
<file path=[Content_Types].xml><?xml version="1.0" encoding="utf-8"?>
<Types xmlns="http://schemas.openxmlformats.org/package/2006/content-types">
  <Default Extension="jpg" ContentType="image/jp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worksheets/sheet36.xml" ContentType="application/vnd.openxmlformats-officedocument.spreadsheetml.worksheet+xml"/>
  <Override PartName="/xl/worksheets/sheet37.xml" ContentType="application/vnd.openxmlformats-officedocument.spreadsheetml.worksheet+xml"/>
  <Override PartName="/xl/worksheets/sheet38.xml" ContentType="application/vnd.openxmlformats-officedocument.spreadsheetml.worksheet+xml"/>
  <Override PartName="/xl/worksheets/sheet39.xml" ContentType="application/vnd.openxmlformats-officedocument.spreadsheetml.worksheet+xml"/>
  <Override PartName="/xl/worksheets/sheet40.xml" ContentType="application/vnd.openxmlformats-officedocument.spreadsheetml.worksheet+xml"/>
  <Override PartName="/xl/worksheets/sheet41.xml" ContentType="application/vnd.openxmlformats-officedocument.spreadsheetml.worksheet+xml"/>
  <Override PartName="/xl/worksheets/sheet42.xml" ContentType="application/vnd.openxmlformats-officedocument.spreadsheetml.worksheet+xml"/>
  <Override PartName="/xl/worksheets/sheet43.xml" ContentType="application/vnd.openxmlformats-officedocument.spreadsheetml.worksheet+xml"/>
  <Override PartName="/xl/worksheets/sheet44.xml" ContentType="application/vnd.openxmlformats-officedocument.spreadsheetml.worksheet+xml"/>
  <Override PartName="/xl/worksheets/sheet45.xml" ContentType="application/vnd.openxmlformats-officedocument.spreadsheetml.worksheet+xml"/>
  <Override PartName="/xl/worksheets/sheet46.xml" ContentType="application/vnd.openxmlformats-officedocument.spreadsheetml.worksheet+xml"/>
  <Override PartName="/xl/worksheets/sheet47.xml" ContentType="application/vnd.openxmlformats-officedocument.spreadsheetml.worksheet+xml"/>
  <Override PartName="/xl/worksheets/sheet48.xml" ContentType="application/vnd.openxmlformats-officedocument.spreadsheetml.worksheet+xml"/>
  <Override PartName="/xl/worksheets/sheet49.xml" ContentType="application/vnd.openxmlformats-officedocument.spreadsheetml.worksheet+xml"/>
  <Override PartName="/xl/worksheets/sheet50.xml" ContentType="application/vnd.openxmlformats-officedocument.spreadsheetml.worksheet+xml"/>
  <Override PartName="/xl/worksheets/sheet51.xml" ContentType="application/vnd.openxmlformats-officedocument.spreadsheetml.worksheet+xml"/>
  <Override PartName="/xl/worksheets/sheet52.xml" ContentType="application/vnd.openxmlformats-officedocument.spreadsheetml.worksheet+xml"/>
  <Override PartName="/xl/worksheets/sheet53.xml" ContentType="application/vnd.openxmlformats-officedocument.spreadsheetml.worksheet+xml"/>
  <Override PartName="/xl/worksheets/sheet54.xml" ContentType="application/vnd.openxmlformats-officedocument.spreadsheetml.worksheet+xml"/>
  <Override PartName="/xl/worksheets/sheet55.xml" ContentType="application/vnd.openxmlformats-officedocument.spreadsheetml.worksheet+xml"/>
  <Override PartName="/xl/worksheets/sheet56.xml" ContentType="application/vnd.openxmlformats-officedocument.spreadsheetml.worksheet+xml"/>
  <Override PartName="/xl/worksheets/sheet57.xml" ContentType="application/vnd.openxmlformats-officedocument.spreadsheetml.worksheet+xml"/>
  <Override PartName="/xl/worksheets/sheet58.xml" ContentType="application/vnd.openxmlformats-officedocument.spreadsheetml.worksheet+xml"/>
  <Override PartName="/xl/worksheets/sheet59.xml" ContentType="application/vnd.openxmlformats-officedocument.spreadsheetml.worksheet+xml"/>
  <Override PartName="/xl/worksheets/sheet60.xml" ContentType="application/vnd.openxmlformats-officedocument.spreadsheetml.worksheet+xml"/>
  <Override PartName="/xl/worksheets/sheet61.xml" ContentType="application/vnd.openxmlformats-officedocument.spreadsheetml.worksheet+xml"/>
  <Override PartName="/xl/worksheets/sheet62.xml" ContentType="application/vnd.openxmlformats-officedocument.spreadsheetml.worksheet+xml"/>
  <Override PartName="/xl/worksheets/sheet63.xml" ContentType="application/vnd.openxmlformats-officedocument.spreadsheetml.worksheet+xml"/>
  <Override PartName="/xl/worksheets/sheet64.xml" ContentType="application/vnd.openxmlformats-officedocument.spreadsheetml.worksheet+xml"/>
  <Override PartName="/xl/worksheets/sheet65.xml" ContentType="application/vnd.openxmlformats-officedocument.spreadsheetml.worksheet+xml"/>
  <Override PartName="/xl/worksheets/sheet66.xml" ContentType="application/vnd.openxmlformats-officedocument.spreadsheetml.worksheet+xml"/>
  <Override PartName="/xl/worksheets/sheet67.xml" ContentType="application/vnd.openxmlformats-officedocument.spreadsheetml.worksheet+xml"/>
  <Override PartName="/xl/worksheets/sheet68.xml" ContentType="application/vnd.openxmlformats-officedocument.spreadsheetml.worksheet+xml"/>
  <Override PartName="/xl/worksheets/sheet69.xml" ContentType="application/vnd.openxmlformats-officedocument.spreadsheetml.worksheet+xml"/>
  <Override PartName="/xl/worksheets/sheet70.xml" ContentType="application/vnd.openxmlformats-officedocument.spreadsheetml.worksheet+xml"/>
  <Override PartName="/xl/worksheets/sheet71.xml" ContentType="application/vnd.openxmlformats-officedocument.spreadsheetml.worksheet+xml"/>
  <Override PartName="/xl/worksheets/sheet72.xml" ContentType="application/vnd.openxmlformats-officedocument.spreadsheetml.worksheet+xml"/>
  <Override PartName="/xl/worksheets/sheet73.xml" ContentType="application/vnd.openxmlformats-officedocument.spreadsheetml.worksheet+xml"/>
  <Override PartName="/xl/worksheets/sheet74.xml" ContentType="application/vnd.openxmlformats-officedocument.spreadsheetml.worksheet+xml"/>
  <Override PartName="/xl/worksheets/sheet75.xml" ContentType="application/vnd.openxmlformats-officedocument.spreadsheetml.worksheet+xml"/>
  <Override PartName="/xl/worksheets/sheet76.xml" ContentType="application/vnd.openxmlformats-officedocument.spreadsheetml.worksheet+xml"/>
  <Override PartName="/xl/worksheets/sheet77.xml" ContentType="application/vnd.openxmlformats-officedocument.spreadsheetml.worksheet+xml"/>
  <Override PartName="/xl/worksheets/sheet78.xml" ContentType="application/vnd.openxmlformats-officedocument.spreadsheetml.worksheet+xml"/>
  <Override PartName="/xl/worksheets/sheet79.xml" ContentType="application/vnd.openxmlformats-officedocument.spreadsheetml.worksheet+xml"/>
  <Override PartName="/xl/worksheets/sheet80.xml" ContentType="application/vnd.openxmlformats-officedocument.spreadsheetml.worksheet+xml"/>
  <Override PartName="/xl/worksheets/sheet81.xml" ContentType="application/vnd.openxmlformats-officedocument.spreadsheetml.worksheet+xml"/>
  <Override PartName="/xl/worksheets/sheet82.xml" ContentType="application/vnd.openxmlformats-officedocument.spreadsheetml.worksheet+xml"/>
  <Override PartName="/xl/worksheets/sheet83.xml" ContentType="application/vnd.openxmlformats-officedocument.spreadsheetml.worksheet+xml"/>
  <Override PartName="/xl/worksheets/sheet84.xml" ContentType="application/vnd.openxmlformats-officedocument.spreadsheetml.worksheet+xml"/>
  <Override PartName="/xl/worksheets/sheet85.xml" ContentType="application/vnd.openxmlformats-officedocument.spreadsheetml.worksheet+xml"/>
  <Override PartName="/xl/worksheets/sheet86.xml" ContentType="application/vnd.openxmlformats-officedocument.spreadsheetml.worksheet+xml"/>
  <Override PartName="/xl/worksheets/sheet87.xml" ContentType="application/vnd.openxmlformats-officedocument.spreadsheetml.worksheet+xml"/>
  <Override PartName="/xl/worksheets/sheet88.xml" ContentType="application/vnd.openxmlformats-officedocument.spreadsheetml.worksheet+xml"/>
  <Override PartName="/xl/worksheets/sheet89.xml" ContentType="application/vnd.openxmlformats-officedocument.spreadsheetml.worksheet+xml"/>
  <Override PartName="/xl/worksheets/sheet90.xml" ContentType="application/vnd.openxmlformats-officedocument.spreadsheetml.worksheet+xml"/>
  <Override PartName="/xl/worksheets/sheet91.xml" ContentType="application/vnd.openxmlformats-officedocument.spreadsheetml.worksheet+xml"/>
  <Override PartName="/xl/worksheets/sheet92.xml" ContentType="application/vnd.openxmlformats-officedocument.spreadsheetml.worksheet+xml"/>
  <Override PartName="/xl/worksheets/sheet93.xml" ContentType="application/vnd.openxmlformats-officedocument.spreadsheetml.worksheet+xml"/>
  <Override PartName="/xl/worksheets/sheet94.xml" ContentType="application/vnd.openxmlformats-officedocument.spreadsheetml.worksheet+xml"/>
  <Override PartName="/xl/worksheets/sheet95.xml" ContentType="application/vnd.openxmlformats-officedocument.spreadsheetml.worksheet+xml"/>
  <Override PartName="/xl/worksheets/sheet96.xml" ContentType="application/vnd.openxmlformats-officedocument.spreadsheetml.worksheet+xml"/>
  <Override PartName="/xl/worksheets/sheet97.xml" ContentType="application/vnd.openxmlformats-officedocument.spreadsheetml.worksheet+xml"/>
  <Override PartName="/xl/worksheets/sheet98.xml" ContentType="application/vnd.openxmlformats-officedocument.spreadsheetml.worksheet+xml"/>
  <Override PartName="/xl/worksheets/sheet99.xml" ContentType="application/vnd.openxmlformats-officedocument.spreadsheetml.worksheet+xml"/>
  <Override PartName="/xl/worksheets/sheet100.xml" ContentType="application/vnd.openxmlformats-officedocument.spreadsheetml.worksheet+xml"/>
  <Override PartName="/xl/worksheets/sheet101.xml" ContentType="application/vnd.openxmlformats-officedocument.spreadsheetml.worksheet+xml"/>
  <Override PartName="/xl/worksheets/sheet102.xml" ContentType="application/vnd.openxmlformats-officedocument.spreadsheetml.worksheet+xml"/>
  <Override PartName="/xl/worksheets/sheet103.xml" ContentType="application/vnd.openxmlformats-officedocument.spreadsheetml.worksheet+xml"/>
  <Override PartName="/xl/worksheets/sheet104.xml" ContentType="application/vnd.openxmlformats-officedocument.spreadsheetml.worksheet+xml"/>
  <Override PartName="/xl/worksheets/sheet105.xml" ContentType="application/vnd.openxmlformats-officedocument.spreadsheetml.worksheet+xml"/>
  <Override PartName="/xl/worksheets/sheet106.xml" ContentType="application/vnd.openxmlformats-officedocument.spreadsheetml.worksheet+xml"/>
  <Override PartName="/xl/worksheets/sheet107.xml" ContentType="application/vnd.openxmlformats-officedocument.spreadsheetml.worksheet+xml"/>
  <Override PartName="/xl/worksheets/sheet108.xml" ContentType="application/vnd.openxmlformats-officedocument.spreadsheetml.worksheet+xml"/>
  <Override PartName="/xl/worksheets/sheet109.xml" ContentType="application/vnd.openxmlformats-officedocument.spreadsheetml.worksheet+xml"/>
  <Override PartName="/xl/worksheets/sheet110.xml" ContentType="application/vnd.openxmlformats-officedocument.spreadsheetml.worksheet+xml"/>
  <Override PartName="/xl/worksheets/sheet111.xml" ContentType="application/vnd.openxmlformats-officedocument.spreadsheetml.worksheet+xml"/>
  <Override PartName="/xl/worksheets/sheet112.xml" ContentType="application/vnd.openxmlformats-officedocument.spreadsheetml.worksheet+xml"/>
  <Override PartName="/xl/worksheets/sheet113.xml" ContentType="application/vnd.openxmlformats-officedocument.spreadsheetml.worksheet+xml"/>
  <Override PartName="/xl/worksheets/sheet114.xml" ContentType="application/vnd.openxmlformats-officedocument.spreadsheetml.worksheet+xml"/>
  <Override PartName="/xl/worksheets/sheet115.xml" ContentType="application/vnd.openxmlformats-officedocument.spreadsheetml.worksheet+xml"/>
  <Override PartName="/xl/worksheets/sheet116.xml" ContentType="application/vnd.openxmlformats-officedocument.spreadsheetml.worksheet+xml"/>
  <Override PartName="/xl/worksheets/sheet117.xml" ContentType="application/vnd.openxmlformats-officedocument.spreadsheetml.worksheet+xml"/>
  <Override PartName="/xl/worksheets/sheet118.xml" ContentType="application/vnd.openxmlformats-officedocument.spreadsheetml.worksheet+xml"/>
  <Override PartName="/xl/worksheets/sheet119.xml" ContentType="application/vnd.openxmlformats-officedocument.spreadsheetml.worksheet+xml"/>
  <Override PartName="/xl/worksheets/sheet120.xml" ContentType="application/vnd.openxmlformats-officedocument.spreadsheetml.worksheet+xml"/>
  <Override PartName="/xl/worksheets/sheet121.xml" ContentType="application/vnd.openxmlformats-officedocument.spreadsheetml.worksheet+xml"/>
  <Override PartName="/xl/worksheets/sheet122.xml" ContentType="application/vnd.openxmlformats-officedocument.spreadsheetml.worksheet+xml"/>
  <Override PartName="/xl/worksheets/sheet123.xml" ContentType="application/vnd.openxmlformats-officedocument.spreadsheetml.worksheet+xml"/>
  <Override PartName="/xl/worksheets/sheet124.xml" ContentType="application/vnd.openxmlformats-officedocument.spreadsheetml.worksheet+xml"/>
  <Override PartName="/xl/worksheets/sheet125.xml" ContentType="application/vnd.openxmlformats-officedocument.spreadsheetml.worksheet+xml"/>
  <Override PartName="/xl/worksheets/sheet126.xml" ContentType="application/vnd.openxmlformats-officedocument.spreadsheetml.worksheet+xml"/>
  <Override PartName="/xl/worksheets/sheet127.xml" ContentType="application/vnd.openxmlformats-officedocument.spreadsheetml.worksheet+xml"/>
  <Override PartName="/xl/worksheets/sheet128.xml" ContentType="application/vnd.openxmlformats-officedocument.spreadsheetml.worksheet+xml"/>
  <Override PartName="/xl/worksheets/sheet129.xml" ContentType="application/vnd.openxmlformats-officedocument.spreadsheetml.worksheet+xml"/>
  <Override PartName="/xl/worksheets/sheet130.xml" ContentType="application/vnd.openxmlformats-officedocument.spreadsheetml.worksheet+xml"/>
  <Override PartName="/xl/worksheets/sheet131.xml" ContentType="application/vnd.openxmlformats-officedocument.spreadsheetml.worksheet+xml"/>
  <Override PartName="/xl/worksheets/sheet132.xml" ContentType="application/vnd.openxmlformats-officedocument.spreadsheetml.worksheet+xml"/>
  <Override PartName="/xl/worksheets/sheet133.xml" ContentType="application/vnd.openxmlformats-officedocument.spreadsheetml.worksheet+xml"/>
  <Override PartName="/xl/worksheets/sheet134.xml" ContentType="application/vnd.openxmlformats-officedocument.spreadsheetml.worksheet+xml"/>
  <Override PartName="/xl/worksheets/sheet135.xml" ContentType="application/vnd.openxmlformats-officedocument.spreadsheetml.worksheet+xml"/>
  <Override PartName="/xl/worksheets/sheet136.xml" ContentType="application/vnd.openxmlformats-officedocument.spreadsheetml.worksheet+xml"/>
  <Override PartName="/xl/worksheets/sheet13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drawings/drawing9.xml" ContentType="application/vnd.openxmlformats-officedocument.drawing+xml"/>
  <Override PartName="/xl/drawings/drawing10.xml" ContentType="application/vnd.openxmlformats-officedocument.drawing+xml"/>
  <Override PartName="/xl/drawings/drawing11.xml" ContentType="application/vnd.openxmlformats-officedocument.drawing+xml"/>
  <Override PartName="/xl/drawings/drawing12.xml" ContentType="application/vnd.openxmlformats-officedocument.drawing+xml"/>
  <Override PartName="/xl/drawings/drawing13.xml" ContentType="application/vnd.openxmlformats-officedocument.drawing+xml"/>
  <Override PartName="/xl/drawings/drawing14.xml" ContentType="application/vnd.openxmlformats-officedocument.drawing+xml"/>
  <Override PartName="/xl/drawings/drawing15.xml" ContentType="application/vnd.openxmlformats-officedocument.drawing+xml"/>
  <Override PartName="/xl/drawings/drawing16.xml" ContentType="application/vnd.openxmlformats-officedocument.drawing+xml"/>
  <Override PartName="/xl/drawings/drawing17.xml" ContentType="application/vnd.openxmlformats-officedocument.drawing+xml"/>
  <Override PartName="/xl/drawings/drawing18.xml" ContentType="application/vnd.openxmlformats-officedocument.drawing+xml"/>
  <Override PartName="/xl/drawings/drawing19.xml" ContentType="application/vnd.openxmlformats-officedocument.drawing+xml"/>
  <Override PartName="/xl/drawings/drawing20.xml" ContentType="application/vnd.openxmlformats-officedocument.drawing+xml"/>
  <Override PartName="/xl/drawings/drawing21.xml" ContentType="application/vnd.openxmlformats-officedocument.drawing+xml"/>
  <Override PartName="/xl/drawings/drawing22.xml" ContentType="application/vnd.openxmlformats-officedocument.drawing+xml"/>
  <Override PartName="/xl/drawings/drawing23.xml" ContentType="application/vnd.openxmlformats-officedocument.drawing+xml"/>
  <Override PartName="/xl/drawings/drawing24.xml" ContentType="application/vnd.openxmlformats-officedocument.drawing+xml"/>
  <Override PartName="/xl/drawings/drawing25.xml" ContentType="application/vnd.openxmlformats-officedocument.drawing+xml"/>
  <Override PartName="/xl/drawings/drawing26.xml" ContentType="application/vnd.openxmlformats-officedocument.drawing+xml"/>
  <Override PartName="/xl/drawings/drawing27.xml" ContentType="application/vnd.openxmlformats-officedocument.drawing+xml"/>
  <Override PartName="/xl/drawings/drawing28.xml" ContentType="application/vnd.openxmlformats-officedocument.drawing+xml"/>
  <Override PartName="/xl/drawings/drawing29.xml" ContentType="application/vnd.openxmlformats-officedocument.drawing+xml"/>
  <Override PartName="/xl/drawings/drawing30.xml" ContentType="application/vnd.openxmlformats-officedocument.drawing+xml"/>
  <Override PartName="/xl/drawings/drawing31.xml" ContentType="application/vnd.openxmlformats-officedocument.drawing+xml"/>
  <Override PartName="/xl/drawings/drawing32.xml" ContentType="application/vnd.openxmlformats-officedocument.drawing+xml"/>
  <Override PartName="/xl/drawings/drawing33.xml" ContentType="application/vnd.openxmlformats-officedocument.drawing+xml"/>
  <Override PartName="/xl/drawings/drawing34.xml" ContentType="application/vnd.openxmlformats-officedocument.drawing+xml"/>
  <Override PartName="/xl/drawings/drawing35.xml" ContentType="application/vnd.openxmlformats-officedocument.drawing+xml"/>
  <Override PartName="/xl/drawings/drawing36.xml" ContentType="application/vnd.openxmlformats-officedocument.drawing+xml"/>
  <Override PartName="/xl/drawings/drawing37.xml" ContentType="application/vnd.openxmlformats-officedocument.drawing+xml"/>
  <Override PartName="/xl/drawings/drawing38.xml" ContentType="application/vnd.openxmlformats-officedocument.drawing+xml"/>
  <Override PartName="/xl/drawings/drawing39.xml" ContentType="application/vnd.openxmlformats-officedocument.drawing+xml"/>
  <Override PartName="/xl/drawings/drawing40.xml" ContentType="application/vnd.openxmlformats-officedocument.drawing+xml"/>
  <Override PartName="/xl/drawings/drawing41.xml" ContentType="application/vnd.openxmlformats-officedocument.drawing+xml"/>
  <Override PartName="/xl/drawings/drawing42.xml" ContentType="application/vnd.openxmlformats-officedocument.drawing+xml"/>
  <Override PartName="/xl/drawings/drawing43.xml" ContentType="application/vnd.openxmlformats-officedocument.drawing+xml"/>
  <Override PartName="/xl/drawings/drawing44.xml" ContentType="application/vnd.openxmlformats-officedocument.drawing+xml"/>
  <Override PartName="/xl/drawings/drawing45.xml" ContentType="application/vnd.openxmlformats-officedocument.drawing+xml"/>
  <Override PartName="/xl/drawings/drawing46.xml" ContentType="application/vnd.openxmlformats-officedocument.drawing+xml"/>
  <Override PartName="/xl/drawings/drawing47.xml" ContentType="application/vnd.openxmlformats-officedocument.drawing+xml"/>
  <Override PartName="/xl/drawings/drawing48.xml" ContentType="application/vnd.openxmlformats-officedocument.drawing+xml"/>
  <Override PartName="/xl/drawings/drawing49.xml" ContentType="application/vnd.openxmlformats-officedocument.drawing+xml"/>
  <Override PartName="/xl/drawings/drawing50.xml" ContentType="application/vnd.openxmlformats-officedocument.drawing+xml"/>
  <Override PartName="/xl/drawings/drawing51.xml" ContentType="application/vnd.openxmlformats-officedocument.drawing+xml"/>
  <Override PartName="/xl/drawings/drawing52.xml" ContentType="application/vnd.openxmlformats-officedocument.drawing+xml"/>
  <Override PartName="/xl/drawings/drawing53.xml" ContentType="application/vnd.openxmlformats-officedocument.drawing+xml"/>
  <Override PartName="/xl/drawings/drawing54.xml" ContentType="application/vnd.openxmlformats-officedocument.drawing+xml"/>
  <Override PartName="/xl/drawings/drawing55.xml" ContentType="application/vnd.openxmlformats-officedocument.drawing+xml"/>
  <Override PartName="/xl/drawings/drawing56.xml" ContentType="application/vnd.openxmlformats-officedocument.drawing+xml"/>
  <Override PartName="/xl/drawings/drawing57.xml" ContentType="application/vnd.openxmlformats-officedocument.drawing+xml"/>
  <Override PartName="/xl/drawings/drawing58.xml" ContentType="application/vnd.openxmlformats-officedocument.drawing+xml"/>
  <Override PartName="/xl/drawings/drawing59.xml" ContentType="application/vnd.openxmlformats-officedocument.drawing+xml"/>
  <Override PartName="/xl/drawings/drawing60.xml" ContentType="application/vnd.openxmlformats-officedocument.drawing+xml"/>
  <Override PartName="/xl/drawings/drawing61.xml" ContentType="application/vnd.openxmlformats-officedocument.drawing+xml"/>
  <Override PartName="/xl/drawings/drawing62.xml" ContentType="application/vnd.openxmlformats-officedocument.drawing+xml"/>
  <Override PartName="/xl/drawings/drawing63.xml" ContentType="application/vnd.openxmlformats-officedocument.drawing+xml"/>
  <Override PartName="/xl/drawings/drawing64.xml" ContentType="application/vnd.openxmlformats-officedocument.drawing+xml"/>
  <Override PartName="/xl/drawings/drawing65.xml" ContentType="application/vnd.openxmlformats-officedocument.drawing+xml"/>
  <Override PartName="/xl/drawings/drawing66.xml" ContentType="application/vnd.openxmlformats-officedocument.drawing+xml"/>
  <Override PartName="/xl/drawings/drawing67.xml" ContentType="application/vnd.openxmlformats-officedocument.drawing+xml"/>
  <Override PartName="/xl/drawings/drawing68.xml" ContentType="application/vnd.openxmlformats-officedocument.drawing+xml"/>
  <Override PartName="/xl/drawings/drawing69.xml" ContentType="application/vnd.openxmlformats-officedocument.drawing+xml"/>
  <Override PartName="/xl/drawings/drawing70.xml" ContentType="application/vnd.openxmlformats-officedocument.drawing+xml"/>
  <Override PartName="/xl/drawings/drawing71.xml" ContentType="application/vnd.openxmlformats-officedocument.drawing+xml"/>
  <Override PartName="/xl/drawings/drawing72.xml" ContentType="application/vnd.openxmlformats-officedocument.drawing+xml"/>
  <Override PartName="/xl/drawings/drawing73.xml" ContentType="application/vnd.openxmlformats-officedocument.drawing+xml"/>
  <Override PartName="/xl/drawings/drawing74.xml" ContentType="application/vnd.openxmlformats-officedocument.drawing+xml"/>
  <Override PartName="/xl/drawings/drawing75.xml" ContentType="application/vnd.openxmlformats-officedocument.drawing+xml"/>
  <Override PartName="/xl/drawings/drawing76.xml" ContentType="application/vnd.openxmlformats-officedocument.drawing+xml"/>
  <Override PartName="/xl/drawings/drawing77.xml" ContentType="application/vnd.openxmlformats-officedocument.drawing+xml"/>
  <Override PartName="/xl/drawings/drawing78.xml" ContentType="application/vnd.openxmlformats-officedocument.drawing+xml"/>
  <Override PartName="/xl/drawings/drawing79.xml" ContentType="application/vnd.openxmlformats-officedocument.drawing+xml"/>
  <Override PartName="/xl/drawings/drawing80.xml" ContentType="application/vnd.openxmlformats-officedocument.drawing+xml"/>
  <Override PartName="/xl/drawings/drawing81.xml" ContentType="application/vnd.openxmlformats-officedocument.drawing+xml"/>
  <Override PartName="/xl/drawings/drawing82.xml" ContentType="application/vnd.openxmlformats-officedocument.drawing+xml"/>
  <Override PartName="/xl/drawings/drawing83.xml" ContentType="application/vnd.openxmlformats-officedocument.drawing+xml"/>
  <Override PartName="/xl/drawings/drawing84.xml" ContentType="application/vnd.openxmlformats-officedocument.drawing+xml"/>
  <Override PartName="/xl/drawings/drawing85.xml" ContentType="application/vnd.openxmlformats-officedocument.drawing+xml"/>
  <Override PartName="/xl/drawings/drawing86.xml" ContentType="application/vnd.openxmlformats-officedocument.drawing+xml"/>
  <Override PartName="/xl/drawings/drawing87.xml" ContentType="application/vnd.openxmlformats-officedocument.drawing+xml"/>
  <Override PartName="/xl/drawings/drawing88.xml" ContentType="application/vnd.openxmlformats-officedocument.drawing+xml"/>
  <Override PartName="/xl/drawings/drawing89.xml" ContentType="application/vnd.openxmlformats-officedocument.drawing+xml"/>
  <Override PartName="/xl/drawings/drawing90.xml" ContentType="application/vnd.openxmlformats-officedocument.drawing+xml"/>
  <Override PartName="/xl/drawings/drawing91.xml" ContentType="application/vnd.openxmlformats-officedocument.drawing+xml"/>
  <Override PartName="/xl/drawings/drawing92.xml" ContentType="application/vnd.openxmlformats-officedocument.drawing+xml"/>
  <Override PartName="/xl/drawings/drawing93.xml" ContentType="application/vnd.openxmlformats-officedocument.drawing+xml"/>
  <Override PartName="/xl/drawings/drawing94.xml" ContentType="application/vnd.openxmlformats-officedocument.drawing+xml"/>
  <Override PartName="/xl/drawings/drawing95.xml" ContentType="application/vnd.openxmlformats-officedocument.drawing+xml"/>
  <Override PartName="/xl/drawings/drawing96.xml" ContentType="application/vnd.openxmlformats-officedocument.drawing+xml"/>
  <Override PartName="/xl/drawings/drawing97.xml" ContentType="application/vnd.openxmlformats-officedocument.drawing+xml"/>
  <Override PartName="/xl/drawings/drawing98.xml" ContentType="application/vnd.openxmlformats-officedocument.drawing+xml"/>
  <Override PartName="/xl/drawings/drawing99.xml" ContentType="application/vnd.openxmlformats-officedocument.drawing+xml"/>
  <Override PartName="/xl/drawings/drawing100.xml" ContentType="application/vnd.openxmlformats-officedocument.drawing+xml"/>
  <Override PartName="/xl/drawings/drawing101.xml" ContentType="application/vnd.openxmlformats-officedocument.drawing+xml"/>
  <Override PartName="/xl/drawings/drawing102.xml" ContentType="application/vnd.openxmlformats-officedocument.drawing+xml"/>
  <Override PartName="/xl/drawings/drawing103.xml" ContentType="application/vnd.openxmlformats-officedocument.drawing+xml"/>
  <Override PartName="/xl/drawings/drawing104.xml" ContentType="application/vnd.openxmlformats-officedocument.drawing+xml"/>
  <Override PartName="/xl/drawings/drawing105.xml" ContentType="application/vnd.openxmlformats-officedocument.drawing+xml"/>
  <Override PartName="/xl/drawings/drawing106.xml" ContentType="application/vnd.openxmlformats-officedocument.drawing+xml"/>
  <Override PartName="/xl/drawings/drawing107.xml" ContentType="application/vnd.openxmlformats-officedocument.drawing+xml"/>
  <Override PartName="/xl/drawings/drawing108.xml" ContentType="application/vnd.openxmlformats-officedocument.drawing+xml"/>
  <Override PartName="/xl/drawings/drawing109.xml" ContentType="application/vnd.openxmlformats-officedocument.drawing+xml"/>
  <Override PartName="/xl/drawings/drawing110.xml" ContentType="application/vnd.openxmlformats-officedocument.drawing+xml"/>
  <Override PartName="/xl/drawings/drawing111.xml" ContentType="application/vnd.openxmlformats-officedocument.drawing+xml"/>
  <Override PartName="/xl/drawings/drawing112.xml" ContentType="application/vnd.openxmlformats-officedocument.drawing+xml"/>
  <Override PartName="/xl/drawings/drawing113.xml" ContentType="application/vnd.openxmlformats-officedocument.drawing+xml"/>
  <Override PartName="/xl/drawings/drawing114.xml" ContentType="application/vnd.openxmlformats-officedocument.drawing+xml"/>
  <Override PartName="/xl/drawings/drawing115.xml" ContentType="application/vnd.openxmlformats-officedocument.drawing+xml"/>
  <Override PartName="/xl/drawings/drawing116.xml" ContentType="application/vnd.openxmlformats-officedocument.drawing+xml"/>
  <Override PartName="/xl/drawings/drawing117.xml" ContentType="application/vnd.openxmlformats-officedocument.drawing+xml"/>
  <Override PartName="/xl/drawings/drawing118.xml" ContentType="application/vnd.openxmlformats-officedocument.drawing+xml"/>
  <Override PartName="/xl/drawings/drawing119.xml" ContentType="application/vnd.openxmlformats-officedocument.drawing+xml"/>
  <Override PartName="/xl/drawings/drawing120.xml" ContentType="application/vnd.openxmlformats-officedocument.drawing+xml"/>
  <Override PartName="/xl/drawings/drawing121.xml" ContentType="application/vnd.openxmlformats-officedocument.drawing+xml"/>
  <Override PartName="/xl/drawings/drawing122.xml" ContentType="application/vnd.openxmlformats-officedocument.drawing+xml"/>
  <Override PartName="/xl/drawings/drawing123.xml" ContentType="application/vnd.openxmlformats-officedocument.drawing+xml"/>
  <Override PartName="/xl/drawings/drawing124.xml" ContentType="application/vnd.openxmlformats-officedocument.drawing+xml"/>
  <Override PartName="/xl/drawings/drawing125.xml" ContentType="application/vnd.openxmlformats-officedocument.drawing+xml"/>
  <Override PartName="/xl/drawings/drawing126.xml" ContentType="application/vnd.openxmlformats-officedocument.drawing+xml"/>
  <Override PartName="/xl/drawings/drawing127.xml" ContentType="application/vnd.openxmlformats-officedocument.drawing+xml"/>
  <Override PartName="/xl/drawings/drawing128.xml" ContentType="application/vnd.openxmlformats-officedocument.drawing+xml"/>
  <Override PartName="/xl/drawings/drawing129.xml" ContentType="application/vnd.openxmlformats-officedocument.drawing+xml"/>
  <Override PartName="/xl/drawings/drawing130.xml" ContentType="application/vnd.openxmlformats-officedocument.drawing+xml"/>
  <Override PartName="/xl/drawings/drawing131.xml" ContentType="application/vnd.openxmlformats-officedocument.drawing+xml"/>
  <Override PartName="/xl/drawings/drawing132.xml" ContentType="application/vnd.openxmlformats-officedocument.drawing+xml"/>
  <Override PartName="/xl/drawings/drawing133.xml" ContentType="application/vnd.openxmlformats-officedocument.drawing+xml"/>
  <Override PartName="/xl/drawings/drawing134.xml" ContentType="application/vnd.openxmlformats-officedocument.drawing+xml"/>
  <Override PartName="/xl/drawings/drawing135.xml" ContentType="application/vnd.openxmlformats-officedocument.drawing+xml"/>
  <Override PartName="/xl/drawings/drawing136.xml" ContentType="application/vnd.openxmlformats-officedocument.drawing+xml"/>
  <Override PartName="/xl/drawings/drawing137.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231"/>
  <workbookPr/>
  <mc:AlternateContent xmlns:mc="http://schemas.openxmlformats.org/markup-compatibility/2006">
    <mc:Choice Requires="x15">
      <x15ac:absPath xmlns:x15ac="http://schemas.microsoft.com/office/spreadsheetml/2010/11/ac" url="https://wopi.dropbox.com/wopi/files/oid_13148259233882187264/WOPIServiceId_TP_DROPBOX_PLUS/WOPIUserId_-/"/>
    </mc:Choice>
  </mc:AlternateContent>
  <xr:revisionPtr revIDLastSave="3" documentId="8_{979E533A-7EEA-45BE-B044-44C271171F2D}" xr6:coauthVersionLast="47" xr6:coauthVersionMax="47" xr10:uidLastSave="{3939EC8B-9847-4E67-8069-0C42E83441C5}"/>
  <bookViews>
    <workbookView xWindow="11260" yWindow="790" windowWidth="7680" windowHeight="4710" xr2:uid="{00000000-000D-0000-FFFF-FFFF00000000}"/>
  </bookViews>
  <sheets>
    <sheet name="Cover Sheet" sheetId="1" r:id="rId1"/>
    <sheet name="Contents" sheetId="2" r:id="rId2"/>
    <sheet name="Full Results" sheetId="3" r:id="rId3"/>
    <sheet name="Table 1" sheetId="4" r:id="rId4"/>
    <sheet name="Table 2" sheetId="5" r:id="rId5"/>
    <sheet name="Table 3" sheetId="6" r:id="rId6"/>
    <sheet name="Table 4" sheetId="7" r:id="rId7"/>
    <sheet name="Table 5" sheetId="8" r:id="rId8"/>
    <sheet name="Table 6" sheetId="9" r:id="rId9"/>
    <sheet name="Table 7" sheetId="10" r:id="rId10"/>
    <sheet name="Table 8" sheetId="11" r:id="rId11"/>
    <sheet name="Table 9" sheetId="12" r:id="rId12"/>
    <sheet name="Table 10" sheetId="13" r:id="rId13"/>
    <sheet name="Table 11" sheetId="14" r:id="rId14"/>
    <sheet name="Table 12" sheetId="15" r:id="rId15"/>
    <sheet name="Table 13" sheetId="16" r:id="rId16"/>
    <sheet name="Table 14" sheetId="17" r:id="rId17"/>
    <sheet name="Table 15" sheetId="18" r:id="rId18"/>
    <sheet name="Table 16" sheetId="19" r:id="rId19"/>
    <sheet name="Table 17" sheetId="20" r:id="rId20"/>
    <sheet name="Table 18" sheetId="21" r:id="rId21"/>
    <sheet name="Table 19" sheetId="22" r:id="rId22"/>
    <sheet name="Table 20" sheetId="23" r:id="rId23"/>
    <sheet name="Table 21" sheetId="24" r:id="rId24"/>
    <sheet name="Table 22" sheetId="25" r:id="rId25"/>
    <sheet name="Table 23" sheetId="26" r:id="rId26"/>
    <sheet name="Table 24" sheetId="27" r:id="rId27"/>
    <sheet name="Table 25" sheetId="28" r:id="rId28"/>
    <sheet name="Table 26" sheetId="29" r:id="rId29"/>
    <sheet name="Table 27" sheetId="30" r:id="rId30"/>
    <sheet name="Table 28" sheetId="31" r:id="rId31"/>
    <sheet name="Table 29" sheetId="32" r:id="rId32"/>
    <sheet name="Table 30" sheetId="33" r:id="rId33"/>
    <sheet name="Table 31" sheetId="34" r:id="rId34"/>
    <sheet name="Table 32" sheetId="35" r:id="rId35"/>
    <sheet name="Table 33" sheetId="36" r:id="rId36"/>
    <sheet name="Table 34" sheetId="37" r:id="rId37"/>
    <sheet name="Table 35" sheetId="38" r:id="rId38"/>
    <sheet name="Table 36" sheetId="39" r:id="rId39"/>
    <sheet name="Table 37" sheetId="40" r:id="rId40"/>
    <sheet name="Table 38" sheetId="41" r:id="rId41"/>
    <sheet name="Table 39" sheetId="42" r:id="rId42"/>
    <sheet name="Table 40" sheetId="43" r:id="rId43"/>
    <sheet name="Table 41" sheetId="44" r:id="rId44"/>
    <sheet name="Table 42" sheetId="45" r:id="rId45"/>
    <sheet name="Table 43" sheetId="46" r:id="rId46"/>
    <sheet name="Table 44" sheetId="47" r:id="rId47"/>
    <sheet name="Table 45" sheetId="48" r:id="rId48"/>
    <sheet name="Table 46" sheetId="49" r:id="rId49"/>
    <sheet name="Table 47" sheetId="50" r:id="rId50"/>
    <sheet name="Table 48" sheetId="51" r:id="rId51"/>
    <sheet name="Table 49" sheetId="52" r:id="rId52"/>
    <sheet name="Table 50" sheetId="53" r:id="rId53"/>
    <sheet name="Table 51" sheetId="54" r:id="rId54"/>
    <sheet name="Table 52" sheetId="55" r:id="rId55"/>
    <sheet name="Table 53" sheetId="56" r:id="rId56"/>
    <sheet name="Table 54" sheetId="57" r:id="rId57"/>
    <sheet name="Table 55" sheetId="58" r:id="rId58"/>
    <sheet name="Table 56" sheetId="59" r:id="rId59"/>
    <sheet name="Table 57" sheetId="60" r:id="rId60"/>
    <sheet name="Table 58" sheetId="61" r:id="rId61"/>
    <sheet name="Table 59" sheetId="62" r:id="rId62"/>
    <sheet name="Table 60" sheetId="63" r:id="rId63"/>
    <sheet name="Table 61" sheetId="64" r:id="rId64"/>
    <sheet name="Table 62" sheetId="65" r:id="rId65"/>
    <sheet name="Table 63" sheetId="66" r:id="rId66"/>
    <sheet name="Table 64" sheetId="67" r:id="rId67"/>
    <sheet name="Table 65" sheetId="68" r:id="rId68"/>
    <sheet name="Table 66" sheetId="69" r:id="rId69"/>
    <sheet name="Table 67" sheetId="70" r:id="rId70"/>
    <sheet name="Table 68" sheetId="71" r:id="rId71"/>
    <sheet name="Table 69" sheetId="72" r:id="rId72"/>
    <sheet name="Table 70" sheetId="73" r:id="rId73"/>
    <sheet name="Table 71" sheetId="74" r:id="rId74"/>
    <sheet name="Table 72" sheetId="75" r:id="rId75"/>
    <sheet name="Table 73" sheetId="76" r:id="rId76"/>
    <sheet name="Table 74" sheetId="77" r:id="rId77"/>
    <sheet name="Table 75" sheetId="78" r:id="rId78"/>
    <sheet name="Table 76" sheetId="79" r:id="rId79"/>
    <sheet name="Table 77" sheetId="80" r:id="rId80"/>
    <sheet name="Table 78" sheetId="81" r:id="rId81"/>
    <sheet name="Table 79" sheetId="82" r:id="rId82"/>
    <sheet name="Table 80" sheetId="83" r:id="rId83"/>
    <sheet name="Table 81" sheetId="84" r:id="rId84"/>
    <sheet name="Table 82" sheetId="85" r:id="rId85"/>
    <sheet name="Table 83" sheetId="86" r:id="rId86"/>
    <sheet name="Table 84" sheetId="87" r:id="rId87"/>
    <sheet name="Table 85" sheetId="88" r:id="rId88"/>
    <sheet name="Table 86" sheetId="89" r:id="rId89"/>
    <sheet name="Table 87" sheetId="90" r:id="rId90"/>
    <sheet name="Table 88" sheetId="91" r:id="rId91"/>
    <sheet name="Table 89" sheetId="92" r:id="rId92"/>
    <sheet name="Table 90" sheetId="93" r:id="rId93"/>
    <sheet name="Table 91" sheetId="94" r:id="rId94"/>
    <sheet name="Table 92" sheetId="95" r:id="rId95"/>
    <sheet name="Table 93" sheetId="96" r:id="rId96"/>
    <sheet name="Table 94" sheetId="97" r:id="rId97"/>
    <sheet name="Table 95" sheetId="98" r:id="rId98"/>
    <sheet name="Table 96" sheetId="99" r:id="rId99"/>
    <sheet name="Table 97" sheetId="100" r:id="rId100"/>
    <sheet name="Table 98" sheetId="101" r:id="rId101"/>
    <sheet name="Table 99" sheetId="102" r:id="rId102"/>
    <sheet name="Table 100" sheetId="103" r:id="rId103"/>
    <sheet name="Table 101" sheetId="104" r:id="rId104"/>
    <sheet name="Table 102" sheetId="105" r:id="rId105"/>
    <sheet name="Table 103" sheetId="106" r:id="rId106"/>
    <sheet name="Table 104" sheetId="107" r:id="rId107"/>
    <sheet name="Table 105" sheetId="108" r:id="rId108"/>
    <sheet name="Table 106" sheetId="109" r:id="rId109"/>
    <sheet name="Table 107" sheetId="110" r:id="rId110"/>
    <sheet name="Table 108" sheetId="111" r:id="rId111"/>
    <sheet name="Table 109" sheetId="112" r:id="rId112"/>
    <sheet name="Table 110" sheetId="113" r:id="rId113"/>
    <sheet name="Table 111" sheetId="114" r:id="rId114"/>
    <sheet name="Table 112" sheetId="115" r:id="rId115"/>
    <sheet name="Table 113" sheetId="116" r:id="rId116"/>
    <sheet name="Table 114" sheetId="117" r:id="rId117"/>
    <sheet name="Table 115" sheetId="118" r:id="rId118"/>
    <sheet name="Table 116" sheetId="119" r:id="rId119"/>
    <sheet name="Table 117" sheetId="120" r:id="rId120"/>
    <sheet name="Table 118" sheetId="121" r:id="rId121"/>
    <sheet name="Table 119" sheetId="122" r:id="rId122"/>
    <sheet name="Table 120" sheetId="123" r:id="rId123"/>
    <sheet name="Table 121" sheetId="124" r:id="rId124"/>
    <sheet name="Table 122" sheetId="125" r:id="rId125"/>
    <sheet name="Table 123" sheetId="126" r:id="rId126"/>
    <sheet name="Table 124" sheetId="127" r:id="rId127"/>
    <sheet name="Table 125" sheetId="128" r:id="rId128"/>
    <sheet name="Table 126" sheetId="129" r:id="rId129"/>
    <sheet name="Table 127" sheetId="130" r:id="rId130"/>
    <sheet name="Table 128" sheetId="131" r:id="rId131"/>
    <sheet name="Table 129" sheetId="132" r:id="rId132"/>
    <sheet name="Table 130" sheetId="133" r:id="rId133"/>
    <sheet name="Table 131" sheetId="134" r:id="rId134"/>
    <sheet name="Table 132" sheetId="135" r:id="rId135"/>
    <sheet name="Table 133" sheetId="136" r:id="rId136"/>
    <sheet name="Table 134" sheetId="137" r:id="rId137"/>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B30" i="137" l="1"/>
  <c r="B18" i="136"/>
  <c r="B18" i="135"/>
  <c r="B18" i="134"/>
  <c r="B18" i="133"/>
  <c r="B18" i="132"/>
  <c r="B19" i="131"/>
  <c r="B19" i="130"/>
  <c r="B19" i="129"/>
  <c r="B19" i="128"/>
  <c r="B19" i="127"/>
  <c r="B19" i="126"/>
  <c r="B19" i="125"/>
  <c r="B19" i="124"/>
  <c r="B19" i="123"/>
  <c r="B19" i="122"/>
  <c r="B19" i="121"/>
  <c r="B16" i="120"/>
  <c r="B19" i="119"/>
  <c r="B17" i="118"/>
  <c r="B19" i="117"/>
  <c r="B19" i="116"/>
  <c r="B19" i="115"/>
  <c r="B19" i="114"/>
  <c r="B19" i="113"/>
  <c r="B19" i="112"/>
  <c r="B19" i="111"/>
  <c r="B19" i="110"/>
  <c r="B19" i="109"/>
  <c r="B19" i="108"/>
  <c r="B18" i="107"/>
  <c r="B18" i="106"/>
  <c r="B18" i="105"/>
  <c r="B18" i="104"/>
  <c r="B18" i="103"/>
  <c r="B18" i="102"/>
  <c r="B18" i="101"/>
  <c r="B18" i="100"/>
  <c r="B18" i="99"/>
  <c r="B18" i="98"/>
  <c r="B18" i="97"/>
  <c r="B18" i="96"/>
  <c r="B18" i="95"/>
  <c r="B18" i="94"/>
  <c r="B16" i="93"/>
  <c r="B16" i="92"/>
  <c r="B16" i="91"/>
  <c r="B16" i="90"/>
  <c r="B16" i="89"/>
  <c r="B16" i="88"/>
  <c r="B16" i="87"/>
  <c r="B18" i="86"/>
  <c r="B18" i="85"/>
  <c r="B19" i="84"/>
  <c r="B29" i="83"/>
  <c r="B27" i="82"/>
  <c r="B20" i="81"/>
  <c r="B19" i="80"/>
  <c r="B19" i="79"/>
  <c r="B19" i="78"/>
  <c r="B27" i="77"/>
  <c r="B18" i="76"/>
  <c r="B26" i="75"/>
  <c r="B17" i="74"/>
  <c r="B16" i="73"/>
  <c r="B16" i="72"/>
  <c r="B18" i="71"/>
  <c r="B18" i="70"/>
  <c r="B18" i="69"/>
  <c r="B18" i="68"/>
  <c r="B20" i="67"/>
  <c r="B20" i="66"/>
  <c r="B20" i="65"/>
  <c r="B20" i="64"/>
  <c r="B20" i="63"/>
  <c r="B20" i="62"/>
  <c r="B20" i="61"/>
  <c r="B20" i="60"/>
  <c r="B20" i="59"/>
  <c r="B26" i="58"/>
  <c r="B22" i="57"/>
  <c r="B18" i="56"/>
  <c r="B19" i="55"/>
  <c r="B19" i="54"/>
  <c r="B19" i="53"/>
  <c r="B19" i="52"/>
  <c r="B19" i="51"/>
  <c r="B19" i="50"/>
  <c r="B19" i="49"/>
  <c r="B19" i="48"/>
  <c r="B19" i="47"/>
  <c r="B19" i="46"/>
  <c r="B19" i="45"/>
  <c r="B19" i="44"/>
  <c r="B18" i="43"/>
  <c r="B18" i="42"/>
  <c r="B18" i="41"/>
  <c r="B18" i="40"/>
  <c r="B18" i="39"/>
  <c r="B18" i="38"/>
  <c r="B18" i="37"/>
  <c r="B19" i="36"/>
  <c r="B19" i="35"/>
  <c r="B19" i="34"/>
  <c r="B19" i="33"/>
  <c r="B19" i="32"/>
  <c r="B17" i="31"/>
  <c r="B17" i="30"/>
  <c r="B17" i="29"/>
  <c r="B17" i="28"/>
  <c r="B17" i="27"/>
  <c r="B17" i="26"/>
  <c r="B17" i="25"/>
  <c r="B17" i="24"/>
  <c r="B17" i="23"/>
  <c r="B17" i="22"/>
  <c r="B17" i="21"/>
  <c r="B17" i="20"/>
  <c r="B17" i="19"/>
  <c r="B17" i="18"/>
  <c r="B23" i="17"/>
  <c r="B16" i="16"/>
  <c r="B21" i="15"/>
  <c r="B21" i="14"/>
  <c r="B21" i="13"/>
  <c r="B21" i="12"/>
  <c r="B21" i="11"/>
  <c r="B21" i="10"/>
  <c r="B21" i="9"/>
  <c r="B21" i="8"/>
  <c r="B21" i="7"/>
  <c r="B21" i="6"/>
  <c r="B26" i="5"/>
  <c r="B33" i="4"/>
  <c r="E142" i="2"/>
  <c r="D142" i="2"/>
  <c r="E141" i="2"/>
  <c r="D141" i="2"/>
  <c r="E140" i="2"/>
  <c r="D140" i="2"/>
  <c r="E139" i="2"/>
  <c r="D139" i="2"/>
  <c r="E138" i="2"/>
  <c r="D138" i="2"/>
  <c r="D137" i="2"/>
  <c r="E136" i="2"/>
  <c r="D136" i="2"/>
  <c r="E135" i="2"/>
  <c r="D135" i="2"/>
  <c r="E134" i="2"/>
  <c r="D134" i="2"/>
  <c r="E133" i="2"/>
  <c r="D133" i="2"/>
  <c r="E132" i="2"/>
  <c r="D132" i="2"/>
  <c r="E131" i="2"/>
  <c r="D131" i="2"/>
  <c r="E130" i="2"/>
  <c r="D130" i="2"/>
  <c r="E129" i="2"/>
  <c r="D129" i="2"/>
  <c r="E128" i="2"/>
  <c r="D128" i="2"/>
  <c r="E127" i="2"/>
  <c r="D127" i="2"/>
  <c r="D126" i="2"/>
  <c r="E125" i="2"/>
  <c r="D125" i="2"/>
  <c r="E124" i="2"/>
  <c r="D124" i="2"/>
  <c r="E123" i="2"/>
  <c r="D123" i="2"/>
  <c r="E122" i="2"/>
  <c r="D122" i="2"/>
  <c r="E121" i="2"/>
  <c r="D121" i="2"/>
  <c r="E120" i="2"/>
  <c r="D120" i="2"/>
  <c r="E119" i="2"/>
  <c r="D119" i="2"/>
  <c r="E118" i="2"/>
  <c r="D118" i="2"/>
  <c r="E117" i="2"/>
  <c r="D117" i="2"/>
  <c r="E116" i="2"/>
  <c r="D116" i="2"/>
  <c r="E115" i="2"/>
  <c r="D115" i="2"/>
  <c r="E114" i="2"/>
  <c r="D114" i="2"/>
  <c r="E113" i="2"/>
  <c r="D113" i="2"/>
  <c r="E112" i="2"/>
  <c r="D112" i="2"/>
  <c r="E111" i="2"/>
  <c r="D111" i="2"/>
  <c r="E110" i="2"/>
  <c r="D110" i="2"/>
  <c r="E109" i="2"/>
  <c r="D109" i="2"/>
  <c r="E108" i="2"/>
  <c r="D108" i="2"/>
  <c r="E107" i="2"/>
  <c r="D107" i="2"/>
  <c r="D106" i="2"/>
  <c r="E105" i="2"/>
  <c r="D105" i="2"/>
  <c r="E104" i="2"/>
  <c r="D104" i="2"/>
  <c r="E103" i="2"/>
  <c r="D103" i="2"/>
  <c r="E102" i="2"/>
  <c r="D102" i="2"/>
  <c r="E101" i="2"/>
  <c r="D101" i="2"/>
  <c r="E100" i="2"/>
  <c r="D100" i="2"/>
  <c r="D99" i="2"/>
  <c r="E98" i="2"/>
  <c r="D98" i="2"/>
  <c r="E97" i="2"/>
  <c r="D97" i="2"/>
  <c r="E96" i="2"/>
  <c r="D96" i="2"/>
  <c r="E95" i="2"/>
  <c r="D95" i="2"/>
  <c r="E94" i="2"/>
  <c r="D94" i="2"/>
  <c r="E93" i="2"/>
  <c r="D93" i="2"/>
  <c r="E92" i="2"/>
  <c r="D92" i="2"/>
  <c r="E91" i="2"/>
  <c r="D91" i="2"/>
  <c r="E90" i="2"/>
  <c r="D90" i="2"/>
  <c r="E89" i="2"/>
  <c r="D89" i="2"/>
  <c r="E88" i="2"/>
  <c r="D88" i="2"/>
  <c r="E87" i="2"/>
  <c r="D87" i="2"/>
  <c r="E86" i="2"/>
  <c r="D86" i="2"/>
  <c r="E85" i="2"/>
  <c r="D85" i="2"/>
  <c r="E84" i="2"/>
  <c r="D84" i="2"/>
  <c r="E83" i="2"/>
  <c r="D83" i="2"/>
  <c r="E82" i="2"/>
  <c r="D82" i="2"/>
  <c r="E81" i="2"/>
  <c r="D81" i="2"/>
  <c r="E80" i="2"/>
  <c r="D80" i="2"/>
  <c r="E79" i="2"/>
  <c r="D79" i="2"/>
  <c r="E78" i="2"/>
  <c r="D78" i="2"/>
  <c r="E77" i="2"/>
  <c r="D77" i="2"/>
  <c r="E76" i="2"/>
  <c r="D76" i="2"/>
  <c r="E75" i="2"/>
  <c r="D75" i="2"/>
  <c r="E74" i="2"/>
  <c r="D74" i="2"/>
  <c r="E73" i="2"/>
  <c r="D73" i="2"/>
  <c r="E72" i="2"/>
  <c r="D72" i="2"/>
  <c r="E71" i="2"/>
  <c r="D71" i="2"/>
  <c r="E70" i="2"/>
  <c r="D70" i="2"/>
  <c r="E69" i="2"/>
  <c r="D69" i="2"/>
  <c r="E68" i="2"/>
  <c r="D68" i="2"/>
  <c r="E67" i="2"/>
  <c r="D67" i="2"/>
  <c r="E66" i="2"/>
  <c r="D66" i="2"/>
  <c r="E65" i="2"/>
  <c r="D65" i="2"/>
  <c r="D64" i="2"/>
  <c r="E63" i="2"/>
  <c r="D63" i="2"/>
  <c r="E62" i="2"/>
  <c r="D62" i="2"/>
  <c r="E61" i="2"/>
  <c r="D61" i="2"/>
  <c r="E60" i="2"/>
  <c r="D60" i="2"/>
  <c r="E59" i="2"/>
  <c r="D59" i="2"/>
  <c r="E58" i="2"/>
  <c r="D58" i="2"/>
  <c r="E57" i="2"/>
  <c r="D57" i="2"/>
  <c r="E56" i="2"/>
  <c r="D56" i="2"/>
  <c r="D55" i="2"/>
  <c r="E54" i="2"/>
  <c r="D54" i="2"/>
  <c r="E53" i="2"/>
  <c r="D53" i="2"/>
  <c r="E52" i="2"/>
  <c r="D52" i="2"/>
  <c r="E51" i="2"/>
  <c r="D51" i="2"/>
  <c r="E50" i="2"/>
  <c r="D50" i="2"/>
  <c r="D49" i="2"/>
  <c r="E48" i="2"/>
  <c r="D48" i="2"/>
  <c r="E47" i="2"/>
  <c r="D47" i="2"/>
  <c r="E46" i="2"/>
  <c r="D46" i="2"/>
  <c r="E45" i="2"/>
  <c r="D45" i="2"/>
  <c r="E44" i="2"/>
  <c r="D44" i="2"/>
  <c r="E43" i="2"/>
  <c r="D43" i="2"/>
  <c r="D42" i="2"/>
  <c r="E41" i="2"/>
  <c r="D41" i="2"/>
  <c r="E40" i="2"/>
  <c r="D40" i="2"/>
  <c r="D39" i="2"/>
  <c r="E38" i="2"/>
  <c r="D38" i="2"/>
  <c r="E37" i="2"/>
  <c r="D37" i="2"/>
  <c r="E36" i="2"/>
  <c r="D36" i="2"/>
  <c r="E35" i="2"/>
  <c r="D35" i="2"/>
  <c r="E34" i="2"/>
  <c r="D34" i="2"/>
  <c r="E33" i="2"/>
  <c r="D33" i="2"/>
  <c r="E32" i="2"/>
  <c r="D32" i="2"/>
  <c r="E31" i="2"/>
  <c r="D31" i="2"/>
  <c r="E30" i="2"/>
  <c r="D30" i="2"/>
  <c r="E29" i="2"/>
  <c r="D29" i="2"/>
  <c r="E28" i="2"/>
  <c r="D28" i="2"/>
  <c r="E27" i="2"/>
  <c r="D27" i="2"/>
  <c r="E26" i="2"/>
  <c r="D26" i="2"/>
  <c r="E25" i="2"/>
  <c r="D25" i="2"/>
  <c r="E24" i="2"/>
  <c r="D24" i="2"/>
  <c r="D23" i="2"/>
  <c r="E22" i="2"/>
  <c r="D22" i="2"/>
  <c r="E21" i="2"/>
  <c r="D21" i="2"/>
  <c r="E20" i="2"/>
  <c r="D20" i="2"/>
  <c r="E19" i="2"/>
  <c r="D19" i="2"/>
  <c r="E18" i="2"/>
  <c r="D18" i="2"/>
  <c r="E17" i="2"/>
  <c r="D17" i="2"/>
  <c r="E16" i="2"/>
  <c r="D16" i="2"/>
  <c r="E15" i="2"/>
  <c r="D15" i="2"/>
  <c r="E14" i="2"/>
  <c r="D14" i="2"/>
  <c r="E13" i="2"/>
  <c r="D13" i="2"/>
  <c r="E12" i="2"/>
  <c r="D12" i="2"/>
  <c r="D11" i="2"/>
  <c r="E10" i="2"/>
  <c r="D10" i="2"/>
  <c r="E9" i="2"/>
  <c r="D9" i="2"/>
  <c r="D6" i="2"/>
  <c r="F20" i="1"/>
</calcChain>
</file>

<file path=xl/sharedStrings.xml><?xml version="1.0" encoding="utf-8"?>
<sst xmlns="http://schemas.openxmlformats.org/spreadsheetml/2006/main" count="9270" uniqueCount="493">
  <si>
    <t>Public First Poll for CIFF - France</t>
  </si>
  <si>
    <t>Fieldwork:</t>
  </si>
  <si>
    <t>30th Jun - 6th Jul 2025</t>
  </si>
  <si>
    <t xml:space="preserve">Interview Method: </t>
  </si>
  <si>
    <t>Online Survey</t>
  </si>
  <si>
    <t>Population represented:</t>
  </si>
  <si>
    <t>Sample size:</t>
  </si>
  <si>
    <t>Methodology:</t>
  </si>
  <si>
    <t>Public First is a member of the BPC and abides by its rules. For more information please contact the Public First polling team:</t>
  </si>
  <si>
    <t>Table of Contents</t>
  </si>
  <si>
    <t>Individual Tables</t>
  </si>
  <si>
    <t>Full Result Row</t>
  </si>
  <si>
    <t>Question Base</t>
  </si>
  <si>
    <t/>
  </si>
  <si>
    <t>Total</t>
  </si>
  <si>
    <t>Male</t>
  </si>
  <si>
    <t>Female</t>
  </si>
  <si>
    <t>Unweighted</t>
  </si>
  <si>
    <t>Weighted</t>
  </si>
  <si>
    <t>18-24</t>
  </si>
  <si>
    <t>25-34</t>
  </si>
  <si>
    <t>35-44</t>
  </si>
  <si>
    <t>45-54</t>
  </si>
  <si>
    <t>55-64</t>
  </si>
  <si>
    <t>65+</t>
  </si>
  <si>
    <t>Graduate</t>
  </si>
  <si>
    <t>NonGraduate</t>
  </si>
  <si>
    <t>Less than €10,000</t>
  </si>
  <si>
    <t>€10,000 - €14,999</t>
  </si>
  <si>
    <t>€15,000 - €19,999</t>
  </si>
  <si>
    <t>€20,000 - €24,999</t>
  </si>
  <si>
    <t>€25,000 - €29,999</t>
  </si>
  <si>
    <t>€30,000 - €34,999</t>
  </si>
  <si>
    <t>€35,000 - €39,999</t>
  </si>
  <si>
    <t>€40,000 - €44,999</t>
  </si>
  <si>
    <t>€45,000 - €49,999</t>
  </si>
  <si>
    <t>€50,000 - €59,999</t>
  </si>
  <si>
    <t>€60,000 - €69,999</t>
  </si>
  <si>
    <t>€70,000 - €79,999</t>
  </si>
  <si>
    <t>€80,000 - €89,999</t>
  </si>
  <si>
    <t>€90,000 - €99,999</t>
  </si>
  <si>
    <t>€100,000 or more</t>
  </si>
  <si>
    <t>Renaissance</t>
  </si>
  <si>
    <t>National Rally</t>
  </si>
  <si>
    <t>La France Insoumise</t>
  </si>
  <si>
    <t>Socialist Party</t>
  </si>
  <si>
    <t>The Republicans</t>
  </si>
  <si>
    <t>Did not vote</t>
  </si>
  <si>
    <t>Left</t>
  </si>
  <si>
    <t>Center</t>
  </si>
  <si>
    <t>Right</t>
  </si>
  <si>
    <t>High</t>
  </si>
  <si>
    <t>Medium</t>
  </si>
  <si>
    <t>Low</t>
  </si>
  <si>
    <t>Yes</t>
  </si>
  <si>
    <t>No</t>
  </si>
  <si>
    <t>Gender</t>
  </si>
  <si>
    <t>Age</t>
  </si>
  <si>
    <t>Education</t>
  </si>
  <si>
    <t>Income Earning</t>
  </si>
  <si>
    <t>2024</t>
  </si>
  <si>
    <t>Political orientation</t>
  </si>
  <si>
    <t>Trust in government</t>
  </si>
  <si>
    <t>Trust in journalists</t>
  </si>
  <si>
    <t>Social engagement</t>
  </si>
  <si>
    <t>Cost of living</t>
  </si>
  <si>
    <t>Levels of immigration</t>
  </si>
  <si>
    <t>State of the economy</t>
  </si>
  <si>
    <t>Levels of crime</t>
  </si>
  <si>
    <t>Climate change (e.g. global warming)</t>
  </si>
  <si>
    <t>Quality of the country’s healthcare system</t>
  </si>
  <si>
    <t>Levels of poverty in our country</t>
  </si>
  <si>
    <t>Threat of terrorism</t>
  </si>
  <si>
    <t>Defence</t>
  </si>
  <si>
    <t>Levels of taxation</t>
  </si>
  <si>
    <t>Quality of and access to schools and universities</t>
  </si>
  <si>
    <t>Availability of housing</t>
  </si>
  <si>
    <t>Number of people out of work/receiving social security payments</t>
  </si>
  <si>
    <t>Quality of housing</t>
  </si>
  <si>
    <t>Access to good pensions</t>
  </si>
  <si>
    <t>Levels of poverty in other countries</t>
  </si>
  <si>
    <t>Our relationship with the European Union</t>
  </si>
  <si>
    <t>Quality or cost of public transport</t>
  </si>
  <si>
    <t>Regional separatism (regions seeking independence)</t>
  </si>
  <si>
    <t>None of the above</t>
  </si>
  <si>
    <t>Which do you think are the most important issues facing the country at this time? Please select up to three.</t>
  </si>
  <si>
    <t>BASE: All Respondents</t>
  </si>
  <si>
    <t>Fieldwork: 30th Jun - 6th Jul 2025</t>
  </si>
  <si>
    <t>Data weighted by interlocking age &amp; gender, region and social grade to Nationally Representative Proportions</t>
  </si>
  <si>
    <t>War and conflict</t>
  </si>
  <si>
    <t>Levels of immigration / number of refugees</t>
  </si>
  <si>
    <t>Poverty</t>
  </si>
  <si>
    <t>Access to quality healthcare</t>
  </si>
  <si>
    <t>Hunger/famine</t>
  </si>
  <si>
    <t>Global Health / Pandemics</t>
  </si>
  <si>
    <t>Human rights abuses</t>
  </si>
  <si>
    <t>Gender equality</t>
  </si>
  <si>
    <t>Access to quality education</t>
  </si>
  <si>
    <t>Access to quality housing</t>
  </si>
  <si>
    <t>Biodiversity</t>
  </si>
  <si>
    <t>Which do you think are the most important issues facing the world at this time? Please select up to three of the following</t>
  </si>
  <si>
    <t xml:space="preserve"> Politicians only look out for themselves</t>
  </si>
  <si>
    <t xml:space="preserve"> Most political discussions are just talk with no real action</t>
  </si>
  <si>
    <t xml:space="preserve"> It doesn't matter what the public thinks because politicians will do what they want anyway</t>
  </si>
  <si>
    <t xml:space="preserve"> Everyone just votes for who their friends vote for</t>
  </si>
  <si>
    <t xml:space="preserve"> I would one day be interested in going into politics</t>
  </si>
  <si>
    <t xml:space="preserve"> If the UK Government disappeared tomorrow it would not really impact my life</t>
  </si>
  <si>
    <t xml:space="preserve"> It is silly not to vote in elections</t>
  </si>
  <si>
    <t xml:space="preserve"> If I am dissatisfied with the Government, it is within my power to change it</t>
  </si>
  <si>
    <t xml:space="preserve"> I feel well represented by at least one political party</t>
  </si>
  <si>
    <t>Strongly Agree</t>
  </si>
  <si>
    <t>Agree</t>
  </si>
  <si>
    <t>Slightly agree</t>
  </si>
  <si>
    <t>Neither agree nor disagree</t>
  </si>
  <si>
    <t>Slightly disagree</t>
  </si>
  <si>
    <t>Disagree</t>
  </si>
  <si>
    <t>Strongly Disagree</t>
  </si>
  <si>
    <t>Don’t Know</t>
  </si>
  <si>
    <t>Grid Summary: Please indicate your level of agreement with each of the following statements</t>
  </si>
  <si>
    <t>Please indicate your level of agreement with each of the following statements: Politicians only look out for themselves</t>
  </si>
  <si>
    <t>Please indicate your level of agreement with each of the following statements: Most political discussions are just talk with no real action</t>
  </si>
  <si>
    <t>Please indicate your level of agreement with each of the following statements: It doesn't matter what the public thinks because politicians will do what they want anyway</t>
  </si>
  <si>
    <t>Please indicate your level of agreement with each of the following statements: Everyone just votes for who their friends vote for</t>
  </si>
  <si>
    <t>Please indicate your level of agreement with each of the following statements: I would one day be interested in going into politics</t>
  </si>
  <si>
    <t>Please indicate your level of agreement with each of the following statements: If the UK Government disappeared tomorrow it would not really impact my life</t>
  </si>
  <si>
    <t>Please indicate your level of agreement with each of the following statements: It is silly not to vote in elections</t>
  </si>
  <si>
    <t>Please indicate your level of agreement with each of the following statements: If I am dissatisfied with the Government, it is within my power to change it</t>
  </si>
  <si>
    <t>Please indicate your level of agreement with each of the following statements: I feel well represented by at least one political party</t>
  </si>
  <si>
    <t>I would support higher taxes if it meant improved public services</t>
  </si>
  <si>
    <t>I would NOT support higher taxes, even if it meant improved public services</t>
  </si>
  <si>
    <t>Don’t know</t>
  </si>
  <si>
    <t xml:space="preserve"> Which of the following comes closest to your view?</t>
  </si>
  <si>
    <t>Signed a petition</t>
  </si>
  <si>
    <t>Donated to a charity</t>
  </si>
  <si>
    <t>Donated blood</t>
  </si>
  <si>
    <t>Attended a protest, rally, or march</t>
  </si>
  <si>
    <t>Donated money to a place of worship</t>
  </si>
  <si>
    <t>Shared political content on social media</t>
  </si>
  <si>
    <t>Volunteered for a charity</t>
  </si>
  <si>
    <t>Donated money to a campaign group or political organisation</t>
  </si>
  <si>
    <t>Which, if any, of the following activities have you taken part in during the last year?Select all that apply.</t>
  </si>
  <si>
    <t xml:space="preserve"> National government</t>
  </si>
  <si>
    <t xml:space="preserve"> European Commission</t>
  </si>
  <si>
    <t xml:space="preserve"> International financial institutions (e.g. the World Bank, IMF)</t>
  </si>
  <si>
    <t xml:space="preserve"> Private sector finance organisations (e.g. banks, hedgefunds)</t>
  </si>
  <si>
    <t xml:space="preserve"> United Nations</t>
  </si>
  <si>
    <t xml:space="preserve"> International charities (e.g. Red Cross, Save the Children, etc.)</t>
  </si>
  <si>
    <t xml:space="preserve"> Local government</t>
  </si>
  <si>
    <t xml:space="preserve"> Police and law enforcement</t>
  </si>
  <si>
    <t xml:space="preserve"> Universities in your country</t>
  </si>
  <si>
    <t xml:space="preserve"> Scientists</t>
  </si>
  <si>
    <t xml:space="preserve"> Influencers</t>
  </si>
  <si>
    <t xml:space="preserve"> Journalists</t>
  </si>
  <si>
    <t xml:space="preserve"> Political activists</t>
  </si>
  <si>
    <t>Trust a lot</t>
  </si>
  <si>
    <t>Trust a little</t>
  </si>
  <si>
    <t>Do not trust at all</t>
  </si>
  <si>
    <t>Grid Summary: How much do you trust or not trust the following people and institutions?</t>
  </si>
  <si>
    <t>How much do you trust or not trust the following people and institutions?: National government</t>
  </si>
  <si>
    <t>How much do you trust or not trust the following people and institutions?: European Commission</t>
  </si>
  <si>
    <t>How much do you trust or not trust the following people and institutions?: International financial institutions (e.g. the World Bank, IMF)</t>
  </si>
  <si>
    <t>How much do you trust or not trust the following people and institutions?: Private sector finance organisations (e.g. banks, hedgefunds)</t>
  </si>
  <si>
    <t>How much do you trust or not trust the following people and institutions?: United Nations</t>
  </si>
  <si>
    <t>How much do you trust or not trust the following people and institutions?: International charities (e.g. Red Cross, Save the Children, etc.)</t>
  </si>
  <si>
    <t>How much do you trust or not trust the following people and institutions?: Local government</t>
  </si>
  <si>
    <t>How much do you trust or not trust the following people and institutions?: Police and law enforcement</t>
  </si>
  <si>
    <t>How much do you trust or not trust the following people and institutions?: Universities in your country</t>
  </si>
  <si>
    <t>How much do you trust or not trust the following people and institutions?: Scientists</t>
  </si>
  <si>
    <t>How much do you trust or not trust the following people and institutions?: Influencers</t>
  </si>
  <si>
    <t>How much do you trust or not trust the following people and institutions?: Journalists</t>
  </si>
  <si>
    <t>How much do you trust or not trust the following people and institutions?: Political activists</t>
  </si>
  <si>
    <t>Strongly agree</t>
  </si>
  <si>
    <t>Somewhat agree</t>
  </si>
  <si>
    <t>Somewhat disagree</t>
  </si>
  <si>
    <t>Strongly disagree</t>
  </si>
  <si>
    <t xml:space="preserve"> To what extent do you agree or disagree with the following? "I trust my government to spend the national budget in a way that is in my best interest" </t>
  </si>
  <si>
    <t xml:space="preserve"> To what extent do you agree or disagree with the following? "I trust my government to spend the national budget in a way that is in the best interest of the country"</t>
  </si>
  <si>
    <t xml:space="preserve"> People in lower income countries are facing similar issues to people in my country</t>
  </si>
  <si>
    <t xml:space="preserve"> People in other countries have similar hopes and dreams as people in my country</t>
  </si>
  <si>
    <t>Grid Summary: To what extent do you agree or disagree with the following?</t>
  </si>
  <si>
    <t>To what extent do you agree or disagree with the following?: People in lower income countries are facing similar issues to people in my country</t>
  </si>
  <si>
    <t>To what extent do you agree or disagree with the following?: People in other countries have similar hopes and dreams as people in my country</t>
  </si>
  <si>
    <t xml:space="preserve"> It is important for young people today to have respect for our national traditions|It is NOT important for young people today to have respect for our national traditions</t>
  </si>
  <si>
    <t xml:space="preserve"> I am increasingly feeling more connected to people around me|I am increasingly feeling LESS connected to people around me</t>
  </si>
  <si>
    <t xml:space="preserve"> The world is becoming a safer place|The world is becoming a more dangerous place</t>
  </si>
  <si>
    <t xml:space="preserve"> The standard of living for the average person in our country is INCREASING|The standard of living for the average person in our country is DECREASING</t>
  </si>
  <si>
    <t xml:space="preserve"> The gap between rich and poor in this country is GROWING|The gap between rich and poor in this country is DECREASING</t>
  </si>
  <si>
    <t xml:space="preserve"> The gap between the rich and the poor globally is GROWING|The gap between the rich and poor globally is DECREASING</t>
  </si>
  <si>
    <t>-2</t>
  </si>
  <si>
    <t>-1</t>
  </si>
  <si>
    <t>0</t>
  </si>
  <si>
    <t>1</t>
  </si>
  <si>
    <t>2</t>
  </si>
  <si>
    <t>Grid Summary: Which of the following comes closest to your view?</t>
  </si>
  <si>
    <t>Which of the following comes closest to your view?: It is important for young people today to have respect for our national traditions|It is NOT important for young people today to have respect for our national traditions</t>
  </si>
  <si>
    <t>Which of the following comes closest to your view?: I am increasingly feeling more connected to people around me|I am increasingly feeling LESS connected to people around me</t>
  </si>
  <si>
    <t>Which of the following comes closest to your view?: The world is becoming a safer place|The world is becoming a more dangerous place</t>
  </si>
  <si>
    <t>Which of the following comes closest to your view?: The standard of living for the average person in our country is INCREASING|The standard of living for the average person in our country is DECREASING</t>
  </si>
  <si>
    <t>Which of the following comes closest to your view?: The gap between rich and poor in this country is GROWING|The gap between rich and poor in this country is DECREASING</t>
  </si>
  <si>
    <t>Which of the following comes closest to your view?: The gap between the rich and the poor globally is GROWING|The gap between the rich and poor globally is DECREASING</t>
  </si>
  <si>
    <t xml:space="preserve"> Government should redistribute income from those who are wealthy to those who are poorer</t>
  </si>
  <si>
    <t xml:space="preserve"> Ordinary people get their fair share of the country’s wealth</t>
  </si>
  <si>
    <t xml:space="preserve"> People in our country generally have more than they need to get by</t>
  </si>
  <si>
    <t xml:space="preserve"> When the government is deciding upon making laws, the main principle should be ensuring everyone is treated fairly</t>
  </si>
  <si>
    <t xml:space="preserve"> I am proud of my country</t>
  </si>
  <si>
    <t>To what extent do you agree or disagree with the following?: Government should redistribute income from those who are wealthy to those who are poorer</t>
  </si>
  <si>
    <t>To what extent do you agree or disagree with the following?: Ordinary people get their fair share of the country’s wealth</t>
  </si>
  <si>
    <t>To what extent do you agree or disagree with the following?: People in our country generally have more than they need to get by</t>
  </si>
  <si>
    <t>To what extent do you agree or disagree with the following?: When the government is deciding upon making laws, the main principle should be ensuring everyone is treated fairly</t>
  </si>
  <si>
    <t>To what extent do you agree or disagree with the following?: I am proud of my country</t>
  </si>
  <si>
    <t xml:space="preserve"> We should take care of our own people before we take care of people from other countries</t>
  </si>
  <si>
    <t xml:space="preserve"> We have to focus on fixing issues in our own country before we can start thinking about helping people in other countries</t>
  </si>
  <si>
    <t xml:space="preserve"> Our country has a responsibility to help people in other countries when they are in need</t>
  </si>
  <si>
    <t xml:space="preserve"> Countries should work together to solve global problems, such as climate change or global poverty</t>
  </si>
  <si>
    <t xml:space="preserve"> We should take care of our own people at the same time as taking care of people in other countries</t>
  </si>
  <si>
    <t>Grid Summary: And to what extent do you agree or disagree with the following?</t>
  </si>
  <si>
    <t>And to what extent do you agree or disagree with the following?: We should take care of our own people before we take care of people from other countries</t>
  </si>
  <si>
    <t>And to what extent do you agree or disagree with the following?: We have to focus on fixing issues in our own country before we can start thinking about helping people in other countries</t>
  </si>
  <si>
    <t>And to what extent do you agree or disagree with the following?: Our country has a responsibility to help people in other countries when they are in need</t>
  </si>
  <si>
    <t>And to what extent do you agree or disagree with the following?: Countries should work together to solve global problems, such as climate change or global poverty</t>
  </si>
  <si>
    <t>And to what extent do you agree or disagree with the following?: We should take care of our own people at the same time as taking care of people in other countries</t>
  </si>
  <si>
    <t>Our country can afford to help people in other countries, and we have a responsibility to do so</t>
  </si>
  <si>
    <t>Our country can afford to help people in other countries, but we do NOT have a responsibility to do so</t>
  </si>
  <si>
    <t>Our country cannot afford to help people in other countries at all, and we do NOT have a responsibility to do so</t>
  </si>
  <si>
    <t>Our country cannot afford to help people in other countries, but we DO have a responsibility to do so</t>
  </si>
  <si>
    <t>Multiple times a day</t>
  </si>
  <si>
    <t>Every day</t>
  </si>
  <si>
    <t>Several times a week</t>
  </si>
  <si>
    <t>Weekly</t>
  </si>
  <si>
    <t>Several times a month</t>
  </si>
  <si>
    <t>Monthly</t>
  </si>
  <si>
    <t>Less often</t>
  </si>
  <si>
    <t>Never</t>
  </si>
  <si>
    <t xml:space="preserve"> How often do you read, watch, or consume the news?</t>
  </si>
  <si>
    <t>Television news</t>
  </si>
  <si>
    <t>Radio news</t>
  </si>
  <si>
    <t>Facebook</t>
  </si>
  <si>
    <t>Online newspapers or magazines</t>
  </si>
  <si>
    <t>Instagram</t>
  </si>
  <si>
    <t>Physical newspapers or magazines</t>
  </si>
  <si>
    <t>Tiktok</t>
  </si>
  <si>
    <t>X (formerly Twitter)</t>
  </si>
  <si>
    <t>N/A - I don’t consume the news</t>
  </si>
  <si>
    <t>Reddit</t>
  </si>
  <si>
    <t>Whatsapp</t>
  </si>
  <si>
    <t>Other (Please specify)</t>
  </si>
  <si>
    <t>And which of the following are the main ways you tend to receive the news?Select up to three of the following</t>
  </si>
  <si>
    <t xml:space="preserve"> Doctors without Borders</t>
  </si>
  <si>
    <t xml:space="preserve"> Action Against Hunger</t>
  </si>
  <si>
    <t xml:space="preserve"> World Bank</t>
  </si>
  <si>
    <t xml:space="preserve"> International Monetary Fund (IMF)</t>
  </si>
  <si>
    <t xml:space="preserve"> United Nations (UN)</t>
  </si>
  <si>
    <t xml:space="preserve"> European Union (EU)</t>
  </si>
  <si>
    <t xml:space="preserve"> Organization for Economic Cooperation and Development (OECD)</t>
  </si>
  <si>
    <t xml:space="preserve"> French Development Agency (AFD)</t>
  </si>
  <si>
    <t>Very Positive</t>
  </si>
  <si>
    <t>Somewhat Positive</t>
  </si>
  <si>
    <t>Neutral</t>
  </si>
  <si>
    <t>Somewhat Negative</t>
  </si>
  <si>
    <t>Very Negative</t>
  </si>
  <si>
    <t>I had not heard of this</t>
  </si>
  <si>
    <t>Don't Know</t>
  </si>
  <si>
    <t>Grid Summary: How negative or positive an impression do you have of the following, if you have heard of them?</t>
  </si>
  <si>
    <t>How negative or positive an impression do you have of the following, if you have heard of them?: Doctors without Borders</t>
  </si>
  <si>
    <t>How negative or positive an impression do you have of the following, if you have heard of them?: Action Against Hunger</t>
  </si>
  <si>
    <t>How negative or positive an impression do you have of the following, if you have heard of them?: World Bank</t>
  </si>
  <si>
    <t>How negative or positive an impression do you have of the following, if you have heard of them?: International Monetary Fund (IMF)</t>
  </si>
  <si>
    <t>How negative or positive an impression do you have of the following, if you have heard of them?: United Nations (UN)</t>
  </si>
  <si>
    <t>How negative or positive an impression do you have of the following, if you have heard of them?: European Union (EU)</t>
  </si>
  <si>
    <t>How negative or positive an impression do you have of the following, if you have heard of them?: Organization for Economic Cooperation and Development (OECD)</t>
  </si>
  <si>
    <t>How negative or positive an impression do you have of the following, if you have heard of them?: French Development Agency (AFD)</t>
  </si>
  <si>
    <t>Very important</t>
  </si>
  <si>
    <t>Somewhat important</t>
  </si>
  <si>
    <t>Not very important</t>
  </si>
  <si>
    <t>Not at all important</t>
  </si>
  <si>
    <t xml:space="preserve"> In your view, how important or unimportant do you think it is for the government to reduce poverty in your country?</t>
  </si>
  <si>
    <t xml:space="preserve"> In your view, how important or unimportant do you think it is for the government to reduce poverty in other countries?</t>
  </si>
  <si>
    <t>One of the biggest issues in our country</t>
  </si>
  <si>
    <t>A big issue in our country</t>
  </si>
  <si>
    <t>Somewhat of an issue in our country</t>
  </si>
  <si>
    <t>Not an issue at all in our country</t>
  </si>
  <si>
    <t>Don't know</t>
  </si>
  <si>
    <t xml:space="preserve"> Regardless of whether or not you think the government should address it, how big of an issue do you think poverty is in your country?</t>
  </si>
  <si>
    <t>One of the biggest issues in the rest of the world</t>
  </si>
  <si>
    <t>A big issue in the rest of the world</t>
  </si>
  <si>
    <t>Somewhat of an issue in the rest of the world</t>
  </si>
  <si>
    <t>Not an issue at all in the rest of the world</t>
  </si>
  <si>
    <t xml:space="preserve"> And regardless of whether or not you think the government should address it, how big of an issue do you think poverty is in the rest of the world?  </t>
  </si>
  <si>
    <t>My country should respect international law, even if it has negative impacts on our national interests</t>
  </si>
  <si>
    <t>My country should NOT respect international law if it would have negative impacts our national interests</t>
  </si>
  <si>
    <t>My country should prioritise protecting its own economic interests, even if this has negative impacts on other countries</t>
  </si>
  <si>
    <t>My country should NOT prioritise protecting its own economic interests, if this would have negative impacts on other countries</t>
  </si>
  <si>
    <t>We should co-operate with as many countries as possible to solve global challenges, even if this means acting against our national interests</t>
  </si>
  <si>
    <t>We should co-operate with our closest allies to solve global challenges, even if this means acting against our national interests</t>
  </si>
  <si>
    <t>We should NOT co-operate with other countries to solve global challenges when this means acting against our national interests</t>
  </si>
  <si>
    <t xml:space="preserve">  Which of the following comes closest to your view?</t>
  </si>
  <si>
    <t>Standing up for our national values when they are threatened</t>
  </si>
  <si>
    <t>Standing up for our economic interests more loudly</t>
  </si>
  <si>
    <t>Investing more in our armed forces</t>
  </si>
  <si>
    <t>Reducing our carbon emissions to help reduce our impact on the climate</t>
  </si>
  <si>
    <t>Helping other countries when they suffer from a disaster</t>
  </si>
  <si>
    <t>Increasing the amount of renewable energy projects we have</t>
  </si>
  <si>
    <t>Supporting our allies whenever they need it (e.g. providing military or financial support)</t>
  </si>
  <si>
    <t>Supporting development programmes (e.g. building schools or hospitals, or funding vaccine programmes) in other countries</t>
  </si>
  <si>
    <t>Helping to defend other countries from invasion</t>
  </si>
  <si>
    <t>Calling out other countries for human rights abuses</t>
  </si>
  <si>
    <t>Setting ambitious targets for carbon emission reduction in the future</t>
  </si>
  <si>
    <t>In your view, which, if any, of the following would increase the respect other countries have for France on the world stage?Select any which apply</t>
  </si>
  <si>
    <t xml:space="preserve"> How important do you think it is that other countries have a positive view of your own country?</t>
  </si>
  <si>
    <t>Protecting our economic interests</t>
  </si>
  <si>
    <t>Supporting peace and security around the world</t>
  </si>
  <si>
    <t>Helping all people access basic services (e.g. education, healthcare)</t>
  </si>
  <si>
    <t>Providing opportunities for businesses from your country</t>
  </si>
  <si>
    <t>Helping to defend countries when they face invasion</t>
  </si>
  <si>
    <t>Working with other countries to reduce carbon emissions</t>
  </si>
  <si>
    <t>Helping to reduce poverty in other countries</t>
  </si>
  <si>
    <t>Helping other countries when they face a disaster</t>
  </si>
  <si>
    <t>Promoting gender equality</t>
  </si>
  <si>
    <t>Promoting the spread of democracy</t>
  </si>
  <si>
    <t>Promoting basic human rights in other countries</t>
  </si>
  <si>
    <t>Helping to support economic growth in other countries</t>
  </si>
  <si>
    <t>Thinking about how your country engages with others in the world, which do you think the government should prioritise?Select up to three of the following</t>
  </si>
  <si>
    <t>Strongly support</t>
  </si>
  <si>
    <t>Somewhat support</t>
  </si>
  <si>
    <t>Neither support nor oppose</t>
  </si>
  <si>
    <t>Somewhat oppose</t>
  </si>
  <si>
    <t>Strongly oppose</t>
  </si>
  <si>
    <t xml:space="preserve"> To what extent do you support or oppose France spending money to reduce poverty in developing countries, such as by providing food assistance, or helping to construct vital infrastructure like schools or wells?  </t>
  </si>
  <si>
    <t xml:space="preserve"> To what extent do you support or oppose France spending money to help other countries respond to a disaster, such as an earthquake, a flood, or the outbreak of a disease?</t>
  </si>
  <si>
    <t>We currently spend far too much to reduce poverty in developing countries</t>
  </si>
  <si>
    <t>We currently spend a little too much to reduce poverty in developing countries</t>
  </si>
  <si>
    <t>We spend about the right amount to reduce poverty in developing countries</t>
  </si>
  <si>
    <t>We spend a little too little to reduce poverty in developing countries</t>
  </si>
  <si>
    <t>We spend far too little to reduce poverty in developing countries</t>
  </si>
  <si>
    <t xml:space="preserve"> Do you think that your country currently spends too much, too little, or the right amount to reduce poverty in developing countries?</t>
  </si>
  <si>
    <t>Less than 1% of the national budget</t>
  </si>
  <si>
    <t>1% - 4% of the national budget</t>
  </si>
  <si>
    <t>5% - 9% of the national budget</t>
  </si>
  <si>
    <t>10% - 14% of the national budget</t>
  </si>
  <si>
    <t>15% - 19% of the national budget</t>
  </si>
  <si>
    <t>20% or more of the national budget</t>
  </si>
  <si>
    <t xml:space="preserve"> If you were to guess, what proportion of your country’s national budget do you think is spent to reduce poverty in developing countries?</t>
  </si>
  <si>
    <t>Our country cannot afford to spend money helping other countries</t>
  </si>
  <si>
    <t>International aid is often wasted or misused</t>
  </si>
  <si>
    <t>Our country should focus on helping people at home first</t>
  </si>
  <si>
    <t>International aid goes to countries with corrupt governments</t>
  </si>
  <si>
    <t>There is no transparency on where aid money is going, or who it is helping</t>
  </si>
  <si>
    <t>We spend this money on the wrong priorities</t>
  </si>
  <si>
    <t>We already spend much more than other countries around the world</t>
  </si>
  <si>
    <t>Countries become reliant on international aid and do not move beyond it</t>
  </si>
  <si>
    <t>It is not our responsibility to help other countries</t>
  </si>
  <si>
    <t>International aid doesn’t actually reduce poverty in the long-term</t>
  </si>
  <si>
    <t>International aid can end up supporting countries or groups that are hostile to our country</t>
  </si>
  <si>
    <t>International aid is used to support countries we are friendly with, rather than actually helping to reduce poverty</t>
  </si>
  <si>
    <t>You said you opposed your country spending money to help reduce poverty in developing countries. Why is this?Select all that apply.</t>
  </si>
  <si>
    <t>BASE: Oppose spending to reduce poverty in developing countries</t>
  </si>
  <si>
    <t>It helps to save lives around the world</t>
  </si>
  <si>
    <t>It is the moral thing to do</t>
  </si>
  <si>
    <t>It reduces global poverty</t>
  </si>
  <si>
    <t>We have a responsibility to help those in need</t>
  </si>
  <si>
    <t>It helps to reduce migration to our country if we solve problems in other countries</t>
  </si>
  <si>
    <t>International aid strengthens our relationships with other countries around the world</t>
  </si>
  <si>
    <t>International aid helps us to promote human rights in other countries</t>
  </si>
  <si>
    <t>It helps to grow national economies so that countries are less reliant on aid in the long-term</t>
  </si>
  <si>
    <t>Supports our own economic growth by helping to create new markets for our products as other countries get richer</t>
  </si>
  <si>
    <t>It improves our national reputation</t>
  </si>
  <si>
    <t>International aid helps us to promote our democracy in other countries</t>
  </si>
  <si>
    <t>Our country can afford to do so</t>
  </si>
  <si>
    <t>Promotes global stability by reducing the motivations for people to join militant groups</t>
  </si>
  <si>
    <t>International aid helps us to promote gender equality in other countries</t>
  </si>
  <si>
    <t>Other (please specify)</t>
  </si>
  <si>
    <t>You said you supported your country spending money to help reduce poverty in developing countries. Why is this? Select all that apply.</t>
  </si>
  <si>
    <t>BASE: Support spending to reduce poverty in developing countries</t>
  </si>
  <si>
    <t>We spend much more than other wealthy countries</t>
  </si>
  <si>
    <t>We spend a little more than other wealthy countries</t>
  </si>
  <si>
    <t>We spend about the same as other wealthy countries</t>
  </si>
  <si>
    <t>We spend a little less than other wealthy countries</t>
  </si>
  <si>
    <t>We spend much less than other wealthy countries</t>
  </si>
  <si>
    <t xml:space="preserve"> Think about how much your country spends supporting developing countries. Do you think you spend more or less than other wealthy countries?</t>
  </si>
  <si>
    <t>Very effective</t>
  </si>
  <si>
    <t>Somewhat effective</t>
  </si>
  <si>
    <t>Not very effective</t>
  </si>
  <si>
    <t>Not effective at all</t>
  </si>
  <si>
    <t xml:space="preserve"> Do you think that money which countries send to developing countries is effective or ineffective in reducing poverty around the world?</t>
  </si>
  <si>
    <t xml:space="preserve"> Thinking about your country specifically. Do you think the money your country sends to developing countries is effective or ineffective in its goals of reducing poverty around the world?</t>
  </si>
  <si>
    <t>Increase spending on support for developing countries</t>
  </si>
  <si>
    <t>Increasing spending on national defence</t>
  </si>
  <si>
    <t xml:space="preserve"> Imagine the government had a choice between increasing spending on support for developing countries, or increasing spending on national defence. Which would you want the government to prioritise?</t>
  </si>
  <si>
    <t>Increasing spending on healthcare</t>
  </si>
  <si>
    <t xml:space="preserve"> Imagine the government had a choice between increasing spending on support for developing countries, or increasing spending on healthcare. Which would you want the government to prioritise?</t>
  </si>
  <si>
    <t>Increasing spending on social security</t>
  </si>
  <si>
    <t xml:space="preserve"> Imagine the government had a choice between increasing spending on support for developing countries, or increasing spending on social security. Which would you want the government to prioritise?</t>
  </si>
  <si>
    <t>Increasing spending on education</t>
  </si>
  <si>
    <t xml:space="preserve"> Imagine the government had a choice between increasing spending on support for developing countries, or increasing spending on education. Which would you want the government to prioritise?</t>
  </si>
  <si>
    <t>Increasing spending on reducing poverty at home</t>
  </si>
  <si>
    <t xml:space="preserve"> Imagine the government had a choice between increasing spending on support for developing countries, or increasing spending on reducing poverty at home. Which would you want the government to prioritise?</t>
  </si>
  <si>
    <t>Increasing spending on fixing roads</t>
  </si>
  <si>
    <t xml:space="preserve"> Imagine the government had a choice between increasing spending on support for developing countries, or increasing spending on fixing roads. Which would you want the government to prioritise?</t>
  </si>
  <si>
    <t>Increasing spending on improving public transport</t>
  </si>
  <si>
    <t xml:space="preserve"> Imagine the government had a choice between increasing spending on support for developing countries, or increasing spending on improving public transport. Which would you want the government to prioritise?</t>
  </si>
  <si>
    <t xml:space="preserve"> A wealth tax (e.g. a tax on the amount of property/assets people own)</t>
  </si>
  <si>
    <t xml:space="preserve"> A tax on long-haul flights</t>
  </si>
  <si>
    <t xml:space="preserve"> Tax on bank’s financial transitions</t>
  </si>
  <si>
    <t xml:space="preserve"> Increases in income tax for the country’s richest people</t>
  </si>
  <si>
    <t xml:space="preserve"> Increase in VAT</t>
  </si>
  <si>
    <t xml:space="preserve"> Increases in corporation taxes</t>
  </si>
  <si>
    <t>Grid Summary: To what extent would you support or oppose the following measures to raise money specifically to fund support for developing countries?</t>
  </si>
  <si>
    <t>To what extent would you support or oppose the following measures to raise money specifically to fund support for developing countries?: A wealth tax (e.g. a tax on the amount of property/assets people own)</t>
  </si>
  <si>
    <t>To what extent would you support or oppose the following measures to raise money specifically to fund support for developing countries?: A tax on long-haul flights</t>
  </si>
  <si>
    <t>To what extent would you support or oppose the following measures to raise money specifically to fund support for developing countries?: Tax on bank’s financial transitions</t>
  </si>
  <si>
    <t>To what extent would you support or oppose the following measures to raise money specifically to fund support for developing countries?: Increases in income tax for the country’s richest people</t>
  </si>
  <si>
    <t>To what extent would you support or oppose the following measures to raise money specifically to fund support for developing countries?: Increase in VAT</t>
  </si>
  <si>
    <t>To what extent would you support or oppose the following measures to raise money specifically to fund support for developing countries?: Increases in corporation taxes</t>
  </si>
  <si>
    <t>Grid Summary: And to what extent would you support or oppose the following measures to raise money specifically to fund domestic spending?</t>
  </si>
  <si>
    <t>And to what extent would you support or oppose the following measures to raise money specifically to fund domestic spending?: A wealth tax (e.g. a tax on the amount of property/assets people own)</t>
  </si>
  <si>
    <t>And to what extent would you support or oppose the following measures to raise money specifically to fund domestic spending?: A tax on long-haul flights</t>
  </si>
  <si>
    <t>And to what extent would you support or oppose the following measures to raise money specifically to fund domestic spending?: Tax on bank’s financial transitions</t>
  </si>
  <si>
    <t>And to what extent would you support or oppose the following measures to raise money specifically to fund domestic spending?: Increases in income tax for the country’s richest people</t>
  </si>
  <si>
    <t>And to what extent would you support or oppose the following measures to raise money specifically to fund domestic spending?: Increase in VAT</t>
  </si>
  <si>
    <t>And to what extent would you support or oppose the following measures to raise money specifically to fund domestic spending?: Increases in corporation taxes</t>
  </si>
  <si>
    <t xml:space="preserve"> Imagine that aid spending in your country was focused on supporting education in developing countries. To what extent would you support or oppose your country spending more money to reduce poverty in developing countries in this scenario?</t>
  </si>
  <si>
    <t xml:space="preserve"> Imagine that aid spending in your country was focused on providing food and water to people without access in developing countries. To what extent would you support or oppose your country spending more money to reduce poverty in developing countries in this scenario?</t>
  </si>
  <si>
    <t xml:space="preserve"> Imagine that aid spending in your country was focused on building infrastructure in developing countries (e.g. new roads, railways, etc.) To what extent would you support or oppose your country spending more money to reduce poverty in developing countries in this scenario?</t>
  </si>
  <si>
    <t xml:space="preserve"> Imagine that aid spending in your country was focused on improving healthcare in developing countries. To what extent would you support or oppose your country spending more money to reduce poverty in developing countries in this scenario?</t>
  </si>
  <si>
    <t xml:space="preserve"> Imagine that aid spending in your country was focused on responding to natural disasters (e.g. floods, earthquakes) in any countries. To what extent would you support or oppose your country spending more money to reduce poverty in developing countries in this scenario?</t>
  </si>
  <si>
    <t xml:space="preserve"> Imagine that aid spending in your country was focused on providing cash directly to people and families in need in lower income countries. To what extent would you support or oppose your country spending more money to reduce poverty in developing countries in this scenario?</t>
  </si>
  <si>
    <t xml:space="preserve"> Imagine that aid spending in your country was focused on supporting economic growth initiatives, such as job creation or helping create local financial markets. To what extent would you support or oppose your country spending more money to reduce poverty in developing countries in this scenario?</t>
  </si>
  <si>
    <t xml:space="preserve"> Imagine that aid spending in your country was focused on providing sexual and reproductive health services. To what extent would you support or oppose your country spending more money to reduce poverty in developing countries in this scenario?</t>
  </si>
  <si>
    <t xml:space="preserve"> Imagine that aid spending in your country was focused on promoting your country's values, such as democracy, human rights and gender equality. To what extent would you support or oppose your country spending more money to reduce poverty in developing countries in this scenario?</t>
  </si>
  <si>
    <t xml:space="preserve"> Imagine that aid spending in your country was focused on providing funding to local charities to use how they see fit in the community. To what extent would you support or oppose your country spending more money to reduce poverty in developing countries in this scenario?</t>
  </si>
  <si>
    <t>Our current approach to international aid supports both developing countries and our national interests</t>
  </si>
  <si>
    <t>Our current approach to international aid supports developing countries but NOT our national interest</t>
  </si>
  <si>
    <t>Our current approach to international aid does NOT support developing countries but does support our national interests</t>
  </si>
  <si>
    <t>Our current approach to international aid does NOT support either developing countries or our national interests</t>
  </si>
  <si>
    <t xml:space="preserve"> Do you think the way in which your country currently spends money to reduce poverty in developing countries does or does NOT further your national interests or those of developing countries?</t>
  </si>
  <si>
    <t>It is the single most important thing</t>
  </si>
  <si>
    <t xml:space="preserve"> And how important or unimportant do you feel it is for a country’s international aid programme to support BOTH its own national interests and the national interests of developing countries?</t>
  </si>
  <si>
    <t>My country's approach to international aid should focus on giving help to people in humanitarian crises and extreme poverty (e.g. through providing emergency food/water and access to education/health).</t>
  </si>
  <si>
    <t>My country's approach to international aid should focus on creating sustainable and growing economies that are not reliant on aid in the long term (e.g. through job creation and supporting industrial strategies).</t>
  </si>
  <si>
    <t xml:space="preserve"> Improving global health</t>
  </si>
  <si>
    <t xml:space="preserve"> Your country’s international reputation</t>
  </si>
  <si>
    <t xml:space="preserve"> International security</t>
  </si>
  <si>
    <t xml:space="preserve"> Climate protection</t>
  </si>
  <si>
    <t xml:space="preserve"> Reducing levels of international migration</t>
  </si>
  <si>
    <t xml:space="preserve"> Your national economy overall</t>
  </si>
  <si>
    <t xml:space="preserve"> Your own income</t>
  </si>
  <si>
    <t xml:space="preserve"> Your own job security</t>
  </si>
  <si>
    <t xml:space="preserve"> Your own personal safety</t>
  </si>
  <si>
    <t xml:space="preserve"> The cost of goods for you personally</t>
  </si>
  <si>
    <t>Very positive impact</t>
  </si>
  <si>
    <t>Somewhat positive impact</t>
  </si>
  <si>
    <t>No impact</t>
  </si>
  <si>
    <t>Somewhat negative impact</t>
  </si>
  <si>
    <t>Very negative impact</t>
  </si>
  <si>
    <t>Grid Summary: To what extent do you believe that your country providing financial support to developing countries has a positive or negative impact on the following?</t>
  </si>
  <si>
    <t>To what extent do you believe that your country providing financial support to developing countries has a positive or negative impact on the following?: Improving global health</t>
  </si>
  <si>
    <t>To what extent do you believe that your country providing financial support to developing countries has a positive or negative impact on the following?: Your country’s international reputation</t>
  </si>
  <si>
    <t>To what extent do you believe that your country providing financial support to developing countries has a positive or negative impact on the following?: International security</t>
  </si>
  <si>
    <t>To what extent do you believe that your country providing financial support to developing countries has a positive or negative impact on the following?: Climate protection</t>
  </si>
  <si>
    <t>To what extent do you believe that your country providing financial support to developing countries has a positive or negative impact on the following?: Reducing levels of international migration</t>
  </si>
  <si>
    <t>To what extent do you believe that your country providing financial support to developing countries has a positive or negative impact on the following?: Your national economy overall</t>
  </si>
  <si>
    <t>To what extent do you believe that your country providing financial support to developing countries has a positive or negative impact on the following?: Your own income</t>
  </si>
  <si>
    <t>To what extent do you believe that your country providing financial support to developing countries has a positive or negative impact on the following?: Your own job security</t>
  </si>
  <si>
    <t>To what extent do you believe that your country providing financial support to developing countries has a positive or negative impact on the following?: Your own personal safety</t>
  </si>
  <si>
    <t>To what extent do you believe that your country providing financial support to developing countries has a positive or negative impact on the following?: The cost of goods for you personally</t>
  </si>
  <si>
    <t xml:space="preserve"> Money invested in other countries has no impact on our national economy |  Money invested in other countries can boost our own economy by providing new markets for our goods </t>
  </si>
  <si>
    <t xml:space="preserve"> Money invested in other countries has no impact on the price of food in my country | Money invested in other countries can reduce the price of food in my country</t>
  </si>
  <si>
    <t xml:space="preserve"> Money invested in other countries has no impact on the price of energy in my country | Money invested in other countries can reduce the price of energy in my country </t>
  </si>
  <si>
    <t xml:space="preserve"> Money invested in other countries has no impact on migration to my country | Money invested in other countries can reduce migration flows to my country by fixing problems abroad</t>
  </si>
  <si>
    <t xml:space="preserve">Which of the following comes closest to your view?: Money invested in other countries has no impact on our national economy |  Money invested in other countries can boost our own economy by providing new markets for our goods </t>
  </si>
  <si>
    <t>Which of the following comes closest to your view?: Money invested in other countries has no impact on the price of food in my country | Money invested in other countries can reduce the price of food in my country</t>
  </si>
  <si>
    <t xml:space="preserve">Which of the following comes closest to your view?: Money invested in other countries has no impact on the price of energy in my country | Money invested in other countries can reduce the price of energy in my country </t>
  </si>
  <si>
    <t>Which of the following comes closest to your view?: Money invested in other countries has no impact on migration to my country | Money invested in other countries can reduce migration flows to my country by fixing problems abroad</t>
  </si>
  <si>
    <t>Helping reduce poverty in other countries</t>
  </si>
  <si>
    <t>Reducing migration pressures to our country</t>
  </si>
  <si>
    <t>Improving health, education or infrastructure abroad</t>
  </si>
  <si>
    <t>Preventing conflicts or security threats that might affect us</t>
  </si>
  <si>
    <t>Supporting humanitarian values and international solidarity</t>
  </si>
  <si>
    <t>Strengthening diplomatic or political relationships</t>
  </si>
  <si>
    <t>Promoting global stability and peace</t>
  </si>
  <si>
    <t>Expanding trade opportunities for our country</t>
  </si>
  <si>
    <t>Creating new markets for businesses from our country</t>
  </si>
  <si>
    <t>Building partnerships to tackle global challenges (e.g. climate change, pandemics)</t>
  </si>
  <si>
    <t>Improving our country’s reputation internationally</t>
  </si>
  <si>
    <t>Reducing your own cost of living</t>
  </si>
  <si>
    <t>Increasing our country’s global influence</t>
  </si>
  <si>
    <t>Creating jobs or economic growth in our country</t>
  </si>
  <si>
    <t>Improving your own job security</t>
  </si>
  <si>
    <t>N/A - there are no benefits to investing in other countries</t>
  </si>
  <si>
    <t>Which, if any, of the following do you think are the main benefits of investment in other countries? Select all that apply.</t>
  </si>
  <si>
    <t>Full Results</t>
  </si>
  <si>
    <t>Online adults in France</t>
  </si>
  <si>
    <t>All results are weighted using Iterative Proportional Fitting, or 'Raking'. The results are  weighted by interlocking age &amp; gender, region and education level to Nationally Representative Proportions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</si>
</sst>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2" x14ac:knownFonts="1">
    <font>
      <sz val="11"/>
      <color rgb="FF000000"/>
      <name val="Calibri"/>
      <family val="2"/>
      <scheme val="minor"/>
    </font>
    <font>
      <b/>
      <sz val="18"/>
      <color rgb="FF000000"/>
      <name val="Calibri"/>
    </font>
    <font>
      <b/>
      <sz val="14"/>
      <color rgb="FF000000"/>
      <name val="Calibri"/>
    </font>
    <font>
      <sz val="14"/>
      <color rgb="FF000000"/>
      <name val="Calibri"/>
    </font>
    <font>
      <sz val="13"/>
      <color rgb="FF000000"/>
      <name val="Calibri"/>
    </font>
    <font>
      <i/>
      <sz val="13"/>
      <color rgb="FF000000"/>
      <name val="Calibri"/>
    </font>
    <font>
      <i/>
      <u/>
      <sz val="13"/>
      <color theme="10"/>
      <name val="Calibri"/>
    </font>
    <font>
      <b/>
      <sz val="11"/>
      <color rgb="FF000000"/>
      <name val="Calibri"/>
    </font>
    <font>
      <sz val="11"/>
      <color rgb="FF000000"/>
      <name val="Calibri"/>
    </font>
    <font>
      <u/>
      <sz val="11"/>
      <color theme="10"/>
      <name val="Calibri"/>
    </font>
    <font>
      <b/>
      <sz val="12"/>
      <color rgb="FF000000"/>
      <name val="Calibri"/>
    </font>
    <font>
      <b/>
      <i/>
      <sz val="11"/>
      <color rgb="FF000000"/>
      <name val="Calibri"/>
    </font>
  </fonts>
  <fills count="3">
    <fill>
      <patternFill patternType="none"/>
    </fill>
    <fill>
      <patternFill patternType="gray125"/>
    </fill>
    <fill>
      <patternFill patternType="solid">
        <fgColor theme="0" tint="-0.249977111117893"/>
        <bgColor indexed="64"/>
      </patternFill>
    </fill>
  </fills>
  <borders count="4">
    <border>
      <left/>
      <right/>
      <top/>
      <bottom/>
      <diagonal/>
    </border>
    <border>
      <left/>
      <right/>
      <top style="thin">
        <color rgb="FF000000"/>
      </top>
      <bottom/>
      <diagonal/>
    </border>
    <border>
      <left/>
      <right/>
      <top/>
      <bottom style="thin">
        <color rgb="FF000000"/>
      </bottom>
      <diagonal/>
    </border>
    <border>
      <left/>
      <right/>
      <top style="thin">
        <color rgb="FF000000"/>
      </top>
      <bottom style="thin">
        <color rgb="FF000000"/>
      </bottom>
      <diagonal/>
    </border>
  </borders>
  <cellStyleXfs count="1">
    <xf numFmtId="0" fontId="0" fillId="0" borderId="0"/>
  </cellStyleXfs>
  <cellXfs count="29">
    <xf numFmtId="0" fontId="0" fillId="0" borderId="0" xfId="0"/>
    <xf numFmtId="0" fontId="1" fillId="0" borderId="0" xfId="0" applyFont="1" applyAlignment="1">
      <alignment horizontal="center" vertical="top" wrapText="1"/>
    </xf>
    <xf numFmtId="0" fontId="2" fillId="0" borderId="0" xfId="0" applyFont="1"/>
    <xf numFmtId="0" fontId="3" fillId="0" borderId="0" xfId="0" applyFont="1" applyAlignment="1">
      <alignment horizontal="left"/>
    </xf>
    <xf numFmtId="0" fontId="5" fillId="0" borderId="0" xfId="0" applyFont="1" applyAlignment="1">
      <alignment horizontal="left" vertical="top"/>
    </xf>
    <xf numFmtId="0" fontId="6" fillId="0" borderId="0" xfId="0" applyFont="1" applyAlignment="1">
      <alignment horizontal="left" vertical="top"/>
    </xf>
    <xf numFmtId="0" fontId="7" fillId="0" borderId="0" xfId="0" applyFont="1"/>
    <xf numFmtId="0" fontId="8" fillId="0" borderId="0" xfId="0" applyFont="1" applyAlignment="1">
      <alignment horizontal="center"/>
    </xf>
    <xf numFmtId="0" fontId="9" fillId="0" borderId="0" xfId="0" applyFont="1"/>
    <xf numFmtId="0" fontId="8" fillId="0" borderId="0" xfId="0" applyFont="1" applyAlignment="1">
      <alignment horizontal="center" vertical="center"/>
    </xf>
    <xf numFmtId="1" fontId="8" fillId="0" borderId="1" xfId="0" applyNumberFormat="1" applyFont="1" applyBorder="1" applyAlignment="1">
      <alignment horizontal="center" vertical="center"/>
    </xf>
    <xf numFmtId="1" fontId="7" fillId="0" borderId="2" xfId="0" applyNumberFormat="1" applyFont="1" applyBorder="1" applyAlignment="1">
      <alignment horizontal="center" vertical="center"/>
    </xf>
    <xf numFmtId="0" fontId="8" fillId="0" borderId="1" xfId="0" applyFont="1" applyBorder="1" applyAlignment="1">
      <alignment horizontal="center" vertical="center" wrapText="1"/>
    </xf>
    <xf numFmtId="0" fontId="7" fillId="0" borderId="1" xfId="0" applyFont="1" applyBorder="1" applyAlignment="1">
      <alignment horizontal="center" vertical="center"/>
    </xf>
    <xf numFmtId="0" fontId="9" fillId="0" borderId="0" xfId="0" applyFont="1" applyAlignment="1">
      <alignment horizontal="center"/>
    </xf>
    <xf numFmtId="0" fontId="8" fillId="0" borderId="1" xfId="0" applyFont="1" applyBorder="1" applyAlignment="1">
      <alignment horizontal="center" vertical="center"/>
    </xf>
    <xf numFmtId="0" fontId="8" fillId="0" borderId="1" xfId="0" applyFont="1" applyBorder="1"/>
    <xf numFmtId="9" fontId="8" fillId="0" borderId="0" xfId="0" applyNumberFormat="1" applyFont="1" applyAlignment="1">
      <alignment horizontal="center" vertical="center"/>
    </xf>
    <xf numFmtId="0" fontId="8" fillId="0" borderId="0" xfId="0" applyFont="1" applyAlignment="1">
      <alignment horizontal="center" vertical="center" wrapText="1"/>
    </xf>
    <xf numFmtId="9" fontId="8" fillId="0" borderId="2" xfId="0" applyNumberFormat="1" applyFont="1" applyBorder="1" applyAlignment="1">
      <alignment horizontal="center" vertical="center"/>
    </xf>
    <xf numFmtId="0" fontId="8" fillId="0" borderId="3" xfId="0" applyFont="1" applyBorder="1" applyAlignment="1">
      <alignment horizontal="center" vertical="center" wrapText="1"/>
    </xf>
    <xf numFmtId="0" fontId="11" fillId="0" borderId="0" xfId="0" applyFont="1"/>
    <xf numFmtId="0" fontId="0" fillId="2" borderId="0" xfId="0" applyFill="1"/>
    <xf numFmtId="0" fontId="1" fillId="0" borderId="0" xfId="0" applyFont="1" applyAlignment="1">
      <alignment horizontal="center" vertical="top" wrapText="1"/>
    </xf>
    <xf numFmtId="0" fontId="0" fillId="0" borderId="0" xfId="0"/>
    <xf numFmtId="0" fontId="4" fillId="0" borderId="0" xfId="0" applyFont="1" applyAlignment="1">
      <alignment horizontal="left" vertical="top" wrapText="1"/>
    </xf>
    <xf numFmtId="0" fontId="7" fillId="0" borderId="1" xfId="0" applyFont="1" applyBorder="1" applyAlignment="1">
      <alignment horizontal="center" vertical="center"/>
    </xf>
    <xf numFmtId="0" fontId="8" fillId="0" borderId="1" xfId="0" applyFont="1" applyBorder="1" applyAlignment="1">
      <alignment horizontal="center" vertical="center"/>
    </xf>
    <xf numFmtId="0" fontId="10" fillId="0" borderId="0" xfId="0" applyFont="1" applyAlignment="1">
      <alignmen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17" Type="http://schemas.openxmlformats.org/officeDocument/2006/relationships/worksheet" Target="worksheets/sheet117.xml"/><Relationship Id="rId21" Type="http://schemas.openxmlformats.org/officeDocument/2006/relationships/worksheet" Target="worksheets/sheet21.xml"/><Relationship Id="rId42" Type="http://schemas.openxmlformats.org/officeDocument/2006/relationships/worksheet" Target="worksheets/sheet42.xml"/><Relationship Id="rId63" Type="http://schemas.openxmlformats.org/officeDocument/2006/relationships/worksheet" Target="worksheets/sheet63.xml"/><Relationship Id="rId84" Type="http://schemas.openxmlformats.org/officeDocument/2006/relationships/worksheet" Target="worksheets/sheet84.xml"/><Relationship Id="rId138" Type="http://schemas.openxmlformats.org/officeDocument/2006/relationships/theme" Target="theme/theme1.xml"/><Relationship Id="rId107" Type="http://schemas.openxmlformats.org/officeDocument/2006/relationships/worksheet" Target="worksheets/sheet107.xml"/><Relationship Id="rId11" Type="http://schemas.openxmlformats.org/officeDocument/2006/relationships/worksheet" Target="worksheets/sheet11.xml"/><Relationship Id="rId32" Type="http://schemas.openxmlformats.org/officeDocument/2006/relationships/worksheet" Target="worksheets/sheet32.xml"/><Relationship Id="rId37" Type="http://schemas.openxmlformats.org/officeDocument/2006/relationships/worksheet" Target="worksheets/sheet37.xml"/><Relationship Id="rId53" Type="http://schemas.openxmlformats.org/officeDocument/2006/relationships/worksheet" Target="worksheets/sheet53.xml"/><Relationship Id="rId58" Type="http://schemas.openxmlformats.org/officeDocument/2006/relationships/worksheet" Target="worksheets/sheet58.xml"/><Relationship Id="rId74" Type="http://schemas.openxmlformats.org/officeDocument/2006/relationships/worksheet" Target="worksheets/sheet74.xml"/><Relationship Id="rId79" Type="http://schemas.openxmlformats.org/officeDocument/2006/relationships/worksheet" Target="worksheets/sheet79.xml"/><Relationship Id="rId102" Type="http://schemas.openxmlformats.org/officeDocument/2006/relationships/worksheet" Target="worksheets/sheet102.xml"/><Relationship Id="rId123" Type="http://schemas.openxmlformats.org/officeDocument/2006/relationships/worksheet" Target="worksheets/sheet123.xml"/><Relationship Id="rId128" Type="http://schemas.openxmlformats.org/officeDocument/2006/relationships/worksheet" Target="worksheets/sheet128.xml"/><Relationship Id="rId5" Type="http://schemas.openxmlformats.org/officeDocument/2006/relationships/worksheet" Target="worksheets/sheet5.xml"/><Relationship Id="rId90" Type="http://schemas.openxmlformats.org/officeDocument/2006/relationships/worksheet" Target="worksheets/sheet90.xml"/><Relationship Id="rId95" Type="http://schemas.openxmlformats.org/officeDocument/2006/relationships/worksheet" Target="worksheets/sheet95.xml"/><Relationship Id="rId22" Type="http://schemas.openxmlformats.org/officeDocument/2006/relationships/worksheet" Target="worksheets/sheet22.xml"/><Relationship Id="rId27" Type="http://schemas.openxmlformats.org/officeDocument/2006/relationships/worksheet" Target="worksheets/sheet27.xml"/><Relationship Id="rId43" Type="http://schemas.openxmlformats.org/officeDocument/2006/relationships/worksheet" Target="worksheets/sheet43.xml"/><Relationship Id="rId48" Type="http://schemas.openxmlformats.org/officeDocument/2006/relationships/worksheet" Target="worksheets/sheet48.xml"/><Relationship Id="rId64" Type="http://schemas.openxmlformats.org/officeDocument/2006/relationships/worksheet" Target="worksheets/sheet64.xml"/><Relationship Id="rId69" Type="http://schemas.openxmlformats.org/officeDocument/2006/relationships/worksheet" Target="worksheets/sheet69.xml"/><Relationship Id="rId113" Type="http://schemas.openxmlformats.org/officeDocument/2006/relationships/worksheet" Target="worksheets/sheet113.xml"/><Relationship Id="rId118" Type="http://schemas.openxmlformats.org/officeDocument/2006/relationships/worksheet" Target="worksheets/sheet118.xml"/><Relationship Id="rId134" Type="http://schemas.openxmlformats.org/officeDocument/2006/relationships/worksheet" Target="worksheets/sheet134.xml"/><Relationship Id="rId139" Type="http://schemas.openxmlformats.org/officeDocument/2006/relationships/styles" Target="styles.xml"/><Relationship Id="rId80" Type="http://schemas.openxmlformats.org/officeDocument/2006/relationships/worksheet" Target="worksheets/sheet80.xml"/><Relationship Id="rId85" Type="http://schemas.openxmlformats.org/officeDocument/2006/relationships/worksheet" Target="worksheets/sheet85.xml"/><Relationship Id="rId12" Type="http://schemas.openxmlformats.org/officeDocument/2006/relationships/worksheet" Target="worksheets/sheet12.xml"/><Relationship Id="rId17" Type="http://schemas.openxmlformats.org/officeDocument/2006/relationships/worksheet" Target="worksheets/sheet17.xml"/><Relationship Id="rId33" Type="http://schemas.openxmlformats.org/officeDocument/2006/relationships/worksheet" Target="worksheets/sheet33.xml"/><Relationship Id="rId38" Type="http://schemas.openxmlformats.org/officeDocument/2006/relationships/worksheet" Target="worksheets/sheet38.xml"/><Relationship Id="rId59" Type="http://schemas.openxmlformats.org/officeDocument/2006/relationships/worksheet" Target="worksheets/sheet59.xml"/><Relationship Id="rId103" Type="http://schemas.openxmlformats.org/officeDocument/2006/relationships/worksheet" Target="worksheets/sheet103.xml"/><Relationship Id="rId108" Type="http://schemas.openxmlformats.org/officeDocument/2006/relationships/worksheet" Target="worksheets/sheet108.xml"/><Relationship Id="rId124" Type="http://schemas.openxmlformats.org/officeDocument/2006/relationships/worksheet" Target="worksheets/sheet124.xml"/><Relationship Id="rId129" Type="http://schemas.openxmlformats.org/officeDocument/2006/relationships/worksheet" Target="worksheets/sheet129.xml"/><Relationship Id="rId54" Type="http://schemas.openxmlformats.org/officeDocument/2006/relationships/worksheet" Target="worksheets/sheet54.xml"/><Relationship Id="rId70" Type="http://schemas.openxmlformats.org/officeDocument/2006/relationships/worksheet" Target="worksheets/sheet70.xml"/><Relationship Id="rId75" Type="http://schemas.openxmlformats.org/officeDocument/2006/relationships/worksheet" Target="worksheets/sheet75.xml"/><Relationship Id="rId91" Type="http://schemas.openxmlformats.org/officeDocument/2006/relationships/worksheet" Target="worksheets/sheet91.xml"/><Relationship Id="rId96" Type="http://schemas.openxmlformats.org/officeDocument/2006/relationships/worksheet" Target="worksheets/sheet96.xml"/><Relationship Id="rId140" Type="http://schemas.openxmlformats.org/officeDocument/2006/relationships/sharedStrings" Target="sharedStrings.xml"/><Relationship Id="rId1" Type="http://schemas.openxmlformats.org/officeDocument/2006/relationships/worksheet" Target="worksheets/sheet1.xml"/><Relationship Id="rId6" Type="http://schemas.openxmlformats.org/officeDocument/2006/relationships/worksheet" Target="worksheets/sheet6.xml"/><Relationship Id="rId23" Type="http://schemas.openxmlformats.org/officeDocument/2006/relationships/worksheet" Target="worksheets/sheet23.xml"/><Relationship Id="rId28" Type="http://schemas.openxmlformats.org/officeDocument/2006/relationships/worksheet" Target="worksheets/sheet28.xml"/><Relationship Id="rId49" Type="http://schemas.openxmlformats.org/officeDocument/2006/relationships/worksheet" Target="worksheets/sheet49.xml"/><Relationship Id="rId114" Type="http://schemas.openxmlformats.org/officeDocument/2006/relationships/worksheet" Target="worksheets/sheet114.xml"/><Relationship Id="rId119" Type="http://schemas.openxmlformats.org/officeDocument/2006/relationships/worksheet" Target="worksheets/sheet119.xml"/><Relationship Id="rId44" Type="http://schemas.openxmlformats.org/officeDocument/2006/relationships/worksheet" Target="worksheets/sheet44.xml"/><Relationship Id="rId60" Type="http://schemas.openxmlformats.org/officeDocument/2006/relationships/worksheet" Target="worksheets/sheet60.xml"/><Relationship Id="rId65" Type="http://schemas.openxmlformats.org/officeDocument/2006/relationships/worksheet" Target="worksheets/sheet65.xml"/><Relationship Id="rId81" Type="http://schemas.openxmlformats.org/officeDocument/2006/relationships/worksheet" Target="worksheets/sheet81.xml"/><Relationship Id="rId86" Type="http://schemas.openxmlformats.org/officeDocument/2006/relationships/worksheet" Target="worksheets/sheet86.xml"/><Relationship Id="rId130" Type="http://schemas.openxmlformats.org/officeDocument/2006/relationships/worksheet" Target="worksheets/sheet130.xml"/><Relationship Id="rId135" Type="http://schemas.openxmlformats.org/officeDocument/2006/relationships/worksheet" Target="worksheets/sheet135.xml"/><Relationship Id="rId13" Type="http://schemas.openxmlformats.org/officeDocument/2006/relationships/worksheet" Target="worksheets/sheet13.xml"/><Relationship Id="rId18" Type="http://schemas.openxmlformats.org/officeDocument/2006/relationships/worksheet" Target="worksheets/sheet18.xml"/><Relationship Id="rId39" Type="http://schemas.openxmlformats.org/officeDocument/2006/relationships/worksheet" Target="worksheets/sheet39.xml"/><Relationship Id="rId109" Type="http://schemas.openxmlformats.org/officeDocument/2006/relationships/worksheet" Target="worksheets/sheet109.xml"/><Relationship Id="rId34" Type="http://schemas.openxmlformats.org/officeDocument/2006/relationships/worksheet" Target="worksheets/sheet34.xml"/><Relationship Id="rId50" Type="http://schemas.openxmlformats.org/officeDocument/2006/relationships/worksheet" Target="worksheets/sheet50.xml"/><Relationship Id="rId55" Type="http://schemas.openxmlformats.org/officeDocument/2006/relationships/worksheet" Target="worksheets/sheet55.xml"/><Relationship Id="rId76" Type="http://schemas.openxmlformats.org/officeDocument/2006/relationships/worksheet" Target="worksheets/sheet76.xml"/><Relationship Id="rId97" Type="http://schemas.openxmlformats.org/officeDocument/2006/relationships/worksheet" Target="worksheets/sheet97.xml"/><Relationship Id="rId104" Type="http://schemas.openxmlformats.org/officeDocument/2006/relationships/worksheet" Target="worksheets/sheet104.xml"/><Relationship Id="rId120" Type="http://schemas.openxmlformats.org/officeDocument/2006/relationships/worksheet" Target="worksheets/sheet120.xml"/><Relationship Id="rId125" Type="http://schemas.openxmlformats.org/officeDocument/2006/relationships/worksheet" Target="worksheets/sheet125.xml"/><Relationship Id="rId141" Type="http://schemas.openxmlformats.org/officeDocument/2006/relationships/calcChain" Target="calcChain.xml"/><Relationship Id="rId7" Type="http://schemas.openxmlformats.org/officeDocument/2006/relationships/worksheet" Target="worksheets/sheet7.xml"/><Relationship Id="rId71" Type="http://schemas.openxmlformats.org/officeDocument/2006/relationships/worksheet" Target="worksheets/sheet71.xml"/><Relationship Id="rId92" Type="http://schemas.openxmlformats.org/officeDocument/2006/relationships/worksheet" Target="worksheets/sheet92.xml"/><Relationship Id="rId2" Type="http://schemas.openxmlformats.org/officeDocument/2006/relationships/worksheet" Target="worksheets/sheet2.xml"/><Relationship Id="rId29" Type="http://schemas.openxmlformats.org/officeDocument/2006/relationships/worksheet" Target="worksheets/sheet29.xml"/><Relationship Id="rId24" Type="http://schemas.openxmlformats.org/officeDocument/2006/relationships/worksheet" Target="worksheets/sheet24.xml"/><Relationship Id="rId40" Type="http://schemas.openxmlformats.org/officeDocument/2006/relationships/worksheet" Target="worksheets/sheet40.xml"/><Relationship Id="rId45" Type="http://schemas.openxmlformats.org/officeDocument/2006/relationships/worksheet" Target="worksheets/sheet45.xml"/><Relationship Id="rId66" Type="http://schemas.openxmlformats.org/officeDocument/2006/relationships/worksheet" Target="worksheets/sheet66.xml"/><Relationship Id="rId87" Type="http://schemas.openxmlformats.org/officeDocument/2006/relationships/worksheet" Target="worksheets/sheet87.xml"/><Relationship Id="rId110" Type="http://schemas.openxmlformats.org/officeDocument/2006/relationships/worksheet" Target="worksheets/sheet110.xml"/><Relationship Id="rId115" Type="http://schemas.openxmlformats.org/officeDocument/2006/relationships/worksheet" Target="worksheets/sheet115.xml"/><Relationship Id="rId131" Type="http://schemas.openxmlformats.org/officeDocument/2006/relationships/worksheet" Target="worksheets/sheet131.xml"/><Relationship Id="rId136" Type="http://schemas.openxmlformats.org/officeDocument/2006/relationships/worksheet" Target="worksheets/sheet136.xml"/><Relationship Id="rId61" Type="http://schemas.openxmlformats.org/officeDocument/2006/relationships/worksheet" Target="worksheets/sheet61.xml"/><Relationship Id="rId82" Type="http://schemas.openxmlformats.org/officeDocument/2006/relationships/worksheet" Target="worksheets/sheet82.xml"/><Relationship Id="rId19" Type="http://schemas.openxmlformats.org/officeDocument/2006/relationships/worksheet" Target="worksheets/sheet19.xml"/><Relationship Id="rId14" Type="http://schemas.openxmlformats.org/officeDocument/2006/relationships/worksheet" Target="worksheets/sheet14.xml"/><Relationship Id="rId30" Type="http://schemas.openxmlformats.org/officeDocument/2006/relationships/worksheet" Target="worksheets/sheet30.xml"/><Relationship Id="rId35" Type="http://schemas.openxmlformats.org/officeDocument/2006/relationships/worksheet" Target="worksheets/sheet35.xml"/><Relationship Id="rId56" Type="http://schemas.openxmlformats.org/officeDocument/2006/relationships/worksheet" Target="worksheets/sheet56.xml"/><Relationship Id="rId77" Type="http://schemas.openxmlformats.org/officeDocument/2006/relationships/worksheet" Target="worksheets/sheet77.xml"/><Relationship Id="rId100" Type="http://schemas.openxmlformats.org/officeDocument/2006/relationships/worksheet" Target="worksheets/sheet100.xml"/><Relationship Id="rId105" Type="http://schemas.openxmlformats.org/officeDocument/2006/relationships/worksheet" Target="worksheets/sheet105.xml"/><Relationship Id="rId126" Type="http://schemas.openxmlformats.org/officeDocument/2006/relationships/worksheet" Target="worksheets/sheet126.xml"/><Relationship Id="rId8" Type="http://schemas.openxmlformats.org/officeDocument/2006/relationships/worksheet" Target="worksheets/sheet8.xml"/><Relationship Id="rId51" Type="http://schemas.openxmlformats.org/officeDocument/2006/relationships/worksheet" Target="worksheets/sheet51.xml"/><Relationship Id="rId72" Type="http://schemas.openxmlformats.org/officeDocument/2006/relationships/worksheet" Target="worksheets/sheet72.xml"/><Relationship Id="rId93" Type="http://schemas.openxmlformats.org/officeDocument/2006/relationships/worksheet" Target="worksheets/sheet93.xml"/><Relationship Id="rId98" Type="http://schemas.openxmlformats.org/officeDocument/2006/relationships/worksheet" Target="worksheets/sheet98.xml"/><Relationship Id="rId121" Type="http://schemas.openxmlformats.org/officeDocument/2006/relationships/worksheet" Target="worksheets/sheet121.xml"/><Relationship Id="rId3" Type="http://schemas.openxmlformats.org/officeDocument/2006/relationships/worksheet" Target="worksheets/sheet3.xml"/><Relationship Id="rId25" Type="http://schemas.openxmlformats.org/officeDocument/2006/relationships/worksheet" Target="worksheets/sheet25.xml"/><Relationship Id="rId46" Type="http://schemas.openxmlformats.org/officeDocument/2006/relationships/worksheet" Target="worksheets/sheet46.xml"/><Relationship Id="rId67" Type="http://schemas.openxmlformats.org/officeDocument/2006/relationships/worksheet" Target="worksheets/sheet67.xml"/><Relationship Id="rId116" Type="http://schemas.openxmlformats.org/officeDocument/2006/relationships/worksheet" Target="worksheets/sheet116.xml"/><Relationship Id="rId137" Type="http://schemas.openxmlformats.org/officeDocument/2006/relationships/worksheet" Target="worksheets/sheet137.xml"/><Relationship Id="rId20" Type="http://schemas.openxmlformats.org/officeDocument/2006/relationships/worksheet" Target="worksheets/sheet20.xml"/><Relationship Id="rId41" Type="http://schemas.openxmlformats.org/officeDocument/2006/relationships/worksheet" Target="worksheets/sheet41.xml"/><Relationship Id="rId62" Type="http://schemas.openxmlformats.org/officeDocument/2006/relationships/worksheet" Target="worksheets/sheet62.xml"/><Relationship Id="rId83" Type="http://schemas.openxmlformats.org/officeDocument/2006/relationships/worksheet" Target="worksheets/sheet83.xml"/><Relationship Id="rId88" Type="http://schemas.openxmlformats.org/officeDocument/2006/relationships/worksheet" Target="worksheets/sheet88.xml"/><Relationship Id="rId111" Type="http://schemas.openxmlformats.org/officeDocument/2006/relationships/worksheet" Target="worksheets/sheet111.xml"/><Relationship Id="rId132" Type="http://schemas.openxmlformats.org/officeDocument/2006/relationships/worksheet" Target="worksheets/sheet132.xml"/><Relationship Id="rId15" Type="http://schemas.openxmlformats.org/officeDocument/2006/relationships/worksheet" Target="worksheets/sheet15.xml"/><Relationship Id="rId36" Type="http://schemas.openxmlformats.org/officeDocument/2006/relationships/worksheet" Target="worksheets/sheet36.xml"/><Relationship Id="rId57" Type="http://schemas.openxmlformats.org/officeDocument/2006/relationships/worksheet" Target="worksheets/sheet57.xml"/><Relationship Id="rId106" Type="http://schemas.openxmlformats.org/officeDocument/2006/relationships/worksheet" Target="worksheets/sheet106.xml"/><Relationship Id="rId127" Type="http://schemas.openxmlformats.org/officeDocument/2006/relationships/worksheet" Target="worksheets/sheet127.xml"/><Relationship Id="rId10" Type="http://schemas.openxmlformats.org/officeDocument/2006/relationships/worksheet" Target="worksheets/sheet10.xml"/><Relationship Id="rId31" Type="http://schemas.openxmlformats.org/officeDocument/2006/relationships/worksheet" Target="worksheets/sheet31.xml"/><Relationship Id="rId52" Type="http://schemas.openxmlformats.org/officeDocument/2006/relationships/worksheet" Target="worksheets/sheet52.xml"/><Relationship Id="rId73" Type="http://schemas.openxmlformats.org/officeDocument/2006/relationships/worksheet" Target="worksheets/sheet73.xml"/><Relationship Id="rId78" Type="http://schemas.openxmlformats.org/officeDocument/2006/relationships/worksheet" Target="worksheets/sheet78.xml"/><Relationship Id="rId94" Type="http://schemas.openxmlformats.org/officeDocument/2006/relationships/worksheet" Target="worksheets/sheet94.xml"/><Relationship Id="rId99" Type="http://schemas.openxmlformats.org/officeDocument/2006/relationships/worksheet" Target="worksheets/sheet99.xml"/><Relationship Id="rId101" Type="http://schemas.openxmlformats.org/officeDocument/2006/relationships/worksheet" Target="worksheets/sheet101.xml"/><Relationship Id="rId122" Type="http://schemas.openxmlformats.org/officeDocument/2006/relationships/worksheet" Target="worksheets/sheet122.xml"/><Relationship Id="rId4" Type="http://schemas.openxmlformats.org/officeDocument/2006/relationships/worksheet" Target="worksheets/sheet4.xml"/><Relationship Id="rId9" Type="http://schemas.openxmlformats.org/officeDocument/2006/relationships/worksheet" Target="worksheets/sheet9.xml"/><Relationship Id="rId26" Type="http://schemas.openxmlformats.org/officeDocument/2006/relationships/worksheet" Target="worksheets/sheet26.xml"/><Relationship Id="rId47" Type="http://schemas.openxmlformats.org/officeDocument/2006/relationships/worksheet" Target="worksheets/sheet47.xml"/><Relationship Id="rId68" Type="http://schemas.openxmlformats.org/officeDocument/2006/relationships/worksheet" Target="worksheets/sheet68.xml"/><Relationship Id="rId89" Type="http://schemas.openxmlformats.org/officeDocument/2006/relationships/worksheet" Target="worksheets/sheet89.xml"/><Relationship Id="rId112" Type="http://schemas.openxmlformats.org/officeDocument/2006/relationships/worksheet" Target="worksheets/sheet112.xml"/><Relationship Id="rId133" Type="http://schemas.openxmlformats.org/officeDocument/2006/relationships/worksheet" Target="worksheets/sheet133.xml"/><Relationship Id="rId16" Type="http://schemas.openxmlformats.org/officeDocument/2006/relationships/worksheet" Target="worksheets/sheet16.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g"/></Relationships>
</file>

<file path=xl/drawings/_rels/drawing2.xml.rels><?xml version="1.0" encoding="UTF-8" standalone="yes"?>
<Relationships xmlns="http://schemas.openxmlformats.org/package/2006/relationships"><Relationship Id="rId1" Type="http://schemas.openxmlformats.org/officeDocument/2006/relationships/image" Target="../media/image1.jpg"/></Relationships>
</file>

<file path=xl/drawings/_rels/drawing3.xml.rels><?xml version="1.0" encoding="UTF-8" standalone="yes"?>
<Relationships xmlns="http://schemas.openxmlformats.org/package/2006/relationships"><Relationship Id="rId1" Type="http://schemas.openxmlformats.org/officeDocument/2006/relationships/image" Target="../media/image1.jpg"/></Relationships>
</file>

<file path=xl/drawings/_rels/drawing4.xml.rels><?xml version="1.0" encoding="UTF-8" standalone="yes"?>
<Relationships xmlns="http://schemas.openxmlformats.org/package/2006/relationships"><Relationship Id="rId1" Type="http://schemas.openxmlformats.org/officeDocument/2006/relationships/image" Target="../media/image1.jpg"/></Relationships>
</file>

<file path=xl/drawings/_rels/drawing5.xml.rels><?xml version="1.0" encoding="UTF-8" standalone="yes"?>
<Relationships xmlns="http://schemas.openxmlformats.org/package/2006/relationships"><Relationship Id="rId1" Type="http://schemas.openxmlformats.org/officeDocument/2006/relationships/image" Target="../media/image1.jpg"/></Relationships>
</file>

<file path=xl/drawings/_rels/drawing6.xml.rels><?xml version="1.0" encoding="UTF-8" standalone="yes"?>
<Relationships xmlns="http://schemas.openxmlformats.org/package/2006/relationships"><Relationship Id="rId1" Type="http://schemas.openxmlformats.org/officeDocument/2006/relationships/image" Target="../media/image1.jpg"/></Relationships>
</file>

<file path=xl/drawings/_rels/drawing7.xml.rels><?xml version="1.0" encoding="UTF-8" standalone="yes"?>
<Relationships xmlns="http://schemas.openxmlformats.org/package/2006/relationships"><Relationship Id="rId1" Type="http://schemas.openxmlformats.org/officeDocument/2006/relationships/image" Target="../media/image1.jpg"/></Relationships>
</file>

<file path=xl/drawings/_rels/drawing8.xml.rels><?xml version="1.0" encoding="UTF-8" standalone="yes"?>
<Relationships xmlns="http://schemas.openxmlformats.org/package/2006/relationships"><Relationship Id="rId1" Type="http://schemas.openxmlformats.org/officeDocument/2006/relationships/image" Target="../media/image1.jpg"/></Relationships>
</file>

<file path=xl/drawings/_rels/drawing9.xml.rels><?xml version="1.0" encoding="UTF-8" standalone="yes"?>
<Relationships xmlns="http://schemas.openxmlformats.org/package/2006/relationships"><Relationship Id="rId1" Type="http://schemas.openxmlformats.org/officeDocument/2006/relationships/image" Target="../media/image1.jpg"/></Relationships>
</file>

<file path=xl/drawings/_rels/drawing10.xml.rels><?xml version="1.0" encoding="UTF-8" standalone="yes"?>
<Relationships xmlns="http://schemas.openxmlformats.org/package/2006/relationships"><Relationship Id="rId1" Type="http://schemas.openxmlformats.org/officeDocument/2006/relationships/image" Target="../media/image1.jpg"/></Relationships>
</file>

<file path=xl/drawings/_rels/drawing11.xml.rels><?xml version="1.0" encoding="UTF-8" standalone="yes"?>
<Relationships xmlns="http://schemas.openxmlformats.org/package/2006/relationships"><Relationship Id="rId1" Type="http://schemas.openxmlformats.org/officeDocument/2006/relationships/image" Target="../media/image1.jpg"/></Relationships>
</file>

<file path=xl/drawings/_rels/drawing12.xml.rels><?xml version="1.0" encoding="UTF-8" standalone="yes"?>
<Relationships xmlns="http://schemas.openxmlformats.org/package/2006/relationships"><Relationship Id="rId1" Type="http://schemas.openxmlformats.org/officeDocument/2006/relationships/image" Target="../media/image1.jpg"/></Relationships>
</file>

<file path=xl/drawings/_rels/drawing13.xml.rels><?xml version="1.0" encoding="UTF-8" standalone="yes"?>
<Relationships xmlns="http://schemas.openxmlformats.org/package/2006/relationships"><Relationship Id="rId1" Type="http://schemas.openxmlformats.org/officeDocument/2006/relationships/image" Target="../media/image1.jpg"/></Relationships>
</file>

<file path=xl/drawings/_rels/drawing14.xml.rels><?xml version="1.0" encoding="UTF-8" standalone="yes"?>
<Relationships xmlns="http://schemas.openxmlformats.org/package/2006/relationships"><Relationship Id="rId1" Type="http://schemas.openxmlformats.org/officeDocument/2006/relationships/image" Target="../media/image1.jpg"/></Relationships>
</file>

<file path=xl/drawings/_rels/drawing15.xml.rels><?xml version="1.0" encoding="UTF-8" standalone="yes"?>
<Relationships xmlns="http://schemas.openxmlformats.org/package/2006/relationships"><Relationship Id="rId1" Type="http://schemas.openxmlformats.org/officeDocument/2006/relationships/image" Target="../media/image1.jpg"/></Relationships>
</file>

<file path=xl/drawings/_rels/drawing16.xml.rels><?xml version="1.0" encoding="UTF-8" standalone="yes"?>
<Relationships xmlns="http://schemas.openxmlformats.org/package/2006/relationships"><Relationship Id="rId1" Type="http://schemas.openxmlformats.org/officeDocument/2006/relationships/image" Target="../media/image1.jpg"/></Relationships>
</file>

<file path=xl/drawings/_rels/drawing17.xml.rels><?xml version="1.0" encoding="UTF-8" standalone="yes"?>
<Relationships xmlns="http://schemas.openxmlformats.org/package/2006/relationships"><Relationship Id="rId1" Type="http://schemas.openxmlformats.org/officeDocument/2006/relationships/image" Target="../media/image1.jpg"/></Relationships>
</file>

<file path=xl/drawings/_rels/drawing18.xml.rels><?xml version="1.0" encoding="UTF-8" standalone="yes"?>
<Relationships xmlns="http://schemas.openxmlformats.org/package/2006/relationships"><Relationship Id="rId1" Type="http://schemas.openxmlformats.org/officeDocument/2006/relationships/image" Target="../media/image1.jpg"/></Relationships>
</file>

<file path=xl/drawings/_rels/drawing19.xml.rels><?xml version="1.0" encoding="UTF-8" standalone="yes"?>
<Relationships xmlns="http://schemas.openxmlformats.org/package/2006/relationships"><Relationship Id="rId1" Type="http://schemas.openxmlformats.org/officeDocument/2006/relationships/image" Target="../media/image1.jpg"/></Relationships>
</file>

<file path=xl/drawings/_rels/drawing20.xml.rels><?xml version="1.0" encoding="UTF-8" standalone="yes"?>
<Relationships xmlns="http://schemas.openxmlformats.org/package/2006/relationships"><Relationship Id="rId1" Type="http://schemas.openxmlformats.org/officeDocument/2006/relationships/image" Target="../media/image1.jpg"/></Relationships>
</file>

<file path=xl/drawings/_rels/drawing21.xml.rels><?xml version="1.0" encoding="UTF-8" standalone="yes"?>
<Relationships xmlns="http://schemas.openxmlformats.org/package/2006/relationships"><Relationship Id="rId1" Type="http://schemas.openxmlformats.org/officeDocument/2006/relationships/image" Target="../media/image1.jpg"/></Relationships>
</file>

<file path=xl/drawings/_rels/drawing22.xml.rels><?xml version="1.0" encoding="UTF-8" standalone="yes"?>
<Relationships xmlns="http://schemas.openxmlformats.org/package/2006/relationships"><Relationship Id="rId1" Type="http://schemas.openxmlformats.org/officeDocument/2006/relationships/image" Target="../media/image1.jpg"/></Relationships>
</file>

<file path=xl/drawings/_rels/drawing23.xml.rels><?xml version="1.0" encoding="UTF-8" standalone="yes"?>
<Relationships xmlns="http://schemas.openxmlformats.org/package/2006/relationships"><Relationship Id="rId1" Type="http://schemas.openxmlformats.org/officeDocument/2006/relationships/image" Target="../media/image1.jpg"/></Relationships>
</file>

<file path=xl/drawings/_rels/drawing24.xml.rels><?xml version="1.0" encoding="UTF-8" standalone="yes"?>
<Relationships xmlns="http://schemas.openxmlformats.org/package/2006/relationships"><Relationship Id="rId1" Type="http://schemas.openxmlformats.org/officeDocument/2006/relationships/image" Target="../media/image1.jpg"/></Relationships>
</file>

<file path=xl/drawings/_rels/drawing25.xml.rels><?xml version="1.0" encoding="UTF-8" standalone="yes"?>
<Relationships xmlns="http://schemas.openxmlformats.org/package/2006/relationships"><Relationship Id="rId1" Type="http://schemas.openxmlformats.org/officeDocument/2006/relationships/image" Target="../media/image1.jpg"/></Relationships>
</file>

<file path=xl/drawings/_rels/drawing26.xml.rels><?xml version="1.0" encoding="UTF-8" standalone="yes"?>
<Relationships xmlns="http://schemas.openxmlformats.org/package/2006/relationships"><Relationship Id="rId1" Type="http://schemas.openxmlformats.org/officeDocument/2006/relationships/image" Target="../media/image1.jpg"/></Relationships>
</file>

<file path=xl/drawings/_rels/drawing27.xml.rels><?xml version="1.0" encoding="UTF-8" standalone="yes"?>
<Relationships xmlns="http://schemas.openxmlformats.org/package/2006/relationships"><Relationship Id="rId1" Type="http://schemas.openxmlformats.org/officeDocument/2006/relationships/image" Target="../media/image1.jpg"/></Relationships>
</file>

<file path=xl/drawings/_rels/drawing28.xml.rels><?xml version="1.0" encoding="UTF-8" standalone="yes"?>
<Relationships xmlns="http://schemas.openxmlformats.org/package/2006/relationships"><Relationship Id="rId1" Type="http://schemas.openxmlformats.org/officeDocument/2006/relationships/image" Target="../media/image1.jpg"/></Relationships>
</file>

<file path=xl/drawings/_rels/drawing29.xml.rels><?xml version="1.0" encoding="UTF-8" standalone="yes"?>
<Relationships xmlns="http://schemas.openxmlformats.org/package/2006/relationships"><Relationship Id="rId1" Type="http://schemas.openxmlformats.org/officeDocument/2006/relationships/image" Target="../media/image1.jpg"/></Relationships>
</file>

<file path=xl/drawings/_rels/drawing30.xml.rels><?xml version="1.0" encoding="UTF-8" standalone="yes"?>
<Relationships xmlns="http://schemas.openxmlformats.org/package/2006/relationships"><Relationship Id="rId1" Type="http://schemas.openxmlformats.org/officeDocument/2006/relationships/image" Target="../media/image1.jpg"/></Relationships>
</file>

<file path=xl/drawings/_rels/drawing31.xml.rels><?xml version="1.0" encoding="UTF-8" standalone="yes"?>
<Relationships xmlns="http://schemas.openxmlformats.org/package/2006/relationships"><Relationship Id="rId1" Type="http://schemas.openxmlformats.org/officeDocument/2006/relationships/image" Target="../media/image1.jpg"/></Relationships>
</file>

<file path=xl/drawings/_rels/drawing32.xml.rels><?xml version="1.0" encoding="UTF-8" standalone="yes"?>
<Relationships xmlns="http://schemas.openxmlformats.org/package/2006/relationships"><Relationship Id="rId1" Type="http://schemas.openxmlformats.org/officeDocument/2006/relationships/image" Target="../media/image1.jpg"/></Relationships>
</file>

<file path=xl/drawings/_rels/drawing33.xml.rels><?xml version="1.0" encoding="UTF-8" standalone="yes"?>
<Relationships xmlns="http://schemas.openxmlformats.org/package/2006/relationships"><Relationship Id="rId1" Type="http://schemas.openxmlformats.org/officeDocument/2006/relationships/image" Target="../media/image1.jpg"/></Relationships>
</file>

<file path=xl/drawings/_rels/drawing34.xml.rels><?xml version="1.0" encoding="UTF-8" standalone="yes"?>
<Relationships xmlns="http://schemas.openxmlformats.org/package/2006/relationships"><Relationship Id="rId1" Type="http://schemas.openxmlformats.org/officeDocument/2006/relationships/image" Target="../media/image1.jpg"/></Relationships>
</file>

<file path=xl/drawings/_rels/drawing35.xml.rels><?xml version="1.0" encoding="UTF-8" standalone="yes"?>
<Relationships xmlns="http://schemas.openxmlformats.org/package/2006/relationships"><Relationship Id="rId1" Type="http://schemas.openxmlformats.org/officeDocument/2006/relationships/image" Target="../media/image1.jpg"/></Relationships>
</file>

<file path=xl/drawings/_rels/drawing36.xml.rels><?xml version="1.0" encoding="UTF-8" standalone="yes"?>
<Relationships xmlns="http://schemas.openxmlformats.org/package/2006/relationships"><Relationship Id="rId1" Type="http://schemas.openxmlformats.org/officeDocument/2006/relationships/image" Target="../media/image1.jpg"/></Relationships>
</file>

<file path=xl/drawings/_rels/drawing37.xml.rels><?xml version="1.0" encoding="UTF-8" standalone="yes"?>
<Relationships xmlns="http://schemas.openxmlformats.org/package/2006/relationships"><Relationship Id="rId1" Type="http://schemas.openxmlformats.org/officeDocument/2006/relationships/image" Target="../media/image1.jpg"/></Relationships>
</file>

<file path=xl/drawings/_rels/drawing38.xml.rels><?xml version="1.0" encoding="UTF-8" standalone="yes"?>
<Relationships xmlns="http://schemas.openxmlformats.org/package/2006/relationships"><Relationship Id="rId1" Type="http://schemas.openxmlformats.org/officeDocument/2006/relationships/image" Target="../media/image1.jpg"/></Relationships>
</file>

<file path=xl/drawings/_rels/drawing39.xml.rels><?xml version="1.0" encoding="UTF-8" standalone="yes"?>
<Relationships xmlns="http://schemas.openxmlformats.org/package/2006/relationships"><Relationship Id="rId1" Type="http://schemas.openxmlformats.org/officeDocument/2006/relationships/image" Target="../media/image1.jpg"/></Relationships>
</file>

<file path=xl/drawings/_rels/drawing40.xml.rels><?xml version="1.0" encoding="UTF-8" standalone="yes"?>
<Relationships xmlns="http://schemas.openxmlformats.org/package/2006/relationships"><Relationship Id="rId1" Type="http://schemas.openxmlformats.org/officeDocument/2006/relationships/image" Target="../media/image1.jpg"/></Relationships>
</file>

<file path=xl/drawings/_rels/drawing41.xml.rels><?xml version="1.0" encoding="UTF-8" standalone="yes"?>
<Relationships xmlns="http://schemas.openxmlformats.org/package/2006/relationships"><Relationship Id="rId1" Type="http://schemas.openxmlformats.org/officeDocument/2006/relationships/image" Target="../media/image1.jpg"/></Relationships>
</file>

<file path=xl/drawings/_rels/drawing42.xml.rels><?xml version="1.0" encoding="UTF-8" standalone="yes"?>
<Relationships xmlns="http://schemas.openxmlformats.org/package/2006/relationships"><Relationship Id="rId1" Type="http://schemas.openxmlformats.org/officeDocument/2006/relationships/image" Target="../media/image1.jpg"/></Relationships>
</file>

<file path=xl/drawings/_rels/drawing43.xml.rels><?xml version="1.0" encoding="UTF-8" standalone="yes"?>
<Relationships xmlns="http://schemas.openxmlformats.org/package/2006/relationships"><Relationship Id="rId1" Type="http://schemas.openxmlformats.org/officeDocument/2006/relationships/image" Target="../media/image1.jpg"/></Relationships>
</file>

<file path=xl/drawings/_rels/drawing44.xml.rels><?xml version="1.0" encoding="UTF-8" standalone="yes"?>
<Relationships xmlns="http://schemas.openxmlformats.org/package/2006/relationships"><Relationship Id="rId1" Type="http://schemas.openxmlformats.org/officeDocument/2006/relationships/image" Target="../media/image1.jpg"/></Relationships>
</file>

<file path=xl/drawings/_rels/drawing45.xml.rels><?xml version="1.0" encoding="UTF-8" standalone="yes"?>
<Relationships xmlns="http://schemas.openxmlformats.org/package/2006/relationships"><Relationship Id="rId1" Type="http://schemas.openxmlformats.org/officeDocument/2006/relationships/image" Target="../media/image1.jpg"/></Relationships>
</file>

<file path=xl/drawings/_rels/drawing46.xml.rels><?xml version="1.0" encoding="UTF-8" standalone="yes"?>
<Relationships xmlns="http://schemas.openxmlformats.org/package/2006/relationships"><Relationship Id="rId1" Type="http://schemas.openxmlformats.org/officeDocument/2006/relationships/image" Target="../media/image1.jpg"/></Relationships>
</file>

<file path=xl/drawings/_rels/drawing47.xml.rels><?xml version="1.0" encoding="UTF-8" standalone="yes"?>
<Relationships xmlns="http://schemas.openxmlformats.org/package/2006/relationships"><Relationship Id="rId1" Type="http://schemas.openxmlformats.org/officeDocument/2006/relationships/image" Target="../media/image1.jpg"/></Relationships>
</file>

<file path=xl/drawings/_rels/drawing48.xml.rels><?xml version="1.0" encoding="UTF-8" standalone="yes"?>
<Relationships xmlns="http://schemas.openxmlformats.org/package/2006/relationships"><Relationship Id="rId1" Type="http://schemas.openxmlformats.org/officeDocument/2006/relationships/image" Target="../media/image1.jpg"/></Relationships>
</file>

<file path=xl/drawings/_rels/drawing49.xml.rels><?xml version="1.0" encoding="UTF-8" standalone="yes"?>
<Relationships xmlns="http://schemas.openxmlformats.org/package/2006/relationships"><Relationship Id="rId1" Type="http://schemas.openxmlformats.org/officeDocument/2006/relationships/image" Target="../media/image1.jpg"/></Relationships>
</file>

<file path=xl/drawings/_rels/drawing50.xml.rels><?xml version="1.0" encoding="UTF-8" standalone="yes"?>
<Relationships xmlns="http://schemas.openxmlformats.org/package/2006/relationships"><Relationship Id="rId1" Type="http://schemas.openxmlformats.org/officeDocument/2006/relationships/image" Target="../media/image1.jpg"/></Relationships>
</file>

<file path=xl/drawings/_rels/drawing51.xml.rels><?xml version="1.0" encoding="UTF-8" standalone="yes"?>
<Relationships xmlns="http://schemas.openxmlformats.org/package/2006/relationships"><Relationship Id="rId1" Type="http://schemas.openxmlformats.org/officeDocument/2006/relationships/image" Target="../media/image1.jpg"/></Relationships>
</file>

<file path=xl/drawings/_rels/drawing52.xml.rels><?xml version="1.0" encoding="UTF-8" standalone="yes"?>
<Relationships xmlns="http://schemas.openxmlformats.org/package/2006/relationships"><Relationship Id="rId1" Type="http://schemas.openxmlformats.org/officeDocument/2006/relationships/image" Target="../media/image1.jpg"/></Relationships>
</file>

<file path=xl/drawings/_rels/drawing53.xml.rels><?xml version="1.0" encoding="UTF-8" standalone="yes"?>
<Relationships xmlns="http://schemas.openxmlformats.org/package/2006/relationships"><Relationship Id="rId1" Type="http://schemas.openxmlformats.org/officeDocument/2006/relationships/image" Target="../media/image1.jpg"/></Relationships>
</file>

<file path=xl/drawings/_rels/drawing54.xml.rels><?xml version="1.0" encoding="UTF-8" standalone="yes"?>
<Relationships xmlns="http://schemas.openxmlformats.org/package/2006/relationships"><Relationship Id="rId1" Type="http://schemas.openxmlformats.org/officeDocument/2006/relationships/image" Target="../media/image1.jpg"/></Relationships>
</file>

<file path=xl/drawings/_rels/drawing55.xml.rels><?xml version="1.0" encoding="UTF-8" standalone="yes"?>
<Relationships xmlns="http://schemas.openxmlformats.org/package/2006/relationships"><Relationship Id="rId1" Type="http://schemas.openxmlformats.org/officeDocument/2006/relationships/image" Target="../media/image1.jpg"/></Relationships>
</file>

<file path=xl/drawings/_rels/drawing56.xml.rels><?xml version="1.0" encoding="UTF-8" standalone="yes"?>
<Relationships xmlns="http://schemas.openxmlformats.org/package/2006/relationships"><Relationship Id="rId1" Type="http://schemas.openxmlformats.org/officeDocument/2006/relationships/image" Target="../media/image1.jpg"/></Relationships>
</file>

<file path=xl/drawings/_rels/drawing57.xml.rels><?xml version="1.0" encoding="UTF-8" standalone="yes"?>
<Relationships xmlns="http://schemas.openxmlformats.org/package/2006/relationships"><Relationship Id="rId1" Type="http://schemas.openxmlformats.org/officeDocument/2006/relationships/image" Target="../media/image1.jpg"/></Relationships>
</file>

<file path=xl/drawings/_rels/drawing58.xml.rels><?xml version="1.0" encoding="UTF-8" standalone="yes"?>
<Relationships xmlns="http://schemas.openxmlformats.org/package/2006/relationships"><Relationship Id="rId1" Type="http://schemas.openxmlformats.org/officeDocument/2006/relationships/image" Target="../media/image1.jpg"/></Relationships>
</file>

<file path=xl/drawings/_rels/drawing59.xml.rels><?xml version="1.0" encoding="UTF-8" standalone="yes"?>
<Relationships xmlns="http://schemas.openxmlformats.org/package/2006/relationships"><Relationship Id="rId1" Type="http://schemas.openxmlformats.org/officeDocument/2006/relationships/image" Target="../media/image1.jpg"/></Relationships>
</file>

<file path=xl/drawings/_rels/drawing60.xml.rels><?xml version="1.0" encoding="UTF-8" standalone="yes"?>
<Relationships xmlns="http://schemas.openxmlformats.org/package/2006/relationships"><Relationship Id="rId1" Type="http://schemas.openxmlformats.org/officeDocument/2006/relationships/image" Target="../media/image1.jpg"/></Relationships>
</file>

<file path=xl/drawings/_rels/drawing61.xml.rels><?xml version="1.0" encoding="UTF-8" standalone="yes"?>
<Relationships xmlns="http://schemas.openxmlformats.org/package/2006/relationships"><Relationship Id="rId1" Type="http://schemas.openxmlformats.org/officeDocument/2006/relationships/image" Target="../media/image1.jpg"/></Relationships>
</file>

<file path=xl/drawings/_rels/drawing62.xml.rels><?xml version="1.0" encoding="UTF-8" standalone="yes"?>
<Relationships xmlns="http://schemas.openxmlformats.org/package/2006/relationships"><Relationship Id="rId1" Type="http://schemas.openxmlformats.org/officeDocument/2006/relationships/image" Target="../media/image1.jpg"/></Relationships>
</file>

<file path=xl/drawings/_rels/drawing63.xml.rels><?xml version="1.0" encoding="UTF-8" standalone="yes"?>
<Relationships xmlns="http://schemas.openxmlformats.org/package/2006/relationships"><Relationship Id="rId1" Type="http://schemas.openxmlformats.org/officeDocument/2006/relationships/image" Target="../media/image1.jpg"/></Relationships>
</file>

<file path=xl/drawings/_rels/drawing64.xml.rels><?xml version="1.0" encoding="UTF-8" standalone="yes"?>
<Relationships xmlns="http://schemas.openxmlformats.org/package/2006/relationships"><Relationship Id="rId1" Type="http://schemas.openxmlformats.org/officeDocument/2006/relationships/image" Target="../media/image1.jpg"/></Relationships>
</file>

<file path=xl/drawings/_rels/drawing65.xml.rels><?xml version="1.0" encoding="UTF-8" standalone="yes"?>
<Relationships xmlns="http://schemas.openxmlformats.org/package/2006/relationships"><Relationship Id="rId1" Type="http://schemas.openxmlformats.org/officeDocument/2006/relationships/image" Target="../media/image1.jpg"/></Relationships>
</file>

<file path=xl/drawings/_rels/drawing66.xml.rels><?xml version="1.0" encoding="UTF-8" standalone="yes"?>
<Relationships xmlns="http://schemas.openxmlformats.org/package/2006/relationships"><Relationship Id="rId1" Type="http://schemas.openxmlformats.org/officeDocument/2006/relationships/image" Target="../media/image1.jpg"/></Relationships>
</file>

<file path=xl/drawings/_rels/drawing67.xml.rels><?xml version="1.0" encoding="UTF-8" standalone="yes"?>
<Relationships xmlns="http://schemas.openxmlformats.org/package/2006/relationships"><Relationship Id="rId1" Type="http://schemas.openxmlformats.org/officeDocument/2006/relationships/image" Target="../media/image1.jpg"/></Relationships>
</file>

<file path=xl/drawings/_rels/drawing68.xml.rels><?xml version="1.0" encoding="UTF-8" standalone="yes"?>
<Relationships xmlns="http://schemas.openxmlformats.org/package/2006/relationships"><Relationship Id="rId1" Type="http://schemas.openxmlformats.org/officeDocument/2006/relationships/image" Target="../media/image1.jpg"/></Relationships>
</file>

<file path=xl/drawings/_rels/drawing69.xml.rels><?xml version="1.0" encoding="UTF-8" standalone="yes"?>
<Relationships xmlns="http://schemas.openxmlformats.org/package/2006/relationships"><Relationship Id="rId1" Type="http://schemas.openxmlformats.org/officeDocument/2006/relationships/image" Target="../media/image1.jpg"/></Relationships>
</file>

<file path=xl/drawings/_rels/drawing70.xml.rels><?xml version="1.0" encoding="UTF-8" standalone="yes"?>
<Relationships xmlns="http://schemas.openxmlformats.org/package/2006/relationships"><Relationship Id="rId1" Type="http://schemas.openxmlformats.org/officeDocument/2006/relationships/image" Target="../media/image1.jpg"/></Relationships>
</file>

<file path=xl/drawings/_rels/drawing71.xml.rels><?xml version="1.0" encoding="UTF-8" standalone="yes"?>
<Relationships xmlns="http://schemas.openxmlformats.org/package/2006/relationships"><Relationship Id="rId1" Type="http://schemas.openxmlformats.org/officeDocument/2006/relationships/image" Target="../media/image1.jpg"/></Relationships>
</file>

<file path=xl/drawings/_rels/drawing72.xml.rels><?xml version="1.0" encoding="UTF-8" standalone="yes"?>
<Relationships xmlns="http://schemas.openxmlformats.org/package/2006/relationships"><Relationship Id="rId1" Type="http://schemas.openxmlformats.org/officeDocument/2006/relationships/image" Target="../media/image1.jpg"/></Relationships>
</file>

<file path=xl/drawings/_rels/drawing73.xml.rels><?xml version="1.0" encoding="UTF-8" standalone="yes"?>
<Relationships xmlns="http://schemas.openxmlformats.org/package/2006/relationships"><Relationship Id="rId1" Type="http://schemas.openxmlformats.org/officeDocument/2006/relationships/image" Target="../media/image1.jpg"/></Relationships>
</file>

<file path=xl/drawings/_rels/drawing74.xml.rels><?xml version="1.0" encoding="UTF-8" standalone="yes"?>
<Relationships xmlns="http://schemas.openxmlformats.org/package/2006/relationships"><Relationship Id="rId1" Type="http://schemas.openxmlformats.org/officeDocument/2006/relationships/image" Target="../media/image1.jpg"/></Relationships>
</file>

<file path=xl/drawings/_rels/drawing75.xml.rels><?xml version="1.0" encoding="UTF-8" standalone="yes"?>
<Relationships xmlns="http://schemas.openxmlformats.org/package/2006/relationships"><Relationship Id="rId1" Type="http://schemas.openxmlformats.org/officeDocument/2006/relationships/image" Target="../media/image1.jpg"/></Relationships>
</file>

<file path=xl/drawings/_rels/drawing76.xml.rels><?xml version="1.0" encoding="UTF-8" standalone="yes"?>
<Relationships xmlns="http://schemas.openxmlformats.org/package/2006/relationships"><Relationship Id="rId1" Type="http://schemas.openxmlformats.org/officeDocument/2006/relationships/image" Target="../media/image1.jpg"/></Relationships>
</file>

<file path=xl/drawings/_rels/drawing77.xml.rels><?xml version="1.0" encoding="UTF-8" standalone="yes"?>
<Relationships xmlns="http://schemas.openxmlformats.org/package/2006/relationships"><Relationship Id="rId1" Type="http://schemas.openxmlformats.org/officeDocument/2006/relationships/image" Target="../media/image1.jpg"/></Relationships>
</file>

<file path=xl/drawings/_rels/drawing78.xml.rels><?xml version="1.0" encoding="UTF-8" standalone="yes"?>
<Relationships xmlns="http://schemas.openxmlformats.org/package/2006/relationships"><Relationship Id="rId1" Type="http://schemas.openxmlformats.org/officeDocument/2006/relationships/image" Target="../media/image1.jpg"/></Relationships>
</file>

<file path=xl/drawings/_rels/drawing79.xml.rels><?xml version="1.0" encoding="UTF-8" standalone="yes"?>
<Relationships xmlns="http://schemas.openxmlformats.org/package/2006/relationships"><Relationship Id="rId1" Type="http://schemas.openxmlformats.org/officeDocument/2006/relationships/image" Target="../media/image1.jpg"/></Relationships>
</file>

<file path=xl/drawings/_rels/drawing80.xml.rels><?xml version="1.0" encoding="UTF-8" standalone="yes"?>
<Relationships xmlns="http://schemas.openxmlformats.org/package/2006/relationships"><Relationship Id="rId1" Type="http://schemas.openxmlformats.org/officeDocument/2006/relationships/image" Target="../media/image1.jpg"/></Relationships>
</file>

<file path=xl/drawings/_rels/drawing81.xml.rels><?xml version="1.0" encoding="UTF-8" standalone="yes"?>
<Relationships xmlns="http://schemas.openxmlformats.org/package/2006/relationships"><Relationship Id="rId1" Type="http://schemas.openxmlformats.org/officeDocument/2006/relationships/image" Target="../media/image1.jpg"/></Relationships>
</file>

<file path=xl/drawings/_rels/drawing82.xml.rels><?xml version="1.0" encoding="UTF-8" standalone="yes"?>
<Relationships xmlns="http://schemas.openxmlformats.org/package/2006/relationships"><Relationship Id="rId1" Type="http://schemas.openxmlformats.org/officeDocument/2006/relationships/image" Target="../media/image1.jpg"/></Relationships>
</file>

<file path=xl/drawings/_rels/drawing83.xml.rels><?xml version="1.0" encoding="UTF-8" standalone="yes"?>
<Relationships xmlns="http://schemas.openxmlformats.org/package/2006/relationships"><Relationship Id="rId1" Type="http://schemas.openxmlformats.org/officeDocument/2006/relationships/image" Target="../media/image1.jpg"/></Relationships>
</file>

<file path=xl/drawings/_rels/drawing84.xml.rels><?xml version="1.0" encoding="UTF-8" standalone="yes"?>
<Relationships xmlns="http://schemas.openxmlformats.org/package/2006/relationships"><Relationship Id="rId1" Type="http://schemas.openxmlformats.org/officeDocument/2006/relationships/image" Target="../media/image1.jpg"/></Relationships>
</file>

<file path=xl/drawings/_rels/drawing85.xml.rels><?xml version="1.0" encoding="UTF-8" standalone="yes"?>
<Relationships xmlns="http://schemas.openxmlformats.org/package/2006/relationships"><Relationship Id="rId1" Type="http://schemas.openxmlformats.org/officeDocument/2006/relationships/image" Target="../media/image1.jpg"/></Relationships>
</file>

<file path=xl/drawings/_rels/drawing86.xml.rels><?xml version="1.0" encoding="UTF-8" standalone="yes"?>
<Relationships xmlns="http://schemas.openxmlformats.org/package/2006/relationships"><Relationship Id="rId1" Type="http://schemas.openxmlformats.org/officeDocument/2006/relationships/image" Target="../media/image1.jpg"/></Relationships>
</file>

<file path=xl/drawings/_rels/drawing87.xml.rels><?xml version="1.0" encoding="UTF-8" standalone="yes"?>
<Relationships xmlns="http://schemas.openxmlformats.org/package/2006/relationships"><Relationship Id="rId1" Type="http://schemas.openxmlformats.org/officeDocument/2006/relationships/image" Target="../media/image1.jpg"/></Relationships>
</file>

<file path=xl/drawings/_rels/drawing88.xml.rels><?xml version="1.0" encoding="UTF-8" standalone="yes"?>
<Relationships xmlns="http://schemas.openxmlformats.org/package/2006/relationships"><Relationship Id="rId1" Type="http://schemas.openxmlformats.org/officeDocument/2006/relationships/image" Target="../media/image1.jpg"/></Relationships>
</file>

<file path=xl/drawings/_rels/drawing89.xml.rels><?xml version="1.0" encoding="UTF-8" standalone="yes"?>
<Relationships xmlns="http://schemas.openxmlformats.org/package/2006/relationships"><Relationship Id="rId1" Type="http://schemas.openxmlformats.org/officeDocument/2006/relationships/image" Target="../media/image1.jpg"/></Relationships>
</file>

<file path=xl/drawings/_rels/drawing90.xml.rels><?xml version="1.0" encoding="UTF-8" standalone="yes"?>
<Relationships xmlns="http://schemas.openxmlformats.org/package/2006/relationships"><Relationship Id="rId1" Type="http://schemas.openxmlformats.org/officeDocument/2006/relationships/image" Target="../media/image1.jpg"/></Relationships>
</file>

<file path=xl/drawings/_rels/drawing91.xml.rels><?xml version="1.0" encoding="UTF-8" standalone="yes"?>
<Relationships xmlns="http://schemas.openxmlformats.org/package/2006/relationships"><Relationship Id="rId1" Type="http://schemas.openxmlformats.org/officeDocument/2006/relationships/image" Target="../media/image1.jpg"/></Relationships>
</file>

<file path=xl/drawings/_rels/drawing92.xml.rels><?xml version="1.0" encoding="UTF-8" standalone="yes"?>
<Relationships xmlns="http://schemas.openxmlformats.org/package/2006/relationships"><Relationship Id="rId1" Type="http://schemas.openxmlformats.org/officeDocument/2006/relationships/image" Target="../media/image1.jpg"/></Relationships>
</file>

<file path=xl/drawings/_rels/drawing93.xml.rels><?xml version="1.0" encoding="UTF-8" standalone="yes"?>
<Relationships xmlns="http://schemas.openxmlformats.org/package/2006/relationships"><Relationship Id="rId1" Type="http://schemas.openxmlformats.org/officeDocument/2006/relationships/image" Target="../media/image1.jpg"/></Relationships>
</file>

<file path=xl/drawings/_rels/drawing94.xml.rels><?xml version="1.0" encoding="UTF-8" standalone="yes"?>
<Relationships xmlns="http://schemas.openxmlformats.org/package/2006/relationships"><Relationship Id="rId1" Type="http://schemas.openxmlformats.org/officeDocument/2006/relationships/image" Target="../media/image1.jpg"/></Relationships>
</file>

<file path=xl/drawings/_rels/drawing95.xml.rels><?xml version="1.0" encoding="UTF-8" standalone="yes"?>
<Relationships xmlns="http://schemas.openxmlformats.org/package/2006/relationships"><Relationship Id="rId1" Type="http://schemas.openxmlformats.org/officeDocument/2006/relationships/image" Target="../media/image1.jpg"/></Relationships>
</file>

<file path=xl/drawings/_rels/drawing96.xml.rels><?xml version="1.0" encoding="UTF-8" standalone="yes"?>
<Relationships xmlns="http://schemas.openxmlformats.org/package/2006/relationships"><Relationship Id="rId1" Type="http://schemas.openxmlformats.org/officeDocument/2006/relationships/image" Target="../media/image1.jpg"/></Relationships>
</file>

<file path=xl/drawings/_rels/drawing97.xml.rels><?xml version="1.0" encoding="UTF-8" standalone="yes"?>
<Relationships xmlns="http://schemas.openxmlformats.org/package/2006/relationships"><Relationship Id="rId1" Type="http://schemas.openxmlformats.org/officeDocument/2006/relationships/image" Target="../media/image1.jpg"/></Relationships>
</file>

<file path=xl/drawings/_rels/drawing98.xml.rels><?xml version="1.0" encoding="UTF-8" standalone="yes"?>
<Relationships xmlns="http://schemas.openxmlformats.org/package/2006/relationships"><Relationship Id="rId1" Type="http://schemas.openxmlformats.org/officeDocument/2006/relationships/image" Target="../media/image1.jpg"/></Relationships>
</file>

<file path=xl/drawings/_rels/drawing99.xml.rels><?xml version="1.0" encoding="UTF-8" standalone="yes"?>
<Relationships xmlns="http://schemas.openxmlformats.org/package/2006/relationships"><Relationship Id="rId1" Type="http://schemas.openxmlformats.org/officeDocument/2006/relationships/image" Target="../media/image1.jpg"/></Relationships>
</file>

<file path=xl/drawings/_rels/drawing100.xml.rels><?xml version="1.0" encoding="UTF-8" standalone="yes"?>
<Relationships xmlns="http://schemas.openxmlformats.org/package/2006/relationships"><Relationship Id="rId1" Type="http://schemas.openxmlformats.org/officeDocument/2006/relationships/image" Target="../media/image1.jpg"/></Relationships>
</file>

<file path=xl/drawings/_rels/drawing101.xml.rels><?xml version="1.0" encoding="UTF-8" standalone="yes"?>
<Relationships xmlns="http://schemas.openxmlformats.org/package/2006/relationships"><Relationship Id="rId1" Type="http://schemas.openxmlformats.org/officeDocument/2006/relationships/image" Target="../media/image1.jpg"/></Relationships>
</file>

<file path=xl/drawings/_rels/drawing102.xml.rels><?xml version="1.0" encoding="UTF-8" standalone="yes"?>
<Relationships xmlns="http://schemas.openxmlformats.org/package/2006/relationships"><Relationship Id="rId1" Type="http://schemas.openxmlformats.org/officeDocument/2006/relationships/image" Target="../media/image1.jpg"/></Relationships>
</file>

<file path=xl/drawings/_rels/drawing103.xml.rels><?xml version="1.0" encoding="UTF-8" standalone="yes"?>
<Relationships xmlns="http://schemas.openxmlformats.org/package/2006/relationships"><Relationship Id="rId1" Type="http://schemas.openxmlformats.org/officeDocument/2006/relationships/image" Target="../media/image1.jpg"/></Relationships>
</file>

<file path=xl/drawings/_rels/drawing104.xml.rels><?xml version="1.0" encoding="UTF-8" standalone="yes"?>
<Relationships xmlns="http://schemas.openxmlformats.org/package/2006/relationships"><Relationship Id="rId1" Type="http://schemas.openxmlformats.org/officeDocument/2006/relationships/image" Target="../media/image1.jpg"/></Relationships>
</file>

<file path=xl/drawings/_rels/drawing105.xml.rels><?xml version="1.0" encoding="UTF-8" standalone="yes"?>
<Relationships xmlns="http://schemas.openxmlformats.org/package/2006/relationships"><Relationship Id="rId1" Type="http://schemas.openxmlformats.org/officeDocument/2006/relationships/image" Target="../media/image1.jpg"/></Relationships>
</file>

<file path=xl/drawings/_rels/drawing106.xml.rels><?xml version="1.0" encoding="UTF-8" standalone="yes"?>
<Relationships xmlns="http://schemas.openxmlformats.org/package/2006/relationships"><Relationship Id="rId1" Type="http://schemas.openxmlformats.org/officeDocument/2006/relationships/image" Target="../media/image1.jpg"/></Relationships>
</file>

<file path=xl/drawings/_rels/drawing107.xml.rels><?xml version="1.0" encoding="UTF-8" standalone="yes"?>
<Relationships xmlns="http://schemas.openxmlformats.org/package/2006/relationships"><Relationship Id="rId1" Type="http://schemas.openxmlformats.org/officeDocument/2006/relationships/image" Target="../media/image1.jpg"/></Relationships>
</file>

<file path=xl/drawings/_rels/drawing108.xml.rels><?xml version="1.0" encoding="UTF-8" standalone="yes"?>
<Relationships xmlns="http://schemas.openxmlformats.org/package/2006/relationships"><Relationship Id="rId1" Type="http://schemas.openxmlformats.org/officeDocument/2006/relationships/image" Target="../media/image1.jpg"/></Relationships>
</file>

<file path=xl/drawings/_rels/drawing109.xml.rels><?xml version="1.0" encoding="UTF-8" standalone="yes"?>
<Relationships xmlns="http://schemas.openxmlformats.org/package/2006/relationships"><Relationship Id="rId1" Type="http://schemas.openxmlformats.org/officeDocument/2006/relationships/image" Target="../media/image1.jpg"/></Relationships>
</file>

<file path=xl/drawings/_rels/drawing110.xml.rels><?xml version="1.0" encoding="UTF-8" standalone="yes"?>
<Relationships xmlns="http://schemas.openxmlformats.org/package/2006/relationships"><Relationship Id="rId1" Type="http://schemas.openxmlformats.org/officeDocument/2006/relationships/image" Target="../media/image1.jpg"/></Relationships>
</file>

<file path=xl/drawings/_rels/drawing111.xml.rels><?xml version="1.0" encoding="UTF-8" standalone="yes"?>
<Relationships xmlns="http://schemas.openxmlformats.org/package/2006/relationships"><Relationship Id="rId1" Type="http://schemas.openxmlformats.org/officeDocument/2006/relationships/image" Target="../media/image1.jpg"/></Relationships>
</file>

<file path=xl/drawings/_rels/drawing112.xml.rels><?xml version="1.0" encoding="UTF-8" standalone="yes"?>
<Relationships xmlns="http://schemas.openxmlformats.org/package/2006/relationships"><Relationship Id="rId1" Type="http://schemas.openxmlformats.org/officeDocument/2006/relationships/image" Target="../media/image1.jpg"/></Relationships>
</file>

<file path=xl/drawings/_rels/drawing113.xml.rels><?xml version="1.0" encoding="UTF-8" standalone="yes"?>
<Relationships xmlns="http://schemas.openxmlformats.org/package/2006/relationships"><Relationship Id="rId1" Type="http://schemas.openxmlformats.org/officeDocument/2006/relationships/image" Target="../media/image1.jpg"/></Relationships>
</file>

<file path=xl/drawings/_rels/drawing114.xml.rels><?xml version="1.0" encoding="UTF-8" standalone="yes"?>
<Relationships xmlns="http://schemas.openxmlformats.org/package/2006/relationships"><Relationship Id="rId1" Type="http://schemas.openxmlformats.org/officeDocument/2006/relationships/image" Target="../media/image1.jpg"/></Relationships>
</file>

<file path=xl/drawings/_rels/drawing115.xml.rels><?xml version="1.0" encoding="UTF-8" standalone="yes"?>
<Relationships xmlns="http://schemas.openxmlformats.org/package/2006/relationships"><Relationship Id="rId1" Type="http://schemas.openxmlformats.org/officeDocument/2006/relationships/image" Target="../media/image1.jpg"/></Relationships>
</file>

<file path=xl/drawings/_rels/drawing116.xml.rels><?xml version="1.0" encoding="UTF-8" standalone="yes"?>
<Relationships xmlns="http://schemas.openxmlformats.org/package/2006/relationships"><Relationship Id="rId1" Type="http://schemas.openxmlformats.org/officeDocument/2006/relationships/image" Target="../media/image1.jpg"/></Relationships>
</file>

<file path=xl/drawings/_rels/drawing117.xml.rels><?xml version="1.0" encoding="UTF-8" standalone="yes"?>
<Relationships xmlns="http://schemas.openxmlformats.org/package/2006/relationships"><Relationship Id="rId1" Type="http://schemas.openxmlformats.org/officeDocument/2006/relationships/image" Target="../media/image1.jpg"/></Relationships>
</file>

<file path=xl/drawings/_rels/drawing118.xml.rels><?xml version="1.0" encoding="UTF-8" standalone="yes"?>
<Relationships xmlns="http://schemas.openxmlformats.org/package/2006/relationships"><Relationship Id="rId1" Type="http://schemas.openxmlformats.org/officeDocument/2006/relationships/image" Target="../media/image1.jpg"/></Relationships>
</file>

<file path=xl/drawings/_rels/drawing119.xml.rels><?xml version="1.0" encoding="UTF-8" standalone="yes"?>
<Relationships xmlns="http://schemas.openxmlformats.org/package/2006/relationships"><Relationship Id="rId1" Type="http://schemas.openxmlformats.org/officeDocument/2006/relationships/image" Target="../media/image1.jpg"/></Relationships>
</file>

<file path=xl/drawings/_rels/drawing120.xml.rels><?xml version="1.0" encoding="UTF-8" standalone="yes"?>
<Relationships xmlns="http://schemas.openxmlformats.org/package/2006/relationships"><Relationship Id="rId1" Type="http://schemas.openxmlformats.org/officeDocument/2006/relationships/image" Target="../media/image1.jpg"/></Relationships>
</file>

<file path=xl/drawings/_rels/drawing121.xml.rels><?xml version="1.0" encoding="UTF-8" standalone="yes"?>
<Relationships xmlns="http://schemas.openxmlformats.org/package/2006/relationships"><Relationship Id="rId1" Type="http://schemas.openxmlformats.org/officeDocument/2006/relationships/image" Target="../media/image1.jpg"/></Relationships>
</file>

<file path=xl/drawings/_rels/drawing122.xml.rels><?xml version="1.0" encoding="UTF-8" standalone="yes"?>
<Relationships xmlns="http://schemas.openxmlformats.org/package/2006/relationships"><Relationship Id="rId1" Type="http://schemas.openxmlformats.org/officeDocument/2006/relationships/image" Target="../media/image1.jpg"/></Relationships>
</file>

<file path=xl/drawings/_rels/drawing123.xml.rels><?xml version="1.0" encoding="UTF-8" standalone="yes"?>
<Relationships xmlns="http://schemas.openxmlformats.org/package/2006/relationships"><Relationship Id="rId1" Type="http://schemas.openxmlformats.org/officeDocument/2006/relationships/image" Target="../media/image1.jpg"/></Relationships>
</file>

<file path=xl/drawings/_rels/drawing124.xml.rels><?xml version="1.0" encoding="UTF-8" standalone="yes"?>
<Relationships xmlns="http://schemas.openxmlformats.org/package/2006/relationships"><Relationship Id="rId1" Type="http://schemas.openxmlformats.org/officeDocument/2006/relationships/image" Target="../media/image1.jpg"/></Relationships>
</file>

<file path=xl/drawings/_rels/drawing125.xml.rels><?xml version="1.0" encoding="UTF-8" standalone="yes"?>
<Relationships xmlns="http://schemas.openxmlformats.org/package/2006/relationships"><Relationship Id="rId1" Type="http://schemas.openxmlformats.org/officeDocument/2006/relationships/image" Target="../media/image1.jpg"/></Relationships>
</file>

<file path=xl/drawings/_rels/drawing126.xml.rels><?xml version="1.0" encoding="UTF-8" standalone="yes"?>
<Relationships xmlns="http://schemas.openxmlformats.org/package/2006/relationships"><Relationship Id="rId1" Type="http://schemas.openxmlformats.org/officeDocument/2006/relationships/image" Target="../media/image1.jpg"/></Relationships>
</file>

<file path=xl/drawings/_rels/drawing127.xml.rels><?xml version="1.0" encoding="UTF-8" standalone="yes"?>
<Relationships xmlns="http://schemas.openxmlformats.org/package/2006/relationships"><Relationship Id="rId1" Type="http://schemas.openxmlformats.org/officeDocument/2006/relationships/image" Target="../media/image1.jpg"/></Relationships>
</file>

<file path=xl/drawings/_rels/drawing128.xml.rels><?xml version="1.0" encoding="UTF-8" standalone="yes"?>
<Relationships xmlns="http://schemas.openxmlformats.org/package/2006/relationships"><Relationship Id="rId1" Type="http://schemas.openxmlformats.org/officeDocument/2006/relationships/image" Target="../media/image1.jpg"/></Relationships>
</file>

<file path=xl/drawings/_rels/drawing129.xml.rels><?xml version="1.0" encoding="UTF-8" standalone="yes"?>
<Relationships xmlns="http://schemas.openxmlformats.org/package/2006/relationships"><Relationship Id="rId1" Type="http://schemas.openxmlformats.org/officeDocument/2006/relationships/image" Target="../media/image1.jpg"/></Relationships>
</file>

<file path=xl/drawings/_rels/drawing130.xml.rels><?xml version="1.0" encoding="UTF-8" standalone="yes"?>
<Relationships xmlns="http://schemas.openxmlformats.org/package/2006/relationships"><Relationship Id="rId1" Type="http://schemas.openxmlformats.org/officeDocument/2006/relationships/image" Target="../media/image1.jpg"/></Relationships>
</file>

<file path=xl/drawings/_rels/drawing131.xml.rels><?xml version="1.0" encoding="UTF-8" standalone="yes"?>
<Relationships xmlns="http://schemas.openxmlformats.org/package/2006/relationships"><Relationship Id="rId1" Type="http://schemas.openxmlformats.org/officeDocument/2006/relationships/image" Target="../media/image1.jpg"/></Relationships>
</file>

<file path=xl/drawings/_rels/drawing132.xml.rels><?xml version="1.0" encoding="UTF-8" standalone="yes"?>
<Relationships xmlns="http://schemas.openxmlformats.org/package/2006/relationships"><Relationship Id="rId1" Type="http://schemas.openxmlformats.org/officeDocument/2006/relationships/image" Target="../media/image1.jpg"/></Relationships>
</file>

<file path=xl/drawings/_rels/drawing133.xml.rels><?xml version="1.0" encoding="UTF-8" standalone="yes"?>
<Relationships xmlns="http://schemas.openxmlformats.org/package/2006/relationships"><Relationship Id="rId1" Type="http://schemas.openxmlformats.org/officeDocument/2006/relationships/image" Target="../media/image1.jpg"/></Relationships>
</file>

<file path=xl/drawings/_rels/drawing134.xml.rels><?xml version="1.0" encoding="UTF-8" standalone="yes"?>
<Relationships xmlns="http://schemas.openxmlformats.org/package/2006/relationships"><Relationship Id="rId1" Type="http://schemas.openxmlformats.org/officeDocument/2006/relationships/image" Target="../media/image1.jpg"/></Relationships>
</file>

<file path=xl/drawings/_rels/drawing135.xml.rels><?xml version="1.0" encoding="UTF-8" standalone="yes"?>
<Relationships xmlns="http://schemas.openxmlformats.org/package/2006/relationships"><Relationship Id="rId1" Type="http://schemas.openxmlformats.org/officeDocument/2006/relationships/image" Target="../media/image1.jpg"/></Relationships>
</file>

<file path=xl/drawings/_rels/drawing136.xml.rels><?xml version="1.0" encoding="UTF-8" standalone="yes"?>
<Relationships xmlns="http://schemas.openxmlformats.org/package/2006/relationships"><Relationship Id="rId1" Type="http://schemas.openxmlformats.org/officeDocument/2006/relationships/image" Target="../media/image1.jpg"/></Relationships>
</file>

<file path=xl/drawings/_rels/drawing137.xml.rels><?xml version="1.0" encoding="UTF-8" standalone="yes"?>
<Relationships xmlns="http://schemas.openxmlformats.org/package/2006/relationships"><Relationship Id="rId1" Type="http://schemas.openxmlformats.org/officeDocument/2006/relationships/image" Target="../media/image1.jpg"/></Relationships>
</file>

<file path=xl/drawings/drawing1.xml><?xml version="1.0" encoding="utf-8"?>
<xdr:wsDr xmlns:xdr="http://schemas.openxmlformats.org/drawingml/2006/spreadsheetDrawing" xmlns:a="http://schemas.openxmlformats.org/drawingml/2006/main">
  <xdr:oneCellAnchor>
    <xdr:from>
      <xdr:col>5</xdr:col>
      <xdr:colOff>0</xdr:colOff>
      <xdr:row>1</xdr:row>
      <xdr:rowOff>0</xdr:rowOff>
    </xdr:from>
    <xdr:ext cx="4389120" cy="822960"/>
    <xdr:pic>
      <xdr:nvPicPr>
        <xdr:cNvPr id="2" name="Picture 1">
          <a:extLst>
            <a:ext uri="{FF2B5EF4-FFF2-40B4-BE49-F238E27FC236}">
              <a16:creationId xmlns:a16="http://schemas.microsoft.com/office/drawing/2014/main" id="{00000000-0008-0000-00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2.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01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3.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02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4.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03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5.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04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6.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05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7.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06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8.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07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9.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08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0.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09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1.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0A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2.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0B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3.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0C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4.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0D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5.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0E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6.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0F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7.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10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8.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11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9.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12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20.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13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21.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14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22.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15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23.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16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24.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17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25.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18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26.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19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27.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1A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28.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1B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29.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1C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30.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1D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31.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1E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32.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1F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33.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20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34.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21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35.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22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36.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23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37.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24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38.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25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39.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26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40.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27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41.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28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42.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29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43.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2A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44.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2B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45.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2C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46.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2D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47.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2E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48.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2F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49.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30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50.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31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51.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32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52.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33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53.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34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54.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35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55.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36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56.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37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57.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38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58.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39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59.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3A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60.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3B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61.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3C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62.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3D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63.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3E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64.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3F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65.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40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66.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41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67.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42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68.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43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69.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44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70.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45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71.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46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72.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47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73.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48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74.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49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75.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4A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76.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4B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77.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4C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78.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4D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79.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4E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80.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4F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81.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50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82.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51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83.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52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84.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53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85.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54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86.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55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87.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56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88.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57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89.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58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90.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59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91.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5A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92.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5B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93.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5C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94.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5D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95.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5E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96.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5F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97.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60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98.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61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99.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62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00.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63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01.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64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02.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65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03.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66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04.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67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05.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68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06.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69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07.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6A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08.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6B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09.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6C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10.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6D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11.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6E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12.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6F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13.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70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14.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71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15.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72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16.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73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17.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74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18.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75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19.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76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20.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77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21.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78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22.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79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23.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7A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24.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7B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25.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7C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26.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7D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27.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7E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28.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7F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29.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80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30.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81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31.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82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32.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83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33.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84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34.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85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35.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86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36.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87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37.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88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1" Type="http://schemas.openxmlformats.org/officeDocument/2006/relationships/drawing" Target="../drawings/drawing2.xml"/></Relationships>
</file>

<file path=xl/worksheets/_rels/sheet3.xml.rels><?xml version="1.0" encoding="UTF-8" standalone="yes"?>
<Relationships xmlns="http://schemas.openxmlformats.org/package/2006/relationships"><Relationship Id="rId1" Type="http://schemas.openxmlformats.org/officeDocument/2006/relationships/drawing" Target="../drawings/drawing3.xml"/></Relationships>
</file>

<file path=xl/worksheets/_rels/sheet4.xml.rels><?xml version="1.0" encoding="UTF-8" standalone="yes"?>
<Relationships xmlns="http://schemas.openxmlformats.org/package/2006/relationships"><Relationship Id="rId1" Type="http://schemas.openxmlformats.org/officeDocument/2006/relationships/drawing" Target="../drawings/drawing4.xml"/></Relationships>
</file>

<file path=xl/worksheets/_rels/sheet5.xml.rels><?xml version="1.0" encoding="UTF-8" standalone="yes"?>
<Relationships xmlns="http://schemas.openxmlformats.org/package/2006/relationships"><Relationship Id="rId1" Type="http://schemas.openxmlformats.org/officeDocument/2006/relationships/drawing" Target="../drawings/drawing5.xml"/></Relationships>
</file>

<file path=xl/worksheets/_rels/sheet6.xml.rels><?xml version="1.0" encoding="UTF-8" standalone="yes"?>
<Relationships xmlns="http://schemas.openxmlformats.org/package/2006/relationships"><Relationship Id="rId1" Type="http://schemas.openxmlformats.org/officeDocument/2006/relationships/drawing" Target="../drawings/drawing6.xml"/></Relationships>
</file>

<file path=xl/worksheets/_rels/sheet7.xml.rels><?xml version="1.0" encoding="UTF-8" standalone="yes"?>
<Relationships xmlns="http://schemas.openxmlformats.org/package/2006/relationships"><Relationship Id="rId1" Type="http://schemas.openxmlformats.org/officeDocument/2006/relationships/drawing" Target="../drawings/drawing7.xml"/></Relationships>
</file>

<file path=xl/worksheets/_rels/sheet8.xml.rels><?xml version="1.0" encoding="UTF-8" standalone="yes"?>
<Relationships xmlns="http://schemas.openxmlformats.org/package/2006/relationships"><Relationship Id="rId1" Type="http://schemas.openxmlformats.org/officeDocument/2006/relationships/drawing" Target="../drawings/drawing8.xml"/></Relationships>
</file>

<file path=xl/worksheets/_rels/sheet9.xml.rels><?xml version="1.0" encoding="UTF-8" standalone="yes"?>
<Relationships xmlns="http://schemas.openxmlformats.org/package/2006/relationships"><Relationship Id="rId1" Type="http://schemas.openxmlformats.org/officeDocument/2006/relationships/drawing" Target="../drawings/drawing9.xml"/></Relationships>
</file>

<file path=xl/worksheets/_rels/sheet10.xml.rels><?xml version="1.0" encoding="UTF-8" standalone="yes"?>
<Relationships xmlns="http://schemas.openxmlformats.org/package/2006/relationships"><Relationship Id="rId1" Type="http://schemas.openxmlformats.org/officeDocument/2006/relationships/drawing" Target="../drawings/drawing10.xml"/></Relationships>
</file>

<file path=xl/worksheets/_rels/sheet11.xml.rels><?xml version="1.0" encoding="UTF-8" standalone="yes"?>
<Relationships xmlns="http://schemas.openxmlformats.org/package/2006/relationships"><Relationship Id="rId1" Type="http://schemas.openxmlformats.org/officeDocument/2006/relationships/drawing" Target="../drawings/drawing11.xml"/></Relationships>
</file>

<file path=xl/worksheets/_rels/sheet12.xml.rels><?xml version="1.0" encoding="UTF-8" standalone="yes"?>
<Relationships xmlns="http://schemas.openxmlformats.org/package/2006/relationships"><Relationship Id="rId1" Type="http://schemas.openxmlformats.org/officeDocument/2006/relationships/drawing" Target="../drawings/drawing12.xml"/></Relationships>
</file>

<file path=xl/worksheets/_rels/sheet13.xml.rels><?xml version="1.0" encoding="UTF-8" standalone="yes"?>
<Relationships xmlns="http://schemas.openxmlformats.org/package/2006/relationships"><Relationship Id="rId1" Type="http://schemas.openxmlformats.org/officeDocument/2006/relationships/drawing" Target="../drawings/drawing13.xml"/></Relationships>
</file>

<file path=xl/worksheets/_rels/sheet14.xml.rels><?xml version="1.0" encoding="UTF-8" standalone="yes"?>
<Relationships xmlns="http://schemas.openxmlformats.org/package/2006/relationships"><Relationship Id="rId1" Type="http://schemas.openxmlformats.org/officeDocument/2006/relationships/drawing" Target="../drawings/drawing14.xml"/></Relationships>
</file>

<file path=xl/worksheets/_rels/sheet15.xml.rels><?xml version="1.0" encoding="UTF-8" standalone="yes"?>
<Relationships xmlns="http://schemas.openxmlformats.org/package/2006/relationships"><Relationship Id="rId1" Type="http://schemas.openxmlformats.org/officeDocument/2006/relationships/drawing" Target="../drawings/drawing15.xml"/></Relationships>
</file>

<file path=xl/worksheets/_rels/sheet16.xml.rels><?xml version="1.0" encoding="UTF-8" standalone="yes"?>
<Relationships xmlns="http://schemas.openxmlformats.org/package/2006/relationships"><Relationship Id="rId1" Type="http://schemas.openxmlformats.org/officeDocument/2006/relationships/drawing" Target="../drawings/drawing16.xml"/></Relationships>
</file>

<file path=xl/worksheets/_rels/sheet17.xml.rels><?xml version="1.0" encoding="UTF-8" standalone="yes"?>
<Relationships xmlns="http://schemas.openxmlformats.org/package/2006/relationships"><Relationship Id="rId1" Type="http://schemas.openxmlformats.org/officeDocument/2006/relationships/drawing" Target="../drawings/drawing17.xml"/></Relationships>
</file>

<file path=xl/worksheets/_rels/sheet18.xml.rels><?xml version="1.0" encoding="UTF-8" standalone="yes"?>
<Relationships xmlns="http://schemas.openxmlformats.org/package/2006/relationships"><Relationship Id="rId1" Type="http://schemas.openxmlformats.org/officeDocument/2006/relationships/drawing" Target="../drawings/drawing18.xml"/></Relationships>
</file>

<file path=xl/worksheets/_rels/sheet19.xml.rels><?xml version="1.0" encoding="UTF-8" standalone="yes"?>
<Relationships xmlns="http://schemas.openxmlformats.org/package/2006/relationships"><Relationship Id="rId1" Type="http://schemas.openxmlformats.org/officeDocument/2006/relationships/drawing" Target="../drawings/drawing19.xml"/></Relationships>
</file>

<file path=xl/worksheets/_rels/sheet20.xml.rels><?xml version="1.0" encoding="UTF-8" standalone="yes"?>
<Relationships xmlns="http://schemas.openxmlformats.org/package/2006/relationships"><Relationship Id="rId1" Type="http://schemas.openxmlformats.org/officeDocument/2006/relationships/drawing" Target="../drawings/drawing20.xml"/></Relationships>
</file>

<file path=xl/worksheets/_rels/sheet21.xml.rels><?xml version="1.0" encoding="UTF-8" standalone="yes"?>
<Relationships xmlns="http://schemas.openxmlformats.org/package/2006/relationships"><Relationship Id="rId1" Type="http://schemas.openxmlformats.org/officeDocument/2006/relationships/drawing" Target="../drawings/drawing21.xml"/></Relationships>
</file>

<file path=xl/worksheets/_rels/sheet22.xml.rels><?xml version="1.0" encoding="UTF-8" standalone="yes"?>
<Relationships xmlns="http://schemas.openxmlformats.org/package/2006/relationships"><Relationship Id="rId1" Type="http://schemas.openxmlformats.org/officeDocument/2006/relationships/drawing" Target="../drawings/drawing22.xml"/></Relationships>
</file>

<file path=xl/worksheets/_rels/sheet23.xml.rels><?xml version="1.0" encoding="UTF-8" standalone="yes"?>
<Relationships xmlns="http://schemas.openxmlformats.org/package/2006/relationships"><Relationship Id="rId1" Type="http://schemas.openxmlformats.org/officeDocument/2006/relationships/drawing" Target="../drawings/drawing23.xml"/></Relationships>
</file>

<file path=xl/worksheets/_rels/sheet24.xml.rels><?xml version="1.0" encoding="UTF-8" standalone="yes"?>
<Relationships xmlns="http://schemas.openxmlformats.org/package/2006/relationships"><Relationship Id="rId1" Type="http://schemas.openxmlformats.org/officeDocument/2006/relationships/drawing" Target="../drawings/drawing24.xml"/></Relationships>
</file>

<file path=xl/worksheets/_rels/sheet25.xml.rels><?xml version="1.0" encoding="UTF-8" standalone="yes"?>
<Relationships xmlns="http://schemas.openxmlformats.org/package/2006/relationships"><Relationship Id="rId1" Type="http://schemas.openxmlformats.org/officeDocument/2006/relationships/drawing" Target="../drawings/drawing25.xml"/></Relationships>
</file>

<file path=xl/worksheets/_rels/sheet26.xml.rels><?xml version="1.0" encoding="UTF-8" standalone="yes"?>
<Relationships xmlns="http://schemas.openxmlformats.org/package/2006/relationships"><Relationship Id="rId1" Type="http://schemas.openxmlformats.org/officeDocument/2006/relationships/drawing" Target="../drawings/drawing26.xml"/></Relationships>
</file>

<file path=xl/worksheets/_rels/sheet27.xml.rels><?xml version="1.0" encoding="UTF-8" standalone="yes"?>
<Relationships xmlns="http://schemas.openxmlformats.org/package/2006/relationships"><Relationship Id="rId1" Type="http://schemas.openxmlformats.org/officeDocument/2006/relationships/drawing" Target="../drawings/drawing27.xml"/></Relationships>
</file>

<file path=xl/worksheets/_rels/sheet28.xml.rels><?xml version="1.0" encoding="UTF-8" standalone="yes"?>
<Relationships xmlns="http://schemas.openxmlformats.org/package/2006/relationships"><Relationship Id="rId1" Type="http://schemas.openxmlformats.org/officeDocument/2006/relationships/drawing" Target="../drawings/drawing28.xml"/></Relationships>
</file>

<file path=xl/worksheets/_rels/sheet29.xml.rels><?xml version="1.0" encoding="UTF-8" standalone="yes"?>
<Relationships xmlns="http://schemas.openxmlformats.org/package/2006/relationships"><Relationship Id="rId1" Type="http://schemas.openxmlformats.org/officeDocument/2006/relationships/drawing" Target="../drawings/drawing29.xml"/></Relationships>
</file>

<file path=xl/worksheets/_rels/sheet30.xml.rels><?xml version="1.0" encoding="UTF-8" standalone="yes"?>
<Relationships xmlns="http://schemas.openxmlformats.org/package/2006/relationships"><Relationship Id="rId1" Type="http://schemas.openxmlformats.org/officeDocument/2006/relationships/drawing" Target="../drawings/drawing30.xml"/></Relationships>
</file>

<file path=xl/worksheets/_rels/sheet31.xml.rels><?xml version="1.0" encoding="UTF-8" standalone="yes"?>
<Relationships xmlns="http://schemas.openxmlformats.org/package/2006/relationships"><Relationship Id="rId1" Type="http://schemas.openxmlformats.org/officeDocument/2006/relationships/drawing" Target="../drawings/drawing31.xml"/></Relationships>
</file>

<file path=xl/worksheets/_rels/sheet32.xml.rels><?xml version="1.0" encoding="UTF-8" standalone="yes"?>
<Relationships xmlns="http://schemas.openxmlformats.org/package/2006/relationships"><Relationship Id="rId1" Type="http://schemas.openxmlformats.org/officeDocument/2006/relationships/drawing" Target="../drawings/drawing32.xml"/></Relationships>
</file>

<file path=xl/worksheets/_rels/sheet33.xml.rels><?xml version="1.0" encoding="UTF-8" standalone="yes"?>
<Relationships xmlns="http://schemas.openxmlformats.org/package/2006/relationships"><Relationship Id="rId1" Type="http://schemas.openxmlformats.org/officeDocument/2006/relationships/drawing" Target="../drawings/drawing33.xml"/></Relationships>
</file>

<file path=xl/worksheets/_rels/sheet34.xml.rels><?xml version="1.0" encoding="UTF-8" standalone="yes"?>
<Relationships xmlns="http://schemas.openxmlformats.org/package/2006/relationships"><Relationship Id="rId1" Type="http://schemas.openxmlformats.org/officeDocument/2006/relationships/drawing" Target="../drawings/drawing34.xml"/></Relationships>
</file>

<file path=xl/worksheets/_rels/sheet35.xml.rels><?xml version="1.0" encoding="UTF-8" standalone="yes"?>
<Relationships xmlns="http://schemas.openxmlformats.org/package/2006/relationships"><Relationship Id="rId1" Type="http://schemas.openxmlformats.org/officeDocument/2006/relationships/drawing" Target="../drawings/drawing35.xml"/></Relationships>
</file>

<file path=xl/worksheets/_rels/sheet36.xml.rels><?xml version="1.0" encoding="UTF-8" standalone="yes"?>
<Relationships xmlns="http://schemas.openxmlformats.org/package/2006/relationships"><Relationship Id="rId1" Type="http://schemas.openxmlformats.org/officeDocument/2006/relationships/drawing" Target="../drawings/drawing36.xml"/></Relationships>
</file>

<file path=xl/worksheets/_rels/sheet37.xml.rels><?xml version="1.0" encoding="UTF-8" standalone="yes"?>
<Relationships xmlns="http://schemas.openxmlformats.org/package/2006/relationships"><Relationship Id="rId1" Type="http://schemas.openxmlformats.org/officeDocument/2006/relationships/drawing" Target="../drawings/drawing37.xml"/></Relationships>
</file>

<file path=xl/worksheets/_rels/sheet38.xml.rels><?xml version="1.0" encoding="UTF-8" standalone="yes"?>
<Relationships xmlns="http://schemas.openxmlformats.org/package/2006/relationships"><Relationship Id="rId1" Type="http://schemas.openxmlformats.org/officeDocument/2006/relationships/drawing" Target="../drawings/drawing38.xml"/></Relationships>
</file>

<file path=xl/worksheets/_rels/sheet39.xml.rels><?xml version="1.0" encoding="UTF-8" standalone="yes"?>
<Relationships xmlns="http://schemas.openxmlformats.org/package/2006/relationships"><Relationship Id="rId1" Type="http://schemas.openxmlformats.org/officeDocument/2006/relationships/drawing" Target="../drawings/drawing39.xml"/></Relationships>
</file>

<file path=xl/worksheets/_rels/sheet40.xml.rels><?xml version="1.0" encoding="UTF-8" standalone="yes"?>
<Relationships xmlns="http://schemas.openxmlformats.org/package/2006/relationships"><Relationship Id="rId1" Type="http://schemas.openxmlformats.org/officeDocument/2006/relationships/drawing" Target="../drawings/drawing40.xml"/></Relationships>
</file>

<file path=xl/worksheets/_rels/sheet41.xml.rels><?xml version="1.0" encoding="UTF-8" standalone="yes"?>
<Relationships xmlns="http://schemas.openxmlformats.org/package/2006/relationships"><Relationship Id="rId1" Type="http://schemas.openxmlformats.org/officeDocument/2006/relationships/drawing" Target="../drawings/drawing41.xml"/></Relationships>
</file>

<file path=xl/worksheets/_rels/sheet42.xml.rels><?xml version="1.0" encoding="UTF-8" standalone="yes"?>
<Relationships xmlns="http://schemas.openxmlformats.org/package/2006/relationships"><Relationship Id="rId1" Type="http://schemas.openxmlformats.org/officeDocument/2006/relationships/drawing" Target="../drawings/drawing42.xml"/></Relationships>
</file>

<file path=xl/worksheets/_rels/sheet43.xml.rels><?xml version="1.0" encoding="UTF-8" standalone="yes"?>
<Relationships xmlns="http://schemas.openxmlformats.org/package/2006/relationships"><Relationship Id="rId1" Type="http://schemas.openxmlformats.org/officeDocument/2006/relationships/drawing" Target="../drawings/drawing43.xml"/></Relationships>
</file>

<file path=xl/worksheets/_rels/sheet44.xml.rels><?xml version="1.0" encoding="UTF-8" standalone="yes"?>
<Relationships xmlns="http://schemas.openxmlformats.org/package/2006/relationships"><Relationship Id="rId1" Type="http://schemas.openxmlformats.org/officeDocument/2006/relationships/drawing" Target="../drawings/drawing44.xml"/></Relationships>
</file>

<file path=xl/worksheets/_rels/sheet45.xml.rels><?xml version="1.0" encoding="UTF-8" standalone="yes"?>
<Relationships xmlns="http://schemas.openxmlformats.org/package/2006/relationships"><Relationship Id="rId1" Type="http://schemas.openxmlformats.org/officeDocument/2006/relationships/drawing" Target="../drawings/drawing45.xml"/></Relationships>
</file>

<file path=xl/worksheets/_rels/sheet46.xml.rels><?xml version="1.0" encoding="UTF-8" standalone="yes"?>
<Relationships xmlns="http://schemas.openxmlformats.org/package/2006/relationships"><Relationship Id="rId1" Type="http://schemas.openxmlformats.org/officeDocument/2006/relationships/drawing" Target="../drawings/drawing46.xml"/></Relationships>
</file>

<file path=xl/worksheets/_rels/sheet47.xml.rels><?xml version="1.0" encoding="UTF-8" standalone="yes"?>
<Relationships xmlns="http://schemas.openxmlformats.org/package/2006/relationships"><Relationship Id="rId1" Type="http://schemas.openxmlformats.org/officeDocument/2006/relationships/drawing" Target="../drawings/drawing47.xml"/></Relationships>
</file>

<file path=xl/worksheets/_rels/sheet48.xml.rels><?xml version="1.0" encoding="UTF-8" standalone="yes"?>
<Relationships xmlns="http://schemas.openxmlformats.org/package/2006/relationships"><Relationship Id="rId1" Type="http://schemas.openxmlformats.org/officeDocument/2006/relationships/drawing" Target="../drawings/drawing48.xml"/></Relationships>
</file>

<file path=xl/worksheets/_rels/sheet49.xml.rels><?xml version="1.0" encoding="UTF-8" standalone="yes"?>
<Relationships xmlns="http://schemas.openxmlformats.org/package/2006/relationships"><Relationship Id="rId1" Type="http://schemas.openxmlformats.org/officeDocument/2006/relationships/drawing" Target="../drawings/drawing49.xml"/></Relationships>
</file>

<file path=xl/worksheets/_rels/sheet50.xml.rels><?xml version="1.0" encoding="UTF-8" standalone="yes"?>
<Relationships xmlns="http://schemas.openxmlformats.org/package/2006/relationships"><Relationship Id="rId1" Type="http://schemas.openxmlformats.org/officeDocument/2006/relationships/drawing" Target="../drawings/drawing50.xml"/></Relationships>
</file>

<file path=xl/worksheets/_rels/sheet51.xml.rels><?xml version="1.0" encoding="UTF-8" standalone="yes"?>
<Relationships xmlns="http://schemas.openxmlformats.org/package/2006/relationships"><Relationship Id="rId1" Type="http://schemas.openxmlformats.org/officeDocument/2006/relationships/drawing" Target="../drawings/drawing51.xml"/></Relationships>
</file>

<file path=xl/worksheets/_rels/sheet52.xml.rels><?xml version="1.0" encoding="UTF-8" standalone="yes"?>
<Relationships xmlns="http://schemas.openxmlformats.org/package/2006/relationships"><Relationship Id="rId1" Type="http://schemas.openxmlformats.org/officeDocument/2006/relationships/drawing" Target="../drawings/drawing52.xml"/></Relationships>
</file>

<file path=xl/worksheets/_rels/sheet53.xml.rels><?xml version="1.0" encoding="UTF-8" standalone="yes"?>
<Relationships xmlns="http://schemas.openxmlformats.org/package/2006/relationships"><Relationship Id="rId1" Type="http://schemas.openxmlformats.org/officeDocument/2006/relationships/drawing" Target="../drawings/drawing53.xml"/></Relationships>
</file>

<file path=xl/worksheets/_rels/sheet54.xml.rels><?xml version="1.0" encoding="UTF-8" standalone="yes"?>
<Relationships xmlns="http://schemas.openxmlformats.org/package/2006/relationships"><Relationship Id="rId1" Type="http://schemas.openxmlformats.org/officeDocument/2006/relationships/drawing" Target="../drawings/drawing54.xml"/></Relationships>
</file>

<file path=xl/worksheets/_rels/sheet55.xml.rels><?xml version="1.0" encoding="UTF-8" standalone="yes"?>
<Relationships xmlns="http://schemas.openxmlformats.org/package/2006/relationships"><Relationship Id="rId1" Type="http://schemas.openxmlformats.org/officeDocument/2006/relationships/drawing" Target="../drawings/drawing55.xml"/></Relationships>
</file>

<file path=xl/worksheets/_rels/sheet56.xml.rels><?xml version="1.0" encoding="UTF-8" standalone="yes"?>
<Relationships xmlns="http://schemas.openxmlformats.org/package/2006/relationships"><Relationship Id="rId1" Type="http://schemas.openxmlformats.org/officeDocument/2006/relationships/drawing" Target="../drawings/drawing56.xml"/></Relationships>
</file>

<file path=xl/worksheets/_rels/sheet57.xml.rels><?xml version="1.0" encoding="UTF-8" standalone="yes"?>
<Relationships xmlns="http://schemas.openxmlformats.org/package/2006/relationships"><Relationship Id="rId1" Type="http://schemas.openxmlformats.org/officeDocument/2006/relationships/drawing" Target="../drawings/drawing57.xml"/></Relationships>
</file>

<file path=xl/worksheets/_rels/sheet58.xml.rels><?xml version="1.0" encoding="UTF-8" standalone="yes"?>
<Relationships xmlns="http://schemas.openxmlformats.org/package/2006/relationships"><Relationship Id="rId1" Type="http://schemas.openxmlformats.org/officeDocument/2006/relationships/drawing" Target="../drawings/drawing58.xml"/></Relationships>
</file>

<file path=xl/worksheets/_rels/sheet59.xml.rels><?xml version="1.0" encoding="UTF-8" standalone="yes"?>
<Relationships xmlns="http://schemas.openxmlformats.org/package/2006/relationships"><Relationship Id="rId1" Type="http://schemas.openxmlformats.org/officeDocument/2006/relationships/drawing" Target="../drawings/drawing59.xml"/></Relationships>
</file>

<file path=xl/worksheets/_rels/sheet60.xml.rels><?xml version="1.0" encoding="UTF-8" standalone="yes"?>
<Relationships xmlns="http://schemas.openxmlformats.org/package/2006/relationships"><Relationship Id="rId1" Type="http://schemas.openxmlformats.org/officeDocument/2006/relationships/drawing" Target="../drawings/drawing60.xml"/></Relationships>
</file>

<file path=xl/worksheets/_rels/sheet61.xml.rels><?xml version="1.0" encoding="UTF-8" standalone="yes"?>
<Relationships xmlns="http://schemas.openxmlformats.org/package/2006/relationships"><Relationship Id="rId1" Type="http://schemas.openxmlformats.org/officeDocument/2006/relationships/drawing" Target="../drawings/drawing61.xml"/></Relationships>
</file>

<file path=xl/worksheets/_rels/sheet62.xml.rels><?xml version="1.0" encoding="UTF-8" standalone="yes"?>
<Relationships xmlns="http://schemas.openxmlformats.org/package/2006/relationships"><Relationship Id="rId1" Type="http://schemas.openxmlformats.org/officeDocument/2006/relationships/drawing" Target="../drawings/drawing62.xml"/></Relationships>
</file>

<file path=xl/worksheets/_rels/sheet63.xml.rels><?xml version="1.0" encoding="UTF-8" standalone="yes"?>
<Relationships xmlns="http://schemas.openxmlformats.org/package/2006/relationships"><Relationship Id="rId1" Type="http://schemas.openxmlformats.org/officeDocument/2006/relationships/drawing" Target="../drawings/drawing63.xml"/></Relationships>
</file>

<file path=xl/worksheets/_rels/sheet64.xml.rels><?xml version="1.0" encoding="UTF-8" standalone="yes"?>
<Relationships xmlns="http://schemas.openxmlformats.org/package/2006/relationships"><Relationship Id="rId1" Type="http://schemas.openxmlformats.org/officeDocument/2006/relationships/drawing" Target="../drawings/drawing64.xml"/></Relationships>
</file>

<file path=xl/worksheets/_rels/sheet65.xml.rels><?xml version="1.0" encoding="UTF-8" standalone="yes"?>
<Relationships xmlns="http://schemas.openxmlformats.org/package/2006/relationships"><Relationship Id="rId1" Type="http://schemas.openxmlformats.org/officeDocument/2006/relationships/drawing" Target="../drawings/drawing65.xml"/></Relationships>
</file>

<file path=xl/worksheets/_rels/sheet66.xml.rels><?xml version="1.0" encoding="UTF-8" standalone="yes"?>
<Relationships xmlns="http://schemas.openxmlformats.org/package/2006/relationships"><Relationship Id="rId1" Type="http://schemas.openxmlformats.org/officeDocument/2006/relationships/drawing" Target="../drawings/drawing66.xml"/></Relationships>
</file>

<file path=xl/worksheets/_rels/sheet67.xml.rels><?xml version="1.0" encoding="UTF-8" standalone="yes"?>
<Relationships xmlns="http://schemas.openxmlformats.org/package/2006/relationships"><Relationship Id="rId1" Type="http://schemas.openxmlformats.org/officeDocument/2006/relationships/drawing" Target="../drawings/drawing67.xml"/></Relationships>
</file>

<file path=xl/worksheets/_rels/sheet68.xml.rels><?xml version="1.0" encoding="UTF-8" standalone="yes"?>
<Relationships xmlns="http://schemas.openxmlformats.org/package/2006/relationships"><Relationship Id="rId1" Type="http://schemas.openxmlformats.org/officeDocument/2006/relationships/drawing" Target="../drawings/drawing68.xml"/></Relationships>
</file>

<file path=xl/worksheets/_rels/sheet69.xml.rels><?xml version="1.0" encoding="UTF-8" standalone="yes"?>
<Relationships xmlns="http://schemas.openxmlformats.org/package/2006/relationships"><Relationship Id="rId1" Type="http://schemas.openxmlformats.org/officeDocument/2006/relationships/drawing" Target="../drawings/drawing69.xml"/></Relationships>
</file>

<file path=xl/worksheets/_rels/sheet70.xml.rels><?xml version="1.0" encoding="UTF-8" standalone="yes"?>
<Relationships xmlns="http://schemas.openxmlformats.org/package/2006/relationships"><Relationship Id="rId1" Type="http://schemas.openxmlformats.org/officeDocument/2006/relationships/drawing" Target="../drawings/drawing70.xml"/></Relationships>
</file>

<file path=xl/worksheets/_rels/sheet71.xml.rels><?xml version="1.0" encoding="UTF-8" standalone="yes"?>
<Relationships xmlns="http://schemas.openxmlformats.org/package/2006/relationships"><Relationship Id="rId1" Type="http://schemas.openxmlformats.org/officeDocument/2006/relationships/drawing" Target="../drawings/drawing71.xml"/></Relationships>
</file>

<file path=xl/worksheets/_rels/sheet72.xml.rels><?xml version="1.0" encoding="UTF-8" standalone="yes"?>
<Relationships xmlns="http://schemas.openxmlformats.org/package/2006/relationships"><Relationship Id="rId1" Type="http://schemas.openxmlformats.org/officeDocument/2006/relationships/drawing" Target="../drawings/drawing72.xml"/></Relationships>
</file>

<file path=xl/worksheets/_rels/sheet73.xml.rels><?xml version="1.0" encoding="UTF-8" standalone="yes"?>
<Relationships xmlns="http://schemas.openxmlformats.org/package/2006/relationships"><Relationship Id="rId1" Type="http://schemas.openxmlformats.org/officeDocument/2006/relationships/drawing" Target="../drawings/drawing73.xml"/></Relationships>
</file>

<file path=xl/worksheets/_rels/sheet74.xml.rels><?xml version="1.0" encoding="UTF-8" standalone="yes"?>
<Relationships xmlns="http://schemas.openxmlformats.org/package/2006/relationships"><Relationship Id="rId1" Type="http://schemas.openxmlformats.org/officeDocument/2006/relationships/drawing" Target="../drawings/drawing74.xml"/></Relationships>
</file>

<file path=xl/worksheets/_rels/sheet75.xml.rels><?xml version="1.0" encoding="UTF-8" standalone="yes"?>
<Relationships xmlns="http://schemas.openxmlformats.org/package/2006/relationships"><Relationship Id="rId1" Type="http://schemas.openxmlformats.org/officeDocument/2006/relationships/drawing" Target="../drawings/drawing75.xml"/></Relationships>
</file>

<file path=xl/worksheets/_rels/sheet76.xml.rels><?xml version="1.0" encoding="UTF-8" standalone="yes"?>
<Relationships xmlns="http://schemas.openxmlformats.org/package/2006/relationships"><Relationship Id="rId1" Type="http://schemas.openxmlformats.org/officeDocument/2006/relationships/drawing" Target="../drawings/drawing76.xml"/></Relationships>
</file>

<file path=xl/worksheets/_rels/sheet77.xml.rels><?xml version="1.0" encoding="UTF-8" standalone="yes"?>
<Relationships xmlns="http://schemas.openxmlformats.org/package/2006/relationships"><Relationship Id="rId1" Type="http://schemas.openxmlformats.org/officeDocument/2006/relationships/drawing" Target="../drawings/drawing77.xml"/></Relationships>
</file>

<file path=xl/worksheets/_rels/sheet78.xml.rels><?xml version="1.0" encoding="UTF-8" standalone="yes"?>
<Relationships xmlns="http://schemas.openxmlformats.org/package/2006/relationships"><Relationship Id="rId1" Type="http://schemas.openxmlformats.org/officeDocument/2006/relationships/drawing" Target="../drawings/drawing78.xml"/></Relationships>
</file>

<file path=xl/worksheets/_rels/sheet79.xml.rels><?xml version="1.0" encoding="UTF-8" standalone="yes"?>
<Relationships xmlns="http://schemas.openxmlformats.org/package/2006/relationships"><Relationship Id="rId1" Type="http://schemas.openxmlformats.org/officeDocument/2006/relationships/drawing" Target="../drawings/drawing79.xml"/></Relationships>
</file>

<file path=xl/worksheets/_rels/sheet80.xml.rels><?xml version="1.0" encoding="UTF-8" standalone="yes"?>
<Relationships xmlns="http://schemas.openxmlformats.org/package/2006/relationships"><Relationship Id="rId1" Type="http://schemas.openxmlformats.org/officeDocument/2006/relationships/drawing" Target="../drawings/drawing80.xml"/></Relationships>
</file>

<file path=xl/worksheets/_rels/sheet81.xml.rels><?xml version="1.0" encoding="UTF-8" standalone="yes"?>
<Relationships xmlns="http://schemas.openxmlformats.org/package/2006/relationships"><Relationship Id="rId1" Type="http://schemas.openxmlformats.org/officeDocument/2006/relationships/drawing" Target="../drawings/drawing81.xml"/></Relationships>
</file>

<file path=xl/worksheets/_rels/sheet82.xml.rels><?xml version="1.0" encoding="UTF-8" standalone="yes"?>
<Relationships xmlns="http://schemas.openxmlformats.org/package/2006/relationships"><Relationship Id="rId1" Type="http://schemas.openxmlformats.org/officeDocument/2006/relationships/drawing" Target="../drawings/drawing82.xml"/></Relationships>
</file>

<file path=xl/worksheets/_rels/sheet83.xml.rels><?xml version="1.0" encoding="UTF-8" standalone="yes"?>
<Relationships xmlns="http://schemas.openxmlformats.org/package/2006/relationships"><Relationship Id="rId1" Type="http://schemas.openxmlformats.org/officeDocument/2006/relationships/drawing" Target="../drawings/drawing83.xml"/></Relationships>
</file>

<file path=xl/worksheets/_rels/sheet84.xml.rels><?xml version="1.0" encoding="UTF-8" standalone="yes"?>
<Relationships xmlns="http://schemas.openxmlformats.org/package/2006/relationships"><Relationship Id="rId1" Type="http://schemas.openxmlformats.org/officeDocument/2006/relationships/drawing" Target="../drawings/drawing84.xml"/></Relationships>
</file>

<file path=xl/worksheets/_rels/sheet85.xml.rels><?xml version="1.0" encoding="UTF-8" standalone="yes"?>
<Relationships xmlns="http://schemas.openxmlformats.org/package/2006/relationships"><Relationship Id="rId1" Type="http://schemas.openxmlformats.org/officeDocument/2006/relationships/drawing" Target="../drawings/drawing85.xml"/></Relationships>
</file>

<file path=xl/worksheets/_rels/sheet86.xml.rels><?xml version="1.0" encoding="UTF-8" standalone="yes"?>
<Relationships xmlns="http://schemas.openxmlformats.org/package/2006/relationships"><Relationship Id="rId1" Type="http://schemas.openxmlformats.org/officeDocument/2006/relationships/drawing" Target="../drawings/drawing86.xml"/></Relationships>
</file>

<file path=xl/worksheets/_rels/sheet87.xml.rels><?xml version="1.0" encoding="UTF-8" standalone="yes"?>
<Relationships xmlns="http://schemas.openxmlformats.org/package/2006/relationships"><Relationship Id="rId1" Type="http://schemas.openxmlformats.org/officeDocument/2006/relationships/drawing" Target="../drawings/drawing87.xml"/></Relationships>
</file>

<file path=xl/worksheets/_rels/sheet88.xml.rels><?xml version="1.0" encoding="UTF-8" standalone="yes"?>
<Relationships xmlns="http://schemas.openxmlformats.org/package/2006/relationships"><Relationship Id="rId1" Type="http://schemas.openxmlformats.org/officeDocument/2006/relationships/drawing" Target="../drawings/drawing88.xml"/></Relationships>
</file>

<file path=xl/worksheets/_rels/sheet89.xml.rels><?xml version="1.0" encoding="UTF-8" standalone="yes"?>
<Relationships xmlns="http://schemas.openxmlformats.org/package/2006/relationships"><Relationship Id="rId1" Type="http://schemas.openxmlformats.org/officeDocument/2006/relationships/drawing" Target="../drawings/drawing89.xml"/></Relationships>
</file>

<file path=xl/worksheets/_rels/sheet90.xml.rels><?xml version="1.0" encoding="UTF-8" standalone="yes"?>
<Relationships xmlns="http://schemas.openxmlformats.org/package/2006/relationships"><Relationship Id="rId1" Type="http://schemas.openxmlformats.org/officeDocument/2006/relationships/drawing" Target="../drawings/drawing90.xml"/></Relationships>
</file>

<file path=xl/worksheets/_rels/sheet91.xml.rels><?xml version="1.0" encoding="UTF-8" standalone="yes"?>
<Relationships xmlns="http://schemas.openxmlformats.org/package/2006/relationships"><Relationship Id="rId1" Type="http://schemas.openxmlformats.org/officeDocument/2006/relationships/drawing" Target="../drawings/drawing91.xml"/></Relationships>
</file>

<file path=xl/worksheets/_rels/sheet92.xml.rels><?xml version="1.0" encoding="UTF-8" standalone="yes"?>
<Relationships xmlns="http://schemas.openxmlformats.org/package/2006/relationships"><Relationship Id="rId1" Type="http://schemas.openxmlformats.org/officeDocument/2006/relationships/drawing" Target="../drawings/drawing92.xml"/></Relationships>
</file>

<file path=xl/worksheets/_rels/sheet93.xml.rels><?xml version="1.0" encoding="UTF-8" standalone="yes"?>
<Relationships xmlns="http://schemas.openxmlformats.org/package/2006/relationships"><Relationship Id="rId1" Type="http://schemas.openxmlformats.org/officeDocument/2006/relationships/drawing" Target="../drawings/drawing93.xml"/></Relationships>
</file>

<file path=xl/worksheets/_rels/sheet94.xml.rels><?xml version="1.0" encoding="UTF-8" standalone="yes"?>
<Relationships xmlns="http://schemas.openxmlformats.org/package/2006/relationships"><Relationship Id="rId1" Type="http://schemas.openxmlformats.org/officeDocument/2006/relationships/drawing" Target="../drawings/drawing94.xml"/></Relationships>
</file>

<file path=xl/worksheets/_rels/sheet95.xml.rels><?xml version="1.0" encoding="UTF-8" standalone="yes"?>
<Relationships xmlns="http://schemas.openxmlformats.org/package/2006/relationships"><Relationship Id="rId1" Type="http://schemas.openxmlformats.org/officeDocument/2006/relationships/drawing" Target="../drawings/drawing95.xml"/></Relationships>
</file>

<file path=xl/worksheets/_rels/sheet96.xml.rels><?xml version="1.0" encoding="UTF-8" standalone="yes"?>
<Relationships xmlns="http://schemas.openxmlformats.org/package/2006/relationships"><Relationship Id="rId1" Type="http://schemas.openxmlformats.org/officeDocument/2006/relationships/drawing" Target="../drawings/drawing96.xml"/></Relationships>
</file>

<file path=xl/worksheets/_rels/sheet97.xml.rels><?xml version="1.0" encoding="UTF-8" standalone="yes"?>
<Relationships xmlns="http://schemas.openxmlformats.org/package/2006/relationships"><Relationship Id="rId1" Type="http://schemas.openxmlformats.org/officeDocument/2006/relationships/drawing" Target="../drawings/drawing97.xml"/></Relationships>
</file>

<file path=xl/worksheets/_rels/sheet98.xml.rels><?xml version="1.0" encoding="UTF-8" standalone="yes"?>
<Relationships xmlns="http://schemas.openxmlformats.org/package/2006/relationships"><Relationship Id="rId1" Type="http://schemas.openxmlformats.org/officeDocument/2006/relationships/drawing" Target="../drawings/drawing98.xml"/></Relationships>
</file>

<file path=xl/worksheets/_rels/sheet99.xml.rels><?xml version="1.0" encoding="UTF-8" standalone="yes"?>
<Relationships xmlns="http://schemas.openxmlformats.org/package/2006/relationships"><Relationship Id="rId1" Type="http://schemas.openxmlformats.org/officeDocument/2006/relationships/drawing" Target="../drawings/drawing99.xml"/></Relationships>
</file>

<file path=xl/worksheets/_rels/sheet100.xml.rels><?xml version="1.0" encoding="UTF-8" standalone="yes"?>
<Relationships xmlns="http://schemas.openxmlformats.org/package/2006/relationships"><Relationship Id="rId1" Type="http://schemas.openxmlformats.org/officeDocument/2006/relationships/drawing" Target="../drawings/drawing100.xml"/></Relationships>
</file>

<file path=xl/worksheets/_rels/sheet101.xml.rels><?xml version="1.0" encoding="UTF-8" standalone="yes"?>
<Relationships xmlns="http://schemas.openxmlformats.org/package/2006/relationships"><Relationship Id="rId1" Type="http://schemas.openxmlformats.org/officeDocument/2006/relationships/drawing" Target="../drawings/drawing101.xml"/></Relationships>
</file>

<file path=xl/worksheets/_rels/sheet102.xml.rels><?xml version="1.0" encoding="UTF-8" standalone="yes"?>
<Relationships xmlns="http://schemas.openxmlformats.org/package/2006/relationships"><Relationship Id="rId1" Type="http://schemas.openxmlformats.org/officeDocument/2006/relationships/drawing" Target="../drawings/drawing102.xml"/></Relationships>
</file>

<file path=xl/worksheets/_rels/sheet103.xml.rels><?xml version="1.0" encoding="UTF-8" standalone="yes"?>
<Relationships xmlns="http://schemas.openxmlformats.org/package/2006/relationships"><Relationship Id="rId1" Type="http://schemas.openxmlformats.org/officeDocument/2006/relationships/drawing" Target="../drawings/drawing103.xml"/></Relationships>
</file>

<file path=xl/worksheets/_rels/sheet104.xml.rels><?xml version="1.0" encoding="UTF-8" standalone="yes"?>
<Relationships xmlns="http://schemas.openxmlformats.org/package/2006/relationships"><Relationship Id="rId1" Type="http://schemas.openxmlformats.org/officeDocument/2006/relationships/drawing" Target="../drawings/drawing104.xml"/></Relationships>
</file>

<file path=xl/worksheets/_rels/sheet105.xml.rels><?xml version="1.0" encoding="UTF-8" standalone="yes"?>
<Relationships xmlns="http://schemas.openxmlformats.org/package/2006/relationships"><Relationship Id="rId1" Type="http://schemas.openxmlformats.org/officeDocument/2006/relationships/drawing" Target="../drawings/drawing105.xml"/></Relationships>
</file>

<file path=xl/worksheets/_rels/sheet106.xml.rels><?xml version="1.0" encoding="UTF-8" standalone="yes"?>
<Relationships xmlns="http://schemas.openxmlformats.org/package/2006/relationships"><Relationship Id="rId1" Type="http://schemas.openxmlformats.org/officeDocument/2006/relationships/drawing" Target="../drawings/drawing106.xml"/></Relationships>
</file>

<file path=xl/worksheets/_rels/sheet107.xml.rels><?xml version="1.0" encoding="UTF-8" standalone="yes"?>
<Relationships xmlns="http://schemas.openxmlformats.org/package/2006/relationships"><Relationship Id="rId1" Type="http://schemas.openxmlformats.org/officeDocument/2006/relationships/drawing" Target="../drawings/drawing107.xml"/></Relationships>
</file>

<file path=xl/worksheets/_rels/sheet108.xml.rels><?xml version="1.0" encoding="UTF-8" standalone="yes"?>
<Relationships xmlns="http://schemas.openxmlformats.org/package/2006/relationships"><Relationship Id="rId1" Type="http://schemas.openxmlformats.org/officeDocument/2006/relationships/drawing" Target="../drawings/drawing108.xml"/></Relationships>
</file>

<file path=xl/worksheets/_rels/sheet109.xml.rels><?xml version="1.0" encoding="UTF-8" standalone="yes"?>
<Relationships xmlns="http://schemas.openxmlformats.org/package/2006/relationships"><Relationship Id="rId1" Type="http://schemas.openxmlformats.org/officeDocument/2006/relationships/drawing" Target="../drawings/drawing109.xml"/></Relationships>
</file>

<file path=xl/worksheets/_rels/sheet110.xml.rels><?xml version="1.0" encoding="UTF-8" standalone="yes"?>
<Relationships xmlns="http://schemas.openxmlformats.org/package/2006/relationships"><Relationship Id="rId1" Type="http://schemas.openxmlformats.org/officeDocument/2006/relationships/drawing" Target="../drawings/drawing110.xml"/></Relationships>
</file>

<file path=xl/worksheets/_rels/sheet111.xml.rels><?xml version="1.0" encoding="UTF-8" standalone="yes"?>
<Relationships xmlns="http://schemas.openxmlformats.org/package/2006/relationships"><Relationship Id="rId1" Type="http://schemas.openxmlformats.org/officeDocument/2006/relationships/drawing" Target="../drawings/drawing111.xml"/></Relationships>
</file>

<file path=xl/worksheets/_rels/sheet112.xml.rels><?xml version="1.0" encoding="UTF-8" standalone="yes"?>
<Relationships xmlns="http://schemas.openxmlformats.org/package/2006/relationships"><Relationship Id="rId1" Type="http://schemas.openxmlformats.org/officeDocument/2006/relationships/drawing" Target="../drawings/drawing112.xml"/></Relationships>
</file>

<file path=xl/worksheets/_rels/sheet113.xml.rels><?xml version="1.0" encoding="UTF-8" standalone="yes"?>
<Relationships xmlns="http://schemas.openxmlformats.org/package/2006/relationships"><Relationship Id="rId1" Type="http://schemas.openxmlformats.org/officeDocument/2006/relationships/drawing" Target="../drawings/drawing113.xml"/></Relationships>
</file>

<file path=xl/worksheets/_rels/sheet114.xml.rels><?xml version="1.0" encoding="UTF-8" standalone="yes"?>
<Relationships xmlns="http://schemas.openxmlformats.org/package/2006/relationships"><Relationship Id="rId1" Type="http://schemas.openxmlformats.org/officeDocument/2006/relationships/drawing" Target="../drawings/drawing114.xml"/></Relationships>
</file>

<file path=xl/worksheets/_rels/sheet115.xml.rels><?xml version="1.0" encoding="UTF-8" standalone="yes"?>
<Relationships xmlns="http://schemas.openxmlformats.org/package/2006/relationships"><Relationship Id="rId1" Type="http://schemas.openxmlformats.org/officeDocument/2006/relationships/drawing" Target="../drawings/drawing115.xml"/></Relationships>
</file>

<file path=xl/worksheets/_rels/sheet116.xml.rels><?xml version="1.0" encoding="UTF-8" standalone="yes"?>
<Relationships xmlns="http://schemas.openxmlformats.org/package/2006/relationships"><Relationship Id="rId1" Type="http://schemas.openxmlformats.org/officeDocument/2006/relationships/drawing" Target="../drawings/drawing116.xml"/></Relationships>
</file>

<file path=xl/worksheets/_rels/sheet117.xml.rels><?xml version="1.0" encoding="UTF-8" standalone="yes"?>
<Relationships xmlns="http://schemas.openxmlformats.org/package/2006/relationships"><Relationship Id="rId1" Type="http://schemas.openxmlformats.org/officeDocument/2006/relationships/drawing" Target="../drawings/drawing117.xml"/></Relationships>
</file>

<file path=xl/worksheets/_rels/sheet118.xml.rels><?xml version="1.0" encoding="UTF-8" standalone="yes"?>
<Relationships xmlns="http://schemas.openxmlformats.org/package/2006/relationships"><Relationship Id="rId1" Type="http://schemas.openxmlformats.org/officeDocument/2006/relationships/drawing" Target="../drawings/drawing118.xml"/></Relationships>
</file>

<file path=xl/worksheets/_rels/sheet119.xml.rels><?xml version="1.0" encoding="UTF-8" standalone="yes"?>
<Relationships xmlns="http://schemas.openxmlformats.org/package/2006/relationships"><Relationship Id="rId1" Type="http://schemas.openxmlformats.org/officeDocument/2006/relationships/drawing" Target="../drawings/drawing119.xml"/></Relationships>
</file>

<file path=xl/worksheets/_rels/sheet120.xml.rels><?xml version="1.0" encoding="UTF-8" standalone="yes"?>
<Relationships xmlns="http://schemas.openxmlformats.org/package/2006/relationships"><Relationship Id="rId1" Type="http://schemas.openxmlformats.org/officeDocument/2006/relationships/drawing" Target="../drawings/drawing120.xml"/></Relationships>
</file>

<file path=xl/worksheets/_rels/sheet121.xml.rels><?xml version="1.0" encoding="UTF-8" standalone="yes"?>
<Relationships xmlns="http://schemas.openxmlformats.org/package/2006/relationships"><Relationship Id="rId1" Type="http://schemas.openxmlformats.org/officeDocument/2006/relationships/drawing" Target="../drawings/drawing121.xml"/></Relationships>
</file>

<file path=xl/worksheets/_rels/sheet122.xml.rels><?xml version="1.0" encoding="UTF-8" standalone="yes"?>
<Relationships xmlns="http://schemas.openxmlformats.org/package/2006/relationships"><Relationship Id="rId1" Type="http://schemas.openxmlformats.org/officeDocument/2006/relationships/drawing" Target="../drawings/drawing122.xml"/></Relationships>
</file>

<file path=xl/worksheets/_rels/sheet123.xml.rels><?xml version="1.0" encoding="UTF-8" standalone="yes"?>
<Relationships xmlns="http://schemas.openxmlformats.org/package/2006/relationships"><Relationship Id="rId1" Type="http://schemas.openxmlformats.org/officeDocument/2006/relationships/drawing" Target="../drawings/drawing123.xml"/></Relationships>
</file>

<file path=xl/worksheets/_rels/sheet124.xml.rels><?xml version="1.0" encoding="UTF-8" standalone="yes"?>
<Relationships xmlns="http://schemas.openxmlformats.org/package/2006/relationships"><Relationship Id="rId1" Type="http://schemas.openxmlformats.org/officeDocument/2006/relationships/drawing" Target="../drawings/drawing124.xml"/></Relationships>
</file>

<file path=xl/worksheets/_rels/sheet125.xml.rels><?xml version="1.0" encoding="UTF-8" standalone="yes"?>
<Relationships xmlns="http://schemas.openxmlformats.org/package/2006/relationships"><Relationship Id="rId1" Type="http://schemas.openxmlformats.org/officeDocument/2006/relationships/drawing" Target="../drawings/drawing125.xml"/></Relationships>
</file>

<file path=xl/worksheets/_rels/sheet126.xml.rels><?xml version="1.0" encoding="UTF-8" standalone="yes"?>
<Relationships xmlns="http://schemas.openxmlformats.org/package/2006/relationships"><Relationship Id="rId1" Type="http://schemas.openxmlformats.org/officeDocument/2006/relationships/drawing" Target="../drawings/drawing126.xml"/></Relationships>
</file>

<file path=xl/worksheets/_rels/sheet127.xml.rels><?xml version="1.0" encoding="UTF-8" standalone="yes"?>
<Relationships xmlns="http://schemas.openxmlformats.org/package/2006/relationships"><Relationship Id="rId1" Type="http://schemas.openxmlformats.org/officeDocument/2006/relationships/drawing" Target="../drawings/drawing127.xml"/></Relationships>
</file>

<file path=xl/worksheets/_rels/sheet128.xml.rels><?xml version="1.0" encoding="UTF-8" standalone="yes"?>
<Relationships xmlns="http://schemas.openxmlformats.org/package/2006/relationships"><Relationship Id="rId1" Type="http://schemas.openxmlformats.org/officeDocument/2006/relationships/drawing" Target="../drawings/drawing128.xml"/></Relationships>
</file>

<file path=xl/worksheets/_rels/sheet129.xml.rels><?xml version="1.0" encoding="UTF-8" standalone="yes"?>
<Relationships xmlns="http://schemas.openxmlformats.org/package/2006/relationships"><Relationship Id="rId1" Type="http://schemas.openxmlformats.org/officeDocument/2006/relationships/drawing" Target="../drawings/drawing129.xml"/></Relationships>
</file>

<file path=xl/worksheets/_rels/sheet130.xml.rels><?xml version="1.0" encoding="UTF-8" standalone="yes"?>
<Relationships xmlns="http://schemas.openxmlformats.org/package/2006/relationships"><Relationship Id="rId1" Type="http://schemas.openxmlformats.org/officeDocument/2006/relationships/drawing" Target="../drawings/drawing130.xml"/></Relationships>
</file>

<file path=xl/worksheets/_rels/sheet131.xml.rels><?xml version="1.0" encoding="UTF-8" standalone="yes"?>
<Relationships xmlns="http://schemas.openxmlformats.org/package/2006/relationships"><Relationship Id="rId1" Type="http://schemas.openxmlformats.org/officeDocument/2006/relationships/drawing" Target="../drawings/drawing131.xml"/></Relationships>
</file>

<file path=xl/worksheets/_rels/sheet132.xml.rels><?xml version="1.0" encoding="UTF-8" standalone="yes"?>
<Relationships xmlns="http://schemas.openxmlformats.org/package/2006/relationships"><Relationship Id="rId1" Type="http://schemas.openxmlformats.org/officeDocument/2006/relationships/drawing" Target="../drawings/drawing132.xml"/></Relationships>
</file>

<file path=xl/worksheets/_rels/sheet133.xml.rels><?xml version="1.0" encoding="UTF-8" standalone="yes"?>
<Relationships xmlns="http://schemas.openxmlformats.org/package/2006/relationships"><Relationship Id="rId1" Type="http://schemas.openxmlformats.org/officeDocument/2006/relationships/drawing" Target="../drawings/drawing133.xml"/></Relationships>
</file>

<file path=xl/worksheets/_rels/sheet134.xml.rels><?xml version="1.0" encoding="UTF-8" standalone="yes"?>
<Relationships xmlns="http://schemas.openxmlformats.org/package/2006/relationships"><Relationship Id="rId1" Type="http://schemas.openxmlformats.org/officeDocument/2006/relationships/drawing" Target="../drawings/drawing134.xml"/></Relationships>
</file>

<file path=xl/worksheets/_rels/sheet135.xml.rels><?xml version="1.0" encoding="UTF-8" standalone="yes"?>
<Relationships xmlns="http://schemas.openxmlformats.org/package/2006/relationships"><Relationship Id="rId1" Type="http://schemas.openxmlformats.org/officeDocument/2006/relationships/drawing" Target="../drawings/drawing135.xml"/></Relationships>
</file>

<file path=xl/worksheets/_rels/sheet136.xml.rels><?xml version="1.0" encoding="UTF-8" standalone="yes"?>
<Relationships xmlns="http://schemas.openxmlformats.org/package/2006/relationships"><Relationship Id="rId1" Type="http://schemas.openxmlformats.org/officeDocument/2006/relationships/drawing" Target="../drawings/drawing136.xml"/></Relationships>
</file>

<file path=xl/worksheets/_rels/sheet137.xml.rels><?xml version="1.0" encoding="UTF-8" standalone="yes"?>
<Relationships xmlns="http://schemas.openxmlformats.org/package/2006/relationships"><Relationship Id="rId1" Type="http://schemas.openxmlformats.org/officeDocument/2006/relationships/drawing" Target="../drawings/drawing137.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F7:M20"/>
  <sheetViews>
    <sheetView showGridLines="0" tabSelected="1" workbookViewId="0">
      <selection activeCell="F17" sqref="F17:M17"/>
    </sheetView>
  </sheetViews>
  <sheetFormatPr defaultColWidth="11.54296875" defaultRowHeight="14.5" x14ac:dyDescent="0.35"/>
  <sheetData>
    <row r="7" spans="6:12" ht="40" customHeight="1" x14ac:dyDescent="0.35">
      <c r="F7" s="23" t="s">
        <v>0</v>
      </c>
      <c r="G7" s="24"/>
      <c r="H7" s="24"/>
      <c r="I7" s="24"/>
      <c r="J7" s="24"/>
      <c r="K7" s="24"/>
      <c r="L7" s="24"/>
    </row>
    <row r="10" spans="6:12" ht="20" customHeight="1" x14ac:dyDescent="0.45">
      <c r="F10" s="2" t="s">
        <v>1</v>
      </c>
      <c r="K10" s="3" t="s">
        <v>2</v>
      </c>
    </row>
    <row r="11" spans="6:12" ht="20" customHeight="1" x14ac:dyDescent="0.45">
      <c r="F11" s="2" t="s">
        <v>3</v>
      </c>
      <c r="K11" s="3" t="s">
        <v>4</v>
      </c>
    </row>
    <row r="12" spans="6:12" ht="20" customHeight="1" x14ac:dyDescent="0.45">
      <c r="F12" s="2" t="s">
        <v>5</v>
      </c>
      <c r="K12" s="3" t="s">
        <v>491</v>
      </c>
    </row>
    <row r="13" spans="6:12" ht="20" customHeight="1" x14ac:dyDescent="0.45">
      <c r="F13" s="2" t="s">
        <v>6</v>
      </c>
      <c r="K13" s="3">
        <v>2053</v>
      </c>
    </row>
    <row r="14" spans="6:12" ht="18.5" x14ac:dyDescent="0.45">
      <c r="F14" s="2"/>
    </row>
    <row r="15" spans="6:12" ht="18.5" x14ac:dyDescent="0.45">
      <c r="F15" s="2"/>
    </row>
    <row r="16" spans="6:12" ht="18.5" x14ac:dyDescent="0.45">
      <c r="F16" s="2" t="s">
        <v>7</v>
      </c>
    </row>
    <row r="17" spans="6:13" ht="50" customHeight="1" x14ac:dyDescent="0.35">
      <c r="F17" s="25" t="s">
        <v>492</v>
      </c>
      <c r="G17" s="24"/>
      <c r="H17" s="24"/>
      <c r="I17" s="24"/>
      <c r="J17" s="24"/>
      <c r="K17" s="24"/>
      <c r="L17" s="24"/>
      <c r="M17" s="24"/>
    </row>
    <row r="19" spans="6:13" ht="30" customHeight="1" x14ac:dyDescent="0.35">
      <c r="F19" s="4" t="s">
        <v>8</v>
      </c>
    </row>
    <row r="20" spans="6:13" ht="17" x14ac:dyDescent="0.35">
      <c r="F20" s="5" t="str">
        <f>HYPERLINK("mailto:" &amp; "polling@publicfirst.co.uk" &amp; "?subject="&amp; F7, "polling@publicfirst.co.uk")</f>
        <v>polling@publicfirst.co.uk</v>
      </c>
    </row>
  </sheetData>
  <mergeCells count="2">
    <mergeCell ref="F7:L7"/>
    <mergeCell ref="F17:M17"/>
  </mergeCells>
  <pageMargins left="0.7" right="0.7" top="0.75" bottom="0.75" header="0.3" footer="0.3"/>
  <pageSetup paperSize="9" orientation="portrait" horizontalDpi="300" verticalDpi="300"/>
  <drawing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C2:F142"/>
  <sheetViews>
    <sheetView showGridLines="0" workbookViewId="0"/>
  </sheetViews>
  <sheetFormatPr defaultColWidth="11.54296875" defaultRowHeight="14.5" x14ac:dyDescent="0.35"/>
  <cols>
    <col min="4" max="4" width="100.6328125" customWidth="1"/>
    <col min="5" max="5" width="20.6328125" customWidth="1"/>
  </cols>
  <sheetData>
    <row r="2" spans="3:6" ht="40" customHeight="1" x14ac:dyDescent="0.35">
      <c r="D2" s="1" t="s">
        <v>9</v>
      </c>
    </row>
    <row r="6" spans="3:6" x14ac:dyDescent="0.35">
      <c r="D6" s="8" t="str">
        <f>HYPERLINK("#'Full Results'!A1", "Full Results")</f>
        <v>Full Results</v>
      </c>
    </row>
    <row r="8" spans="3:6" x14ac:dyDescent="0.35">
      <c r="D8" s="6" t="s">
        <v>10</v>
      </c>
      <c r="E8" s="6" t="s">
        <v>11</v>
      </c>
      <c r="F8" s="6" t="s">
        <v>12</v>
      </c>
    </row>
    <row r="9" spans="3:6" x14ac:dyDescent="0.35">
      <c r="C9">
        <v>1</v>
      </c>
      <c r="D9" s="8" t="str">
        <f>HYPERLINK("#'Table 1'!A1", "Which do you think are the most important issues facing the country at this time? Please select up to three.")</f>
        <v>Which do you think are the most important issues facing the country at this time? Please select up to three.</v>
      </c>
      <c r="E9" s="14" t="str">
        <f>HYPERLINK("#'Full Results'!A11", "11")</f>
        <v>11</v>
      </c>
      <c r="F9" t="s">
        <v>86</v>
      </c>
    </row>
    <row r="10" spans="3:6" x14ac:dyDescent="0.35">
      <c r="C10">
        <v>2</v>
      </c>
      <c r="D10" s="8" t="str">
        <f>HYPERLINK("#'Table 2'!A1", "Which do you think are the most important issues facing the world at this time? Please select up to three of the following")</f>
        <v>Which do you think are the most important issues facing the world at this time? Please select up to three of the following</v>
      </c>
      <c r="E10" s="14" t="str">
        <f>HYPERLINK("#'Full Results'!A34", "34")</f>
        <v>34</v>
      </c>
      <c r="F10" t="s">
        <v>86</v>
      </c>
    </row>
    <row r="11" spans="3:6" x14ac:dyDescent="0.35">
      <c r="C11">
        <v>3</v>
      </c>
      <c r="D11" s="8" t="str">
        <f>HYPERLINK("#'Table 3'!A1", "Grid Summary: Please indicate your level of agreement with each of the following statements")</f>
        <v>Grid Summary: Please indicate your level of agreement with each of the following statements</v>
      </c>
      <c r="E11" s="7"/>
      <c r="F11" t="s">
        <v>86</v>
      </c>
    </row>
    <row r="12" spans="3:6" x14ac:dyDescent="0.35">
      <c r="C12">
        <v>4</v>
      </c>
      <c r="D12" s="8" t="str">
        <f>HYPERLINK("#'Table 4'!A1", "Please indicate your level of agreement with each of the following statements: Politicians only look out for themselves")</f>
        <v>Please indicate your level of agreement with each of the following statements: Politicians only look out for themselves</v>
      </c>
      <c r="E12" s="14" t="str">
        <f>HYPERLINK("#'Full Results'!A50", "50")</f>
        <v>50</v>
      </c>
      <c r="F12" t="s">
        <v>86</v>
      </c>
    </row>
    <row r="13" spans="3:6" x14ac:dyDescent="0.35">
      <c r="C13">
        <v>5</v>
      </c>
      <c r="D13" s="8" t="str">
        <f>HYPERLINK("#'Table 5'!A1", "Please indicate your level of agreement with each of the following statements: Most political discussions are just talk with no real action")</f>
        <v>Please indicate your level of agreement with each of the following statements: Most political discussions are just talk with no real action</v>
      </c>
      <c r="E13" s="14" t="str">
        <f>HYPERLINK("#'Full Results'!A61", "61")</f>
        <v>61</v>
      </c>
      <c r="F13" t="s">
        <v>86</v>
      </c>
    </row>
    <row r="14" spans="3:6" x14ac:dyDescent="0.35">
      <c r="C14">
        <v>6</v>
      </c>
      <c r="D14" s="8" t="str">
        <f>HYPERLINK("#'Table 6'!A1", "Please indicate your level of agreement with each of the following statements: It doesn't matter what the public thinks because politicians will do what they want anyway")</f>
        <v>Please indicate your level of agreement with each of the following statements: It doesn't matter what the public thinks because politicians will do what they want anyway</v>
      </c>
      <c r="E14" s="14" t="str">
        <f>HYPERLINK("#'Full Results'!A72", "72")</f>
        <v>72</v>
      </c>
      <c r="F14" t="s">
        <v>86</v>
      </c>
    </row>
    <row r="15" spans="3:6" x14ac:dyDescent="0.35">
      <c r="C15">
        <v>7</v>
      </c>
      <c r="D15" s="8" t="str">
        <f>HYPERLINK("#'Table 7'!A1", "Please indicate your level of agreement with each of the following statements: Everyone just votes for who their friends vote for")</f>
        <v>Please indicate your level of agreement with each of the following statements: Everyone just votes for who their friends vote for</v>
      </c>
      <c r="E15" s="14" t="str">
        <f>HYPERLINK("#'Full Results'!A83", "83")</f>
        <v>83</v>
      </c>
      <c r="F15" t="s">
        <v>86</v>
      </c>
    </row>
    <row r="16" spans="3:6" x14ac:dyDescent="0.35">
      <c r="C16">
        <v>8</v>
      </c>
      <c r="D16" s="8" t="str">
        <f>HYPERLINK("#'Table 8'!A1", "Please indicate your level of agreement with each of the following statements: I would one day be interested in going into politics")</f>
        <v>Please indicate your level of agreement with each of the following statements: I would one day be interested in going into politics</v>
      </c>
      <c r="E16" s="14" t="str">
        <f>HYPERLINK("#'Full Results'!A94", "94")</f>
        <v>94</v>
      </c>
      <c r="F16" t="s">
        <v>86</v>
      </c>
    </row>
    <row r="17" spans="3:6" x14ac:dyDescent="0.35">
      <c r="C17">
        <v>9</v>
      </c>
      <c r="D17" s="8" t="str">
        <f>HYPERLINK("#'Table 9'!A1", "Please indicate your level of agreement with each of the following statements: If the UK Government disappeared tomorrow it would not really impact my life")</f>
        <v>Please indicate your level of agreement with each of the following statements: If the UK Government disappeared tomorrow it would not really impact my life</v>
      </c>
      <c r="E17" s="14" t="str">
        <f>HYPERLINK("#'Full Results'!A105", "105")</f>
        <v>105</v>
      </c>
      <c r="F17" t="s">
        <v>86</v>
      </c>
    </row>
    <row r="18" spans="3:6" x14ac:dyDescent="0.35">
      <c r="C18">
        <v>10</v>
      </c>
      <c r="D18" s="8" t="str">
        <f>HYPERLINK("#'Table 10'!A1", "Please indicate your level of agreement with each of the following statements: It is silly not to vote in elections")</f>
        <v>Please indicate your level of agreement with each of the following statements: It is silly not to vote in elections</v>
      </c>
      <c r="E18" s="14" t="str">
        <f>HYPERLINK("#'Full Results'!A116", "116")</f>
        <v>116</v>
      </c>
      <c r="F18" t="s">
        <v>86</v>
      </c>
    </row>
    <row r="19" spans="3:6" x14ac:dyDescent="0.35">
      <c r="C19">
        <v>11</v>
      </c>
      <c r="D19" s="8" t="str">
        <f>HYPERLINK("#'Table 11'!A1", "Please indicate your level of agreement with each of the following statements: If I am dissatisfied with the Government, it is within my power to change it")</f>
        <v>Please indicate your level of agreement with each of the following statements: If I am dissatisfied with the Government, it is within my power to change it</v>
      </c>
      <c r="E19" s="14" t="str">
        <f>HYPERLINK("#'Full Results'!A127", "127")</f>
        <v>127</v>
      </c>
      <c r="F19" t="s">
        <v>86</v>
      </c>
    </row>
    <row r="20" spans="3:6" x14ac:dyDescent="0.35">
      <c r="C20">
        <v>12</v>
      </c>
      <c r="D20" s="8" t="str">
        <f>HYPERLINK("#'Table 12'!A1", "Please indicate your level of agreement with each of the following statements: I feel well represented by at least one political party")</f>
        <v>Please indicate your level of agreement with each of the following statements: I feel well represented by at least one political party</v>
      </c>
      <c r="E20" s="14" t="str">
        <f>HYPERLINK("#'Full Results'!A138", "138")</f>
        <v>138</v>
      </c>
      <c r="F20" t="s">
        <v>86</v>
      </c>
    </row>
    <row r="21" spans="3:6" x14ac:dyDescent="0.35">
      <c r="C21">
        <v>13</v>
      </c>
      <c r="D21" s="8" t="str">
        <f>HYPERLINK("#'Table 13'!A1", " Which of the following comes closest to your view?")</f>
        <v xml:space="preserve"> Which of the following comes closest to your view?</v>
      </c>
      <c r="E21" s="14" t="str">
        <f>HYPERLINK("#'Full Results'!A149", "149")</f>
        <v>149</v>
      </c>
      <c r="F21" t="s">
        <v>86</v>
      </c>
    </row>
    <row r="22" spans="3:6" x14ac:dyDescent="0.35">
      <c r="C22">
        <v>14</v>
      </c>
      <c r="D22" s="8" t="str">
        <f>HYPERLINK("#'Table 14'!A1", "Which, if any, of the following activities have you taken part in during the last year?Select all that apply.")</f>
        <v>Which, if any, of the following activities have you taken part in during the last year?Select all that apply.</v>
      </c>
      <c r="E22" s="14" t="str">
        <f>HYPERLINK("#'Full Results'!A155", "155")</f>
        <v>155</v>
      </c>
      <c r="F22" t="s">
        <v>86</v>
      </c>
    </row>
    <row r="23" spans="3:6" x14ac:dyDescent="0.35">
      <c r="C23">
        <v>15</v>
      </c>
      <c r="D23" s="8" t="str">
        <f>HYPERLINK("#'Table 15'!A1", "Grid Summary: How much do you trust or not trust the following people and institutions?")</f>
        <v>Grid Summary: How much do you trust or not trust the following people and institutions?</v>
      </c>
      <c r="E23" s="7"/>
      <c r="F23" t="s">
        <v>86</v>
      </c>
    </row>
    <row r="24" spans="3:6" x14ac:dyDescent="0.35">
      <c r="C24">
        <v>16</v>
      </c>
      <c r="D24" s="8" t="str">
        <f>HYPERLINK("#'Table 16'!A1", "How much do you trust or not trust the following people and institutions?: National government")</f>
        <v>How much do you trust or not trust the following people and institutions?: National government</v>
      </c>
      <c r="E24" s="14" t="str">
        <f>HYPERLINK("#'Full Results'!A168", "168")</f>
        <v>168</v>
      </c>
      <c r="F24" t="s">
        <v>86</v>
      </c>
    </row>
    <row r="25" spans="3:6" x14ac:dyDescent="0.35">
      <c r="C25">
        <v>17</v>
      </c>
      <c r="D25" s="8" t="str">
        <f>HYPERLINK("#'Table 17'!A1", "How much do you trust or not trust the following people and institutions?: European Commission")</f>
        <v>How much do you trust or not trust the following people and institutions?: European Commission</v>
      </c>
      <c r="E25" s="14" t="str">
        <f>HYPERLINK("#'Full Results'!A175", "175")</f>
        <v>175</v>
      </c>
      <c r="F25" t="s">
        <v>86</v>
      </c>
    </row>
    <row r="26" spans="3:6" x14ac:dyDescent="0.35">
      <c r="C26">
        <v>18</v>
      </c>
      <c r="D26" s="8" t="str">
        <f>HYPERLINK("#'Table 18'!A1", "How much do you trust or not trust the following people and institutions?: International financial institutions (e.g. the World Bank, IMF)")</f>
        <v>How much do you trust or not trust the following people and institutions?: International financial institutions (e.g. the World Bank, IMF)</v>
      </c>
      <c r="E26" s="14" t="str">
        <f>HYPERLINK("#'Full Results'!A182", "182")</f>
        <v>182</v>
      </c>
      <c r="F26" t="s">
        <v>86</v>
      </c>
    </row>
    <row r="27" spans="3:6" x14ac:dyDescent="0.35">
      <c r="C27">
        <v>19</v>
      </c>
      <c r="D27" s="8" t="str">
        <f>HYPERLINK("#'Table 19'!A1", "How much do you trust or not trust the following people and institutions?: Private sector finance organisations (e.g. banks, hedgefunds)")</f>
        <v>How much do you trust or not trust the following people and institutions?: Private sector finance organisations (e.g. banks, hedgefunds)</v>
      </c>
      <c r="E27" s="14" t="str">
        <f>HYPERLINK("#'Full Results'!A189", "189")</f>
        <v>189</v>
      </c>
      <c r="F27" t="s">
        <v>86</v>
      </c>
    </row>
    <row r="28" spans="3:6" x14ac:dyDescent="0.35">
      <c r="C28">
        <v>20</v>
      </c>
      <c r="D28" s="8" t="str">
        <f>HYPERLINK("#'Table 20'!A1", "How much do you trust or not trust the following people and institutions?: United Nations")</f>
        <v>How much do you trust or not trust the following people and institutions?: United Nations</v>
      </c>
      <c r="E28" s="14" t="str">
        <f>HYPERLINK("#'Full Results'!A196", "196")</f>
        <v>196</v>
      </c>
      <c r="F28" t="s">
        <v>86</v>
      </c>
    </row>
    <row r="29" spans="3:6" x14ac:dyDescent="0.35">
      <c r="C29">
        <v>21</v>
      </c>
      <c r="D29" s="8" t="str">
        <f>HYPERLINK("#'Table 21'!A1", "How much do you trust or not trust the following people and institutions?: International charities (e.g. Red Cross, Save the Children, etc.)")</f>
        <v>How much do you trust or not trust the following people and institutions?: International charities (e.g. Red Cross, Save the Children, etc.)</v>
      </c>
      <c r="E29" s="14" t="str">
        <f>HYPERLINK("#'Full Results'!A203", "203")</f>
        <v>203</v>
      </c>
      <c r="F29" t="s">
        <v>86</v>
      </c>
    </row>
    <row r="30" spans="3:6" x14ac:dyDescent="0.35">
      <c r="C30">
        <v>22</v>
      </c>
      <c r="D30" s="8" t="str">
        <f>HYPERLINK("#'Table 22'!A1", "How much do you trust or not trust the following people and institutions?: Local government")</f>
        <v>How much do you trust or not trust the following people and institutions?: Local government</v>
      </c>
      <c r="E30" s="14" t="str">
        <f>HYPERLINK("#'Full Results'!A210", "210")</f>
        <v>210</v>
      </c>
      <c r="F30" t="s">
        <v>86</v>
      </c>
    </row>
    <row r="31" spans="3:6" x14ac:dyDescent="0.35">
      <c r="C31">
        <v>23</v>
      </c>
      <c r="D31" s="8" t="str">
        <f>HYPERLINK("#'Table 23'!A1", "How much do you trust or not trust the following people and institutions?: Police and law enforcement")</f>
        <v>How much do you trust or not trust the following people and institutions?: Police and law enforcement</v>
      </c>
      <c r="E31" s="14" t="str">
        <f>HYPERLINK("#'Full Results'!A217", "217")</f>
        <v>217</v>
      </c>
      <c r="F31" t="s">
        <v>86</v>
      </c>
    </row>
    <row r="32" spans="3:6" x14ac:dyDescent="0.35">
      <c r="C32">
        <v>24</v>
      </c>
      <c r="D32" s="8" t="str">
        <f>HYPERLINK("#'Table 24'!A1", "How much do you trust or not trust the following people and institutions?: Universities in your country")</f>
        <v>How much do you trust or not trust the following people and institutions?: Universities in your country</v>
      </c>
      <c r="E32" s="14" t="str">
        <f>HYPERLINK("#'Full Results'!A224", "224")</f>
        <v>224</v>
      </c>
      <c r="F32" t="s">
        <v>86</v>
      </c>
    </row>
    <row r="33" spans="3:6" x14ac:dyDescent="0.35">
      <c r="C33">
        <v>25</v>
      </c>
      <c r="D33" s="8" t="str">
        <f>HYPERLINK("#'Table 25'!A1", "How much do you trust or not trust the following people and institutions?: Scientists")</f>
        <v>How much do you trust or not trust the following people and institutions?: Scientists</v>
      </c>
      <c r="E33" s="14" t="str">
        <f>HYPERLINK("#'Full Results'!A231", "231")</f>
        <v>231</v>
      </c>
      <c r="F33" t="s">
        <v>86</v>
      </c>
    </row>
    <row r="34" spans="3:6" x14ac:dyDescent="0.35">
      <c r="C34">
        <v>26</v>
      </c>
      <c r="D34" s="8" t="str">
        <f>HYPERLINK("#'Table 26'!A1", "How much do you trust or not trust the following people and institutions?: Influencers")</f>
        <v>How much do you trust or not trust the following people and institutions?: Influencers</v>
      </c>
      <c r="E34" s="14" t="str">
        <f>HYPERLINK("#'Full Results'!A238", "238")</f>
        <v>238</v>
      </c>
      <c r="F34" t="s">
        <v>86</v>
      </c>
    </row>
    <row r="35" spans="3:6" x14ac:dyDescent="0.35">
      <c r="C35">
        <v>27</v>
      </c>
      <c r="D35" s="8" t="str">
        <f>HYPERLINK("#'Table 27'!A1", "How much do you trust or not trust the following people and institutions?: Journalists")</f>
        <v>How much do you trust or not trust the following people and institutions?: Journalists</v>
      </c>
      <c r="E35" s="14" t="str">
        <f>HYPERLINK("#'Full Results'!A245", "245")</f>
        <v>245</v>
      </c>
      <c r="F35" t="s">
        <v>86</v>
      </c>
    </row>
    <row r="36" spans="3:6" x14ac:dyDescent="0.35">
      <c r="C36">
        <v>28</v>
      </c>
      <c r="D36" s="8" t="str">
        <f>HYPERLINK("#'Table 28'!A1", "How much do you trust or not trust the following people and institutions?: Political activists")</f>
        <v>How much do you trust or not trust the following people and institutions?: Political activists</v>
      </c>
      <c r="E36" s="14" t="str">
        <f>HYPERLINK("#'Full Results'!A252", "252")</f>
        <v>252</v>
      </c>
      <c r="F36" t="s">
        <v>86</v>
      </c>
    </row>
    <row r="37" spans="3:6" x14ac:dyDescent="0.35">
      <c r="C37">
        <v>29</v>
      </c>
      <c r="D37" s="8" t="str">
        <f>HYPERLINK("#'Table 29'!A1", " To what extent do you agree or disagree with the following? ""I trust my government to spend the national budget in a way that is in my best interest"" ")</f>
        <v xml:space="preserve"> To what extent do you agree or disagree with the following? "I trust my government to spend the national budget in a way that is in my best interest" </v>
      </c>
      <c r="E37" s="14" t="str">
        <f>HYPERLINK("#'Full Results'!A259", "259")</f>
        <v>259</v>
      </c>
      <c r="F37" t="s">
        <v>86</v>
      </c>
    </row>
    <row r="38" spans="3:6" x14ac:dyDescent="0.35">
      <c r="C38">
        <v>30</v>
      </c>
      <c r="D38" s="8" t="str">
        <f>HYPERLINK("#'Table 30'!A1", " To what extent do you agree or disagree with the following? ""I trust my government to spend the national budget in a way that is in the best interest of the country""")</f>
        <v xml:space="preserve"> To what extent do you agree or disagree with the following? "I trust my government to spend the national budget in a way that is in the best interest of the country"</v>
      </c>
      <c r="E38" s="14" t="str">
        <f>HYPERLINK("#'Full Results'!A268", "268")</f>
        <v>268</v>
      </c>
      <c r="F38" t="s">
        <v>86</v>
      </c>
    </row>
    <row r="39" spans="3:6" x14ac:dyDescent="0.35">
      <c r="C39">
        <v>31</v>
      </c>
      <c r="D39" s="8" t="str">
        <f>HYPERLINK("#'Table 31'!A1", "Grid Summary: To what extent do you agree or disagree with the following?")</f>
        <v>Grid Summary: To what extent do you agree or disagree with the following?</v>
      </c>
      <c r="E39" s="7"/>
      <c r="F39" t="s">
        <v>86</v>
      </c>
    </row>
    <row r="40" spans="3:6" x14ac:dyDescent="0.35">
      <c r="C40">
        <v>32</v>
      </c>
      <c r="D40" s="8" t="str">
        <f>HYPERLINK("#'Table 32'!A1", "To what extent do you agree or disagree with the following?: People in lower income countries are facing similar issues to people in my country")</f>
        <v>To what extent do you agree or disagree with the following?: People in lower income countries are facing similar issues to people in my country</v>
      </c>
      <c r="E40" s="14" t="str">
        <f>HYPERLINK("#'Full Results'!A277", "277")</f>
        <v>277</v>
      </c>
      <c r="F40" t="s">
        <v>86</v>
      </c>
    </row>
    <row r="41" spans="3:6" x14ac:dyDescent="0.35">
      <c r="C41">
        <v>33</v>
      </c>
      <c r="D41" s="8" t="str">
        <f>HYPERLINK("#'Table 33'!A1", "To what extent do you agree or disagree with the following?: People in other countries have similar hopes and dreams as people in my country")</f>
        <v>To what extent do you agree or disagree with the following?: People in other countries have similar hopes and dreams as people in my country</v>
      </c>
      <c r="E41" s="14" t="str">
        <f>HYPERLINK("#'Full Results'!A286", "286")</f>
        <v>286</v>
      </c>
      <c r="F41" t="s">
        <v>86</v>
      </c>
    </row>
    <row r="42" spans="3:6" x14ac:dyDescent="0.35">
      <c r="C42">
        <v>34</v>
      </c>
      <c r="D42" s="8" t="str">
        <f>HYPERLINK("#'Table 34'!A1", "Grid Summary: Which of the following comes closest to your view?")</f>
        <v>Grid Summary: Which of the following comes closest to your view?</v>
      </c>
      <c r="E42" s="7"/>
      <c r="F42" t="s">
        <v>86</v>
      </c>
    </row>
    <row r="43" spans="3:6" x14ac:dyDescent="0.35">
      <c r="C43">
        <v>35</v>
      </c>
      <c r="D43" s="8" t="str">
        <f>HYPERLINK("#'Table 35'!A1", "Which of the following comes closest to your view?: It is important for young people today to have respect for our national traditions|It is NOT important for young people today to have respect for our national traditions")</f>
        <v>Which of the following comes closest to your view?: It is important for young people today to have respect for our national traditions|It is NOT important for young people today to have respect for our national traditions</v>
      </c>
      <c r="E43" s="14" t="str">
        <f>HYPERLINK("#'Full Results'!A295", "295")</f>
        <v>295</v>
      </c>
      <c r="F43" t="s">
        <v>86</v>
      </c>
    </row>
    <row r="44" spans="3:6" x14ac:dyDescent="0.35">
      <c r="C44">
        <v>36</v>
      </c>
      <c r="D44" s="8" t="str">
        <f>HYPERLINK("#'Table 36'!A1", "Which of the following comes closest to your view?: I am increasingly feeling more connected to people around me|I am increasingly feeling LESS connected to people around me")</f>
        <v>Which of the following comes closest to your view?: I am increasingly feeling more connected to people around me|I am increasingly feeling LESS connected to people around me</v>
      </c>
      <c r="E44" s="14" t="str">
        <f>HYPERLINK("#'Full Results'!A303", "303")</f>
        <v>303</v>
      </c>
      <c r="F44" t="s">
        <v>86</v>
      </c>
    </row>
    <row r="45" spans="3:6" x14ac:dyDescent="0.35">
      <c r="C45">
        <v>37</v>
      </c>
      <c r="D45" s="8" t="str">
        <f>HYPERLINK("#'Table 37'!A1", "Which of the following comes closest to your view?: The world is becoming a safer place|The world is becoming a more dangerous place")</f>
        <v>Which of the following comes closest to your view?: The world is becoming a safer place|The world is becoming a more dangerous place</v>
      </c>
      <c r="E45" s="14" t="str">
        <f>HYPERLINK("#'Full Results'!A311", "311")</f>
        <v>311</v>
      </c>
      <c r="F45" t="s">
        <v>86</v>
      </c>
    </row>
    <row r="46" spans="3:6" x14ac:dyDescent="0.35">
      <c r="C46">
        <v>38</v>
      </c>
      <c r="D46" s="8" t="str">
        <f>HYPERLINK("#'Table 38'!A1", "Which of the following comes closest to your view?: The standard of living for the average person in our country is INCREASING|The standard of living for the average person in our country is DECREASING")</f>
        <v>Which of the following comes closest to your view?: The standard of living for the average person in our country is INCREASING|The standard of living for the average person in our country is DECREASING</v>
      </c>
      <c r="E46" s="14" t="str">
        <f>HYPERLINK("#'Full Results'!A319", "319")</f>
        <v>319</v>
      </c>
      <c r="F46" t="s">
        <v>86</v>
      </c>
    </row>
    <row r="47" spans="3:6" x14ac:dyDescent="0.35">
      <c r="C47">
        <v>39</v>
      </c>
      <c r="D47" s="8" t="str">
        <f>HYPERLINK("#'Table 39'!A1", "Which of the following comes closest to your view?: The gap between rich and poor in this country is GROWING|The gap between rich and poor in this country is DECREASING")</f>
        <v>Which of the following comes closest to your view?: The gap between rich and poor in this country is GROWING|The gap between rich and poor in this country is DECREASING</v>
      </c>
      <c r="E47" s="14" t="str">
        <f>HYPERLINK("#'Full Results'!A327", "327")</f>
        <v>327</v>
      </c>
      <c r="F47" t="s">
        <v>86</v>
      </c>
    </row>
    <row r="48" spans="3:6" x14ac:dyDescent="0.35">
      <c r="C48">
        <v>40</v>
      </c>
      <c r="D48" s="8" t="str">
        <f>HYPERLINK("#'Table 40'!A1", "Which of the following comes closest to your view?: The gap between the rich and the poor globally is GROWING|The gap between the rich and poor globally is DECREASING")</f>
        <v>Which of the following comes closest to your view?: The gap between the rich and the poor globally is GROWING|The gap between the rich and poor globally is DECREASING</v>
      </c>
      <c r="E48" s="14" t="str">
        <f>HYPERLINK("#'Full Results'!A335", "335")</f>
        <v>335</v>
      </c>
      <c r="F48" t="s">
        <v>86</v>
      </c>
    </row>
    <row r="49" spans="3:6" x14ac:dyDescent="0.35">
      <c r="C49">
        <v>41</v>
      </c>
      <c r="D49" s="8" t="str">
        <f>HYPERLINK("#'Table 41'!A1", "Grid Summary: To what extent do you agree or disagree with the following?")</f>
        <v>Grid Summary: To what extent do you agree or disagree with the following?</v>
      </c>
      <c r="E49" s="7"/>
      <c r="F49" t="s">
        <v>86</v>
      </c>
    </row>
    <row r="50" spans="3:6" x14ac:dyDescent="0.35">
      <c r="C50">
        <v>42</v>
      </c>
      <c r="D50" s="8" t="str">
        <f>HYPERLINK("#'Table 42'!A1", "To what extent do you agree or disagree with the following?: Government should redistribute income from those who are wealthy to those who are poorer")</f>
        <v>To what extent do you agree or disagree with the following?: Government should redistribute income from those who are wealthy to those who are poorer</v>
      </c>
      <c r="E50" s="14" t="str">
        <f>HYPERLINK("#'Full Results'!A343", "343")</f>
        <v>343</v>
      </c>
      <c r="F50" t="s">
        <v>86</v>
      </c>
    </row>
    <row r="51" spans="3:6" x14ac:dyDescent="0.35">
      <c r="C51">
        <v>43</v>
      </c>
      <c r="D51" s="8" t="str">
        <f>HYPERLINK("#'Table 43'!A1", "To what extent do you agree or disagree with the following?: Ordinary people get their fair share of the country’s wealth")</f>
        <v>To what extent do you agree or disagree with the following?: Ordinary people get their fair share of the country’s wealth</v>
      </c>
      <c r="E51" s="14" t="str">
        <f>HYPERLINK("#'Full Results'!A352", "352")</f>
        <v>352</v>
      </c>
      <c r="F51" t="s">
        <v>86</v>
      </c>
    </row>
    <row r="52" spans="3:6" x14ac:dyDescent="0.35">
      <c r="C52">
        <v>44</v>
      </c>
      <c r="D52" s="8" t="str">
        <f>HYPERLINK("#'Table 44'!A1", "To what extent do you agree or disagree with the following?: People in our country generally have more than they need to get by")</f>
        <v>To what extent do you agree or disagree with the following?: People in our country generally have more than they need to get by</v>
      </c>
      <c r="E52" s="14" t="str">
        <f>HYPERLINK("#'Full Results'!A361", "361")</f>
        <v>361</v>
      </c>
      <c r="F52" t="s">
        <v>86</v>
      </c>
    </row>
    <row r="53" spans="3:6" x14ac:dyDescent="0.35">
      <c r="C53">
        <v>45</v>
      </c>
      <c r="D53" s="8" t="str">
        <f>HYPERLINK("#'Table 45'!A1", "To what extent do you agree or disagree with the following?: When the government is deciding upon making laws, the main principle should be ensuring everyone is treated fairly")</f>
        <v>To what extent do you agree or disagree with the following?: When the government is deciding upon making laws, the main principle should be ensuring everyone is treated fairly</v>
      </c>
      <c r="E53" s="14" t="str">
        <f>HYPERLINK("#'Full Results'!A370", "370")</f>
        <v>370</v>
      </c>
      <c r="F53" t="s">
        <v>86</v>
      </c>
    </row>
    <row r="54" spans="3:6" x14ac:dyDescent="0.35">
      <c r="C54">
        <v>46</v>
      </c>
      <c r="D54" s="8" t="str">
        <f>HYPERLINK("#'Table 46'!A1", "To what extent do you agree or disagree with the following?: I am proud of my country")</f>
        <v>To what extent do you agree or disagree with the following?: I am proud of my country</v>
      </c>
      <c r="E54" s="14" t="str">
        <f>HYPERLINK("#'Full Results'!A379", "379")</f>
        <v>379</v>
      </c>
      <c r="F54" t="s">
        <v>86</v>
      </c>
    </row>
    <row r="55" spans="3:6" x14ac:dyDescent="0.35">
      <c r="C55">
        <v>47</v>
      </c>
      <c r="D55" s="8" t="str">
        <f>HYPERLINK("#'Table 47'!A1", "Grid Summary: And to what extent do you agree or disagree with the following?")</f>
        <v>Grid Summary: And to what extent do you agree or disagree with the following?</v>
      </c>
      <c r="E55" s="7"/>
      <c r="F55" t="s">
        <v>86</v>
      </c>
    </row>
    <row r="56" spans="3:6" x14ac:dyDescent="0.35">
      <c r="C56">
        <v>48</v>
      </c>
      <c r="D56" s="8" t="str">
        <f>HYPERLINK("#'Table 48'!A1", "And to what extent do you agree or disagree with the following?: We should take care of our own people before we take care of people from other countries")</f>
        <v>And to what extent do you agree or disagree with the following?: We should take care of our own people before we take care of people from other countries</v>
      </c>
      <c r="E56" s="14" t="str">
        <f>HYPERLINK("#'Full Results'!A388", "388")</f>
        <v>388</v>
      </c>
      <c r="F56" t="s">
        <v>86</v>
      </c>
    </row>
    <row r="57" spans="3:6" x14ac:dyDescent="0.35">
      <c r="C57">
        <v>49</v>
      </c>
      <c r="D57" s="8" t="str">
        <f>HYPERLINK("#'Table 49'!A1", "And to what extent do you agree or disagree with the following?: We have to focus on fixing issues in our own country before we can start thinking about helping people in other countries")</f>
        <v>And to what extent do you agree or disagree with the following?: We have to focus on fixing issues in our own country before we can start thinking about helping people in other countries</v>
      </c>
      <c r="E57" s="14" t="str">
        <f>HYPERLINK("#'Full Results'!A397", "397")</f>
        <v>397</v>
      </c>
      <c r="F57" t="s">
        <v>86</v>
      </c>
    </row>
    <row r="58" spans="3:6" x14ac:dyDescent="0.35">
      <c r="C58">
        <v>50</v>
      </c>
      <c r="D58" s="8" t="str">
        <f>HYPERLINK("#'Table 50'!A1", "And to what extent do you agree or disagree with the following?: Our country has a responsibility to help people in other countries when they are in need")</f>
        <v>And to what extent do you agree or disagree with the following?: Our country has a responsibility to help people in other countries when they are in need</v>
      </c>
      <c r="E58" s="14" t="str">
        <f>HYPERLINK("#'Full Results'!A406", "406")</f>
        <v>406</v>
      </c>
      <c r="F58" t="s">
        <v>86</v>
      </c>
    </row>
    <row r="59" spans="3:6" x14ac:dyDescent="0.35">
      <c r="C59">
        <v>51</v>
      </c>
      <c r="D59" s="8" t="str">
        <f>HYPERLINK("#'Table 51'!A1", "And to what extent do you agree or disagree with the following?: Countries should work together to solve global problems, such as climate change or global poverty")</f>
        <v>And to what extent do you agree or disagree with the following?: Countries should work together to solve global problems, such as climate change or global poverty</v>
      </c>
      <c r="E59" s="14" t="str">
        <f>HYPERLINK("#'Full Results'!A415", "415")</f>
        <v>415</v>
      </c>
      <c r="F59" t="s">
        <v>86</v>
      </c>
    </row>
    <row r="60" spans="3:6" x14ac:dyDescent="0.35">
      <c r="C60">
        <v>52</v>
      </c>
      <c r="D60" s="8" t="str">
        <f>HYPERLINK("#'Table 52'!A1", "And to what extent do you agree or disagree with the following?: We should take care of our own people at the same time as taking care of people in other countries")</f>
        <v>And to what extent do you agree or disagree with the following?: We should take care of our own people at the same time as taking care of people in other countries</v>
      </c>
      <c r="E60" s="14" t="str">
        <f>HYPERLINK("#'Full Results'!A424", "424")</f>
        <v>424</v>
      </c>
      <c r="F60" t="s">
        <v>86</v>
      </c>
    </row>
    <row r="61" spans="3:6" x14ac:dyDescent="0.35">
      <c r="C61">
        <v>53</v>
      </c>
      <c r="D61" s="8" t="str">
        <f>HYPERLINK("#'Table 53'!A1", " Which of the following comes closest to your view?")</f>
        <v xml:space="preserve"> Which of the following comes closest to your view?</v>
      </c>
      <c r="E61" s="14" t="str">
        <f>HYPERLINK("#'Full Results'!A433", "433")</f>
        <v>433</v>
      </c>
      <c r="F61" t="s">
        <v>86</v>
      </c>
    </row>
    <row r="62" spans="3:6" x14ac:dyDescent="0.35">
      <c r="C62">
        <v>54</v>
      </c>
      <c r="D62" s="8" t="str">
        <f>HYPERLINK("#'Table 54'!A1", " How often do you read, watch, or consume the news?")</f>
        <v xml:space="preserve"> How often do you read, watch, or consume the news?</v>
      </c>
      <c r="E62" s="14" t="str">
        <f>HYPERLINK("#'Full Results'!A441", "441")</f>
        <v>441</v>
      </c>
      <c r="F62" t="s">
        <v>86</v>
      </c>
    </row>
    <row r="63" spans="3:6" x14ac:dyDescent="0.35">
      <c r="C63">
        <v>55</v>
      </c>
      <c r="D63" s="8" t="str">
        <f>HYPERLINK("#'Table 55'!A1", "And which of the following are the main ways you tend to receive the news?Select up to three of the following")</f>
        <v>And which of the following are the main ways you tend to receive the news?Select up to three of the following</v>
      </c>
      <c r="E63" s="14" t="str">
        <f>HYPERLINK("#'Full Results'!A453", "453")</f>
        <v>453</v>
      </c>
      <c r="F63" t="s">
        <v>86</v>
      </c>
    </row>
    <row r="64" spans="3:6" x14ac:dyDescent="0.35">
      <c r="C64">
        <v>56</v>
      </c>
      <c r="D64" s="8" t="str">
        <f>HYPERLINK("#'Table 56'!A1", "Grid Summary: How negative or positive an impression do you have of the following, if you have heard of them?")</f>
        <v>Grid Summary: How negative or positive an impression do you have of the following, if you have heard of them?</v>
      </c>
      <c r="E64" s="7"/>
      <c r="F64" t="s">
        <v>86</v>
      </c>
    </row>
    <row r="65" spans="3:6" x14ac:dyDescent="0.35">
      <c r="C65">
        <v>57</v>
      </c>
      <c r="D65" s="8" t="str">
        <f>HYPERLINK("#'Table 57'!A1", "How negative or positive an impression do you have of the following, if you have heard of them?: Doctors without Borders")</f>
        <v>How negative or positive an impression do you have of the following, if you have heard of them?: Doctors without Borders</v>
      </c>
      <c r="E65" s="14" t="str">
        <f>HYPERLINK("#'Full Results'!A469", "469")</f>
        <v>469</v>
      </c>
      <c r="F65" t="s">
        <v>86</v>
      </c>
    </row>
    <row r="66" spans="3:6" x14ac:dyDescent="0.35">
      <c r="C66">
        <v>58</v>
      </c>
      <c r="D66" s="8" t="str">
        <f>HYPERLINK("#'Table 58'!A1", "How negative or positive an impression do you have of the following, if you have heard of them?: Action Against Hunger")</f>
        <v>How negative or positive an impression do you have of the following, if you have heard of them?: Action Against Hunger</v>
      </c>
      <c r="E66" s="14" t="str">
        <f>HYPERLINK("#'Full Results'!A479", "479")</f>
        <v>479</v>
      </c>
      <c r="F66" t="s">
        <v>86</v>
      </c>
    </row>
    <row r="67" spans="3:6" x14ac:dyDescent="0.35">
      <c r="C67">
        <v>59</v>
      </c>
      <c r="D67" s="8" t="str">
        <f>HYPERLINK("#'Table 59'!A1", "How negative or positive an impression do you have of the following, if you have heard of them?: World Bank")</f>
        <v>How negative or positive an impression do you have of the following, if you have heard of them?: World Bank</v>
      </c>
      <c r="E67" s="14" t="str">
        <f>HYPERLINK("#'Full Results'!A489", "489")</f>
        <v>489</v>
      </c>
      <c r="F67" t="s">
        <v>86</v>
      </c>
    </row>
    <row r="68" spans="3:6" x14ac:dyDescent="0.35">
      <c r="C68">
        <v>60</v>
      </c>
      <c r="D68" s="8" t="str">
        <f>HYPERLINK("#'Table 60'!A1", "How negative or positive an impression do you have of the following, if you have heard of them?: International Monetary Fund (IMF)")</f>
        <v>How negative or positive an impression do you have of the following, if you have heard of them?: International Monetary Fund (IMF)</v>
      </c>
      <c r="E68" s="14" t="str">
        <f>HYPERLINK("#'Full Results'!A499", "499")</f>
        <v>499</v>
      </c>
      <c r="F68" t="s">
        <v>86</v>
      </c>
    </row>
    <row r="69" spans="3:6" x14ac:dyDescent="0.35">
      <c r="C69">
        <v>61</v>
      </c>
      <c r="D69" s="8" t="str">
        <f>HYPERLINK("#'Table 61'!A1", "How negative or positive an impression do you have of the following, if you have heard of them?: United Nations (UN)")</f>
        <v>How negative or positive an impression do you have of the following, if you have heard of them?: United Nations (UN)</v>
      </c>
      <c r="E69" s="14" t="str">
        <f>HYPERLINK("#'Full Results'!A509", "509")</f>
        <v>509</v>
      </c>
      <c r="F69" t="s">
        <v>86</v>
      </c>
    </row>
    <row r="70" spans="3:6" x14ac:dyDescent="0.35">
      <c r="C70">
        <v>62</v>
      </c>
      <c r="D70" s="8" t="str">
        <f>HYPERLINK("#'Table 62'!A1", "How negative or positive an impression do you have of the following, if you have heard of them?: European Union (EU)")</f>
        <v>How negative or positive an impression do you have of the following, if you have heard of them?: European Union (EU)</v>
      </c>
      <c r="E70" s="14" t="str">
        <f>HYPERLINK("#'Full Results'!A519", "519")</f>
        <v>519</v>
      </c>
      <c r="F70" t="s">
        <v>86</v>
      </c>
    </row>
    <row r="71" spans="3:6" x14ac:dyDescent="0.35">
      <c r="C71">
        <v>63</v>
      </c>
      <c r="D71" s="8" t="str">
        <f>HYPERLINK("#'Table 63'!A1", "How negative or positive an impression do you have of the following, if you have heard of them?: Organization for Economic Cooperation and Development (OECD)")</f>
        <v>How negative or positive an impression do you have of the following, if you have heard of them?: Organization for Economic Cooperation and Development (OECD)</v>
      </c>
      <c r="E71" s="14" t="str">
        <f>HYPERLINK("#'Full Results'!A529", "529")</f>
        <v>529</v>
      </c>
      <c r="F71" t="s">
        <v>86</v>
      </c>
    </row>
    <row r="72" spans="3:6" x14ac:dyDescent="0.35">
      <c r="C72">
        <v>64</v>
      </c>
      <c r="D72" s="8" t="str">
        <f>HYPERLINK("#'Table 64'!A1", "How negative or positive an impression do you have of the following, if you have heard of them?: French Development Agency (AFD)")</f>
        <v>How negative or positive an impression do you have of the following, if you have heard of them?: French Development Agency (AFD)</v>
      </c>
      <c r="E72" s="14" t="str">
        <f>HYPERLINK("#'Full Results'!A539", "539")</f>
        <v>539</v>
      </c>
      <c r="F72" t="s">
        <v>86</v>
      </c>
    </row>
    <row r="73" spans="3:6" x14ac:dyDescent="0.35">
      <c r="C73">
        <v>65</v>
      </c>
      <c r="D73" s="8" t="str">
        <f>HYPERLINK("#'Table 65'!A1", " In your view, how important or unimportant do you think it is for the government to reduce poverty in your country?")</f>
        <v xml:space="preserve"> In your view, how important or unimportant do you think it is for the government to reduce poverty in your country?</v>
      </c>
      <c r="E73" s="14" t="str">
        <f>HYPERLINK("#'Full Results'!A549", "549")</f>
        <v>549</v>
      </c>
      <c r="F73" t="s">
        <v>86</v>
      </c>
    </row>
    <row r="74" spans="3:6" x14ac:dyDescent="0.35">
      <c r="C74">
        <v>66</v>
      </c>
      <c r="D74" s="8" t="str">
        <f>HYPERLINK("#'Table 66'!A1", " In your view, how important or unimportant do you think it is for the government to reduce poverty in other countries?")</f>
        <v xml:space="preserve"> In your view, how important or unimportant do you think it is for the government to reduce poverty in other countries?</v>
      </c>
      <c r="E74" s="14" t="str">
        <f>HYPERLINK("#'Full Results'!A557", "557")</f>
        <v>557</v>
      </c>
      <c r="F74" t="s">
        <v>86</v>
      </c>
    </row>
    <row r="75" spans="3:6" x14ac:dyDescent="0.35">
      <c r="C75">
        <v>67</v>
      </c>
      <c r="D75" s="8" t="str">
        <f>HYPERLINK("#'Table 67'!A1", " Regardless of whether or not you think the government should address it, how big of an issue do you think poverty is in your country?")</f>
        <v xml:space="preserve"> Regardless of whether or not you think the government should address it, how big of an issue do you think poverty is in your country?</v>
      </c>
      <c r="E75" s="14" t="str">
        <f>HYPERLINK("#'Full Results'!A565", "565")</f>
        <v>565</v>
      </c>
      <c r="F75" t="s">
        <v>86</v>
      </c>
    </row>
    <row r="76" spans="3:6" x14ac:dyDescent="0.35">
      <c r="C76">
        <v>68</v>
      </c>
      <c r="D76" s="8" t="str">
        <f>HYPERLINK("#'Table 68'!A1", " And regardless of whether or not you think the government should address it, how big of an issue do you think poverty is in the rest of the world?  ")</f>
        <v xml:space="preserve"> And regardless of whether or not you think the government should address it, how big of an issue do you think poverty is in the rest of the world?  </v>
      </c>
      <c r="E76" s="14" t="str">
        <f>HYPERLINK("#'Full Results'!A573", "573")</f>
        <v>573</v>
      </c>
      <c r="F76" t="s">
        <v>86</v>
      </c>
    </row>
    <row r="77" spans="3:6" x14ac:dyDescent="0.35">
      <c r="C77">
        <v>69</v>
      </c>
      <c r="D77" s="8" t="str">
        <f>HYPERLINK("#'Table 69'!A1", " Which of the following comes closest to your view?")</f>
        <v xml:space="preserve"> Which of the following comes closest to your view?</v>
      </c>
      <c r="E77" s="14" t="str">
        <f>HYPERLINK("#'Full Results'!A581", "581")</f>
        <v>581</v>
      </c>
      <c r="F77" t="s">
        <v>86</v>
      </c>
    </row>
    <row r="78" spans="3:6" x14ac:dyDescent="0.35">
      <c r="C78">
        <v>70</v>
      </c>
      <c r="D78" s="8" t="str">
        <f>HYPERLINK("#'Table 70'!A1", " Which of the following comes closest to your view?")</f>
        <v xml:space="preserve"> Which of the following comes closest to your view?</v>
      </c>
      <c r="E78" s="14" t="str">
        <f>HYPERLINK("#'Full Results'!A587", "587")</f>
        <v>587</v>
      </c>
      <c r="F78" t="s">
        <v>86</v>
      </c>
    </row>
    <row r="79" spans="3:6" x14ac:dyDescent="0.35">
      <c r="C79">
        <v>71</v>
      </c>
      <c r="D79" s="8" t="str">
        <f>HYPERLINK("#'Table 71'!A1", "  Which of the following comes closest to your view?")</f>
        <v xml:space="preserve">  Which of the following comes closest to your view?</v>
      </c>
      <c r="E79" s="14" t="str">
        <f>HYPERLINK("#'Full Results'!A593", "593")</f>
        <v>593</v>
      </c>
      <c r="F79" t="s">
        <v>86</v>
      </c>
    </row>
    <row r="80" spans="3:6" x14ac:dyDescent="0.35">
      <c r="C80">
        <v>72</v>
      </c>
      <c r="D80" s="8" t="str">
        <f>HYPERLINK("#'Table 72'!A1", "In your view, which, if any, of the following would increase the respect other countries have for France on the world stage?Select any which apply")</f>
        <v>In your view, which, if any, of the following would increase the respect other countries have for France on the world stage?Select any which apply</v>
      </c>
      <c r="E80" s="14" t="str">
        <f>HYPERLINK("#'Full Results'!A600", "600")</f>
        <v>600</v>
      </c>
      <c r="F80" t="s">
        <v>86</v>
      </c>
    </row>
    <row r="81" spans="3:6" x14ac:dyDescent="0.35">
      <c r="C81">
        <v>73</v>
      </c>
      <c r="D81" s="8" t="str">
        <f>HYPERLINK("#'Table 73'!A1", " How important do you think it is that other countries have a positive view of your own country?")</f>
        <v xml:space="preserve"> How important do you think it is that other countries have a positive view of your own country?</v>
      </c>
      <c r="E81" s="14" t="str">
        <f>HYPERLINK("#'Full Results'!A616", "616")</f>
        <v>616</v>
      </c>
      <c r="F81" t="s">
        <v>86</v>
      </c>
    </row>
    <row r="82" spans="3:6" x14ac:dyDescent="0.35">
      <c r="C82">
        <v>74</v>
      </c>
      <c r="D82" s="8" t="str">
        <f>HYPERLINK("#'Table 74'!A1", "Thinking about how your country engages with others in the world, which do you think the government should prioritise?Select up to three of the following")</f>
        <v>Thinking about how your country engages with others in the world, which do you think the government should prioritise?Select up to three of the following</v>
      </c>
      <c r="E82" s="14" t="str">
        <f>HYPERLINK("#'Full Results'!A624", "624")</f>
        <v>624</v>
      </c>
      <c r="F82" t="s">
        <v>86</v>
      </c>
    </row>
    <row r="83" spans="3:6" x14ac:dyDescent="0.35">
      <c r="C83">
        <v>75</v>
      </c>
      <c r="D83" s="8" t="str">
        <f>HYPERLINK("#'Table 75'!A1", " To what extent do you support or oppose France spending money to reduce poverty in developing countries, such as by providing food assistance, or helping to construct vital infrastructure like schools or wells?  ")</f>
        <v xml:space="preserve"> To what extent do you support or oppose France spending money to reduce poverty in developing countries, such as by providing food assistance, or helping to construct vital infrastructure like schools or wells?  </v>
      </c>
      <c r="E83" s="14" t="str">
        <f>HYPERLINK("#'Full Results'!A641", "641")</f>
        <v>641</v>
      </c>
      <c r="F83" t="s">
        <v>86</v>
      </c>
    </row>
    <row r="84" spans="3:6" x14ac:dyDescent="0.35">
      <c r="C84">
        <v>76</v>
      </c>
      <c r="D84" s="8" t="str">
        <f>HYPERLINK("#'Table 76'!A1", " To what extent do you support or oppose France spending money to help other countries respond to a disaster, such as an earthquake, a flood, or the outbreak of a disease?")</f>
        <v xml:space="preserve"> To what extent do you support or oppose France spending money to help other countries respond to a disaster, such as an earthquake, a flood, or the outbreak of a disease?</v>
      </c>
      <c r="E84" s="14" t="str">
        <f>HYPERLINK("#'Full Results'!A650", "650")</f>
        <v>650</v>
      </c>
      <c r="F84" t="s">
        <v>86</v>
      </c>
    </row>
    <row r="85" spans="3:6" x14ac:dyDescent="0.35">
      <c r="C85">
        <v>77</v>
      </c>
      <c r="D85" s="8" t="str">
        <f>HYPERLINK("#'Table 77'!A1", " Do you think that your country currently spends too much, too little, or the right amount to reduce poverty in developing countries?")</f>
        <v xml:space="preserve"> Do you think that your country currently spends too much, too little, or the right amount to reduce poverty in developing countries?</v>
      </c>
      <c r="E85" s="14" t="str">
        <f>HYPERLINK("#'Full Results'!A659", "659")</f>
        <v>659</v>
      </c>
      <c r="F85" t="s">
        <v>86</v>
      </c>
    </row>
    <row r="86" spans="3:6" x14ac:dyDescent="0.35">
      <c r="C86">
        <v>78</v>
      </c>
      <c r="D86" s="8" t="str">
        <f>HYPERLINK("#'Table 78'!A1", " If you were to guess, what proportion of your country’s national budget do you think is spent to reduce poverty in developing countries?")</f>
        <v xml:space="preserve"> If you were to guess, what proportion of your country’s national budget do you think is spent to reduce poverty in developing countries?</v>
      </c>
      <c r="E86" s="14" t="str">
        <f>HYPERLINK("#'Full Results'!A668", "668")</f>
        <v>668</v>
      </c>
      <c r="F86" t="s">
        <v>86</v>
      </c>
    </row>
    <row r="87" spans="3:6" x14ac:dyDescent="0.35">
      <c r="C87">
        <v>79</v>
      </c>
      <c r="D87" s="8" t="str">
        <f>HYPERLINK("#'Table 79'!A1", "You said you opposed your country spending money to help reduce poverty in developing countries. Why is this?Select all that apply.")</f>
        <v>You said you opposed your country spending money to help reduce poverty in developing countries. Why is this?Select all that apply.</v>
      </c>
      <c r="E87" s="14" t="str">
        <f>HYPERLINK("#'Full Results'!A678", "678")</f>
        <v>678</v>
      </c>
      <c r="F87" t="s">
        <v>355</v>
      </c>
    </row>
    <row r="88" spans="3:6" x14ac:dyDescent="0.35">
      <c r="C88">
        <v>80</v>
      </c>
      <c r="D88" s="8" t="str">
        <f>HYPERLINK("#'Table 80'!A1", "You said you supported your country spending money to help reduce poverty in developing countries. Why is this? Select all that apply.")</f>
        <v>You said you supported your country spending money to help reduce poverty in developing countries. Why is this? Select all that apply.</v>
      </c>
      <c r="E88" s="14" t="str">
        <f>HYPERLINK("#'Full Results'!A695", "695")</f>
        <v>695</v>
      </c>
      <c r="F88" t="s">
        <v>372</v>
      </c>
    </row>
    <row r="89" spans="3:6" x14ac:dyDescent="0.35">
      <c r="C89">
        <v>81</v>
      </c>
      <c r="D89" s="8" t="str">
        <f>HYPERLINK("#'Table 81'!A1", " Think about how much your country spends supporting developing countries. Do you think you spend more or less than other wealthy countries?")</f>
        <v xml:space="preserve"> Think about how much your country spends supporting developing countries. Do you think you spend more or less than other wealthy countries?</v>
      </c>
      <c r="E89" s="14" t="str">
        <f>HYPERLINK("#'Full Results'!A714", "714")</f>
        <v>714</v>
      </c>
      <c r="F89" t="s">
        <v>86</v>
      </c>
    </row>
    <row r="90" spans="3:6" x14ac:dyDescent="0.35">
      <c r="C90">
        <v>82</v>
      </c>
      <c r="D90" s="8" t="str">
        <f>HYPERLINK("#'Table 82'!A1", " Do you think that money which countries send to developing countries is effective or ineffective in reducing poverty around the world?")</f>
        <v xml:space="preserve"> Do you think that money which countries send to developing countries is effective or ineffective in reducing poverty around the world?</v>
      </c>
      <c r="E90" s="14" t="str">
        <f>HYPERLINK("#'Full Results'!A723", "723")</f>
        <v>723</v>
      </c>
      <c r="F90" t="s">
        <v>86</v>
      </c>
    </row>
    <row r="91" spans="3:6" x14ac:dyDescent="0.35">
      <c r="C91">
        <v>83</v>
      </c>
      <c r="D91" s="8" t="str">
        <f>HYPERLINK("#'Table 83'!A1", " Thinking about your country specifically. Do you think the money your country sends to developing countries is effective or ineffective in its goals of reducing poverty around the world?")</f>
        <v xml:space="preserve"> Thinking about your country specifically. Do you think the money your country sends to developing countries is effective or ineffective in its goals of reducing poverty around the world?</v>
      </c>
      <c r="E91" s="14" t="str">
        <f>HYPERLINK("#'Full Results'!A731", "731")</f>
        <v>731</v>
      </c>
      <c r="F91" t="s">
        <v>86</v>
      </c>
    </row>
    <row r="92" spans="3:6" x14ac:dyDescent="0.35">
      <c r="C92">
        <v>84</v>
      </c>
      <c r="D92" s="8" t="str">
        <f>HYPERLINK("#'Table 84'!A1", " Imagine the government had a choice between increasing spending on support for developing countries, or increasing spending on national defence. Which would you want the government to prioritise?")</f>
        <v xml:space="preserve"> Imagine the government had a choice between increasing spending on support for developing countries, or increasing spending on national defence. Which would you want the government to prioritise?</v>
      </c>
      <c r="E92" s="14" t="str">
        <f>HYPERLINK("#'Full Results'!A739", "739")</f>
        <v>739</v>
      </c>
      <c r="F92" t="s">
        <v>86</v>
      </c>
    </row>
    <row r="93" spans="3:6" x14ac:dyDescent="0.35">
      <c r="C93">
        <v>85</v>
      </c>
      <c r="D93" s="8" t="str">
        <f>HYPERLINK("#'Table 85'!A1", " Imagine the government had a choice between increasing spending on support for developing countries, or increasing spending on healthcare. Which would you want the government to prioritise?")</f>
        <v xml:space="preserve"> Imagine the government had a choice between increasing spending on support for developing countries, or increasing spending on healthcare. Which would you want the government to prioritise?</v>
      </c>
      <c r="E93" s="14" t="str">
        <f>HYPERLINK("#'Full Results'!A745", "745")</f>
        <v>745</v>
      </c>
      <c r="F93" t="s">
        <v>86</v>
      </c>
    </row>
    <row r="94" spans="3:6" x14ac:dyDescent="0.35">
      <c r="C94">
        <v>86</v>
      </c>
      <c r="D94" s="8" t="str">
        <f>HYPERLINK("#'Table 86'!A1", " Imagine the government had a choice between increasing spending on support for developing countries, or increasing spending on social security. Which would you want the government to prioritise?")</f>
        <v xml:space="preserve"> Imagine the government had a choice between increasing spending on support for developing countries, or increasing spending on social security. Which would you want the government to prioritise?</v>
      </c>
      <c r="E94" s="14" t="str">
        <f>HYPERLINK("#'Full Results'!A751", "751")</f>
        <v>751</v>
      </c>
      <c r="F94" t="s">
        <v>86</v>
      </c>
    </row>
    <row r="95" spans="3:6" x14ac:dyDescent="0.35">
      <c r="C95">
        <v>87</v>
      </c>
      <c r="D95" s="8" t="str">
        <f>HYPERLINK("#'Table 87'!A1", " Imagine the government had a choice between increasing spending on support for developing countries, or increasing spending on education. Which would you want the government to prioritise?")</f>
        <v xml:space="preserve"> Imagine the government had a choice between increasing spending on support for developing countries, or increasing spending on education. Which would you want the government to prioritise?</v>
      </c>
      <c r="E95" s="14" t="str">
        <f>HYPERLINK("#'Full Results'!A757", "757")</f>
        <v>757</v>
      </c>
      <c r="F95" t="s">
        <v>86</v>
      </c>
    </row>
    <row r="96" spans="3:6" x14ac:dyDescent="0.35">
      <c r="C96">
        <v>88</v>
      </c>
      <c r="D96" s="8" t="str">
        <f>HYPERLINK("#'Table 88'!A1", " Imagine the government had a choice between increasing spending on support for developing countries, or increasing spending on reducing poverty at home. Which would you want the government to prioritise?")</f>
        <v xml:space="preserve"> Imagine the government had a choice between increasing spending on support for developing countries, or increasing spending on reducing poverty at home. Which would you want the government to prioritise?</v>
      </c>
      <c r="E96" s="14" t="str">
        <f>HYPERLINK("#'Full Results'!A763", "763")</f>
        <v>763</v>
      </c>
      <c r="F96" t="s">
        <v>86</v>
      </c>
    </row>
    <row r="97" spans="3:6" x14ac:dyDescent="0.35">
      <c r="C97">
        <v>89</v>
      </c>
      <c r="D97" s="8" t="str">
        <f>HYPERLINK("#'Table 89'!A1", " Imagine the government had a choice between increasing spending on support for developing countries, or increasing spending on fixing roads. Which would you want the government to prioritise?")</f>
        <v xml:space="preserve"> Imagine the government had a choice between increasing spending on support for developing countries, or increasing spending on fixing roads. Which would you want the government to prioritise?</v>
      </c>
      <c r="E97" s="14" t="str">
        <f>HYPERLINK("#'Full Results'!A769", "769")</f>
        <v>769</v>
      </c>
      <c r="F97" t="s">
        <v>86</v>
      </c>
    </row>
    <row r="98" spans="3:6" x14ac:dyDescent="0.35">
      <c r="C98">
        <v>90</v>
      </c>
      <c r="D98" s="8" t="str">
        <f>HYPERLINK("#'Table 90'!A1", " Imagine the government had a choice between increasing spending on support for developing countries, or increasing spending on improving public transport. Which would you want the government to prioritise?")</f>
        <v xml:space="preserve"> Imagine the government had a choice between increasing spending on support for developing countries, or increasing spending on improving public transport. Which would you want the government to prioritise?</v>
      </c>
      <c r="E98" s="14" t="str">
        <f>HYPERLINK("#'Full Results'!A775", "775")</f>
        <v>775</v>
      </c>
      <c r="F98" t="s">
        <v>86</v>
      </c>
    </row>
    <row r="99" spans="3:6" x14ac:dyDescent="0.35">
      <c r="C99">
        <v>91</v>
      </c>
      <c r="D99" s="8" t="str">
        <f>HYPERLINK("#'Table 91'!A1", "Grid Summary: To what extent would you support or oppose the following measures to raise money specifically to fund support for developing countries?")</f>
        <v>Grid Summary: To what extent would you support or oppose the following measures to raise money specifically to fund support for developing countries?</v>
      </c>
      <c r="E99" s="7"/>
      <c r="F99" t="s">
        <v>86</v>
      </c>
    </row>
    <row r="100" spans="3:6" x14ac:dyDescent="0.35">
      <c r="C100">
        <v>92</v>
      </c>
      <c r="D100" s="8" t="str">
        <f>HYPERLINK("#'Table 92'!A1", "To what extent would you support or oppose the following measures to raise money specifically to fund support for developing countries?: A wealth tax (e.g. a tax on the amount of property/assets people own)")</f>
        <v>To what extent would you support or oppose the following measures to raise money specifically to fund support for developing countries?: A wealth tax (e.g. a tax on the amount of property/assets people own)</v>
      </c>
      <c r="E100" s="14" t="str">
        <f>HYPERLINK("#'Full Results'!A781", "781")</f>
        <v>781</v>
      </c>
      <c r="F100" t="s">
        <v>86</v>
      </c>
    </row>
    <row r="101" spans="3:6" x14ac:dyDescent="0.35">
      <c r="C101">
        <v>93</v>
      </c>
      <c r="D101" s="8" t="str">
        <f>HYPERLINK("#'Table 93'!A1", "To what extent would you support or oppose the following measures to raise money specifically to fund support for developing countries?: A tax on long-haul flights")</f>
        <v>To what extent would you support or oppose the following measures to raise money specifically to fund support for developing countries?: A tax on long-haul flights</v>
      </c>
      <c r="E101" s="14" t="str">
        <f>HYPERLINK("#'Full Results'!A789", "789")</f>
        <v>789</v>
      </c>
      <c r="F101" t="s">
        <v>86</v>
      </c>
    </row>
    <row r="102" spans="3:6" x14ac:dyDescent="0.35">
      <c r="C102">
        <v>94</v>
      </c>
      <c r="D102" s="8" t="str">
        <f>HYPERLINK("#'Table 94'!A1", "To what extent would you support or oppose the following measures to raise money specifically to fund support for developing countries?: Tax on bank’s financial transitions")</f>
        <v>To what extent would you support or oppose the following measures to raise money specifically to fund support for developing countries?: Tax on bank’s financial transitions</v>
      </c>
      <c r="E102" s="14" t="str">
        <f>HYPERLINK("#'Full Results'!A797", "797")</f>
        <v>797</v>
      </c>
      <c r="F102" t="s">
        <v>86</v>
      </c>
    </row>
    <row r="103" spans="3:6" x14ac:dyDescent="0.35">
      <c r="C103">
        <v>95</v>
      </c>
      <c r="D103" s="8" t="str">
        <f>HYPERLINK("#'Table 95'!A1", "To what extent would you support or oppose the following measures to raise money specifically to fund support for developing countries?: Increases in income tax for the country’s richest people")</f>
        <v>To what extent would you support or oppose the following measures to raise money specifically to fund support for developing countries?: Increases in income tax for the country’s richest people</v>
      </c>
      <c r="E103" s="14" t="str">
        <f>HYPERLINK("#'Full Results'!A805", "805")</f>
        <v>805</v>
      </c>
      <c r="F103" t="s">
        <v>86</v>
      </c>
    </row>
    <row r="104" spans="3:6" x14ac:dyDescent="0.35">
      <c r="C104">
        <v>96</v>
      </c>
      <c r="D104" s="8" t="str">
        <f>HYPERLINK("#'Table 96'!A1", "To what extent would you support or oppose the following measures to raise money specifically to fund support for developing countries?: Increase in VAT")</f>
        <v>To what extent would you support or oppose the following measures to raise money specifically to fund support for developing countries?: Increase in VAT</v>
      </c>
      <c r="E104" s="14" t="str">
        <f>HYPERLINK("#'Full Results'!A813", "813")</f>
        <v>813</v>
      </c>
      <c r="F104" t="s">
        <v>86</v>
      </c>
    </row>
    <row r="105" spans="3:6" x14ac:dyDescent="0.35">
      <c r="C105">
        <v>97</v>
      </c>
      <c r="D105" s="8" t="str">
        <f>HYPERLINK("#'Table 97'!A1", "To what extent would you support or oppose the following measures to raise money specifically to fund support for developing countries?: Increases in corporation taxes")</f>
        <v>To what extent would you support or oppose the following measures to raise money specifically to fund support for developing countries?: Increases in corporation taxes</v>
      </c>
      <c r="E105" s="14" t="str">
        <f>HYPERLINK("#'Full Results'!A821", "821")</f>
        <v>821</v>
      </c>
      <c r="F105" t="s">
        <v>86</v>
      </c>
    </row>
    <row r="106" spans="3:6" x14ac:dyDescent="0.35">
      <c r="C106">
        <v>98</v>
      </c>
      <c r="D106" s="8" t="str">
        <f>HYPERLINK("#'Table 98'!A1", "Grid Summary: And to what extent would you support or oppose the following measures to raise money specifically to fund domestic spending?")</f>
        <v>Grid Summary: And to what extent would you support or oppose the following measures to raise money specifically to fund domestic spending?</v>
      </c>
      <c r="E106" s="7"/>
      <c r="F106" t="s">
        <v>86</v>
      </c>
    </row>
    <row r="107" spans="3:6" x14ac:dyDescent="0.35">
      <c r="C107">
        <v>99</v>
      </c>
      <c r="D107" s="8" t="str">
        <f>HYPERLINK("#'Table 99'!A1", "And to what extent would you support or oppose the following measures to raise money specifically to fund domestic spending?: A wealth tax (e.g. a tax on the amount of property/assets people own)")</f>
        <v>And to what extent would you support or oppose the following measures to raise money specifically to fund domestic spending?: A wealth tax (e.g. a tax on the amount of property/assets people own)</v>
      </c>
      <c r="E107" s="14" t="str">
        <f>HYPERLINK("#'Full Results'!A829", "829")</f>
        <v>829</v>
      </c>
      <c r="F107" t="s">
        <v>86</v>
      </c>
    </row>
    <row r="108" spans="3:6" x14ac:dyDescent="0.35">
      <c r="C108">
        <v>100</v>
      </c>
      <c r="D108" s="8" t="str">
        <f>HYPERLINK("#'Table 100'!A1", "And to what extent would you support or oppose the following measures to raise money specifically to fund domestic spending?: A tax on long-haul flights")</f>
        <v>And to what extent would you support or oppose the following measures to raise money specifically to fund domestic spending?: A tax on long-haul flights</v>
      </c>
      <c r="E108" s="14" t="str">
        <f>HYPERLINK("#'Full Results'!A837", "837")</f>
        <v>837</v>
      </c>
      <c r="F108" t="s">
        <v>86</v>
      </c>
    </row>
    <row r="109" spans="3:6" x14ac:dyDescent="0.35">
      <c r="C109">
        <v>101</v>
      </c>
      <c r="D109" s="8" t="str">
        <f>HYPERLINK("#'Table 101'!A1", "And to what extent would you support or oppose the following measures to raise money specifically to fund domestic spending?: Tax on bank’s financial transitions")</f>
        <v>And to what extent would you support or oppose the following measures to raise money specifically to fund domestic spending?: Tax on bank’s financial transitions</v>
      </c>
      <c r="E109" s="14" t="str">
        <f>HYPERLINK("#'Full Results'!A845", "845")</f>
        <v>845</v>
      </c>
      <c r="F109" t="s">
        <v>86</v>
      </c>
    </row>
    <row r="110" spans="3:6" x14ac:dyDescent="0.35">
      <c r="C110">
        <v>102</v>
      </c>
      <c r="D110" s="8" t="str">
        <f>HYPERLINK("#'Table 102'!A1", "And to what extent would you support or oppose the following measures to raise money specifically to fund domestic spending?: Increases in income tax for the country’s richest people")</f>
        <v>And to what extent would you support or oppose the following measures to raise money specifically to fund domestic spending?: Increases in income tax for the country’s richest people</v>
      </c>
      <c r="E110" s="14" t="str">
        <f>HYPERLINK("#'Full Results'!A853", "853")</f>
        <v>853</v>
      </c>
      <c r="F110" t="s">
        <v>86</v>
      </c>
    </row>
    <row r="111" spans="3:6" x14ac:dyDescent="0.35">
      <c r="C111">
        <v>103</v>
      </c>
      <c r="D111" s="8" t="str">
        <f>HYPERLINK("#'Table 103'!A1", "And to what extent would you support or oppose the following measures to raise money specifically to fund domestic spending?: Increase in VAT")</f>
        <v>And to what extent would you support or oppose the following measures to raise money specifically to fund domestic spending?: Increase in VAT</v>
      </c>
      <c r="E111" s="14" t="str">
        <f>HYPERLINK("#'Full Results'!A861", "861")</f>
        <v>861</v>
      </c>
      <c r="F111" t="s">
        <v>86</v>
      </c>
    </row>
    <row r="112" spans="3:6" x14ac:dyDescent="0.35">
      <c r="C112">
        <v>104</v>
      </c>
      <c r="D112" s="8" t="str">
        <f>HYPERLINK("#'Table 104'!A1", "And to what extent would you support or oppose the following measures to raise money specifically to fund domestic spending?: Increases in corporation taxes")</f>
        <v>And to what extent would you support or oppose the following measures to raise money specifically to fund domestic spending?: Increases in corporation taxes</v>
      </c>
      <c r="E112" s="14" t="str">
        <f>HYPERLINK("#'Full Results'!A869", "869")</f>
        <v>869</v>
      </c>
      <c r="F112" t="s">
        <v>86</v>
      </c>
    </row>
    <row r="113" spans="3:6" x14ac:dyDescent="0.35">
      <c r="C113">
        <v>105</v>
      </c>
      <c r="D113" s="8" t="str">
        <f>HYPERLINK("#'Table 105'!A1", " Imagine that aid spending in your country was focused on supporting education in developing countries. To what extent would you support or oppose your country spending more money to reduce poverty in developing countries in this scenario?")</f>
        <v xml:space="preserve"> Imagine that aid spending in your country was focused on supporting education in developing countries. To what extent would you support or oppose your country spending more money to reduce poverty in developing countries in this scenario?</v>
      </c>
      <c r="E113" s="14" t="str">
        <f>HYPERLINK("#'Full Results'!A877", "877")</f>
        <v>877</v>
      </c>
      <c r="F113" t="s">
        <v>86</v>
      </c>
    </row>
    <row r="114" spans="3:6" x14ac:dyDescent="0.35">
      <c r="C114">
        <v>106</v>
      </c>
      <c r="D114" s="8" t="str">
        <f>HYPERLINK("#'Table 106'!A1", " Imagine that aid spending in your country was focused on providing food and water to people without access in developing countries. To what extent would you support or oppose your country spending more money to reduce poverty in developing count...")</f>
        <v xml:space="preserve"> Imagine that aid spending in your country was focused on providing food and water to people without access in developing countries. To what extent would you support or oppose your country spending more money to reduce poverty in developing count...</v>
      </c>
      <c r="E114" s="14" t="str">
        <f>HYPERLINK("#'Full Results'!A886", "886")</f>
        <v>886</v>
      </c>
      <c r="F114" t="s">
        <v>86</v>
      </c>
    </row>
    <row r="115" spans="3:6" x14ac:dyDescent="0.35">
      <c r="C115">
        <v>107</v>
      </c>
      <c r="D115" s="8" t="str">
        <f>HYPERLINK("#'Table 107'!A1", " Imagine that aid spending in your country was focused on building infrastructure in developing countries (e.g. new roads, railways, etc.) To what extent would you support or oppose your country spending more money to reduce poverty in developing...")</f>
        <v xml:space="preserve"> Imagine that aid spending in your country was focused on building infrastructure in developing countries (e.g. new roads, railways, etc.) To what extent would you support or oppose your country spending more money to reduce poverty in developing...</v>
      </c>
      <c r="E115" s="14" t="str">
        <f>HYPERLINK("#'Full Results'!A895", "895")</f>
        <v>895</v>
      </c>
      <c r="F115" t="s">
        <v>86</v>
      </c>
    </row>
    <row r="116" spans="3:6" x14ac:dyDescent="0.35">
      <c r="C116">
        <v>108</v>
      </c>
      <c r="D116" s="8" t="str">
        <f>HYPERLINK("#'Table 108'!A1", " Imagine that aid spending in your country was focused on improving healthcare in developing countries. To what extent would you support or oppose your country spending more money to reduce poverty in developing countries in this scenario?")</f>
        <v xml:space="preserve"> Imagine that aid spending in your country was focused on improving healthcare in developing countries. To what extent would you support or oppose your country spending more money to reduce poverty in developing countries in this scenario?</v>
      </c>
      <c r="E116" s="14" t="str">
        <f>HYPERLINK("#'Full Results'!A904", "904")</f>
        <v>904</v>
      </c>
      <c r="F116" t="s">
        <v>86</v>
      </c>
    </row>
    <row r="117" spans="3:6" x14ac:dyDescent="0.35">
      <c r="C117">
        <v>109</v>
      </c>
      <c r="D117" s="8" t="str">
        <f>HYPERLINK("#'Table 109'!A1", " Imagine that aid spending in your country was focused on responding to natural disasters (e.g. floods, earthquakes) in any countries. To what extent would you support or oppose your country spending more money to reduce poverty in developing cou...")</f>
        <v xml:space="preserve"> Imagine that aid spending in your country was focused on responding to natural disasters (e.g. floods, earthquakes) in any countries. To what extent would you support or oppose your country spending more money to reduce poverty in developing cou...</v>
      </c>
      <c r="E117" s="14" t="str">
        <f>HYPERLINK("#'Full Results'!A913", "913")</f>
        <v>913</v>
      </c>
      <c r="F117" t="s">
        <v>86</v>
      </c>
    </row>
    <row r="118" spans="3:6" x14ac:dyDescent="0.35">
      <c r="C118">
        <v>110</v>
      </c>
      <c r="D118" s="8" t="str">
        <f>HYPERLINK("#'Table 110'!A1", " Imagine that aid spending in your country was focused on providing cash directly to people and families in need in lower income countries. To what extent would you support or oppose your country spending more money to reduce poverty in developin...")</f>
        <v xml:space="preserve"> Imagine that aid spending in your country was focused on providing cash directly to people and families in need in lower income countries. To what extent would you support or oppose your country spending more money to reduce poverty in developin...</v>
      </c>
      <c r="E118" s="14" t="str">
        <f>HYPERLINK("#'Full Results'!A922", "922")</f>
        <v>922</v>
      </c>
      <c r="F118" t="s">
        <v>86</v>
      </c>
    </row>
    <row r="119" spans="3:6" x14ac:dyDescent="0.35">
      <c r="C119">
        <v>111</v>
      </c>
      <c r="D119" s="8" t="str">
        <f>HYPERLINK("#'Table 111'!A1", " Imagine that aid spending in your country was focused on supporting economic growth initiatives, such as job creation or helping create local financial markets. To what extent would you support or oppose your country spending more money to reduc...")</f>
        <v xml:space="preserve"> Imagine that aid spending in your country was focused on supporting economic growth initiatives, such as job creation or helping create local financial markets. To what extent would you support or oppose your country spending more money to reduc...</v>
      </c>
      <c r="E119" s="14" t="str">
        <f>HYPERLINK("#'Full Results'!A931", "931")</f>
        <v>931</v>
      </c>
      <c r="F119" t="s">
        <v>86</v>
      </c>
    </row>
    <row r="120" spans="3:6" x14ac:dyDescent="0.35">
      <c r="C120">
        <v>112</v>
      </c>
      <c r="D120" s="8" t="str">
        <f>HYPERLINK("#'Table 112'!A1", " Imagine that aid spending in your country was focused on providing sexual and reproductive health services. To what extent would you support or oppose your country spending more money to reduce poverty in developing countries in this scenario?")</f>
        <v xml:space="preserve"> Imagine that aid spending in your country was focused on providing sexual and reproductive health services. To what extent would you support or oppose your country spending more money to reduce poverty in developing countries in this scenario?</v>
      </c>
      <c r="E120" s="14" t="str">
        <f>HYPERLINK("#'Full Results'!A940", "940")</f>
        <v>940</v>
      </c>
      <c r="F120" t="s">
        <v>86</v>
      </c>
    </row>
    <row r="121" spans="3:6" x14ac:dyDescent="0.35">
      <c r="C121">
        <v>113</v>
      </c>
      <c r="D121" s="8" t="str">
        <f>HYPERLINK("#'Table 113'!A1", " Imagine that aid spending in your country was focused on promoting your country's values, such as democracy, human rights and gender equality. To what extent would you support or oppose your country spending more money to reduce poverty in devel...")</f>
        <v xml:space="preserve"> Imagine that aid spending in your country was focused on promoting your country's values, such as democracy, human rights and gender equality. To what extent would you support or oppose your country spending more money to reduce poverty in devel...</v>
      </c>
      <c r="E121" s="14" t="str">
        <f>HYPERLINK("#'Full Results'!A949", "949")</f>
        <v>949</v>
      </c>
      <c r="F121" t="s">
        <v>86</v>
      </c>
    </row>
    <row r="122" spans="3:6" x14ac:dyDescent="0.35">
      <c r="C122">
        <v>114</v>
      </c>
      <c r="D122" s="8" t="str">
        <f>HYPERLINK("#'Table 114'!A1", " Imagine that aid spending in your country was focused on providing funding to local charities to use how they see fit in the community. To what extent would you support or oppose your country spending more money to reduce poverty in developing c...")</f>
        <v xml:space="preserve"> Imagine that aid spending in your country was focused on providing funding to local charities to use how they see fit in the community. To what extent would you support or oppose your country spending more money to reduce poverty in developing c...</v>
      </c>
      <c r="E122" s="14" t="str">
        <f>HYPERLINK("#'Full Results'!A958", "958")</f>
        <v>958</v>
      </c>
      <c r="F122" t="s">
        <v>86</v>
      </c>
    </row>
    <row r="123" spans="3:6" x14ac:dyDescent="0.35">
      <c r="C123">
        <v>115</v>
      </c>
      <c r="D123" s="8" t="str">
        <f>HYPERLINK("#'Table 115'!A1", " Do you think the way in which your country currently spends money to reduce poverty in developing countries does or does NOT further your national interests or those of developing countries?")</f>
        <v xml:space="preserve"> Do you think the way in which your country currently spends money to reduce poverty in developing countries does or does NOT further your national interests or those of developing countries?</v>
      </c>
      <c r="E123" s="14" t="str">
        <f>HYPERLINK("#'Full Results'!A967", "967")</f>
        <v>967</v>
      </c>
      <c r="F123" t="s">
        <v>86</v>
      </c>
    </row>
    <row r="124" spans="3:6" x14ac:dyDescent="0.35">
      <c r="C124">
        <v>116</v>
      </c>
      <c r="D124" s="8" t="str">
        <f>HYPERLINK("#'Table 116'!A1", " And how important or unimportant do you feel it is for a country’s international aid programme to support BOTH its own national interests and the national interests of developing countries?")</f>
        <v xml:space="preserve"> And how important or unimportant do you feel it is for a country’s international aid programme to support BOTH its own national interests and the national interests of developing countries?</v>
      </c>
      <c r="E124" s="14" t="str">
        <f>HYPERLINK("#'Full Results'!A974", "974")</f>
        <v>974</v>
      </c>
      <c r="F124" t="s">
        <v>86</v>
      </c>
    </row>
    <row r="125" spans="3:6" x14ac:dyDescent="0.35">
      <c r="C125">
        <v>117</v>
      </c>
      <c r="D125" s="8" t="str">
        <f>HYPERLINK("#'Table 117'!A1", " Which of the following comes closest to your view?")</f>
        <v xml:space="preserve"> Which of the following comes closest to your view?</v>
      </c>
      <c r="E125" s="14" t="str">
        <f>HYPERLINK("#'Full Results'!A983", "983")</f>
        <v>983</v>
      </c>
      <c r="F125" t="s">
        <v>86</v>
      </c>
    </row>
    <row r="126" spans="3:6" x14ac:dyDescent="0.35">
      <c r="C126">
        <v>118</v>
      </c>
      <c r="D126" s="8" t="str">
        <f>HYPERLINK("#'Table 118'!A1", "Grid Summary: To what extent do you believe that your country providing financial support to developing countries has a positive or negative impact on the following?")</f>
        <v>Grid Summary: To what extent do you believe that your country providing financial support to developing countries has a positive or negative impact on the following?</v>
      </c>
      <c r="E126" s="7"/>
      <c r="F126" t="s">
        <v>86</v>
      </c>
    </row>
    <row r="127" spans="3:6" x14ac:dyDescent="0.35">
      <c r="C127">
        <v>119</v>
      </c>
      <c r="D127" s="8" t="str">
        <f>HYPERLINK("#'Table 119'!A1", "To what extent do you believe that your country providing financial support to developing countries has a positive or negative impact on the following?: Improving global health")</f>
        <v>To what extent do you believe that your country providing financial support to developing countries has a positive or negative impact on the following?: Improving global health</v>
      </c>
      <c r="E127" s="14" t="str">
        <f>HYPERLINK("#'Full Results'!A989", "989")</f>
        <v>989</v>
      </c>
      <c r="F127" t="s">
        <v>86</v>
      </c>
    </row>
    <row r="128" spans="3:6" x14ac:dyDescent="0.35">
      <c r="C128">
        <v>120</v>
      </c>
      <c r="D128" s="8" t="str">
        <f>HYPERLINK("#'Table 120'!A1", "To what extent do you believe that your country providing financial support to developing countries has a positive or negative impact on the following?: Your country’s international reputation")</f>
        <v>To what extent do you believe that your country providing financial support to developing countries has a positive or negative impact on the following?: Your country’s international reputation</v>
      </c>
      <c r="E128" s="14" t="str">
        <f>HYPERLINK("#'Full Results'!A998", "998")</f>
        <v>998</v>
      </c>
      <c r="F128" t="s">
        <v>86</v>
      </c>
    </row>
    <row r="129" spans="3:6" x14ac:dyDescent="0.35">
      <c r="C129">
        <v>121</v>
      </c>
      <c r="D129" s="8" t="str">
        <f>HYPERLINK("#'Table 121'!A1", "To what extent do you believe that your country providing financial support to developing countries has a positive or negative impact on the following?: International security")</f>
        <v>To what extent do you believe that your country providing financial support to developing countries has a positive or negative impact on the following?: International security</v>
      </c>
      <c r="E129" s="14" t="str">
        <f>HYPERLINK("#'Full Results'!A1007", "1007")</f>
        <v>1007</v>
      </c>
      <c r="F129" t="s">
        <v>86</v>
      </c>
    </row>
    <row r="130" spans="3:6" x14ac:dyDescent="0.35">
      <c r="C130">
        <v>122</v>
      </c>
      <c r="D130" s="8" t="str">
        <f>HYPERLINK("#'Table 122'!A1", "To what extent do you believe that your country providing financial support to developing countries has a positive or negative impact on the following?: Climate protection")</f>
        <v>To what extent do you believe that your country providing financial support to developing countries has a positive or negative impact on the following?: Climate protection</v>
      </c>
      <c r="E130" s="14" t="str">
        <f>HYPERLINK("#'Full Results'!A1016", "1016")</f>
        <v>1016</v>
      </c>
      <c r="F130" t="s">
        <v>86</v>
      </c>
    </row>
    <row r="131" spans="3:6" x14ac:dyDescent="0.35">
      <c r="C131">
        <v>123</v>
      </c>
      <c r="D131" s="8" t="str">
        <f>HYPERLINK("#'Table 123'!A1", "To what extent do you believe that your country providing financial support to developing countries has a positive or negative impact on the following?: Reducing levels of international migration")</f>
        <v>To what extent do you believe that your country providing financial support to developing countries has a positive or negative impact on the following?: Reducing levels of international migration</v>
      </c>
      <c r="E131" s="14" t="str">
        <f>HYPERLINK("#'Full Results'!A1025", "1025")</f>
        <v>1025</v>
      </c>
      <c r="F131" t="s">
        <v>86</v>
      </c>
    </row>
    <row r="132" spans="3:6" x14ac:dyDescent="0.35">
      <c r="C132">
        <v>124</v>
      </c>
      <c r="D132" s="8" t="str">
        <f>HYPERLINK("#'Table 124'!A1", "To what extent do you believe that your country providing financial support to developing countries has a positive or negative impact on the following?: Your national economy overall")</f>
        <v>To what extent do you believe that your country providing financial support to developing countries has a positive or negative impact on the following?: Your national economy overall</v>
      </c>
      <c r="E132" s="14" t="str">
        <f>HYPERLINK("#'Full Results'!A1034", "1034")</f>
        <v>1034</v>
      </c>
      <c r="F132" t="s">
        <v>86</v>
      </c>
    </row>
    <row r="133" spans="3:6" x14ac:dyDescent="0.35">
      <c r="C133">
        <v>125</v>
      </c>
      <c r="D133" s="8" t="str">
        <f>HYPERLINK("#'Table 125'!A1", "To what extent do you believe that your country providing financial support to developing countries has a positive or negative impact on the following?: Your own income")</f>
        <v>To what extent do you believe that your country providing financial support to developing countries has a positive or negative impact on the following?: Your own income</v>
      </c>
      <c r="E133" s="14" t="str">
        <f>HYPERLINK("#'Full Results'!A1043", "1043")</f>
        <v>1043</v>
      </c>
      <c r="F133" t="s">
        <v>86</v>
      </c>
    </row>
    <row r="134" spans="3:6" x14ac:dyDescent="0.35">
      <c r="C134">
        <v>126</v>
      </c>
      <c r="D134" s="8" t="str">
        <f>HYPERLINK("#'Table 126'!A1", "To what extent do you believe that your country providing financial support to developing countries has a positive or negative impact on the following?: Your own job security")</f>
        <v>To what extent do you believe that your country providing financial support to developing countries has a positive or negative impact on the following?: Your own job security</v>
      </c>
      <c r="E134" s="14" t="str">
        <f>HYPERLINK("#'Full Results'!A1052", "1052")</f>
        <v>1052</v>
      </c>
      <c r="F134" t="s">
        <v>86</v>
      </c>
    </row>
    <row r="135" spans="3:6" x14ac:dyDescent="0.35">
      <c r="C135">
        <v>127</v>
      </c>
      <c r="D135" s="8" t="str">
        <f>HYPERLINK("#'Table 127'!A1", "To what extent do you believe that your country providing financial support to developing countries has a positive or negative impact on the following?: Your own personal safety")</f>
        <v>To what extent do you believe that your country providing financial support to developing countries has a positive or negative impact on the following?: Your own personal safety</v>
      </c>
      <c r="E135" s="14" t="str">
        <f>HYPERLINK("#'Full Results'!A1061", "1061")</f>
        <v>1061</v>
      </c>
      <c r="F135" t="s">
        <v>86</v>
      </c>
    </row>
    <row r="136" spans="3:6" x14ac:dyDescent="0.35">
      <c r="C136">
        <v>128</v>
      </c>
      <c r="D136" s="8" t="str">
        <f>HYPERLINK("#'Table 128'!A1", "To what extent do you believe that your country providing financial support to developing countries has a positive or negative impact on the following?: The cost of goods for you personally")</f>
        <v>To what extent do you believe that your country providing financial support to developing countries has a positive or negative impact on the following?: The cost of goods for you personally</v>
      </c>
      <c r="E136" s="14" t="str">
        <f>HYPERLINK("#'Full Results'!A1070", "1070")</f>
        <v>1070</v>
      </c>
      <c r="F136" t="s">
        <v>86</v>
      </c>
    </row>
    <row r="137" spans="3:6" x14ac:dyDescent="0.35">
      <c r="C137">
        <v>129</v>
      </c>
      <c r="D137" s="8" t="str">
        <f>HYPERLINK("#'Table 129'!A1", "Grid Summary: Which of the following comes closest to your view?")</f>
        <v>Grid Summary: Which of the following comes closest to your view?</v>
      </c>
      <c r="E137" s="7"/>
      <c r="F137" t="s">
        <v>86</v>
      </c>
    </row>
    <row r="138" spans="3:6" x14ac:dyDescent="0.35">
      <c r="C138">
        <v>130</v>
      </c>
      <c r="D138" s="8" t="str">
        <f>HYPERLINK("#'Table 130'!A1", "Which of the following comes closest to your view?: Money invested in other countries has no impact on our national economy |  Money invested in other countries can boost our own economy by providing new markets for our goods ")</f>
        <v xml:space="preserve">Which of the following comes closest to your view?: Money invested in other countries has no impact on our national economy |  Money invested in other countries can boost our own economy by providing new markets for our goods </v>
      </c>
      <c r="E138" s="14" t="str">
        <f>HYPERLINK("#'Full Results'!A1079", "1079")</f>
        <v>1079</v>
      </c>
      <c r="F138" t="s">
        <v>86</v>
      </c>
    </row>
    <row r="139" spans="3:6" x14ac:dyDescent="0.35">
      <c r="C139">
        <v>131</v>
      </c>
      <c r="D139" s="8" t="str">
        <f>HYPERLINK("#'Table 131'!A1", "Which of the following comes closest to your view?: Money invested in other countries has no impact on the price of food in my country | Money invested in other countries can reduce the price of food in my country")</f>
        <v>Which of the following comes closest to your view?: Money invested in other countries has no impact on the price of food in my country | Money invested in other countries can reduce the price of food in my country</v>
      </c>
      <c r="E139" s="14" t="str">
        <f>HYPERLINK("#'Full Results'!A1087", "1087")</f>
        <v>1087</v>
      </c>
      <c r="F139" t="s">
        <v>86</v>
      </c>
    </row>
    <row r="140" spans="3:6" x14ac:dyDescent="0.35">
      <c r="C140">
        <v>132</v>
      </c>
      <c r="D140" s="8" t="str">
        <f>HYPERLINK("#'Table 132'!A1", "Which of the following comes closest to your view?: Money invested in other countries has no impact on the price of energy in my country | Money invested in other countries can reduce the price of energy in my country ")</f>
        <v xml:space="preserve">Which of the following comes closest to your view?: Money invested in other countries has no impact on the price of energy in my country | Money invested in other countries can reduce the price of energy in my country </v>
      </c>
      <c r="E140" s="14" t="str">
        <f>HYPERLINK("#'Full Results'!A1095", "1095")</f>
        <v>1095</v>
      </c>
      <c r="F140" t="s">
        <v>86</v>
      </c>
    </row>
    <row r="141" spans="3:6" x14ac:dyDescent="0.35">
      <c r="C141">
        <v>133</v>
      </c>
      <c r="D141" s="8" t="str">
        <f>HYPERLINK("#'Table 133'!A1", "Which of the following comes closest to your view?: Money invested in other countries has no impact on migration to my country | Money invested in other countries can reduce migration flows to my country by fixing problems abroad")</f>
        <v>Which of the following comes closest to your view?: Money invested in other countries has no impact on migration to my country | Money invested in other countries can reduce migration flows to my country by fixing problems abroad</v>
      </c>
      <c r="E141" s="14" t="str">
        <f>HYPERLINK("#'Full Results'!A1103", "1103")</f>
        <v>1103</v>
      </c>
      <c r="F141" t="s">
        <v>86</v>
      </c>
    </row>
    <row r="142" spans="3:6" x14ac:dyDescent="0.35">
      <c r="C142">
        <v>134</v>
      </c>
      <c r="D142" s="8" t="str">
        <f>HYPERLINK("#'Table 134'!A1", "Which, if any, of the following do you think are the main benefits of investment in other countries? Select all that apply.")</f>
        <v>Which, if any, of the following do you think are the main benefits of investment in other countries? Select all that apply.</v>
      </c>
      <c r="E142" s="14" t="str">
        <f>HYPERLINK("#'Full Results'!A1111", "1111")</f>
        <v>1111</v>
      </c>
      <c r="F142" t="s">
        <v>86</v>
      </c>
    </row>
  </sheetData>
  <pageMargins left="0.7" right="0.7" top="0.75" bottom="0.75" header="0.3" footer="0.3"/>
  <pageSetup paperSize="9" orientation="portrait" horizontalDpi="300" verticalDpi="300"/>
  <drawing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B2:BA1131"/>
  <sheetViews>
    <sheetView showGridLines="0" workbookViewId="0">
      <pane xSplit="2" ySplit="8" topLeftCell="C9" activePane="bottomRight" state="frozen"/>
      <selection activeCell="B19" sqref="B19"/>
      <selection pane="topRight" activeCell="B19" sqref="B19"/>
      <selection pane="bottomLeft" activeCell="B19" sqref="B19"/>
      <selection pane="bottomRight" activeCell="AI16" sqref="AI16"/>
    </sheetView>
  </sheetViews>
  <sheetFormatPr defaultColWidth="11.54296875" defaultRowHeight="14.5" x14ac:dyDescent="0.35"/>
  <cols>
    <col min="2" max="2" width="20.6328125" customWidth="1"/>
    <col min="3" max="5" width="10.6328125" customWidth="1"/>
    <col min="6" max="6" width="2.1796875" customWidth="1"/>
    <col min="7" max="12" width="10.6328125" customWidth="1"/>
    <col min="13" max="13" width="2.1796875" customWidth="1"/>
    <col min="14" max="15" width="10.6328125" customWidth="1"/>
    <col min="16" max="16" width="2.1796875" customWidth="1"/>
    <col min="17" max="31" width="10.6328125" customWidth="1"/>
    <col min="32" max="32" width="2.1796875" customWidth="1"/>
    <col min="33" max="38" width="10.6328125" customWidth="1"/>
    <col min="39" max="39" width="2.1796875" customWidth="1"/>
    <col min="40" max="42" width="10.6328125" customWidth="1"/>
    <col min="43" max="43" width="2.1796875" customWidth="1"/>
    <col min="44" max="46" width="10.6328125" customWidth="1"/>
    <col min="47" max="47" width="2.1796875" customWidth="1"/>
    <col min="48" max="50" width="10.6328125" customWidth="1"/>
    <col min="51" max="51" width="2.1796875" customWidth="1"/>
    <col min="52" max="53" width="10.6328125" customWidth="1"/>
    <col min="54" max="54" width="2.1796875" customWidth="1"/>
  </cols>
  <sheetData>
    <row r="2" spans="2:53" ht="40" customHeight="1" x14ac:dyDescent="0.35">
      <c r="D2" s="23" t="s">
        <v>490</v>
      </c>
      <c r="E2" s="24"/>
      <c r="F2" s="24"/>
      <c r="G2" s="24"/>
      <c r="H2" s="24"/>
      <c r="I2" s="24"/>
      <c r="J2" s="24"/>
      <c r="K2" s="24"/>
      <c r="L2" s="24"/>
      <c r="M2" s="24"/>
      <c r="N2" s="24"/>
      <c r="O2" s="24"/>
      <c r="P2" s="24"/>
      <c r="Q2" s="24"/>
      <c r="R2" s="24"/>
      <c r="S2" s="24"/>
      <c r="T2" s="24"/>
      <c r="U2" s="24"/>
      <c r="V2" s="24"/>
      <c r="W2" s="24"/>
      <c r="X2" s="24"/>
      <c r="Y2" s="24"/>
      <c r="Z2" s="24"/>
      <c r="AA2" s="24"/>
      <c r="AB2" s="24"/>
      <c r="AC2" s="24"/>
      <c r="AD2" s="24"/>
      <c r="AE2" s="24"/>
      <c r="AF2" s="24"/>
      <c r="AG2" s="24"/>
      <c r="AH2" s="24"/>
      <c r="AI2" s="24"/>
      <c r="AJ2" s="24"/>
      <c r="AK2" s="24"/>
      <c r="AL2" s="24"/>
      <c r="AM2" s="24"/>
      <c r="AN2" s="24"/>
      <c r="AO2" s="24"/>
      <c r="AP2" s="24"/>
      <c r="AQ2" s="24"/>
      <c r="AR2" s="24"/>
      <c r="AS2" s="24"/>
      <c r="AT2" s="24"/>
    </row>
    <row r="5" spans="2:53" ht="30" customHeight="1" x14ac:dyDescent="0.35">
      <c r="B5" s="13"/>
      <c r="C5" s="13"/>
      <c r="D5" s="26" t="s">
        <v>56</v>
      </c>
      <c r="E5" s="26"/>
      <c r="F5" s="13"/>
      <c r="G5" s="26" t="s">
        <v>57</v>
      </c>
      <c r="H5" s="26"/>
      <c r="I5" s="26"/>
      <c r="J5" s="26"/>
      <c r="K5" s="26"/>
      <c r="L5" s="26"/>
      <c r="M5" s="13"/>
      <c r="N5" s="26" t="s">
        <v>58</v>
      </c>
      <c r="O5" s="26"/>
      <c r="P5" s="13"/>
      <c r="Q5" s="26" t="s">
        <v>59</v>
      </c>
      <c r="R5" s="26"/>
      <c r="S5" s="26"/>
      <c r="T5" s="26"/>
      <c r="U5" s="26"/>
      <c r="V5" s="26"/>
      <c r="W5" s="26"/>
      <c r="X5" s="26"/>
      <c r="Y5" s="26"/>
      <c r="Z5" s="26"/>
      <c r="AA5" s="26"/>
      <c r="AB5" s="26"/>
      <c r="AC5" s="26"/>
      <c r="AD5" s="26"/>
      <c r="AE5" s="26"/>
      <c r="AF5" s="13"/>
      <c r="AG5" s="26" t="s">
        <v>60</v>
      </c>
      <c r="AH5" s="26"/>
      <c r="AI5" s="26"/>
      <c r="AJ5" s="26"/>
      <c r="AK5" s="26"/>
      <c r="AL5" s="26"/>
      <c r="AM5" s="13"/>
      <c r="AN5" s="26" t="s">
        <v>61</v>
      </c>
      <c r="AO5" s="26"/>
      <c r="AP5" s="26"/>
      <c r="AQ5" s="13"/>
      <c r="AR5" s="26" t="s">
        <v>62</v>
      </c>
      <c r="AS5" s="26"/>
      <c r="AT5" s="26"/>
      <c r="AU5" s="13"/>
      <c r="AV5" s="26" t="s">
        <v>63</v>
      </c>
      <c r="AW5" s="26"/>
      <c r="AX5" s="26"/>
      <c r="AY5" s="13"/>
      <c r="AZ5" s="26" t="s">
        <v>64</v>
      </c>
      <c r="BA5" s="26"/>
    </row>
    <row r="6" spans="2:53" ht="43.5" x14ac:dyDescent="0.35">
      <c r="B6" t="s">
        <v>13</v>
      </c>
      <c r="C6" s="9" t="s">
        <v>14</v>
      </c>
      <c r="D6" s="12" t="s">
        <v>15</v>
      </c>
      <c r="E6" s="12" t="s">
        <v>16</v>
      </c>
      <c r="G6" s="12" t="s">
        <v>19</v>
      </c>
      <c r="H6" s="12" t="s">
        <v>20</v>
      </c>
      <c r="I6" s="12" t="s">
        <v>21</v>
      </c>
      <c r="J6" s="12" t="s">
        <v>22</v>
      </c>
      <c r="K6" s="12" t="s">
        <v>23</v>
      </c>
      <c r="L6" s="12" t="s">
        <v>24</v>
      </c>
      <c r="N6" s="12" t="s">
        <v>25</v>
      </c>
      <c r="O6" s="12" t="s">
        <v>26</v>
      </c>
      <c r="Q6" s="12" t="s">
        <v>27</v>
      </c>
      <c r="R6" s="12" t="s">
        <v>28</v>
      </c>
      <c r="S6" s="12" t="s">
        <v>29</v>
      </c>
      <c r="T6" s="12" t="s">
        <v>30</v>
      </c>
      <c r="U6" s="12" t="s">
        <v>31</v>
      </c>
      <c r="V6" s="12" t="s">
        <v>32</v>
      </c>
      <c r="W6" s="12" t="s">
        <v>33</v>
      </c>
      <c r="X6" s="12" t="s">
        <v>34</v>
      </c>
      <c r="Y6" s="12" t="s">
        <v>35</v>
      </c>
      <c r="Z6" s="12" t="s">
        <v>36</v>
      </c>
      <c r="AA6" s="12" t="s">
        <v>37</v>
      </c>
      <c r="AB6" s="12" t="s">
        <v>38</v>
      </c>
      <c r="AC6" s="12" t="s">
        <v>39</v>
      </c>
      <c r="AD6" s="12" t="s">
        <v>40</v>
      </c>
      <c r="AE6" s="12" t="s">
        <v>41</v>
      </c>
      <c r="AG6" s="12" t="s">
        <v>42</v>
      </c>
      <c r="AH6" s="12" t="s">
        <v>43</v>
      </c>
      <c r="AI6" s="12" t="s">
        <v>44</v>
      </c>
      <c r="AJ6" s="12" t="s">
        <v>45</v>
      </c>
      <c r="AK6" s="12" t="s">
        <v>46</v>
      </c>
      <c r="AL6" s="12" t="s">
        <v>47</v>
      </c>
      <c r="AN6" s="12" t="s">
        <v>48</v>
      </c>
      <c r="AO6" s="12" t="s">
        <v>49</v>
      </c>
      <c r="AP6" s="12" t="s">
        <v>50</v>
      </c>
      <c r="AR6" s="12" t="s">
        <v>51</v>
      </c>
      <c r="AS6" s="12" t="s">
        <v>52</v>
      </c>
      <c r="AT6" s="12" t="s">
        <v>53</v>
      </c>
      <c r="AV6" s="12" t="s">
        <v>51</v>
      </c>
      <c r="AW6" s="12" t="s">
        <v>52</v>
      </c>
      <c r="AX6" s="12" t="s">
        <v>53</v>
      </c>
      <c r="AZ6" s="12" t="s">
        <v>54</v>
      </c>
      <c r="BA6" s="12" t="s">
        <v>55</v>
      </c>
    </row>
    <row r="7" spans="2:53" ht="20" customHeight="1" x14ac:dyDescent="0.35">
      <c r="B7" s="10" t="s">
        <v>17</v>
      </c>
      <c r="C7" s="10">
        <v>2053</v>
      </c>
      <c r="D7" s="10">
        <v>938</v>
      </c>
      <c r="E7" s="10">
        <v>1112</v>
      </c>
      <c r="F7" s="10"/>
      <c r="G7" s="10">
        <v>192</v>
      </c>
      <c r="H7" s="10">
        <v>236</v>
      </c>
      <c r="I7" s="10">
        <v>325</v>
      </c>
      <c r="J7" s="10">
        <v>380</v>
      </c>
      <c r="K7" s="10">
        <v>348</v>
      </c>
      <c r="L7" s="10">
        <v>572</v>
      </c>
      <c r="M7" s="10"/>
      <c r="N7" s="10">
        <v>1161</v>
      </c>
      <c r="O7" s="10">
        <v>892</v>
      </c>
      <c r="P7" s="10"/>
      <c r="Q7" s="10">
        <v>175</v>
      </c>
      <c r="R7" s="10">
        <v>152</v>
      </c>
      <c r="S7" s="10">
        <v>180</v>
      </c>
      <c r="T7" s="10">
        <v>273</v>
      </c>
      <c r="U7" s="10">
        <v>217</v>
      </c>
      <c r="V7" s="10">
        <v>227</v>
      </c>
      <c r="W7" s="10">
        <v>175</v>
      </c>
      <c r="X7" s="10">
        <v>143</v>
      </c>
      <c r="Y7" s="10">
        <v>108</v>
      </c>
      <c r="Z7" s="10">
        <v>153</v>
      </c>
      <c r="AA7" s="10">
        <v>79</v>
      </c>
      <c r="AB7" s="10">
        <v>54</v>
      </c>
      <c r="AC7" s="10">
        <v>25</v>
      </c>
      <c r="AD7" s="10">
        <v>17</v>
      </c>
      <c r="AE7" s="10">
        <v>34</v>
      </c>
      <c r="AF7" s="10"/>
      <c r="AG7" s="10">
        <v>204</v>
      </c>
      <c r="AH7" s="10">
        <v>344</v>
      </c>
      <c r="AI7" s="10">
        <v>158</v>
      </c>
      <c r="AJ7" s="10">
        <v>186</v>
      </c>
      <c r="AK7" s="10">
        <v>197</v>
      </c>
      <c r="AL7" s="10">
        <v>511</v>
      </c>
      <c r="AM7" s="10"/>
      <c r="AN7" s="10">
        <v>571</v>
      </c>
      <c r="AO7" s="10">
        <v>447</v>
      </c>
      <c r="AP7" s="10">
        <v>778</v>
      </c>
      <c r="AQ7" s="10"/>
      <c r="AR7" s="10">
        <v>150</v>
      </c>
      <c r="AS7" s="10">
        <v>698</v>
      </c>
      <c r="AT7" s="10">
        <v>1093</v>
      </c>
      <c r="AU7" s="10"/>
      <c r="AV7" s="10">
        <v>166</v>
      </c>
      <c r="AW7" s="10">
        <v>999</v>
      </c>
      <c r="AX7" s="10">
        <v>770</v>
      </c>
      <c r="AY7" s="10"/>
      <c r="AZ7" s="10">
        <v>1177</v>
      </c>
      <c r="BA7" s="10">
        <v>876</v>
      </c>
    </row>
    <row r="8" spans="2:53" ht="20" customHeight="1" x14ac:dyDescent="0.35">
      <c r="B8" s="11" t="s">
        <v>18</v>
      </c>
      <c r="C8" s="11">
        <v>2053</v>
      </c>
      <c r="D8" s="11">
        <v>974</v>
      </c>
      <c r="E8" s="11">
        <v>1075</v>
      </c>
      <c r="F8" s="11"/>
      <c r="G8" s="11">
        <v>212</v>
      </c>
      <c r="H8" s="11">
        <v>302</v>
      </c>
      <c r="I8" s="11">
        <v>326</v>
      </c>
      <c r="J8" s="11">
        <v>348</v>
      </c>
      <c r="K8" s="11">
        <v>329</v>
      </c>
      <c r="L8" s="11">
        <v>535</v>
      </c>
      <c r="M8" s="11"/>
      <c r="N8" s="11">
        <v>815</v>
      </c>
      <c r="O8" s="11">
        <v>1238</v>
      </c>
      <c r="P8" s="11"/>
      <c r="Q8" s="11">
        <v>198</v>
      </c>
      <c r="R8" s="11">
        <v>168</v>
      </c>
      <c r="S8" s="11">
        <v>195</v>
      </c>
      <c r="T8" s="11">
        <v>305</v>
      </c>
      <c r="U8" s="11">
        <v>213</v>
      </c>
      <c r="V8" s="11">
        <v>216</v>
      </c>
      <c r="W8" s="11">
        <v>164</v>
      </c>
      <c r="X8" s="11">
        <v>141</v>
      </c>
      <c r="Y8" s="11">
        <v>99</v>
      </c>
      <c r="Z8" s="11">
        <v>138</v>
      </c>
      <c r="AA8" s="11">
        <v>69</v>
      </c>
      <c r="AB8" s="11">
        <v>45</v>
      </c>
      <c r="AC8" s="11">
        <v>22</v>
      </c>
      <c r="AD8" s="11">
        <v>15</v>
      </c>
      <c r="AE8" s="11">
        <v>27</v>
      </c>
      <c r="AF8" s="11"/>
      <c r="AG8" s="11">
        <v>192</v>
      </c>
      <c r="AH8" s="11">
        <v>330</v>
      </c>
      <c r="AI8" s="11">
        <v>179</v>
      </c>
      <c r="AJ8" s="11">
        <v>173</v>
      </c>
      <c r="AK8" s="11">
        <v>196</v>
      </c>
      <c r="AL8" s="11">
        <v>533</v>
      </c>
      <c r="AM8" s="11"/>
      <c r="AN8" s="11">
        <v>569</v>
      </c>
      <c r="AO8" s="11">
        <v>467</v>
      </c>
      <c r="AP8" s="11">
        <v>751</v>
      </c>
      <c r="AQ8" s="11"/>
      <c r="AR8" s="11">
        <v>162</v>
      </c>
      <c r="AS8" s="11">
        <v>689</v>
      </c>
      <c r="AT8" s="11">
        <v>1078</v>
      </c>
      <c r="AU8" s="11"/>
      <c r="AV8" s="11">
        <v>182</v>
      </c>
      <c r="AW8" s="11">
        <v>976</v>
      </c>
      <c r="AX8" s="11">
        <v>765</v>
      </c>
      <c r="AY8" s="11"/>
      <c r="AZ8" s="11">
        <v>1171</v>
      </c>
      <c r="BA8" s="11">
        <v>882</v>
      </c>
    </row>
    <row r="11" spans="2:53" x14ac:dyDescent="0.35">
      <c r="B11" s="6" t="s">
        <v>85</v>
      </c>
    </row>
    <row r="12" spans="2:53" x14ac:dyDescent="0.35">
      <c r="B12" s="21" t="s">
        <v>86</v>
      </c>
      <c r="C12" s="17"/>
      <c r="D12" s="17"/>
      <c r="E12" s="17"/>
      <c r="F12" s="17"/>
      <c r="G12" s="17"/>
      <c r="H12" s="17"/>
      <c r="I12" s="17"/>
      <c r="J12" s="17"/>
      <c r="K12" s="17"/>
      <c r="L12" s="17"/>
      <c r="M12" s="17"/>
      <c r="N12" s="17"/>
      <c r="O12" s="17"/>
      <c r="P12" s="17"/>
      <c r="Q12" s="17"/>
      <c r="R12" s="17"/>
      <c r="S12" s="17"/>
      <c r="T12" s="17"/>
      <c r="U12" s="17"/>
      <c r="V12" s="17"/>
      <c r="W12" s="17"/>
      <c r="X12" s="17"/>
      <c r="Y12" s="17"/>
      <c r="Z12" s="17"/>
      <c r="AA12" s="17"/>
      <c r="AB12" s="17"/>
      <c r="AC12" s="17"/>
      <c r="AD12" s="17"/>
      <c r="AE12" s="17"/>
      <c r="AF12" s="17"/>
      <c r="AG12" s="17"/>
      <c r="AH12" s="17"/>
      <c r="AI12" s="17"/>
      <c r="AJ12" s="17"/>
      <c r="AK12" s="17"/>
      <c r="AL12" s="17"/>
      <c r="AM12" s="17"/>
      <c r="AN12" s="17"/>
      <c r="AO12" s="17"/>
      <c r="AP12" s="17"/>
      <c r="AQ12" s="17"/>
      <c r="AR12" s="17"/>
      <c r="AS12" s="17"/>
      <c r="AT12" s="17"/>
      <c r="AU12" s="17"/>
      <c r="AV12" s="17"/>
      <c r="AW12" s="17"/>
      <c r="AX12" s="17"/>
      <c r="AY12" s="17"/>
      <c r="AZ12" s="17"/>
      <c r="BA12" s="17"/>
    </row>
    <row r="13" spans="2:53" x14ac:dyDescent="0.35">
      <c r="B13" t="s">
        <v>65</v>
      </c>
      <c r="C13" s="17">
        <v>0.479840046482507</v>
      </c>
      <c r="D13" s="17">
        <v>0.46030301671646601</v>
      </c>
      <c r="E13" s="17">
        <v>0.49766698756169397</v>
      </c>
      <c r="F13" s="17"/>
      <c r="G13" s="17">
        <v>0.40852716440855702</v>
      </c>
      <c r="H13" s="17">
        <v>0.50676986641011201</v>
      </c>
      <c r="I13" s="17">
        <v>0.54857492006243802</v>
      </c>
      <c r="J13" s="17">
        <v>0.50641552193608796</v>
      </c>
      <c r="K13" s="17">
        <v>0.50862862747920001</v>
      </c>
      <c r="L13" s="17">
        <v>0.41606475798967701</v>
      </c>
      <c r="M13" s="17"/>
      <c r="N13" s="17">
        <v>0.45502846109539902</v>
      </c>
      <c r="O13" s="17">
        <v>0.49617400637579501</v>
      </c>
      <c r="P13" s="17"/>
      <c r="Q13" s="17">
        <v>0.41009749893088099</v>
      </c>
      <c r="R13" s="17">
        <v>0.59089596648874099</v>
      </c>
      <c r="S13" s="17">
        <v>0.489366087185031</v>
      </c>
      <c r="T13" s="17">
        <v>0.55164578348132198</v>
      </c>
      <c r="U13" s="17">
        <v>0.50591549626273602</v>
      </c>
      <c r="V13" s="17">
        <v>0.43861371654368603</v>
      </c>
      <c r="W13" s="17">
        <v>0.47500986094516101</v>
      </c>
      <c r="X13" s="17">
        <v>0.54435880395765501</v>
      </c>
      <c r="Y13" s="17">
        <v>0.43555248222298298</v>
      </c>
      <c r="Z13" s="17">
        <v>0.39700235288768199</v>
      </c>
      <c r="AA13" s="17">
        <v>0.397554305493862</v>
      </c>
      <c r="AB13" s="17">
        <v>0.29321804402670898</v>
      </c>
      <c r="AC13" s="17">
        <v>0.43191696666234303</v>
      </c>
      <c r="AD13" s="17">
        <v>0.28220901450389901</v>
      </c>
      <c r="AE13" s="17">
        <v>0.28533472157777501</v>
      </c>
      <c r="AF13" s="17"/>
      <c r="AG13" s="17">
        <v>0.40154786723832397</v>
      </c>
      <c r="AH13" s="17">
        <v>0.44945713233425</v>
      </c>
      <c r="AI13" s="17">
        <v>0.526252942862801</v>
      </c>
      <c r="AJ13" s="17">
        <v>0.55706560378970105</v>
      </c>
      <c r="AK13" s="17">
        <v>0.41671963205042001</v>
      </c>
      <c r="AL13" s="17">
        <v>0.53995679169007804</v>
      </c>
      <c r="AM13" s="17"/>
      <c r="AN13" s="17">
        <v>0.50981813354625005</v>
      </c>
      <c r="AO13" s="17">
        <v>0.492074450575054</v>
      </c>
      <c r="AP13" s="17">
        <v>0.43451920650497</v>
      </c>
      <c r="AQ13" s="17"/>
      <c r="AR13" s="17">
        <v>0.26694521690057199</v>
      </c>
      <c r="AS13" s="17">
        <v>0.44538695553761498</v>
      </c>
      <c r="AT13" s="17">
        <v>0.53332050963819999</v>
      </c>
      <c r="AU13" s="17"/>
      <c r="AV13" s="17">
        <v>0.35374045892517397</v>
      </c>
      <c r="AW13" s="17">
        <v>0.48496011533475503</v>
      </c>
      <c r="AX13" s="17">
        <v>0.50643492749685004</v>
      </c>
      <c r="AY13" s="17"/>
      <c r="AZ13" s="17">
        <v>0.44811068736867499</v>
      </c>
      <c r="BA13" s="17">
        <v>0.52194082915942397</v>
      </c>
    </row>
    <row r="14" spans="2:53" x14ac:dyDescent="0.35">
      <c r="B14" t="s">
        <v>66</v>
      </c>
      <c r="C14" s="17">
        <v>0.30461463994697102</v>
      </c>
      <c r="D14" s="17">
        <v>0.33417015130641298</v>
      </c>
      <c r="E14" s="17">
        <v>0.27892772913973901</v>
      </c>
      <c r="F14" s="17"/>
      <c r="G14" s="17">
        <v>0.173809784666837</v>
      </c>
      <c r="H14" s="17">
        <v>0.19481152791782</v>
      </c>
      <c r="I14" s="17">
        <v>0.27958064485605999</v>
      </c>
      <c r="J14" s="17">
        <v>0.34204876732815598</v>
      </c>
      <c r="K14" s="17">
        <v>0.37867558673465501</v>
      </c>
      <c r="L14" s="17">
        <v>0.36371485757743</v>
      </c>
      <c r="M14" s="17"/>
      <c r="N14" s="17">
        <v>0.30744610223158397</v>
      </c>
      <c r="O14" s="17">
        <v>0.30275063203797797</v>
      </c>
      <c r="P14" s="17"/>
      <c r="Q14" s="17">
        <v>0.17043585959997201</v>
      </c>
      <c r="R14" s="17">
        <v>0.26908745158952802</v>
      </c>
      <c r="S14" s="17">
        <v>0.32556077740804301</v>
      </c>
      <c r="T14" s="17">
        <v>0.25392856981992201</v>
      </c>
      <c r="U14" s="17">
        <v>0.30606656782446401</v>
      </c>
      <c r="V14" s="17">
        <v>0.363573258367274</v>
      </c>
      <c r="W14" s="17">
        <v>0.381536270840309</v>
      </c>
      <c r="X14" s="17">
        <v>0.32464074378739999</v>
      </c>
      <c r="Y14" s="17">
        <v>0.39935296290229599</v>
      </c>
      <c r="Z14" s="17">
        <v>0.36075982424229303</v>
      </c>
      <c r="AA14" s="17">
        <v>0.35272114216002398</v>
      </c>
      <c r="AB14" s="17">
        <v>0.310741184509574</v>
      </c>
      <c r="AC14" s="17">
        <v>0.32416697999220601</v>
      </c>
      <c r="AD14" s="17">
        <v>0.30100345211577001</v>
      </c>
      <c r="AE14" s="17">
        <v>0.35876707479359898</v>
      </c>
      <c r="AF14" s="17"/>
      <c r="AG14" s="17">
        <v>0.249036762113892</v>
      </c>
      <c r="AH14" s="17">
        <v>0.70024971018808602</v>
      </c>
      <c r="AI14" s="17">
        <v>6.15417361231421E-2</v>
      </c>
      <c r="AJ14" s="17">
        <v>0.16604343393423601</v>
      </c>
      <c r="AK14" s="17">
        <v>0.39933077596591099</v>
      </c>
      <c r="AL14" s="17">
        <v>0.243857956982828</v>
      </c>
      <c r="AM14" s="17"/>
      <c r="AN14" s="17">
        <v>0.111434822715942</v>
      </c>
      <c r="AO14" s="17">
        <v>0.22539846594075499</v>
      </c>
      <c r="AP14" s="17">
        <v>0.52915687991198401</v>
      </c>
      <c r="AQ14" s="17"/>
      <c r="AR14" s="17">
        <v>0.148865785612114</v>
      </c>
      <c r="AS14" s="17">
        <v>0.267788001759731</v>
      </c>
      <c r="AT14" s="17">
        <v>0.36358282587024399</v>
      </c>
      <c r="AU14" s="17"/>
      <c r="AV14" s="17">
        <v>0.26779685452270702</v>
      </c>
      <c r="AW14" s="17">
        <v>0.26857914690956902</v>
      </c>
      <c r="AX14" s="17">
        <v>0.36532071350059597</v>
      </c>
      <c r="AY14" s="17"/>
      <c r="AZ14" s="17">
        <v>0.27864287645784502</v>
      </c>
      <c r="BA14" s="17">
        <v>0.33907583301643102</v>
      </c>
    </row>
    <row r="15" spans="2:53" x14ac:dyDescent="0.35">
      <c r="B15" t="s">
        <v>67</v>
      </c>
      <c r="C15" s="17">
        <v>0.30245925856982397</v>
      </c>
      <c r="D15" s="17">
        <v>0.31812242194391999</v>
      </c>
      <c r="E15" s="17">
        <v>0.28935058979695599</v>
      </c>
      <c r="F15" s="17"/>
      <c r="G15" s="17">
        <v>0.260585891007026</v>
      </c>
      <c r="H15" s="17">
        <v>0.23103957067073</v>
      </c>
      <c r="I15" s="17">
        <v>0.28228086542302999</v>
      </c>
      <c r="J15" s="17">
        <v>0.29030626416667499</v>
      </c>
      <c r="K15" s="17">
        <v>0.34449295140251601</v>
      </c>
      <c r="L15" s="17">
        <v>0.35368728982549202</v>
      </c>
      <c r="M15" s="17"/>
      <c r="N15" s="17">
        <v>0.33951281624657198</v>
      </c>
      <c r="O15" s="17">
        <v>0.27806616495839698</v>
      </c>
      <c r="P15" s="17"/>
      <c r="Q15" s="17">
        <v>0.19343883177978199</v>
      </c>
      <c r="R15" s="17">
        <v>0.25544251210089503</v>
      </c>
      <c r="S15" s="17">
        <v>0.21541503596045</v>
      </c>
      <c r="T15" s="17">
        <v>0.299205296559862</v>
      </c>
      <c r="U15" s="17">
        <v>0.262300088627273</v>
      </c>
      <c r="V15" s="17">
        <v>0.37557786489883399</v>
      </c>
      <c r="W15" s="17">
        <v>0.35660719071011898</v>
      </c>
      <c r="X15" s="17">
        <v>0.34095105118366098</v>
      </c>
      <c r="Y15" s="17">
        <v>0.35690435666154302</v>
      </c>
      <c r="Z15" s="17">
        <v>0.37600695165138098</v>
      </c>
      <c r="AA15" s="17">
        <v>0.27523595942721002</v>
      </c>
      <c r="AB15" s="17">
        <v>0.46881569299686898</v>
      </c>
      <c r="AC15" s="17">
        <v>0.228896265524864</v>
      </c>
      <c r="AD15" s="17">
        <v>0.288095047464351</v>
      </c>
      <c r="AE15" s="17">
        <v>0.43909038198722899</v>
      </c>
      <c r="AF15" s="17"/>
      <c r="AG15" s="17">
        <v>0.386264534015067</v>
      </c>
      <c r="AH15" s="17">
        <v>0.25958005735105999</v>
      </c>
      <c r="AI15" s="17">
        <v>0.19575735316433601</v>
      </c>
      <c r="AJ15" s="17">
        <v>0.36371931210779501</v>
      </c>
      <c r="AK15" s="17">
        <v>0.380239034734288</v>
      </c>
      <c r="AL15" s="17">
        <v>0.29977337271603399</v>
      </c>
      <c r="AM15" s="17"/>
      <c r="AN15" s="17">
        <v>0.31155794988241697</v>
      </c>
      <c r="AO15" s="17">
        <v>0.31251488998895</v>
      </c>
      <c r="AP15" s="17">
        <v>0.32050645046486698</v>
      </c>
      <c r="AQ15" s="17"/>
      <c r="AR15" s="17">
        <v>0.241340111708649</v>
      </c>
      <c r="AS15" s="17">
        <v>0.35354477063412199</v>
      </c>
      <c r="AT15" s="17">
        <v>0.29115947043780599</v>
      </c>
      <c r="AU15" s="17"/>
      <c r="AV15" s="17">
        <v>0.22812165635582601</v>
      </c>
      <c r="AW15" s="17">
        <v>0.338845239966586</v>
      </c>
      <c r="AX15" s="17">
        <v>0.28803814730148403</v>
      </c>
      <c r="AY15" s="17"/>
      <c r="AZ15" s="17">
        <v>0.31253004549955399</v>
      </c>
      <c r="BA15" s="17">
        <v>0.289096618297355</v>
      </c>
    </row>
    <row r="16" spans="2:53" x14ac:dyDescent="0.35">
      <c r="B16" t="s">
        <v>68</v>
      </c>
      <c r="C16" s="17">
        <v>0.26481936842402198</v>
      </c>
      <c r="D16" s="17">
        <v>0.28389857408603902</v>
      </c>
      <c r="E16" s="17">
        <v>0.24848129499045099</v>
      </c>
      <c r="F16" s="17"/>
      <c r="G16" s="17">
        <v>0.24065318448562101</v>
      </c>
      <c r="H16" s="17">
        <v>0.24237287731791099</v>
      </c>
      <c r="I16" s="17">
        <v>0.258022001391223</v>
      </c>
      <c r="J16" s="17">
        <v>0.260002316669456</v>
      </c>
      <c r="K16" s="17">
        <v>0.26857656599114499</v>
      </c>
      <c r="L16" s="17">
        <v>0.29202709622999801</v>
      </c>
      <c r="M16" s="17"/>
      <c r="N16" s="17">
        <v>0.26689886401308399</v>
      </c>
      <c r="O16" s="17">
        <v>0.26345039513916102</v>
      </c>
      <c r="P16" s="17"/>
      <c r="Q16" s="17">
        <v>0.225302834873538</v>
      </c>
      <c r="R16" s="17">
        <v>0.21182231177097699</v>
      </c>
      <c r="S16" s="17">
        <v>0.29460121712998799</v>
      </c>
      <c r="T16" s="17">
        <v>0.22419302104210501</v>
      </c>
      <c r="U16" s="17">
        <v>0.216478435377321</v>
      </c>
      <c r="V16" s="17">
        <v>0.31619966801775501</v>
      </c>
      <c r="W16" s="17">
        <v>0.36044898100804001</v>
      </c>
      <c r="X16" s="17">
        <v>0.24475592526034501</v>
      </c>
      <c r="Y16" s="17">
        <v>0.31336382352837</v>
      </c>
      <c r="Z16" s="17">
        <v>0.283283479586042</v>
      </c>
      <c r="AA16" s="17">
        <v>0.29326360768778298</v>
      </c>
      <c r="AB16" s="17">
        <v>0.30826363244922</v>
      </c>
      <c r="AC16" s="17">
        <v>0.34476048752378602</v>
      </c>
      <c r="AD16" s="17">
        <v>0.54805367900721602</v>
      </c>
      <c r="AE16" s="17">
        <v>0.23135695087901201</v>
      </c>
      <c r="AF16" s="17"/>
      <c r="AG16" s="17">
        <v>0.20238949730053499</v>
      </c>
      <c r="AH16" s="17">
        <v>0.42932155793888099</v>
      </c>
      <c r="AI16" s="17">
        <v>0.122336629871453</v>
      </c>
      <c r="AJ16" s="17">
        <v>0.17204195906904499</v>
      </c>
      <c r="AK16" s="17">
        <v>0.34033817291596402</v>
      </c>
      <c r="AL16" s="17">
        <v>0.27543605288213302</v>
      </c>
      <c r="AM16" s="17"/>
      <c r="AN16" s="17">
        <v>0.14781218509386301</v>
      </c>
      <c r="AO16" s="17">
        <v>0.242125153128287</v>
      </c>
      <c r="AP16" s="17">
        <v>0.36546471254448698</v>
      </c>
      <c r="AQ16" s="17"/>
      <c r="AR16" s="17">
        <v>0.20873487538655999</v>
      </c>
      <c r="AS16" s="17">
        <v>0.24305417163894999</v>
      </c>
      <c r="AT16" s="17">
        <v>0.29776689362490799</v>
      </c>
      <c r="AU16" s="17"/>
      <c r="AV16" s="17">
        <v>0.26253495166482999</v>
      </c>
      <c r="AW16" s="17">
        <v>0.250846722276928</v>
      </c>
      <c r="AX16" s="17">
        <v>0.29860893022174201</v>
      </c>
      <c r="AY16" s="17"/>
      <c r="AZ16" s="17">
        <v>0.26017737166893001</v>
      </c>
      <c r="BA16" s="17">
        <v>0.270978701673458</v>
      </c>
    </row>
    <row r="17" spans="2:53" x14ac:dyDescent="0.35">
      <c r="B17" t="s">
        <v>69</v>
      </c>
      <c r="C17" s="17">
        <v>0.25003491405050798</v>
      </c>
      <c r="D17" s="17">
        <v>0.22854276560072501</v>
      </c>
      <c r="E17" s="17">
        <v>0.26824893926892801</v>
      </c>
      <c r="F17" s="17"/>
      <c r="G17" s="17">
        <v>0.15554711010718</v>
      </c>
      <c r="H17" s="17">
        <v>0.171039152798896</v>
      </c>
      <c r="I17" s="17">
        <v>0.239147606237095</v>
      </c>
      <c r="J17" s="17">
        <v>0.23955000640882201</v>
      </c>
      <c r="K17" s="17">
        <v>0.25524424477769297</v>
      </c>
      <c r="L17" s="17">
        <v>0.34232210987138201</v>
      </c>
      <c r="M17" s="17"/>
      <c r="N17" s="17">
        <v>0.24200481077934199</v>
      </c>
      <c r="O17" s="17">
        <v>0.255321290665456</v>
      </c>
      <c r="P17" s="17"/>
      <c r="Q17" s="17">
        <v>0.141716912901867</v>
      </c>
      <c r="R17" s="17">
        <v>0.24673646586249701</v>
      </c>
      <c r="S17" s="17">
        <v>0.251548530822223</v>
      </c>
      <c r="T17" s="17">
        <v>0.21086447897848401</v>
      </c>
      <c r="U17" s="17">
        <v>0.31300224731089399</v>
      </c>
      <c r="V17" s="17">
        <v>0.273914109555149</v>
      </c>
      <c r="W17" s="17">
        <v>0.26175215390234902</v>
      </c>
      <c r="X17" s="17">
        <v>0.244527122371133</v>
      </c>
      <c r="Y17" s="17">
        <v>0.23711990371191199</v>
      </c>
      <c r="Z17" s="17">
        <v>0.28352992853372699</v>
      </c>
      <c r="AA17" s="17">
        <v>0.31587790595342202</v>
      </c>
      <c r="AB17" s="17">
        <v>0.28241169879457401</v>
      </c>
      <c r="AC17" s="17">
        <v>0.46597438702205402</v>
      </c>
      <c r="AD17" s="17">
        <v>0.26610345587773199</v>
      </c>
      <c r="AE17" s="17">
        <v>0.25345652881921199</v>
      </c>
      <c r="AF17" s="17"/>
      <c r="AG17" s="17">
        <v>0.352477874659748</v>
      </c>
      <c r="AH17" s="17">
        <v>0.14496930346039999</v>
      </c>
      <c r="AI17" s="17">
        <v>0.28843604081445601</v>
      </c>
      <c r="AJ17" s="17">
        <v>0.370636720504463</v>
      </c>
      <c r="AK17" s="17">
        <v>0.23217169039771601</v>
      </c>
      <c r="AL17" s="17">
        <v>0.200217192286264</v>
      </c>
      <c r="AM17" s="17"/>
      <c r="AN17" s="17">
        <v>0.34583101937045801</v>
      </c>
      <c r="AO17" s="17">
        <v>0.25522347821923003</v>
      </c>
      <c r="AP17" s="17">
        <v>0.19411557751785999</v>
      </c>
      <c r="AQ17" s="17"/>
      <c r="AR17" s="17">
        <v>0.25245236503709301</v>
      </c>
      <c r="AS17" s="17">
        <v>0.30348971764793498</v>
      </c>
      <c r="AT17" s="17">
        <v>0.223966809217366</v>
      </c>
      <c r="AU17" s="17"/>
      <c r="AV17" s="17">
        <v>0.28947326903703002</v>
      </c>
      <c r="AW17" s="17">
        <v>0.31288063763801599</v>
      </c>
      <c r="AX17" s="17">
        <v>0.17392801926063101</v>
      </c>
      <c r="AY17" s="17"/>
      <c r="AZ17" s="17">
        <v>0.26589913457161701</v>
      </c>
      <c r="BA17" s="17">
        <v>0.22898513179358501</v>
      </c>
    </row>
    <row r="18" spans="2:53" x14ac:dyDescent="0.35">
      <c r="B18" t="s">
        <v>70</v>
      </c>
      <c r="C18" s="17">
        <v>0.232234732204677</v>
      </c>
      <c r="D18" s="17">
        <v>0.19837485462010099</v>
      </c>
      <c r="E18" s="17">
        <v>0.2631785616449</v>
      </c>
      <c r="F18" s="17"/>
      <c r="G18" s="17">
        <v>0.155476121297111</v>
      </c>
      <c r="H18" s="17">
        <v>0.13716361764750701</v>
      </c>
      <c r="I18" s="17">
        <v>0.236900489936093</v>
      </c>
      <c r="J18" s="17">
        <v>0.24240761108473499</v>
      </c>
      <c r="K18" s="17">
        <v>0.25901095075845998</v>
      </c>
      <c r="L18" s="17">
        <v>0.29038886463951502</v>
      </c>
      <c r="M18" s="17"/>
      <c r="N18" s="17">
        <v>0.25457763222983698</v>
      </c>
      <c r="O18" s="17">
        <v>0.21752595696049901</v>
      </c>
      <c r="P18" s="17"/>
      <c r="Q18" s="17">
        <v>0.15354642716349601</v>
      </c>
      <c r="R18" s="17">
        <v>0.22910174118441501</v>
      </c>
      <c r="S18" s="17">
        <v>0.17237868396581099</v>
      </c>
      <c r="T18" s="17">
        <v>0.28164743149634103</v>
      </c>
      <c r="U18" s="17">
        <v>0.22844413087791801</v>
      </c>
      <c r="V18" s="17">
        <v>0.205283102316202</v>
      </c>
      <c r="W18" s="17">
        <v>0.242254670369526</v>
      </c>
      <c r="X18" s="17">
        <v>0.30678402524736598</v>
      </c>
      <c r="Y18" s="17">
        <v>0.32188857708888702</v>
      </c>
      <c r="Z18" s="17">
        <v>0.188156526998288</v>
      </c>
      <c r="AA18" s="17">
        <v>0.232843830239334</v>
      </c>
      <c r="AB18" s="17">
        <v>0.27666634368398901</v>
      </c>
      <c r="AC18" s="17">
        <v>0.30256423440093699</v>
      </c>
      <c r="AD18" s="17">
        <v>0.21607683768494099</v>
      </c>
      <c r="AE18" s="17">
        <v>0.14248304500773101</v>
      </c>
      <c r="AF18" s="17"/>
      <c r="AG18" s="17">
        <v>0.20910861668880701</v>
      </c>
      <c r="AH18" s="17">
        <v>0.17397949334948901</v>
      </c>
      <c r="AI18" s="17">
        <v>0.25353391298476602</v>
      </c>
      <c r="AJ18" s="17">
        <v>0.33029273833135198</v>
      </c>
      <c r="AK18" s="17">
        <v>0.22470451476461401</v>
      </c>
      <c r="AL18" s="17">
        <v>0.22097487640598701</v>
      </c>
      <c r="AM18" s="17"/>
      <c r="AN18" s="17">
        <v>0.292530971085944</v>
      </c>
      <c r="AO18" s="17">
        <v>0.214824276147219</v>
      </c>
      <c r="AP18" s="17">
        <v>0.209297540891971</v>
      </c>
      <c r="AQ18" s="17"/>
      <c r="AR18" s="17">
        <v>0.175560043864493</v>
      </c>
      <c r="AS18" s="17">
        <v>0.22677849741543901</v>
      </c>
      <c r="AT18" s="17">
        <v>0.25978579387023198</v>
      </c>
      <c r="AU18" s="17"/>
      <c r="AV18" s="17">
        <v>0.20379237058522801</v>
      </c>
      <c r="AW18" s="17">
        <v>0.25380400547450899</v>
      </c>
      <c r="AX18" s="17">
        <v>0.236447332344219</v>
      </c>
      <c r="AY18" s="17"/>
      <c r="AZ18" s="17">
        <v>0.25310339477733101</v>
      </c>
      <c r="BA18" s="17">
        <v>0.20454469836008499</v>
      </c>
    </row>
    <row r="19" spans="2:53" x14ac:dyDescent="0.35">
      <c r="B19" t="s">
        <v>71</v>
      </c>
      <c r="C19" s="17">
        <v>0.17417678731368</v>
      </c>
      <c r="D19" s="17">
        <v>0.17215286024545001</v>
      </c>
      <c r="E19" s="17">
        <v>0.17504447924335201</v>
      </c>
      <c r="F19" s="17"/>
      <c r="G19" s="17">
        <v>0.20287910206641799</v>
      </c>
      <c r="H19" s="17">
        <v>0.26473921212637103</v>
      </c>
      <c r="I19" s="17">
        <v>0.19646551275090199</v>
      </c>
      <c r="J19" s="17">
        <v>0.17649900543932001</v>
      </c>
      <c r="K19" s="17">
        <v>0.144215918194919</v>
      </c>
      <c r="L19" s="17">
        <v>0.11504354021232201</v>
      </c>
      <c r="M19" s="17"/>
      <c r="N19" s="17">
        <v>0.16372921778011201</v>
      </c>
      <c r="O19" s="17">
        <v>0.181054630026315</v>
      </c>
      <c r="P19" s="17"/>
      <c r="Q19" s="17">
        <v>0.198632218167238</v>
      </c>
      <c r="R19" s="17">
        <v>0.272387512149319</v>
      </c>
      <c r="S19" s="17">
        <v>0.15882380857837999</v>
      </c>
      <c r="T19" s="17">
        <v>0.19897283584431799</v>
      </c>
      <c r="U19" s="17">
        <v>0.232215328899426</v>
      </c>
      <c r="V19" s="17">
        <v>0.132713582870647</v>
      </c>
      <c r="W19" s="17">
        <v>0.16169915580386701</v>
      </c>
      <c r="X19" s="17">
        <v>0.114175562892417</v>
      </c>
      <c r="Y19" s="17">
        <v>0.105675262021728</v>
      </c>
      <c r="Z19" s="17">
        <v>0.12696408138965101</v>
      </c>
      <c r="AA19" s="17">
        <v>0.109939781766433</v>
      </c>
      <c r="AB19" s="17">
        <v>0.176444561826471</v>
      </c>
      <c r="AC19" s="17">
        <v>0.20053266431505401</v>
      </c>
      <c r="AD19" s="17">
        <v>0.113829683290852</v>
      </c>
      <c r="AE19" s="17">
        <v>0.15248398941796701</v>
      </c>
      <c r="AF19" s="17"/>
      <c r="AG19" s="17">
        <v>0.126733151722457</v>
      </c>
      <c r="AH19" s="17">
        <v>0.12149520852607799</v>
      </c>
      <c r="AI19" s="17">
        <v>0.39559015370210598</v>
      </c>
      <c r="AJ19" s="17">
        <v>0.16786025567486701</v>
      </c>
      <c r="AK19" s="17">
        <v>6.00233523303869E-2</v>
      </c>
      <c r="AL19" s="17">
        <v>0.18607418025264499</v>
      </c>
      <c r="AM19" s="17"/>
      <c r="AN19" s="17">
        <v>0.27581847501990497</v>
      </c>
      <c r="AO19" s="17">
        <v>0.14942685778699499</v>
      </c>
      <c r="AP19" s="17">
        <v>0.12142544451573201</v>
      </c>
      <c r="AQ19" s="17"/>
      <c r="AR19" s="17">
        <v>0.14429052037490001</v>
      </c>
      <c r="AS19" s="17">
        <v>0.14782941809202399</v>
      </c>
      <c r="AT19" s="17">
        <v>0.20198264491418</v>
      </c>
      <c r="AU19" s="17"/>
      <c r="AV19" s="17">
        <v>0.14784742446388199</v>
      </c>
      <c r="AW19" s="17">
        <v>0.165087897300674</v>
      </c>
      <c r="AX19" s="17">
        <v>0.20315960955830301</v>
      </c>
      <c r="AY19" s="17"/>
      <c r="AZ19" s="17">
        <v>0.194187841000734</v>
      </c>
      <c r="BA19" s="17">
        <v>0.147624690267146</v>
      </c>
    </row>
    <row r="20" spans="2:53" x14ac:dyDescent="0.35">
      <c r="B20" t="s">
        <v>72</v>
      </c>
      <c r="C20" s="17">
        <v>0.15455917270538699</v>
      </c>
      <c r="D20" s="17">
        <v>0.121082753839846</v>
      </c>
      <c r="E20" s="17">
        <v>0.18544025355704499</v>
      </c>
      <c r="F20" s="17"/>
      <c r="G20" s="17">
        <v>0.156448171452617</v>
      </c>
      <c r="H20" s="17">
        <v>9.0243513290268404E-2</v>
      </c>
      <c r="I20" s="17">
        <v>0.123271064990661</v>
      </c>
      <c r="J20" s="17">
        <v>0.149890074795971</v>
      </c>
      <c r="K20" s="17">
        <v>0.121774547182462</v>
      </c>
      <c r="L20" s="17">
        <v>0.23237735464703599</v>
      </c>
      <c r="M20" s="17"/>
      <c r="N20" s="17">
        <v>0.14118076601243301</v>
      </c>
      <c r="O20" s="17">
        <v>0.16336644378256601</v>
      </c>
      <c r="P20" s="17"/>
      <c r="Q20" s="17">
        <v>0.11883686498514801</v>
      </c>
      <c r="R20" s="17">
        <v>0.13632274566174399</v>
      </c>
      <c r="S20" s="17">
        <v>0.136623856697767</v>
      </c>
      <c r="T20" s="17">
        <v>0.15006681770647301</v>
      </c>
      <c r="U20" s="17">
        <v>0.202933246629593</v>
      </c>
      <c r="V20" s="17">
        <v>0.16749264667217001</v>
      </c>
      <c r="W20" s="17">
        <v>0.16707681052739901</v>
      </c>
      <c r="X20" s="17">
        <v>0.148300804151103</v>
      </c>
      <c r="Y20" s="17">
        <v>0.14238771459446301</v>
      </c>
      <c r="Z20" s="17">
        <v>0.200091452566524</v>
      </c>
      <c r="AA20" s="17">
        <v>0.121389191365186</v>
      </c>
      <c r="AB20" s="17">
        <v>0.10371653970745801</v>
      </c>
      <c r="AC20" s="17">
        <v>9.7303534857679494E-2</v>
      </c>
      <c r="AD20" s="17">
        <v>9.7901418936581802E-2</v>
      </c>
      <c r="AE20" s="17">
        <v>0.125173596670374</v>
      </c>
      <c r="AF20" s="17"/>
      <c r="AG20" s="17">
        <v>0.18990450916924101</v>
      </c>
      <c r="AH20" s="17">
        <v>0.216487647046091</v>
      </c>
      <c r="AI20" s="17">
        <v>3.7556052827624101E-2</v>
      </c>
      <c r="AJ20" s="17">
        <v>9.4689565373895501E-2</v>
      </c>
      <c r="AK20" s="17">
        <v>0.17752043088446001</v>
      </c>
      <c r="AL20" s="17">
        <v>0.14462176813060099</v>
      </c>
      <c r="AM20" s="17"/>
      <c r="AN20" s="17">
        <v>0.103298269922952</v>
      </c>
      <c r="AO20" s="17">
        <v>0.15579229160466501</v>
      </c>
      <c r="AP20" s="17">
        <v>0.195088231904396</v>
      </c>
      <c r="AQ20" s="17"/>
      <c r="AR20" s="17">
        <v>0.20265516479709</v>
      </c>
      <c r="AS20" s="17">
        <v>0.16314366537425801</v>
      </c>
      <c r="AT20" s="17">
        <v>0.14329722936536601</v>
      </c>
      <c r="AU20" s="17"/>
      <c r="AV20" s="17">
        <v>0.160341395021811</v>
      </c>
      <c r="AW20" s="17">
        <v>0.163297899145883</v>
      </c>
      <c r="AX20" s="17">
        <v>0.13667456358952701</v>
      </c>
      <c r="AY20" s="17"/>
      <c r="AZ20" s="17">
        <v>0.14303391847112401</v>
      </c>
      <c r="BA20" s="17">
        <v>0.16985170420821899</v>
      </c>
    </row>
    <row r="21" spans="2:53" x14ac:dyDescent="0.35">
      <c r="B21" t="s">
        <v>73</v>
      </c>
      <c r="C21" s="17">
        <v>9.3694788285248895E-2</v>
      </c>
      <c r="D21" s="17">
        <v>0.12557369430788301</v>
      </c>
      <c r="E21" s="17">
        <v>6.5148733620883303E-2</v>
      </c>
      <c r="F21" s="17"/>
      <c r="G21" s="17">
        <v>8.6991290849283004E-2</v>
      </c>
      <c r="H21" s="17">
        <v>0.105088861007263</v>
      </c>
      <c r="I21" s="17">
        <v>5.1927074868048199E-2</v>
      </c>
      <c r="J21" s="17">
        <v>6.6712671692946798E-2</v>
      </c>
      <c r="K21" s="17">
        <v>0.10528201775172399</v>
      </c>
      <c r="L21" s="17">
        <v>0.125754345550143</v>
      </c>
      <c r="M21" s="17"/>
      <c r="N21" s="17">
        <v>0.103496209454279</v>
      </c>
      <c r="O21" s="17">
        <v>8.72423178858623E-2</v>
      </c>
      <c r="P21" s="17"/>
      <c r="Q21" s="17">
        <v>5.8919149472422203E-2</v>
      </c>
      <c r="R21" s="17">
        <v>3.2496814982187303E-2</v>
      </c>
      <c r="S21" s="17">
        <v>0.117566276870014</v>
      </c>
      <c r="T21" s="17">
        <v>0.107908570608621</v>
      </c>
      <c r="U21" s="17">
        <v>8.3894692353164102E-2</v>
      </c>
      <c r="V21" s="17">
        <v>0.11390633641402401</v>
      </c>
      <c r="W21" s="17">
        <v>0.107605583344047</v>
      </c>
      <c r="X21" s="17">
        <v>0.107100797953811</v>
      </c>
      <c r="Y21" s="17">
        <v>6.2840035755949597E-2</v>
      </c>
      <c r="Z21" s="17">
        <v>9.4325131244444096E-2</v>
      </c>
      <c r="AA21" s="17">
        <v>0.110327794904564</v>
      </c>
      <c r="AB21" s="17">
        <v>0.16711866541001699</v>
      </c>
      <c r="AC21" s="17">
        <v>2.44992184335074E-2</v>
      </c>
      <c r="AD21" s="17">
        <v>0</v>
      </c>
      <c r="AE21" s="17">
        <v>0.15050394517293</v>
      </c>
      <c r="AF21" s="17"/>
      <c r="AG21" s="17">
        <v>0.16741871519593801</v>
      </c>
      <c r="AH21" s="17">
        <v>4.8446483659652602E-2</v>
      </c>
      <c r="AI21" s="17">
        <v>0.104154442738039</v>
      </c>
      <c r="AJ21" s="17">
        <v>8.7286010059999405E-2</v>
      </c>
      <c r="AK21" s="17">
        <v>0.152758369429214</v>
      </c>
      <c r="AL21" s="17">
        <v>7.0496740409548703E-2</v>
      </c>
      <c r="AM21" s="17"/>
      <c r="AN21" s="17">
        <v>0.100453847979384</v>
      </c>
      <c r="AO21" s="17">
        <v>8.7245716258026296E-2</v>
      </c>
      <c r="AP21" s="17">
        <v>0.106783460010502</v>
      </c>
      <c r="AQ21" s="17"/>
      <c r="AR21" s="17">
        <v>0.170362155342656</v>
      </c>
      <c r="AS21" s="17">
        <v>0.11155783123363</v>
      </c>
      <c r="AT21" s="17">
        <v>7.4117994888489996E-2</v>
      </c>
      <c r="AU21" s="17"/>
      <c r="AV21" s="17">
        <v>8.1307414636926895E-2</v>
      </c>
      <c r="AW21" s="17">
        <v>0.109667568883196</v>
      </c>
      <c r="AX21" s="17">
        <v>7.8842206431197395E-2</v>
      </c>
      <c r="AY21" s="17"/>
      <c r="AZ21" s="17">
        <v>9.4980349083946397E-2</v>
      </c>
      <c r="BA21" s="17">
        <v>9.1989014285536103E-2</v>
      </c>
    </row>
    <row r="22" spans="2:53" x14ac:dyDescent="0.35">
      <c r="B22" t="s">
        <v>74</v>
      </c>
      <c r="C22" s="17">
        <v>8.3683837891449703E-2</v>
      </c>
      <c r="D22" s="17">
        <v>0.103778618946218</v>
      </c>
      <c r="E22" s="17">
        <v>6.5777962803136802E-2</v>
      </c>
      <c r="F22" s="17"/>
      <c r="G22" s="17">
        <v>6.4679348986961302E-2</v>
      </c>
      <c r="H22" s="17">
        <v>0.117308302321837</v>
      </c>
      <c r="I22" s="17">
        <v>8.0779995026149604E-2</v>
      </c>
      <c r="J22" s="17">
        <v>8.84077936854126E-2</v>
      </c>
      <c r="K22" s="17">
        <v>8.1299944495034498E-2</v>
      </c>
      <c r="L22" s="17">
        <v>7.2388214392731395E-2</v>
      </c>
      <c r="M22" s="17"/>
      <c r="N22" s="17">
        <v>8.7186169733548202E-2</v>
      </c>
      <c r="O22" s="17">
        <v>8.1378183216454694E-2</v>
      </c>
      <c r="P22" s="17"/>
      <c r="Q22" s="17">
        <v>1.51315985680394E-2</v>
      </c>
      <c r="R22" s="17">
        <v>5.8887175178933701E-2</v>
      </c>
      <c r="S22" s="17">
        <v>6.4145671005890303E-2</v>
      </c>
      <c r="T22" s="17">
        <v>0.10103574848975801</v>
      </c>
      <c r="U22" s="17">
        <v>7.2467133079249499E-2</v>
      </c>
      <c r="V22" s="17">
        <v>7.0364212635810303E-2</v>
      </c>
      <c r="W22" s="17">
        <v>7.6834717299617397E-2</v>
      </c>
      <c r="X22" s="17">
        <v>0.14006069454554701</v>
      </c>
      <c r="Y22" s="17">
        <v>7.53851646811632E-2</v>
      </c>
      <c r="Z22" s="17">
        <v>0.13445528953426999</v>
      </c>
      <c r="AA22" s="17">
        <v>0.12991371205772201</v>
      </c>
      <c r="AB22" s="17">
        <v>9.6251720614434599E-2</v>
      </c>
      <c r="AC22" s="17">
        <v>0.14366670143893201</v>
      </c>
      <c r="AD22" s="17">
        <v>0.282098587149337</v>
      </c>
      <c r="AE22" s="17">
        <v>0.214184265177328</v>
      </c>
      <c r="AF22" s="17"/>
      <c r="AG22" s="17">
        <v>7.4057239532416497E-2</v>
      </c>
      <c r="AH22" s="17">
        <v>9.2238315201303697E-2</v>
      </c>
      <c r="AI22" s="17">
        <v>0.13128169598065501</v>
      </c>
      <c r="AJ22" s="17">
        <v>7.7174421581577099E-2</v>
      </c>
      <c r="AK22" s="17">
        <v>9.0906724495581195E-2</v>
      </c>
      <c r="AL22" s="17">
        <v>7.6559922948860104E-2</v>
      </c>
      <c r="AM22" s="17"/>
      <c r="AN22" s="17">
        <v>8.1744583628570594E-2</v>
      </c>
      <c r="AO22" s="17">
        <v>0.104322135836005</v>
      </c>
      <c r="AP22" s="17">
        <v>9.1862187772777798E-2</v>
      </c>
      <c r="AQ22" s="17"/>
      <c r="AR22" s="17">
        <v>7.5768035546868895E-2</v>
      </c>
      <c r="AS22" s="17">
        <v>8.4444481412036795E-2</v>
      </c>
      <c r="AT22" s="17">
        <v>8.6494405814161804E-2</v>
      </c>
      <c r="AU22" s="17"/>
      <c r="AV22" s="17">
        <v>9.7350849721610302E-2</v>
      </c>
      <c r="AW22" s="17">
        <v>8.73873897899516E-2</v>
      </c>
      <c r="AX22" s="17">
        <v>7.8085761494988401E-2</v>
      </c>
      <c r="AY22" s="17"/>
      <c r="AZ22" s="17">
        <v>9.0754530053022697E-2</v>
      </c>
      <c r="BA22" s="17">
        <v>7.4301937897762405E-2</v>
      </c>
    </row>
    <row r="23" spans="2:53" x14ac:dyDescent="0.35">
      <c r="B23" t="s">
        <v>75</v>
      </c>
      <c r="C23" s="17">
        <v>8.1371520897059693E-2</v>
      </c>
      <c r="D23" s="17">
        <v>9.2958506196018004E-2</v>
      </c>
      <c r="E23" s="17">
        <v>7.0602709827686697E-2</v>
      </c>
      <c r="F23" s="17"/>
      <c r="G23" s="17">
        <v>0.113535225580857</v>
      </c>
      <c r="H23" s="17">
        <v>0.108223262577162</v>
      </c>
      <c r="I23" s="17">
        <v>7.1883171363405496E-2</v>
      </c>
      <c r="J23" s="17">
        <v>8.7521066940743505E-2</v>
      </c>
      <c r="K23" s="17">
        <v>4.5457049029791301E-2</v>
      </c>
      <c r="L23" s="17">
        <v>7.7341366513261303E-2</v>
      </c>
      <c r="M23" s="17"/>
      <c r="N23" s="17">
        <v>0.107987400027841</v>
      </c>
      <c r="O23" s="17">
        <v>6.3849758564505102E-2</v>
      </c>
      <c r="P23" s="17"/>
      <c r="Q23" s="17">
        <v>0.10446262775395899</v>
      </c>
      <c r="R23" s="17">
        <v>3.7872926851349999E-2</v>
      </c>
      <c r="S23" s="17">
        <v>7.6740400563758304E-2</v>
      </c>
      <c r="T23" s="17">
        <v>8.8152279274384099E-2</v>
      </c>
      <c r="U23" s="17">
        <v>5.9192541163066603E-2</v>
      </c>
      <c r="V23" s="17">
        <v>7.0891766850503801E-2</v>
      </c>
      <c r="W23" s="17">
        <v>8.4165569624531603E-2</v>
      </c>
      <c r="X23" s="17">
        <v>5.4551533656064202E-2</v>
      </c>
      <c r="Y23" s="17">
        <v>0.10409579624712299</v>
      </c>
      <c r="Z23" s="17">
        <v>0.10130022321602</v>
      </c>
      <c r="AA23" s="17">
        <v>0.12988333145446501</v>
      </c>
      <c r="AB23" s="17">
        <v>4.0631658567088599E-2</v>
      </c>
      <c r="AC23" s="17">
        <v>0.15008448496045201</v>
      </c>
      <c r="AD23" s="17">
        <v>9.3228087445775806E-2</v>
      </c>
      <c r="AE23" s="17">
        <v>0.20851561914681899</v>
      </c>
      <c r="AF23" s="17"/>
      <c r="AG23" s="17">
        <v>8.1261005764919306E-2</v>
      </c>
      <c r="AH23" s="17">
        <v>3.7548217885669602E-2</v>
      </c>
      <c r="AI23" s="17">
        <v>0.15353783612031099</v>
      </c>
      <c r="AJ23" s="17">
        <v>9.6331485084587901E-2</v>
      </c>
      <c r="AK23" s="17">
        <v>6.6019151475429597E-2</v>
      </c>
      <c r="AL23" s="17">
        <v>6.9455532405364395E-2</v>
      </c>
      <c r="AM23" s="17"/>
      <c r="AN23" s="17">
        <v>0.12419617543462701</v>
      </c>
      <c r="AO23" s="17">
        <v>8.4656921049728898E-2</v>
      </c>
      <c r="AP23" s="17">
        <v>5.6181581815307302E-2</v>
      </c>
      <c r="AQ23" s="17"/>
      <c r="AR23" s="17">
        <v>0.104893988366002</v>
      </c>
      <c r="AS23" s="17">
        <v>8.8827415745832305E-2</v>
      </c>
      <c r="AT23" s="17">
        <v>7.0888964145389699E-2</v>
      </c>
      <c r="AU23" s="17"/>
      <c r="AV23" s="17">
        <v>0.12510621037021299</v>
      </c>
      <c r="AW23" s="17">
        <v>7.3999099126311502E-2</v>
      </c>
      <c r="AX23" s="17">
        <v>7.9923479510187107E-2</v>
      </c>
      <c r="AY23" s="17"/>
      <c r="AZ23" s="17">
        <v>9.7150555206091505E-2</v>
      </c>
      <c r="BA23" s="17">
        <v>6.04347697980889E-2</v>
      </c>
    </row>
    <row r="24" spans="2:53" x14ac:dyDescent="0.35">
      <c r="B24" t="s">
        <v>76</v>
      </c>
      <c r="C24" s="17">
        <v>7.3967492504143806E-2</v>
      </c>
      <c r="D24" s="17">
        <v>6.7051098558101596E-2</v>
      </c>
      <c r="E24" s="17">
        <v>8.0497990322022706E-2</v>
      </c>
      <c r="F24" s="17"/>
      <c r="G24" s="17">
        <v>0.14022113054004701</v>
      </c>
      <c r="H24" s="17">
        <v>9.3964072886082203E-2</v>
      </c>
      <c r="I24" s="17">
        <v>8.4213244719952798E-2</v>
      </c>
      <c r="J24" s="17">
        <v>7.6660082061456303E-2</v>
      </c>
      <c r="K24" s="17">
        <v>5.5099279473110399E-2</v>
      </c>
      <c r="L24" s="17">
        <v>4.0052455558283399E-2</v>
      </c>
      <c r="M24" s="17"/>
      <c r="N24" s="17">
        <v>7.6457804029813198E-2</v>
      </c>
      <c r="O24" s="17">
        <v>7.2328070921546694E-2</v>
      </c>
      <c r="P24" s="17"/>
      <c r="Q24" s="17">
        <v>0.13591266029312299</v>
      </c>
      <c r="R24" s="17">
        <v>8.4005834316046094E-2</v>
      </c>
      <c r="S24" s="17">
        <v>7.5462774727520304E-2</v>
      </c>
      <c r="T24" s="17">
        <v>7.3461205559366305E-2</v>
      </c>
      <c r="U24" s="17">
        <v>8.0588287692360899E-2</v>
      </c>
      <c r="V24" s="17">
        <v>6.74591574297842E-2</v>
      </c>
      <c r="W24" s="17">
        <v>3.2024572703632299E-2</v>
      </c>
      <c r="X24" s="17">
        <v>5.91938318213375E-2</v>
      </c>
      <c r="Y24" s="17">
        <v>4.1243433549273997E-2</v>
      </c>
      <c r="Z24" s="17">
        <v>0.109983345812001</v>
      </c>
      <c r="AA24" s="17">
        <v>5.3544919873528898E-2</v>
      </c>
      <c r="AB24" s="17">
        <v>4.4326394707056203E-2</v>
      </c>
      <c r="AC24" s="17">
        <v>0</v>
      </c>
      <c r="AD24" s="17">
        <v>0</v>
      </c>
      <c r="AE24" s="17">
        <v>7.0934205598819897E-2</v>
      </c>
      <c r="AF24" s="17"/>
      <c r="AG24" s="17">
        <v>9.0273253991264499E-2</v>
      </c>
      <c r="AH24" s="17">
        <v>4.7042150704170602E-2</v>
      </c>
      <c r="AI24" s="17">
        <v>0.123471108667926</v>
      </c>
      <c r="AJ24" s="17">
        <v>7.5535719558323902E-2</v>
      </c>
      <c r="AK24" s="17">
        <v>1.8359537833035601E-2</v>
      </c>
      <c r="AL24" s="17">
        <v>9.1675790414783798E-2</v>
      </c>
      <c r="AM24" s="17"/>
      <c r="AN24" s="17">
        <v>9.5927471843752596E-2</v>
      </c>
      <c r="AO24" s="17">
        <v>7.8251617960153105E-2</v>
      </c>
      <c r="AP24" s="17">
        <v>5.3039086688911698E-2</v>
      </c>
      <c r="AQ24" s="17"/>
      <c r="AR24" s="17">
        <v>0.132479598275104</v>
      </c>
      <c r="AS24" s="17">
        <v>8.7523486576672402E-2</v>
      </c>
      <c r="AT24" s="17">
        <v>5.6603590737888503E-2</v>
      </c>
      <c r="AU24" s="17"/>
      <c r="AV24" s="17">
        <v>8.8960616362202802E-2</v>
      </c>
      <c r="AW24" s="17">
        <v>7.4991665898289497E-2</v>
      </c>
      <c r="AX24" s="17">
        <v>6.7994976594582396E-2</v>
      </c>
      <c r="AY24" s="17"/>
      <c r="AZ24" s="17">
        <v>9.2546085699973399E-2</v>
      </c>
      <c r="BA24" s="17">
        <v>4.9316086474341797E-2</v>
      </c>
    </row>
    <row r="25" spans="2:53" x14ac:dyDescent="0.35">
      <c r="B25" t="s">
        <v>77</v>
      </c>
      <c r="C25" s="17">
        <v>6.7099539770311203E-2</v>
      </c>
      <c r="D25" s="17">
        <v>6.6283415703301998E-2</v>
      </c>
      <c r="E25" s="17">
        <v>6.8078861098184604E-2</v>
      </c>
      <c r="F25" s="17"/>
      <c r="G25" s="17">
        <v>0.112707769341355</v>
      </c>
      <c r="H25" s="17">
        <v>8.9978375299713198E-2</v>
      </c>
      <c r="I25" s="17">
        <v>7.1489891058270305E-2</v>
      </c>
      <c r="J25" s="17">
        <v>6.01911937581582E-2</v>
      </c>
      <c r="K25" s="17">
        <v>6.3696930471003596E-2</v>
      </c>
      <c r="L25" s="17">
        <v>4.0029289945983197E-2</v>
      </c>
      <c r="M25" s="17"/>
      <c r="N25" s="17">
        <v>7.2087765577387206E-2</v>
      </c>
      <c r="O25" s="17">
        <v>6.3815691559878901E-2</v>
      </c>
      <c r="P25" s="17"/>
      <c r="Q25" s="17">
        <v>0.124413497557256</v>
      </c>
      <c r="R25" s="17">
        <v>6.5584905893248904E-2</v>
      </c>
      <c r="S25" s="17">
        <v>5.3149773922651099E-2</v>
      </c>
      <c r="T25" s="17">
        <v>6.21019904384707E-2</v>
      </c>
      <c r="U25" s="17">
        <v>5.6306021932136199E-2</v>
      </c>
      <c r="V25" s="17">
        <v>5.5972700447033702E-2</v>
      </c>
      <c r="W25" s="17">
        <v>3.4087217720021698E-2</v>
      </c>
      <c r="X25" s="17">
        <v>7.4469265186386802E-2</v>
      </c>
      <c r="Y25" s="17">
        <v>3.9475852927346698E-2</v>
      </c>
      <c r="Z25" s="17">
        <v>7.4879393737438807E-2</v>
      </c>
      <c r="AA25" s="17">
        <v>7.7108087165513206E-2</v>
      </c>
      <c r="AB25" s="17">
        <v>9.0442663736809106E-2</v>
      </c>
      <c r="AC25" s="17">
        <v>0</v>
      </c>
      <c r="AD25" s="17">
        <v>8.3400100935261498E-2</v>
      </c>
      <c r="AE25" s="17">
        <v>9.0162560647710596E-2</v>
      </c>
      <c r="AF25" s="17"/>
      <c r="AG25" s="17">
        <v>4.5054582525193398E-2</v>
      </c>
      <c r="AH25" s="17">
        <v>6.2175653972386898E-2</v>
      </c>
      <c r="AI25" s="17">
        <v>6.1399326536319299E-2</v>
      </c>
      <c r="AJ25" s="17">
        <v>7.4116559654933301E-2</v>
      </c>
      <c r="AK25" s="17">
        <v>9.1073300630940004E-2</v>
      </c>
      <c r="AL25" s="17">
        <v>6.3987035092784306E-2</v>
      </c>
      <c r="AM25" s="17"/>
      <c r="AN25" s="17">
        <v>7.8457111324453099E-2</v>
      </c>
      <c r="AO25" s="17">
        <v>7.0746681886635396E-2</v>
      </c>
      <c r="AP25" s="17">
        <v>5.5260233369838402E-2</v>
      </c>
      <c r="AQ25" s="17"/>
      <c r="AR25" s="17">
        <v>4.8189463161053499E-2</v>
      </c>
      <c r="AS25" s="17">
        <v>8.70834571288472E-2</v>
      </c>
      <c r="AT25" s="17">
        <v>5.7597610038645601E-2</v>
      </c>
      <c r="AU25" s="17"/>
      <c r="AV25" s="17">
        <v>9.5630849530247003E-2</v>
      </c>
      <c r="AW25" s="17">
        <v>5.9499149822625101E-2</v>
      </c>
      <c r="AX25" s="17">
        <v>7.5778047387536102E-2</v>
      </c>
      <c r="AY25" s="17"/>
      <c r="AZ25" s="17">
        <v>6.4322537494568496E-2</v>
      </c>
      <c r="BA25" s="17">
        <v>7.0784264976543901E-2</v>
      </c>
    </row>
    <row r="26" spans="2:53" x14ac:dyDescent="0.35">
      <c r="B26" t="s">
        <v>78</v>
      </c>
      <c r="C26" s="17">
        <v>5.8993957656240402E-2</v>
      </c>
      <c r="D26" s="17">
        <v>5.9856263954342001E-2</v>
      </c>
      <c r="E26" s="17">
        <v>5.8423698621549898E-2</v>
      </c>
      <c r="F26" s="17"/>
      <c r="G26" s="17">
        <v>0.10843820981817399</v>
      </c>
      <c r="H26" s="17">
        <v>9.1380464035555803E-2</v>
      </c>
      <c r="I26" s="17">
        <v>8.0138159854385896E-2</v>
      </c>
      <c r="J26" s="17">
        <v>6.8511953206092296E-2</v>
      </c>
      <c r="K26" s="17">
        <v>3.3841925514814498E-2</v>
      </c>
      <c r="L26" s="17">
        <v>1.75406020823295E-2</v>
      </c>
      <c r="M26" s="17"/>
      <c r="N26" s="17">
        <v>6.0335651250006499E-2</v>
      </c>
      <c r="O26" s="17">
        <v>5.8110694091750799E-2</v>
      </c>
      <c r="P26" s="17"/>
      <c r="Q26" s="17">
        <v>0.117650362482374</v>
      </c>
      <c r="R26" s="17">
        <v>0.103595347480148</v>
      </c>
      <c r="S26" s="17">
        <v>5.6961182707994398E-2</v>
      </c>
      <c r="T26" s="17">
        <v>6.8293436325013404E-2</v>
      </c>
      <c r="U26" s="17">
        <v>7.1798224387063805E-2</v>
      </c>
      <c r="V26" s="17">
        <v>3.0955553840949598E-2</v>
      </c>
      <c r="W26" s="17">
        <v>5.0133242760247297E-2</v>
      </c>
      <c r="X26" s="17">
        <v>3.5629093781528502E-2</v>
      </c>
      <c r="Y26" s="17">
        <v>3.5859658290383303E-2</v>
      </c>
      <c r="Z26" s="17">
        <v>1.7087395378019801E-2</v>
      </c>
      <c r="AA26" s="17">
        <v>2.0866534668305198E-2</v>
      </c>
      <c r="AB26" s="17">
        <v>1.44459412843055E-2</v>
      </c>
      <c r="AC26" s="17">
        <v>2.5266218611934999E-2</v>
      </c>
      <c r="AD26" s="17">
        <v>9.2236002751225996E-2</v>
      </c>
      <c r="AE26" s="17">
        <v>9.53002420511114E-2</v>
      </c>
      <c r="AF26" s="17"/>
      <c r="AG26" s="17">
        <v>3.4134404419397003E-2</v>
      </c>
      <c r="AH26" s="17">
        <v>2.61887164859354E-2</v>
      </c>
      <c r="AI26" s="17">
        <v>9.0262211716223006E-2</v>
      </c>
      <c r="AJ26" s="17">
        <v>3.94796748196896E-2</v>
      </c>
      <c r="AK26" s="17">
        <v>3.9816139450531203E-2</v>
      </c>
      <c r="AL26" s="17">
        <v>9.6093751382246906E-2</v>
      </c>
      <c r="AM26" s="17"/>
      <c r="AN26" s="17">
        <v>7.7152651620809795E-2</v>
      </c>
      <c r="AO26" s="17">
        <v>5.3429879450090902E-2</v>
      </c>
      <c r="AP26" s="17">
        <v>3.6388567338544398E-2</v>
      </c>
      <c r="AQ26" s="17"/>
      <c r="AR26" s="17">
        <v>8.2041440460549703E-2</v>
      </c>
      <c r="AS26" s="17">
        <v>6.0078069778184001E-2</v>
      </c>
      <c r="AT26" s="17">
        <v>4.3878344281528002E-2</v>
      </c>
      <c r="AU26" s="17"/>
      <c r="AV26" s="17">
        <v>7.6377922349854799E-2</v>
      </c>
      <c r="AW26" s="17">
        <v>5.0745971477151701E-2</v>
      </c>
      <c r="AX26" s="17">
        <v>5.5668547070861801E-2</v>
      </c>
      <c r="AY26" s="17"/>
      <c r="AZ26" s="17">
        <v>5.5315270465095101E-2</v>
      </c>
      <c r="BA26" s="17">
        <v>6.3875102888803603E-2</v>
      </c>
    </row>
    <row r="27" spans="2:53" x14ac:dyDescent="0.35">
      <c r="B27" t="s">
        <v>79</v>
      </c>
      <c r="C27" s="17">
        <v>5.5201147663702599E-2</v>
      </c>
      <c r="D27" s="17">
        <v>5.4190015468347501E-2</v>
      </c>
      <c r="E27" s="17">
        <v>5.4889827996000798E-2</v>
      </c>
      <c r="F27" s="17"/>
      <c r="G27" s="17">
        <v>9.5030072903286494E-2</v>
      </c>
      <c r="H27" s="17">
        <v>6.1343721226681601E-2</v>
      </c>
      <c r="I27" s="17">
        <v>3.5865602491788197E-2</v>
      </c>
      <c r="J27" s="17">
        <v>1.8928385401276698E-2</v>
      </c>
      <c r="K27" s="17">
        <v>8.1311693652772896E-2</v>
      </c>
      <c r="L27" s="17">
        <v>5.5249197545265402E-2</v>
      </c>
      <c r="M27" s="17"/>
      <c r="N27" s="17">
        <v>3.8768358045143697E-2</v>
      </c>
      <c r="O27" s="17">
        <v>6.6019179739309E-2</v>
      </c>
      <c r="P27" s="17"/>
      <c r="Q27" s="17">
        <v>7.3032419299581805E-2</v>
      </c>
      <c r="R27" s="17">
        <v>7.7475224204002796E-2</v>
      </c>
      <c r="S27" s="17">
        <v>7.1099207230221104E-2</v>
      </c>
      <c r="T27" s="17">
        <v>4.6732211504367099E-2</v>
      </c>
      <c r="U27" s="17">
        <v>4.9521676726275603E-2</v>
      </c>
      <c r="V27" s="17">
        <v>5.3465767014150303E-2</v>
      </c>
      <c r="W27" s="17">
        <v>1.4395447835668901E-2</v>
      </c>
      <c r="X27" s="17">
        <v>4.7461003134354203E-2</v>
      </c>
      <c r="Y27" s="17">
        <v>3.7525444628867997E-2</v>
      </c>
      <c r="Z27" s="17">
        <v>6.8015704968398399E-2</v>
      </c>
      <c r="AA27" s="17">
        <v>6.7846758246983802E-2</v>
      </c>
      <c r="AB27" s="17">
        <v>2.9952509635186201E-2</v>
      </c>
      <c r="AC27" s="17">
        <v>6.9675794178270897E-2</v>
      </c>
      <c r="AD27" s="17">
        <v>3.8725688747707099E-2</v>
      </c>
      <c r="AE27" s="17">
        <v>0</v>
      </c>
      <c r="AF27" s="17"/>
      <c r="AG27" s="17">
        <v>5.2830097594858599E-2</v>
      </c>
      <c r="AH27" s="17">
        <v>4.3407279136519303E-2</v>
      </c>
      <c r="AI27" s="17">
        <v>9.0141751288295102E-2</v>
      </c>
      <c r="AJ27" s="17">
        <v>6.9347471438475097E-2</v>
      </c>
      <c r="AK27" s="17">
        <v>7.0757185040407303E-2</v>
      </c>
      <c r="AL27" s="17">
        <v>3.3635676793526997E-2</v>
      </c>
      <c r="AM27" s="17"/>
      <c r="AN27" s="17">
        <v>5.5068624843724198E-2</v>
      </c>
      <c r="AO27" s="17">
        <v>6.0371547703228397E-2</v>
      </c>
      <c r="AP27" s="17">
        <v>4.8141816522929003E-2</v>
      </c>
      <c r="AQ27" s="17"/>
      <c r="AR27" s="17">
        <v>0.136979461100556</v>
      </c>
      <c r="AS27" s="17">
        <v>5.0295646346623202E-2</v>
      </c>
      <c r="AT27" s="17">
        <v>4.5835990332678801E-2</v>
      </c>
      <c r="AU27" s="17"/>
      <c r="AV27" s="17">
        <v>8.5443236070115794E-2</v>
      </c>
      <c r="AW27" s="17">
        <v>5.6240828572901899E-2</v>
      </c>
      <c r="AX27" s="17">
        <v>4.7220565554581997E-2</v>
      </c>
      <c r="AY27" s="17"/>
      <c r="AZ27" s="17">
        <v>5.3267407149377902E-2</v>
      </c>
      <c r="BA27" s="17">
        <v>5.7766972862221697E-2</v>
      </c>
    </row>
    <row r="28" spans="2:53" x14ac:dyDescent="0.35">
      <c r="B28" t="s">
        <v>80</v>
      </c>
      <c r="C28" s="17">
        <v>4.5563050326348102E-2</v>
      </c>
      <c r="D28" s="17">
        <v>4.02035186311872E-2</v>
      </c>
      <c r="E28" s="17">
        <v>4.9156753374700199E-2</v>
      </c>
      <c r="F28" s="17"/>
      <c r="G28" s="17">
        <v>9.56962485693401E-2</v>
      </c>
      <c r="H28" s="17">
        <v>5.8364101650394302E-2</v>
      </c>
      <c r="I28" s="17">
        <v>5.4976887916456503E-2</v>
      </c>
      <c r="J28" s="17">
        <v>3.0483154981568401E-2</v>
      </c>
      <c r="K28" s="17">
        <v>3.1886211611605403E-2</v>
      </c>
      <c r="L28" s="17">
        <v>3.0978429590946099E-2</v>
      </c>
      <c r="M28" s="17"/>
      <c r="N28" s="17">
        <v>4.0428547835680499E-2</v>
      </c>
      <c r="O28" s="17">
        <v>4.8943195385443297E-2</v>
      </c>
      <c r="P28" s="17"/>
      <c r="Q28" s="17">
        <v>5.8344831251844899E-2</v>
      </c>
      <c r="R28" s="17">
        <v>4.6926229068292101E-2</v>
      </c>
      <c r="S28" s="17">
        <v>5.8886045316974403E-2</v>
      </c>
      <c r="T28" s="17">
        <v>4.7992564475589597E-2</v>
      </c>
      <c r="U28" s="17">
        <v>3.5038289210984598E-2</v>
      </c>
      <c r="V28" s="17">
        <v>4.94864499660869E-2</v>
      </c>
      <c r="W28" s="17">
        <v>3.44736660142183E-2</v>
      </c>
      <c r="X28" s="17">
        <v>3.0063317786799201E-2</v>
      </c>
      <c r="Y28" s="17">
        <v>2.3724899658008301E-2</v>
      </c>
      <c r="Z28" s="17">
        <v>5.0844981685002899E-2</v>
      </c>
      <c r="AA28" s="17">
        <v>5.2834335002624702E-2</v>
      </c>
      <c r="AB28" s="17">
        <v>2.02576717489137E-2</v>
      </c>
      <c r="AC28" s="17">
        <v>0</v>
      </c>
      <c r="AD28" s="17">
        <v>0.176351251946023</v>
      </c>
      <c r="AE28" s="17">
        <v>0</v>
      </c>
      <c r="AF28" s="17"/>
      <c r="AG28" s="17">
        <v>2.35617639232856E-2</v>
      </c>
      <c r="AH28" s="17">
        <v>1.99105984303985E-2</v>
      </c>
      <c r="AI28" s="17">
        <v>6.7580390731498394E-2</v>
      </c>
      <c r="AJ28" s="17">
        <v>9.0576582865106003E-2</v>
      </c>
      <c r="AK28" s="17">
        <v>3.1417816888996503E-2</v>
      </c>
      <c r="AL28" s="17">
        <v>4.83323460848172E-2</v>
      </c>
      <c r="AM28" s="17"/>
      <c r="AN28" s="17">
        <v>5.7684103878702903E-2</v>
      </c>
      <c r="AO28" s="17">
        <v>5.7136385299548301E-2</v>
      </c>
      <c r="AP28" s="17">
        <v>2.5690886364537899E-2</v>
      </c>
      <c r="AQ28" s="17"/>
      <c r="AR28" s="17">
        <v>6.9655169009555595E-2</v>
      </c>
      <c r="AS28" s="17">
        <v>5.01857863379091E-2</v>
      </c>
      <c r="AT28" s="17">
        <v>4.2282072779431301E-2</v>
      </c>
      <c r="AU28" s="17"/>
      <c r="AV28" s="17">
        <v>9.1976458672537398E-2</v>
      </c>
      <c r="AW28" s="17">
        <v>3.9520985664020999E-2</v>
      </c>
      <c r="AX28" s="17">
        <v>4.23756123566527E-2</v>
      </c>
      <c r="AY28" s="17"/>
      <c r="AZ28" s="17">
        <v>5.2090665902542799E-2</v>
      </c>
      <c r="BA28" s="17">
        <v>3.6901743182201303E-2</v>
      </c>
    </row>
    <row r="29" spans="2:53" x14ac:dyDescent="0.35">
      <c r="B29" t="s">
        <v>81</v>
      </c>
      <c r="C29" s="17">
        <v>3.92890514378854E-2</v>
      </c>
      <c r="D29" s="17">
        <v>4.1901179784590202E-2</v>
      </c>
      <c r="E29" s="17">
        <v>3.7063055450902702E-2</v>
      </c>
      <c r="F29" s="17"/>
      <c r="G29" s="17">
        <v>3.6655375151305701E-2</v>
      </c>
      <c r="H29" s="17">
        <v>4.1282351076152399E-2</v>
      </c>
      <c r="I29" s="17">
        <v>3.4228776682014801E-2</v>
      </c>
      <c r="J29" s="17">
        <v>3.56983464615808E-2</v>
      </c>
      <c r="K29" s="17">
        <v>3.8651133288329698E-2</v>
      </c>
      <c r="L29" s="17">
        <v>4.5015264335780299E-2</v>
      </c>
      <c r="M29" s="17"/>
      <c r="N29" s="17">
        <v>4.8065806101726498E-2</v>
      </c>
      <c r="O29" s="17">
        <v>3.3511139368352802E-2</v>
      </c>
      <c r="P29" s="17"/>
      <c r="Q29" s="17">
        <v>6.1635654947573199E-2</v>
      </c>
      <c r="R29" s="17">
        <v>1.5366048296929301E-2</v>
      </c>
      <c r="S29" s="17">
        <v>2.6321599354899999E-2</v>
      </c>
      <c r="T29" s="17">
        <v>2.8592905088591199E-2</v>
      </c>
      <c r="U29" s="17">
        <v>4.2002899230025502E-2</v>
      </c>
      <c r="V29" s="17">
        <v>4.3183364142662599E-2</v>
      </c>
      <c r="W29" s="17">
        <v>2.9802109723568001E-2</v>
      </c>
      <c r="X29" s="17">
        <v>4.8047356453059201E-2</v>
      </c>
      <c r="Y29" s="17">
        <v>8.2946915653098002E-2</v>
      </c>
      <c r="Z29" s="17">
        <v>2.1142291867993799E-2</v>
      </c>
      <c r="AA29" s="17">
        <v>6.1385335902000099E-2</v>
      </c>
      <c r="AB29" s="17">
        <v>1.16608103859268E-2</v>
      </c>
      <c r="AC29" s="17">
        <v>0.13678719676229401</v>
      </c>
      <c r="AD29" s="17">
        <v>0</v>
      </c>
      <c r="AE29" s="17">
        <v>1.9283373759553701E-2</v>
      </c>
      <c r="AF29" s="17"/>
      <c r="AG29" s="17">
        <v>7.3440113427465398E-2</v>
      </c>
      <c r="AH29" s="17">
        <v>4.4892078109185198E-2</v>
      </c>
      <c r="AI29" s="17">
        <v>1.1872212459320601E-2</v>
      </c>
      <c r="AJ29" s="17">
        <v>1.49955172722553E-2</v>
      </c>
      <c r="AK29" s="17">
        <v>5.0535189199413501E-2</v>
      </c>
      <c r="AL29" s="17">
        <v>2.82748081447858E-2</v>
      </c>
      <c r="AM29" s="17"/>
      <c r="AN29" s="17">
        <v>2.8339929821659698E-2</v>
      </c>
      <c r="AO29" s="17">
        <v>6.0755335289137201E-2</v>
      </c>
      <c r="AP29" s="17">
        <v>3.8896586879085801E-2</v>
      </c>
      <c r="AQ29" s="17"/>
      <c r="AR29" s="17">
        <v>7.2358080259704402E-2</v>
      </c>
      <c r="AS29" s="17">
        <v>5.2318509277957601E-2</v>
      </c>
      <c r="AT29" s="17">
        <v>2.7138821688315499E-2</v>
      </c>
      <c r="AU29" s="17"/>
      <c r="AV29" s="17">
        <v>6.4337913640247199E-2</v>
      </c>
      <c r="AW29" s="17">
        <v>3.7378339891325801E-2</v>
      </c>
      <c r="AX29" s="17">
        <v>4.1513926075337299E-2</v>
      </c>
      <c r="AY29" s="17"/>
      <c r="AZ29" s="17">
        <v>4.6942378722446998E-2</v>
      </c>
      <c r="BA29" s="17">
        <v>2.9134069498077401E-2</v>
      </c>
    </row>
    <row r="30" spans="2:53" x14ac:dyDescent="0.35">
      <c r="B30" t="s">
        <v>82</v>
      </c>
      <c r="C30" s="17">
        <v>3.40154064857216E-2</v>
      </c>
      <c r="D30" s="17">
        <v>3.2862793694437398E-2</v>
      </c>
      <c r="E30" s="17">
        <v>3.51812674724871E-2</v>
      </c>
      <c r="F30" s="17"/>
      <c r="G30" s="17">
        <v>6.7560714598298904E-2</v>
      </c>
      <c r="H30" s="17">
        <v>7.3433292533941694E-2</v>
      </c>
      <c r="I30" s="17">
        <v>3.4050660501057997E-2</v>
      </c>
      <c r="J30" s="17">
        <v>3.59513064144283E-2</v>
      </c>
      <c r="K30" s="17">
        <v>2.0341659311481401E-2</v>
      </c>
      <c r="L30" s="17">
        <v>5.6015469712449497E-3</v>
      </c>
      <c r="M30" s="17"/>
      <c r="N30" s="17">
        <v>2.97723706442433E-2</v>
      </c>
      <c r="O30" s="17">
        <v>3.6808681328066098E-2</v>
      </c>
      <c r="P30" s="17"/>
      <c r="Q30" s="17">
        <v>8.8474185097445202E-2</v>
      </c>
      <c r="R30" s="17">
        <v>5.72021056976258E-2</v>
      </c>
      <c r="S30" s="17">
        <v>4.8404273659837301E-2</v>
      </c>
      <c r="T30" s="17">
        <v>3.4946333413981401E-2</v>
      </c>
      <c r="U30" s="17">
        <v>1.5601599703013299E-2</v>
      </c>
      <c r="V30" s="17">
        <v>1.7933059915432901E-2</v>
      </c>
      <c r="W30" s="17">
        <v>1.4528897037809701E-2</v>
      </c>
      <c r="X30" s="17">
        <v>3.2281004039586801E-2</v>
      </c>
      <c r="Y30" s="17">
        <v>1.42322293500687E-2</v>
      </c>
      <c r="Z30" s="17">
        <v>2.1338726467607601E-2</v>
      </c>
      <c r="AA30" s="17">
        <v>1.7126275716806999E-2</v>
      </c>
      <c r="AB30" s="17">
        <v>6.4038596010457596E-2</v>
      </c>
      <c r="AC30" s="17">
        <v>0</v>
      </c>
      <c r="AD30" s="17">
        <v>0</v>
      </c>
      <c r="AE30" s="17">
        <v>0</v>
      </c>
      <c r="AF30" s="17"/>
      <c r="AG30" s="17">
        <v>5.8888755750430698E-2</v>
      </c>
      <c r="AH30" s="17">
        <v>1.92078167127009E-3</v>
      </c>
      <c r="AI30" s="17">
        <v>7.57804617866666E-2</v>
      </c>
      <c r="AJ30" s="17">
        <v>1.7154660521386499E-2</v>
      </c>
      <c r="AK30" s="17">
        <v>2.08270001934408E-2</v>
      </c>
      <c r="AL30" s="17">
        <v>5.7469120601499599E-2</v>
      </c>
      <c r="AM30" s="17"/>
      <c r="AN30" s="17">
        <v>6.6793305537683006E-2</v>
      </c>
      <c r="AO30" s="17">
        <v>3.6006776849185199E-2</v>
      </c>
      <c r="AP30" s="17">
        <v>1.15563564408225E-2</v>
      </c>
      <c r="AQ30" s="17"/>
      <c r="AR30" s="17">
        <v>8.6824007262311903E-2</v>
      </c>
      <c r="AS30" s="17">
        <v>2.67544611792188E-2</v>
      </c>
      <c r="AT30" s="17">
        <v>3.0746402753822299E-2</v>
      </c>
      <c r="AU30" s="17"/>
      <c r="AV30" s="17">
        <v>1.33307842891631E-2</v>
      </c>
      <c r="AW30" s="17">
        <v>3.1938304240901598E-2</v>
      </c>
      <c r="AX30" s="17">
        <v>3.7571854683883001E-2</v>
      </c>
      <c r="AY30" s="17"/>
      <c r="AZ30" s="17">
        <v>3.8480890160944803E-2</v>
      </c>
      <c r="BA30" s="17">
        <v>2.8090283413319799E-2</v>
      </c>
    </row>
    <row r="31" spans="2:53" x14ac:dyDescent="0.35">
      <c r="B31" t="s">
        <v>83</v>
      </c>
      <c r="C31" s="17">
        <v>1.32773073550494E-2</v>
      </c>
      <c r="D31" s="17">
        <v>1.9649631840859699E-2</v>
      </c>
      <c r="E31" s="17">
        <v>6.1269343342209301E-3</v>
      </c>
      <c r="F31" s="17"/>
      <c r="G31" s="17">
        <v>1.3788727560970999E-2</v>
      </c>
      <c r="H31" s="17">
        <v>3.5908672535761202E-2</v>
      </c>
      <c r="I31" s="17">
        <v>2.1941984000344E-2</v>
      </c>
      <c r="J31" s="17">
        <v>1.0554790309483199E-2</v>
      </c>
      <c r="K31" s="17">
        <v>1.5777506178604201E-3</v>
      </c>
      <c r="L31" s="17">
        <v>4.0004670589671998E-3</v>
      </c>
      <c r="M31" s="17"/>
      <c r="N31" s="17">
        <v>1.3531497270375401E-2</v>
      </c>
      <c r="O31" s="17">
        <v>1.31099690807137E-2</v>
      </c>
      <c r="P31" s="17"/>
      <c r="Q31" s="17">
        <v>1.95333295381491E-2</v>
      </c>
      <c r="R31" s="17">
        <v>3.0514964026544699E-2</v>
      </c>
      <c r="S31" s="17">
        <v>2.0174920086348001E-2</v>
      </c>
      <c r="T31" s="17">
        <v>6.0458973182786696E-3</v>
      </c>
      <c r="U31" s="17">
        <v>3.9141636732224804E-3</v>
      </c>
      <c r="V31" s="17">
        <v>9.5973379757925397E-3</v>
      </c>
      <c r="W31" s="17">
        <v>0</v>
      </c>
      <c r="X31" s="17">
        <v>1.2628440221925301E-2</v>
      </c>
      <c r="Y31" s="17">
        <v>0</v>
      </c>
      <c r="Z31" s="17">
        <v>3.7454488631302199E-2</v>
      </c>
      <c r="AA31" s="17">
        <v>1.1827399707937E-2</v>
      </c>
      <c r="AB31" s="17">
        <v>0</v>
      </c>
      <c r="AC31" s="17">
        <v>0</v>
      </c>
      <c r="AD31" s="17">
        <v>0.120687692143327</v>
      </c>
      <c r="AE31" s="17">
        <v>0</v>
      </c>
      <c r="AF31" s="17"/>
      <c r="AG31" s="17">
        <v>4.2714096034967303E-3</v>
      </c>
      <c r="AH31" s="17">
        <v>1.0616842847304899E-2</v>
      </c>
      <c r="AI31" s="17">
        <v>2.6499387459201398E-2</v>
      </c>
      <c r="AJ31" s="17">
        <v>2.41165753838825E-2</v>
      </c>
      <c r="AK31" s="17">
        <v>1.13074040604352E-2</v>
      </c>
      <c r="AL31" s="17">
        <v>9.6911449472124392E-3</v>
      </c>
      <c r="AM31" s="17"/>
      <c r="AN31" s="17">
        <v>1.3153235955853699E-2</v>
      </c>
      <c r="AO31" s="17">
        <v>1.27635672955156E-2</v>
      </c>
      <c r="AP31" s="17">
        <v>1.6427048138213898E-2</v>
      </c>
      <c r="AQ31" s="17"/>
      <c r="AR31" s="17">
        <v>3.5460171679245298E-2</v>
      </c>
      <c r="AS31" s="17">
        <v>1.86953814712408E-2</v>
      </c>
      <c r="AT31" s="17">
        <v>8.0070304056979597E-3</v>
      </c>
      <c r="AU31" s="17"/>
      <c r="AV31" s="17">
        <v>3.92453643681221E-2</v>
      </c>
      <c r="AW31" s="17">
        <v>1.05003183802633E-2</v>
      </c>
      <c r="AX31" s="17">
        <v>1.29062943244387E-2</v>
      </c>
      <c r="AY31" s="17"/>
      <c r="AZ31" s="17">
        <v>1.7273835504602299E-2</v>
      </c>
      <c r="BA31" s="17">
        <v>7.9744280096814002E-3</v>
      </c>
    </row>
    <row r="32" spans="2:53" x14ac:dyDescent="0.35">
      <c r="B32" t="s">
        <v>84</v>
      </c>
      <c r="C32" s="17">
        <v>2.40883705854514E-2</v>
      </c>
      <c r="D32" s="17">
        <v>1.9294907544317699E-2</v>
      </c>
      <c r="E32" s="17">
        <v>2.85172078125733E-2</v>
      </c>
      <c r="F32" s="17"/>
      <c r="G32" s="17">
        <v>4.0434203703842798E-2</v>
      </c>
      <c r="H32" s="17">
        <v>2.9354029524500801E-2</v>
      </c>
      <c r="I32" s="17">
        <v>2.1750457063981599E-2</v>
      </c>
      <c r="J32" s="17">
        <v>2.9420123407953198E-2</v>
      </c>
      <c r="K32" s="17">
        <v>2.74721635502908E-2</v>
      </c>
      <c r="L32" s="17">
        <v>1.05059861751375E-2</v>
      </c>
      <c r="M32" s="17"/>
      <c r="N32" s="17">
        <v>1.33926035623097E-2</v>
      </c>
      <c r="O32" s="17">
        <v>3.11296066394251E-2</v>
      </c>
      <c r="P32" s="17"/>
      <c r="Q32" s="17">
        <v>9.6809542122046899E-2</v>
      </c>
      <c r="R32" s="17">
        <v>7.0180975055747002E-3</v>
      </c>
      <c r="S32" s="17">
        <v>2.8463381314870001E-2</v>
      </c>
      <c r="T32" s="17">
        <v>2.4615498409560801E-2</v>
      </c>
      <c r="U32" s="17">
        <v>2.04184648636212E-2</v>
      </c>
      <c r="V32" s="17">
        <v>1.91392546997943E-2</v>
      </c>
      <c r="W32" s="17">
        <v>7.0517834146603797E-3</v>
      </c>
      <c r="X32" s="17">
        <v>1.10337093248695E-2</v>
      </c>
      <c r="Y32" s="17">
        <v>3.6103068663595299E-2</v>
      </c>
      <c r="Z32" s="17">
        <v>5.2040160599495797E-3</v>
      </c>
      <c r="AA32" s="17">
        <v>7.8227755810479499E-3</v>
      </c>
      <c r="AB32" s="17">
        <v>0</v>
      </c>
      <c r="AC32" s="17">
        <v>0</v>
      </c>
      <c r="AD32" s="17">
        <v>0</v>
      </c>
      <c r="AE32" s="17">
        <v>0</v>
      </c>
      <c r="AF32" s="17"/>
      <c r="AG32" s="17">
        <v>1.0660751590111499E-2</v>
      </c>
      <c r="AH32" s="17">
        <v>3.4561043345156901E-3</v>
      </c>
      <c r="AI32" s="17">
        <v>2.18269281564978E-2</v>
      </c>
      <c r="AJ32" s="17">
        <v>0</v>
      </c>
      <c r="AK32" s="17">
        <v>6.0373276935459701E-3</v>
      </c>
      <c r="AL32" s="17">
        <v>4.2387190202138901E-2</v>
      </c>
      <c r="AM32" s="17"/>
      <c r="AN32" s="17">
        <v>9.2785262558494896E-3</v>
      </c>
      <c r="AO32" s="17">
        <v>2.91409034148533E-2</v>
      </c>
      <c r="AP32" s="17">
        <v>7.2193248477944998E-4</v>
      </c>
      <c r="AQ32" s="17"/>
      <c r="AR32" s="17">
        <v>1.46270396580862E-2</v>
      </c>
      <c r="AS32" s="17">
        <v>8.3916245225843008E-3</v>
      </c>
      <c r="AT32" s="17">
        <v>1.8666396635316902E-2</v>
      </c>
      <c r="AU32" s="17"/>
      <c r="AV32" s="17">
        <v>2.13831458746634E-2</v>
      </c>
      <c r="AW32" s="17">
        <v>9.2116742938824908E-3</v>
      </c>
      <c r="AX32" s="17">
        <v>2.5015744932130001E-2</v>
      </c>
      <c r="AY32" s="17"/>
      <c r="AZ32" s="17">
        <v>7.0468825879245502E-3</v>
      </c>
      <c r="BA32" s="17">
        <v>4.6700235517901402E-2</v>
      </c>
    </row>
    <row r="33" spans="2:53" x14ac:dyDescent="0.35">
      <c r="C33" s="17"/>
      <c r="D33" s="17"/>
      <c r="E33" s="17"/>
      <c r="F33" s="17"/>
      <c r="G33" s="17"/>
      <c r="H33" s="17"/>
      <c r="I33" s="17"/>
      <c r="J33" s="17"/>
      <c r="K33" s="17"/>
      <c r="L33" s="17"/>
      <c r="M33" s="17"/>
      <c r="N33" s="17"/>
      <c r="O33" s="17"/>
      <c r="P33" s="17"/>
      <c r="Q33" s="17"/>
      <c r="R33" s="17"/>
      <c r="S33" s="17"/>
      <c r="T33" s="17"/>
      <c r="U33" s="17"/>
      <c r="V33" s="17"/>
      <c r="W33" s="17"/>
      <c r="X33" s="17"/>
      <c r="Y33" s="17"/>
      <c r="Z33" s="17"/>
      <c r="AA33" s="17"/>
      <c r="AB33" s="17"/>
      <c r="AC33" s="17"/>
      <c r="AD33" s="17"/>
      <c r="AE33" s="17"/>
      <c r="AF33" s="17"/>
      <c r="AG33" s="17"/>
      <c r="AH33" s="17"/>
      <c r="AI33" s="17"/>
      <c r="AJ33" s="17"/>
      <c r="AK33" s="17"/>
      <c r="AL33" s="17"/>
      <c r="AM33" s="17"/>
      <c r="AN33" s="17"/>
      <c r="AO33" s="17"/>
      <c r="AP33" s="17"/>
      <c r="AQ33" s="17"/>
      <c r="AR33" s="17"/>
      <c r="AS33" s="17"/>
      <c r="AT33" s="17"/>
      <c r="AU33" s="17"/>
      <c r="AV33" s="17"/>
      <c r="AW33" s="17"/>
      <c r="AX33" s="17"/>
      <c r="AY33" s="17"/>
      <c r="AZ33" s="17"/>
      <c r="BA33" s="17"/>
    </row>
    <row r="34" spans="2:53" x14ac:dyDescent="0.35">
      <c r="B34" s="6" t="s">
        <v>100</v>
      </c>
      <c r="C34" s="17"/>
      <c r="D34" s="17"/>
      <c r="E34" s="17"/>
      <c r="F34" s="17"/>
      <c r="G34" s="17"/>
      <c r="H34" s="17"/>
      <c r="I34" s="17"/>
      <c r="J34" s="17"/>
      <c r="K34" s="17"/>
      <c r="L34" s="17"/>
      <c r="M34" s="17"/>
      <c r="N34" s="17"/>
      <c r="O34" s="17"/>
      <c r="P34" s="17"/>
      <c r="Q34" s="17"/>
      <c r="R34" s="17"/>
      <c r="S34" s="17"/>
      <c r="T34" s="17"/>
      <c r="U34" s="17"/>
      <c r="V34" s="17"/>
      <c r="W34" s="17"/>
      <c r="X34" s="17"/>
      <c r="Y34" s="17"/>
      <c r="Z34" s="17"/>
      <c r="AA34" s="17"/>
      <c r="AB34" s="17"/>
      <c r="AC34" s="17"/>
      <c r="AD34" s="17"/>
      <c r="AE34" s="17"/>
      <c r="AF34" s="17"/>
      <c r="AG34" s="17"/>
      <c r="AH34" s="17"/>
      <c r="AI34" s="17"/>
      <c r="AJ34" s="17"/>
      <c r="AK34" s="17"/>
      <c r="AL34" s="17"/>
      <c r="AM34" s="17"/>
      <c r="AN34" s="17"/>
      <c r="AO34" s="17"/>
      <c r="AP34" s="17"/>
      <c r="AQ34" s="17"/>
      <c r="AR34" s="17"/>
      <c r="AS34" s="17"/>
      <c r="AT34" s="17"/>
      <c r="AU34" s="17"/>
      <c r="AV34" s="17"/>
      <c r="AW34" s="17"/>
      <c r="AX34" s="17"/>
      <c r="AY34" s="17"/>
      <c r="AZ34" s="17"/>
      <c r="BA34" s="17"/>
    </row>
    <row r="35" spans="2:53" x14ac:dyDescent="0.35">
      <c r="B35" s="21" t="s">
        <v>86</v>
      </c>
      <c r="C35" s="17"/>
      <c r="D35" s="17"/>
      <c r="E35" s="17"/>
      <c r="F35" s="17"/>
      <c r="G35" s="17"/>
      <c r="H35" s="17"/>
      <c r="I35" s="17"/>
      <c r="J35" s="17"/>
      <c r="K35" s="17"/>
      <c r="L35" s="17"/>
      <c r="M35" s="17"/>
      <c r="N35" s="17"/>
      <c r="O35" s="17"/>
      <c r="P35" s="17"/>
      <c r="Q35" s="17"/>
      <c r="R35" s="17"/>
      <c r="S35" s="17"/>
      <c r="T35" s="17"/>
      <c r="U35" s="17"/>
      <c r="V35" s="17"/>
      <c r="W35" s="17"/>
      <c r="X35" s="17"/>
      <c r="Y35" s="17"/>
      <c r="Z35" s="17"/>
      <c r="AA35" s="17"/>
      <c r="AB35" s="17"/>
      <c r="AC35" s="17"/>
      <c r="AD35" s="17"/>
      <c r="AE35" s="17"/>
      <c r="AF35" s="17"/>
      <c r="AG35" s="17"/>
      <c r="AH35" s="17"/>
      <c r="AI35" s="17"/>
      <c r="AJ35" s="17"/>
      <c r="AK35" s="17"/>
      <c r="AL35" s="17"/>
      <c r="AM35" s="17"/>
      <c r="AN35" s="17"/>
      <c r="AO35" s="17"/>
      <c r="AP35" s="17"/>
      <c r="AQ35" s="17"/>
      <c r="AR35" s="17"/>
      <c r="AS35" s="17"/>
      <c r="AT35" s="17"/>
      <c r="AU35" s="17"/>
      <c r="AV35" s="17"/>
      <c r="AW35" s="17"/>
      <c r="AX35" s="17"/>
      <c r="AY35" s="17"/>
      <c r="AZ35" s="17"/>
      <c r="BA35" s="17"/>
    </row>
    <row r="36" spans="2:53" x14ac:dyDescent="0.35">
      <c r="B36" t="s">
        <v>89</v>
      </c>
      <c r="C36" s="17">
        <v>0.56451156335720998</v>
      </c>
      <c r="D36" s="17">
        <v>0.58179104030780704</v>
      </c>
      <c r="E36" s="17">
        <v>0.55087565573793595</v>
      </c>
      <c r="F36" s="17"/>
      <c r="G36" s="17">
        <v>0.47417954924537298</v>
      </c>
      <c r="H36" s="17">
        <v>0.41526457096709701</v>
      </c>
      <c r="I36" s="17">
        <v>0.53919884754835901</v>
      </c>
      <c r="J36" s="17">
        <v>0.54570242395962099</v>
      </c>
      <c r="K36" s="17">
        <v>0.58635663743847899</v>
      </c>
      <c r="L36" s="17">
        <v>0.69876990059993904</v>
      </c>
      <c r="M36" s="17"/>
      <c r="N36" s="17">
        <v>0.584669840496292</v>
      </c>
      <c r="O36" s="17">
        <v>0.55124096878735995</v>
      </c>
      <c r="P36" s="17"/>
      <c r="Q36" s="17">
        <v>0.36772697371316498</v>
      </c>
      <c r="R36" s="17">
        <v>0.48552942512810199</v>
      </c>
      <c r="S36" s="17">
        <v>0.55280255001128598</v>
      </c>
      <c r="T36" s="17">
        <v>0.55921867176477102</v>
      </c>
      <c r="U36" s="17">
        <v>0.56248011222841399</v>
      </c>
      <c r="V36" s="17">
        <v>0.59630897002049499</v>
      </c>
      <c r="W36" s="17">
        <v>0.64567888653279704</v>
      </c>
      <c r="X36" s="17">
        <v>0.58051823621306797</v>
      </c>
      <c r="Y36" s="17">
        <v>0.71207207850134302</v>
      </c>
      <c r="Z36" s="17">
        <v>0.58752717816349698</v>
      </c>
      <c r="AA36" s="17">
        <v>0.58906211706067901</v>
      </c>
      <c r="AB36" s="17">
        <v>0.66115644888208602</v>
      </c>
      <c r="AC36" s="17">
        <v>0.63349643444808101</v>
      </c>
      <c r="AD36" s="17">
        <v>0.62307285974150395</v>
      </c>
      <c r="AE36" s="17">
        <v>0.71715165639390399</v>
      </c>
      <c r="AF36" s="17"/>
      <c r="AG36" s="17">
        <v>0.70350052428868903</v>
      </c>
      <c r="AH36" s="17">
        <v>0.59787575421554995</v>
      </c>
      <c r="AI36" s="17">
        <v>0.46438068220970402</v>
      </c>
      <c r="AJ36" s="17">
        <v>0.63572214626277701</v>
      </c>
      <c r="AK36" s="17">
        <v>0.63415215893126697</v>
      </c>
      <c r="AL36" s="17">
        <v>0.50611676715036202</v>
      </c>
      <c r="AM36" s="17"/>
      <c r="AN36" s="17">
        <v>0.563542396593673</v>
      </c>
      <c r="AO36" s="17">
        <v>0.58221306782903604</v>
      </c>
      <c r="AP36" s="17">
        <v>0.60016437147622803</v>
      </c>
      <c r="AQ36" s="17"/>
      <c r="AR36" s="17">
        <v>0.45973223881327602</v>
      </c>
      <c r="AS36" s="17">
        <v>0.63980348136519205</v>
      </c>
      <c r="AT36" s="17">
        <v>0.55397939765958104</v>
      </c>
      <c r="AU36" s="17"/>
      <c r="AV36" s="17">
        <v>0.56492913570244896</v>
      </c>
      <c r="AW36" s="17">
        <v>0.62661016570947903</v>
      </c>
      <c r="AX36" s="17">
        <v>0.52515900605701304</v>
      </c>
      <c r="AY36" s="17"/>
      <c r="AZ36" s="17">
        <v>0.57353335701957198</v>
      </c>
      <c r="BA36" s="17">
        <v>0.55254080236665903</v>
      </c>
    </row>
    <row r="37" spans="2:53" x14ac:dyDescent="0.35">
      <c r="B37" t="s">
        <v>69</v>
      </c>
      <c r="C37" s="17">
        <v>0.41958445750547801</v>
      </c>
      <c r="D37" s="17">
        <v>0.41469118333903199</v>
      </c>
      <c r="E37" s="17">
        <v>0.42336681874063897</v>
      </c>
      <c r="F37" s="17"/>
      <c r="G37" s="17">
        <v>0.35673128565040702</v>
      </c>
      <c r="H37" s="17">
        <v>0.271889384026759</v>
      </c>
      <c r="I37" s="17">
        <v>0.37882750900256401</v>
      </c>
      <c r="J37" s="17">
        <v>0.43926914800424699</v>
      </c>
      <c r="K37" s="17">
        <v>0.45814121056585599</v>
      </c>
      <c r="L37" s="17">
        <v>0.51612564532329397</v>
      </c>
      <c r="M37" s="17"/>
      <c r="N37" s="17">
        <v>0.42118396720335199</v>
      </c>
      <c r="O37" s="17">
        <v>0.41853146847449202</v>
      </c>
      <c r="P37" s="17"/>
      <c r="Q37" s="17">
        <v>0.28293781132467399</v>
      </c>
      <c r="R37" s="17">
        <v>0.38041325609575599</v>
      </c>
      <c r="S37" s="17">
        <v>0.41752585494535399</v>
      </c>
      <c r="T37" s="17">
        <v>0.39359592000696397</v>
      </c>
      <c r="U37" s="17">
        <v>0.43384445428469498</v>
      </c>
      <c r="V37" s="17">
        <v>0.45614999773277498</v>
      </c>
      <c r="W37" s="17">
        <v>0.392749619042702</v>
      </c>
      <c r="X37" s="17">
        <v>0.47330152295122402</v>
      </c>
      <c r="Y37" s="17">
        <v>0.407581100522527</v>
      </c>
      <c r="Z37" s="17">
        <v>0.44704177676191698</v>
      </c>
      <c r="AA37" s="17">
        <v>0.58512042545259901</v>
      </c>
      <c r="AB37" s="17">
        <v>0.47825015183657799</v>
      </c>
      <c r="AC37" s="17">
        <v>0.62871627263680296</v>
      </c>
      <c r="AD37" s="17">
        <v>0.57603963520489898</v>
      </c>
      <c r="AE37" s="17">
        <v>0.54773287425751505</v>
      </c>
      <c r="AF37" s="17"/>
      <c r="AG37" s="17">
        <v>0.44704775400469299</v>
      </c>
      <c r="AH37" s="17">
        <v>0.35274733829163002</v>
      </c>
      <c r="AI37" s="17">
        <v>0.39256531031970299</v>
      </c>
      <c r="AJ37" s="17">
        <v>0.55074631829047604</v>
      </c>
      <c r="AK37" s="17">
        <v>0.45688941387580101</v>
      </c>
      <c r="AL37" s="17">
        <v>0.380577647519665</v>
      </c>
      <c r="AM37" s="17"/>
      <c r="AN37" s="17">
        <v>0.482787939261897</v>
      </c>
      <c r="AO37" s="17">
        <v>0.44600761942968797</v>
      </c>
      <c r="AP37" s="17">
        <v>0.38669565045601501</v>
      </c>
      <c r="AQ37" s="17"/>
      <c r="AR37" s="17">
        <v>0.37118502096150402</v>
      </c>
      <c r="AS37" s="17">
        <v>0.4810399884198</v>
      </c>
      <c r="AT37" s="17">
        <v>0.40042693610781399</v>
      </c>
      <c r="AU37" s="17"/>
      <c r="AV37" s="17">
        <v>0.47835269978211598</v>
      </c>
      <c r="AW37" s="17">
        <v>0.49852830872722897</v>
      </c>
      <c r="AX37" s="17">
        <v>0.31945133462622999</v>
      </c>
      <c r="AY37" s="17"/>
      <c r="AZ37" s="17">
        <v>0.42609042108400502</v>
      </c>
      <c r="BA37" s="17">
        <v>0.41095187978019698</v>
      </c>
    </row>
    <row r="38" spans="2:53" x14ac:dyDescent="0.35">
      <c r="B38" t="s">
        <v>90</v>
      </c>
      <c r="C38" s="17">
        <v>0.31919721018528302</v>
      </c>
      <c r="D38" s="17">
        <v>0.32738786008193899</v>
      </c>
      <c r="E38" s="17">
        <v>0.31291821389842001</v>
      </c>
      <c r="F38" s="17"/>
      <c r="G38" s="17">
        <v>0.16437758565994601</v>
      </c>
      <c r="H38" s="17">
        <v>0.21525569753497001</v>
      </c>
      <c r="I38" s="17">
        <v>0.219523761895414</v>
      </c>
      <c r="J38" s="17">
        <v>0.35520280078364103</v>
      </c>
      <c r="K38" s="17">
        <v>0.38909576238504201</v>
      </c>
      <c r="L38" s="17">
        <v>0.433395969434891</v>
      </c>
      <c r="M38" s="17"/>
      <c r="N38" s="17">
        <v>0.31080157527498498</v>
      </c>
      <c r="O38" s="17">
        <v>0.32472422354472602</v>
      </c>
      <c r="P38" s="17"/>
      <c r="Q38" s="17">
        <v>0.17577998106906201</v>
      </c>
      <c r="R38" s="17">
        <v>0.281676529840304</v>
      </c>
      <c r="S38" s="17">
        <v>0.29639761583567997</v>
      </c>
      <c r="T38" s="17">
        <v>0.25494657084611699</v>
      </c>
      <c r="U38" s="17">
        <v>0.35059996064121801</v>
      </c>
      <c r="V38" s="17">
        <v>0.361374622320219</v>
      </c>
      <c r="W38" s="17">
        <v>0.392515722887187</v>
      </c>
      <c r="X38" s="17">
        <v>0.35559345566264999</v>
      </c>
      <c r="Y38" s="17">
        <v>0.37758837459514599</v>
      </c>
      <c r="Z38" s="17">
        <v>0.408519835902656</v>
      </c>
      <c r="AA38" s="17">
        <v>0.35855247252445799</v>
      </c>
      <c r="AB38" s="17">
        <v>0.34655882942591698</v>
      </c>
      <c r="AC38" s="17">
        <v>0.42360601146186899</v>
      </c>
      <c r="AD38" s="17">
        <v>0.28763400839706099</v>
      </c>
      <c r="AE38" s="17">
        <v>0.41057280420533698</v>
      </c>
      <c r="AF38" s="17"/>
      <c r="AG38" s="17">
        <v>0.246250184469612</v>
      </c>
      <c r="AH38" s="17">
        <v>0.59954899653318205</v>
      </c>
      <c r="AI38" s="17">
        <v>0.13352275627768401</v>
      </c>
      <c r="AJ38" s="17">
        <v>0.193794186429599</v>
      </c>
      <c r="AK38" s="17">
        <v>0.44037280236017201</v>
      </c>
      <c r="AL38" s="17">
        <v>0.270888092017458</v>
      </c>
      <c r="AM38" s="17"/>
      <c r="AN38" s="17">
        <v>0.19843632686823401</v>
      </c>
      <c r="AO38" s="17">
        <v>0.19970063337448199</v>
      </c>
      <c r="AP38" s="17">
        <v>0.50363841821271005</v>
      </c>
      <c r="AQ38" s="17"/>
      <c r="AR38" s="17">
        <v>0.22625053637720299</v>
      </c>
      <c r="AS38" s="17">
        <v>0.29661302196306899</v>
      </c>
      <c r="AT38" s="17">
        <v>0.36438889150916698</v>
      </c>
      <c r="AU38" s="17"/>
      <c r="AV38" s="17">
        <v>0.24615390917527699</v>
      </c>
      <c r="AW38" s="17">
        <v>0.31150087520007702</v>
      </c>
      <c r="AX38" s="17">
        <v>0.367061731815573</v>
      </c>
      <c r="AY38" s="17"/>
      <c r="AZ38" s="17">
        <v>0.29963530446098602</v>
      </c>
      <c r="BA38" s="17">
        <v>0.34515334559571897</v>
      </c>
    </row>
    <row r="39" spans="2:53" x14ac:dyDescent="0.35">
      <c r="B39" t="s">
        <v>91</v>
      </c>
      <c r="C39" s="17">
        <v>0.30882920105040501</v>
      </c>
      <c r="D39" s="17">
        <v>0.30575736996414099</v>
      </c>
      <c r="E39" s="17">
        <v>0.31271651751254498</v>
      </c>
      <c r="F39" s="17"/>
      <c r="G39" s="17">
        <v>0.36739632913800502</v>
      </c>
      <c r="H39" s="17">
        <v>0.39216527952803598</v>
      </c>
      <c r="I39" s="17">
        <v>0.35346326295063801</v>
      </c>
      <c r="J39" s="17">
        <v>0.33245621558949501</v>
      </c>
      <c r="K39" s="17">
        <v>0.248367251442591</v>
      </c>
      <c r="L39" s="17">
        <v>0.23325747559152801</v>
      </c>
      <c r="M39" s="17"/>
      <c r="N39" s="17">
        <v>0.30727920159183197</v>
      </c>
      <c r="O39" s="17">
        <v>0.30984959650663801</v>
      </c>
      <c r="P39" s="17"/>
      <c r="Q39" s="17">
        <v>0.41463108101271001</v>
      </c>
      <c r="R39" s="17">
        <v>0.43941543402636102</v>
      </c>
      <c r="S39" s="17">
        <v>0.31872085697674102</v>
      </c>
      <c r="T39" s="17">
        <v>0.32229115376184497</v>
      </c>
      <c r="U39" s="17">
        <v>0.23950375505496399</v>
      </c>
      <c r="V39" s="17">
        <v>0.26442737807597699</v>
      </c>
      <c r="W39" s="17">
        <v>0.33820205236710499</v>
      </c>
      <c r="X39" s="17">
        <v>0.29645883062915102</v>
      </c>
      <c r="Y39" s="17">
        <v>0.24851904782586501</v>
      </c>
      <c r="Z39" s="17">
        <v>0.25274075486931602</v>
      </c>
      <c r="AA39" s="17">
        <v>0.183460886959185</v>
      </c>
      <c r="AB39" s="17">
        <v>0.18630571571676499</v>
      </c>
      <c r="AC39" s="17">
        <v>0.22678751663625499</v>
      </c>
      <c r="AD39" s="17">
        <v>0.52952321445506001</v>
      </c>
      <c r="AE39" s="17">
        <v>0.27019006284972902</v>
      </c>
      <c r="AF39" s="17"/>
      <c r="AG39" s="17">
        <v>0.22363666661869699</v>
      </c>
      <c r="AH39" s="17">
        <v>0.27666026056756599</v>
      </c>
      <c r="AI39" s="17">
        <v>0.46728901076065499</v>
      </c>
      <c r="AJ39" s="17">
        <v>0.32404849273224001</v>
      </c>
      <c r="AK39" s="17">
        <v>0.18437447547230201</v>
      </c>
      <c r="AL39" s="17">
        <v>0.34044257926476901</v>
      </c>
      <c r="AM39" s="17"/>
      <c r="AN39" s="17">
        <v>0.36203827201288402</v>
      </c>
      <c r="AO39" s="17">
        <v>0.324291011017104</v>
      </c>
      <c r="AP39" s="17">
        <v>0.26953458343706199</v>
      </c>
      <c r="AQ39" s="17"/>
      <c r="AR39" s="17">
        <v>0.22746656499477699</v>
      </c>
      <c r="AS39" s="17">
        <v>0.27260448731648002</v>
      </c>
      <c r="AT39" s="17">
        <v>0.345754482372092</v>
      </c>
      <c r="AU39" s="17"/>
      <c r="AV39" s="17">
        <v>0.25734845557100799</v>
      </c>
      <c r="AW39" s="17">
        <v>0.28981726941422697</v>
      </c>
      <c r="AX39" s="17">
        <v>0.35592499748979101</v>
      </c>
      <c r="AY39" s="17"/>
      <c r="AZ39" s="17">
        <v>0.30842636387492101</v>
      </c>
      <c r="BA39" s="17">
        <v>0.30936371422220899</v>
      </c>
    </row>
    <row r="40" spans="2:53" x14ac:dyDescent="0.35">
      <c r="B40" t="s">
        <v>92</v>
      </c>
      <c r="C40" s="17">
        <v>0.27289489391406002</v>
      </c>
      <c r="D40" s="17">
        <v>0.24061339943316401</v>
      </c>
      <c r="E40" s="17">
        <v>0.30311657820536603</v>
      </c>
      <c r="F40" s="17"/>
      <c r="G40" s="17">
        <v>0.216116382613843</v>
      </c>
      <c r="H40" s="17">
        <v>0.24668158575883001</v>
      </c>
      <c r="I40" s="17">
        <v>0.21370643234349099</v>
      </c>
      <c r="J40" s="17">
        <v>0.29659101653787801</v>
      </c>
      <c r="K40" s="17">
        <v>0.32843483888141001</v>
      </c>
      <c r="L40" s="17">
        <v>0.29658179102528798</v>
      </c>
      <c r="M40" s="17"/>
      <c r="N40" s="17">
        <v>0.25265399341471201</v>
      </c>
      <c r="O40" s="17">
        <v>0.28621988108445601</v>
      </c>
      <c r="P40" s="17"/>
      <c r="Q40" s="17">
        <v>0.21955275479755201</v>
      </c>
      <c r="R40" s="17">
        <v>0.25993992083670597</v>
      </c>
      <c r="S40" s="17">
        <v>0.300076959077275</v>
      </c>
      <c r="T40" s="17">
        <v>0.305065681872357</v>
      </c>
      <c r="U40" s="17">
        <v>0.33049009383533001</v>
      </c>
      <c r="V40" s="17">
        <v>0.28427481578476299</v>
      </c>
      <c r="W40" s="17">
        <v>0.27017124158675598</v>
      </c>
      <c r="X40" s="17">
        <v>0.28024020029788399</v>
      </c>
      <c r="Y40" s="17">
        <v>0.20216333981246001</v>
      </c>
      <c r="Z40" s="17">
        <v>0.27351246921677802</v>
      </c>
      <c r="AA40" s="17">
        <v>0.26766351016079398</v>
      </c>
      <c r="AB40" s="17">
        <v>0.21706468071752</v>
      </c>
      <c r="AC40" s="17">
        <v>8.4713798346933003E-2</v>
      </c>
      <c r="AD40" s="17">
        <v>0.21560849248441599</v>
      </c>
      <c r="AE40" s="17">
        <v>0.16278110658345499</v>
      </c>
      <c r="AF40" s="17"/>
      <c r="AG40" s="17">
        <v>0.254150394891692</v>
      </c>
      <c r="AH40" s="17">
        <v>0.26167928093735099</v>
      </c>
      <c r="AI40" s="17">
        <v>0.26827265850028398</v>
      </c>
      <c r="AJ40" s="17">
        <v>0.30991503100586598</v>
      </c>
      <c r="AK40" s="17">
        <v>0.27911596360920798</v>
      </c>
      <c r="AL40" s="17">
        <v>0.29009855887146502</v>
      </c>
      <c r="AM40" s="17"/>
      <c r="AN40" s="17">
        <v>0.26929728072721398</v>
      </c>
      <c r="AO40" s="17">
        <v>0.254765261315332</v>
      </c>
      <c r="AP40" s="17">
        <v>0.28214531928515801</v>
      </c>
      <c r="AQ40" s="17"/>
      <c r="AR40" s="17">
        <v>0.20215600776112799</v>
      </c>
      <c r="AS40" s="17">
        <v>0.24927764103362099</v>
      </c>
      <c r="AT40" s="17">
        <v>0.299263695645058</v>
      </c>
      <c r="AU40" s="17"/>
      <c r="AV40" s="17">
        <v>0.20188120086546699</v>
      </c>
      <c r="AW40" s="17">
        <v>0.27072316061551499</v>
      </c>
      <c r="AX40" s="17">
        <v>0.29791913856698299</v>
      </c>
      <c r="AY40" s="17"/>
      <c r="AZ40" s="17">
        <v>0.25927249294462101</v>
      </c>
      <c r="BA40" s="17">
        <v>0.29097006967461198</v>
      </c>
    </row>
    <row r="41" spans="2:53" x14ac:dyDescent="0.35">
      <c r="B41" t="s">
        <v>93</v>
      </c>
      <c r="C41" s="17">
        <v>0.191152841660507</v>
      </c>
      <c r="D41" s="17">
        <v>0.17754483895616699</v>
      </c>
      <c r="E41" s="17">
        <v>0.20360232119833399</v>
      </c>
      <c r="F41" s="17"/>
      <c r="G41" s="17">
        <v>0.238308085928402</v>
      </c>
      <c r="H41" s="17">
        <v>0.27536522678594799</v>
      </c>
      <c r="I41" s="17">
        <v>0.241771221802354</v>
      </c>
      <c r="J41" s="17">
        <v>0.161700430584412</v>
      </c>
      <c r="K41" s="17">
        <v>0.134422180594202</v>
      </c>
      <c r="L41" s="17">
        <v>0.14822439515175001</v>
      </c>
      <c r="M41" s="17"/>
      <c r="N41" s="17">
        <v>0.193352354689246</v>
      </c>
      <c r="O41" s="17">
        <v>0.189704858509263</v>
      </c>
      <c r="P41" s="17"/>
      <c r="Q41" s="17">
        <v>0.23664029876906401</v>
      </c>
      <c r="R41" s="17">
        <v>0.19885638383709001</v>
      </c>
      <c r="S41" s="17">
        <v>0.23498692538639099</v>
      </c>
      <c r="T41" s="17">
        <v>0.218305354773079</v>
      </c>
      <c r="U41" s="17">
        <v>0.18162917570846099</v>
      </c>
      <c r="V41" s="17">
        <v>0.16133317379738599</v>
      </c>
      <c r="W41" s="17">
        <v>0.16403716089892401</v>
      </c>
      <c r="X41" s="17">
        <v>0.19079671262797601</v>
      </c>
      <c r="Y41" s="17">
        <v>0.13327719792397399</v>
      </c>
      <c r="Z41" s="17">
        <v>0.16939972381372101</v>
      </c>
      <c r="AA41" s="17">
        <v>0.12667826016304801</v>
      </c>
      <c r="AB41" s="17">
        <v>0.16088771529832899</v>
      </c>
      <c r="AC41" s="17">
        <v>0.19184817266142501</v>
      </c>
      <c r="AD41" s="17">
        <v>0.34377495903892502</v>
      </c>
      <c r="AE41" s="17">
        <v>0.12876516493488799</v>
      </c>
      <c r="AF41" s="17"/>
      <c r="AG41" s="17">
        <v>0.17617575996688101</v>
      </c>
      <c r="AH41" s="17">
        <v>0.12404622966728</v>
      </c>
      <c r="AI41" s="17">
        <v>0.29254016053477</v>
      </c>
      <c r="AJ41" s="17">
        <v>0.15812286159432001</v>
      </c>
      <c r="AK41" s="17">
        <v>0.138255051396484</v>
      </c>
      <c r="AL41" s="17">
        <v>0.25015867858607799</v>
      </c>
      <c r="AM41" s="17"/>
      <c r="AN41" s="17">
        <v>0.22716985945221399</v>
      </c>
      <c r="AO41" s="17">
        <v>0.228396231182033</v>
      </c>
      <c r="AP41" s="17">
        <v>0.139383481610449</v>
      </c>
      <c r="AQ41" s="17"/>
      <c r="AR41" s="17">
        <v>0.19011378079088601</v>
      </c>
      <c r="AS41" s="17">
        <v>0.190623245766505</v>
      </c>
      <c r="AT41" s="17">
        <v>0.19459603479816601</v>
      </c>
      <c r="AU41" s="17"/>
      <c r="AV41" s="17">
        <v>0.16720645334051601</v>
      </c>
      <c r="AW41" s="17">
        <v>0.16895026586540901</v>
      </c>
      <c r="AX41" s="17">
        <v>0.21426784061960999</v>
      </c>
      <c r="AY41" s="17"/>
      <c r="AZ41" s="17">
        <v>0.21536688620738401</v>
      </c>
      <c r="BA41" s="17">
        <v>0.15902391578022201</v>
      </c>
    </row>
    <row r="42" spans="2:53" x14ac:dyDescent="0.35">
      <c r="B42" t="s">
        <v>94</v>
      </c>
      <c r="C42" s="17">
        <v>0.16185618336073601</v>
      </c>
      <c r="D42" s="17">
        <v>0.14874322876298299</v>
      </c>
      <c r="E42" s="17">
        <v>0.17431481810655899</v>
      </c>
      <c r="F42" s="17"/>
      <c r="G42" s="17">
        <v>0.116958116433706</v>
      </c>
      <c r="H42" s="17">
        <v>0.17779171161278801</v>
      </c>
      <c r="I42" s="17">
        <v>0.147319802728102</v>
      </c>
      <c r="J42" s="17">
        <v>0.14329616846738599</v>
      </c>
      <c r="K42" s="17">
        <v>0.16531938260190401</v>
      </c>
      <c r="L42" s="17">
        <v>0.189442303084147</v>
      </c>
      <c r="M42" s="17"/>
      <c r="N42" s="17">
        <v>0.174114243758593</v>
      </c>
      <c r="O42" s="17">
        <v>0.15378645852114001</v>
      </c>
      <c r="P42" s="17"/>
      <c r="Q42" s="17">
        <v>0.10695671973969</v>
      </c>
      <c r="R42" s="17">
        <v>0.15220063665122299</v>
      </c>
      <c r="S42" s="17">
        <v>0.153393548965058</v>
      </c>
      <c r="T42" s="17">
        <v>0.152719135556417</v>
      </c>
      <c r="U42" s="17">
        <v>0.16037260453754901</v>
      </c>
      <c r="V42" s="17">
        <v>0.187262120291631</v>
      </c>
      <c r="W42" s="17">
        <v>0.224494366719794</v>
      </c>
      <c r="X42" s="17">
        <v>0.19864297417063401</v>
      </c>
      <c r="Y42" s="17">
        <v>0.165276494592318</v>
      </c>
      <c r="Z42" s="17">
        <v>0.16795800692201401</v>
      </c>
      <c r="AA42" s="17">
        <v>0.16230193512657801</v>
      </c>
      <c r="AB42" s="17">
        <v>0.217671534673615</v>
      </c>
      <c r="AC42" s="17">
        <v>5.0744052761582198E-2</v>
      </c>
      <c r="AD42" s="17">
        <v>0.15962131092434301</v>
      </c>
      <c r="AE42" s="17">
        <v>0</v>
      </c>
      <c r="AF42" s="17"/>
      <c r="AG42" s="17">
        <v>0.20134876276954999</v>
      </c>
      <c r="AH42" s="17">
        <v>0.14424568951280201</v>
      </c>
      <c r="AI42" s="17">
        <v>0.14858899922761001</v>
      </c>
      <c r="AJ42" s="17">
        <v>0.15318920612781201</v>
      </c>
      <c r="AK42" s="17">
        <v>0.20122128348913201</v>
      </c>
      <c r="AL42" s="17">
        <v>0.135499433229188</v>
      </c>
      <c r="AM42" s="17"/>
      <c r="AN42" s="17">
        <v>0.174759470764179</v>
      </c>
      <c r="AO42" s="17">
        <v>0.18434278039087201</v>
      </c>
      <c r="AP42" s="17">
        <v>0.14098958104704301</v>
      </c>
      <c r="AQ42" s="17"/>
      <c r="AR42" s="17">
        <v>0.21563654223482001</v>
      </c>
      <c r="AS42" s="17">
        <v>0.18336178234387701</v>
      </c>
      <c r="AT42" s="17">
        <v>0.14312394121563801</v>
      </c>
      <c r="AU42" s="17"/>
      <c r="AV42" s="17">
        <v>0.17430637498947499</v>
      </c>
      <c r="AW42" s="17">
        <v>0.16509889350558499</v>
      </c>
      <c r="AX42" s="17">
        <v>0.146665849885839</v>
      </c>
      <c r="AY42" s="17"/>
      <c r="AZ42" s="17">
        <v>0.15386698731969001</v>
      </c>
      <c r="BA42" s="17">
        <v>0.17245681998502699</v>
      </c>
    </row>
    <row r="43" spans="2:53" x14ac:dyDescent="0.35">
      <c r="B43" t="s">
        <v>95</v>
      </c>
      <c r="C43" s="17">
        <v>0.14620595944879</v>
      </c>
      <c r="D43" s="17">
        <v>0.15913039039374</v>
      </c>
      <c r="E43" s="17">
        <v>0.135019729138978</v>
      </c>
      <c r="F43" s="17"/>
      <c r="G43" s="17">
        <v>0.16146173056306201</v>
      </c>
      <c r="H43" s="17">
        <v>0.164695362321816</v>
      </c>
      <c r="I43" s="17">
        <v>0.14883165548591501</v>
      </c>
      <c r="J43" s="17">
        <v>0.13895127419283301</v>
      </c>
      <c r="K43" s="17">
        <v>0.13441909613425099</v>
      </c>
      <c r="L43" s="17">
        <v>0.140102165125288</v>
      </c>
      <c r="M43" s="17"/>
      <c r="N43" s="17">
        <v>0.16078317348002699</v>
      </c>
      <c r="O43" s="17">
        <v>0.13660948966956199</v>
      </c>
      <c r="P43" s="17"/>
      <c r="Q43" s="17">
        <v>0.14601439771715899</v>
      </c>
      <c r="R43" s="17">
        <v>0.17361251436785199</v>
      </c>
      <c r="S43" s="17">
        <v>0.122618511451646</v>
      </c>
      <c r="T43" s="17">
        <v>0.14582290524163799</v>
      </c>
      <c r="U43" s="17">
        <v>0.21404797982389001</v>
      </c>
      <c r="V43" s="17">
        <v>0.119948377809002</v>
      </c>
      <c r="W43" s="17">
        <v>0.142357497162723</v>
      </c>
      <c r="X43" s="17">
        <v>8.6998893490028803E-2</v>
      </c>
      <c r="Y43" s="17">
        <v>0.154670682215856</v>
      </c>
      <c r="Z43" s="17">
        <v>0.185954670723536</v>
      </c>
      <c r="AA43" s="17">
        <v>0.11385584968022</v>
      </c>
      <c r="AB43" s="17">
        <v>0.14793092375679701</v>
      </c>
      <c r="AC43" s="17">
        <v>8.6268299164942205E-2</v>
      </c>
      <c r="AD43" s="17">
        <v>4.6583594591393197E-2</v>
      </c>
      <c r="AE43" s="17">
        <v>0.132523006844813</v>
      </c>
      <c r="AF43" s="17"/>
      <c r="AG43" s="17">
        <v>0.16504232546924</v>
      </c>
      <c r="AH43" s="17">
        <v>9.4226384242988695E-2</v>
      </c>
      <c r="AI43" s="17">
        <v>0.19097161863279</v>
      </c>
      <c r="AJ43" s="17">
        <v>0.15550364617648099</v>
      </c>
      <c r="AK43" s="17">
        <v>0.15188323859147601</v>
      </c>
      <c r="AL43" s="17">
        <v>0.16947041596679799</v>
      </c>
      <c r="AM43" s="17"/>
      <c r="AN43" s="17">
        <v>0.173435622246497</v>
      </c>
      <c r="AO43" s="17">
        <v>0.14510974109744701</v>
      </c>
      <c r="AP43" s="17">
        <v>0.12693950714357399</v>
      </c>
      <c r="AQ43" s="17"/>
      <c r="AR43" s="17">
        <v>0.14562053836649899</v>
      </c>
      <c r="AS43" s="17">
        <v>0.14451319011246</v>
      </c>
      <c r="AT43" s="17">
        <v>0.157262722697674</v>
      </c>
      <c r="AU43" s="17"/>
      <c r="AV43" s="17">
        <v>0.19276913261963299</v>
      </c>
      <c r="AW43" s="17">
        <v>0.13856429266046799</v>
      </c>
      <c r="AX43" s="17">
        <v>0.156652039845564</v>
      </c>
      <c r="AY43" s="17"/>
      <c r="AZ43" s="17">
        <v>0.16044253505307601</v>
      </c>
      <c r="BA43" s="17">
        <v>0.127315852862355</v>
      </c>
    </row>
    <row r="44" spans="2:53" x14ac:dyDescent="0.35">
      <c r="B44" t="s">
        <v>96</v>
      </c>
      <c r="C44" s="17">
        <v>9.5049411400652498E-2</v>
      </c>
      <c r="D44" s="17">
        <v>8.8272988247393894E-2</v>
      </c>
      <c r="E44" s="17">
        <v>9.8514970351746597E-2</v>
      </c>
      <c r="F44" s="17"/>
      <c r="G44" s="17">
        <v>0.222367384269851</v>
      </c>
      <c r="H44" s="17">
        <v>0.14955579184825599</v>
      </c>
      <c r="I44" s="17">
        <v>9.4053642227074602E-2</v>
      </c>
      <c r="J44" s="17">
        <v>6.6911688602099895E-2</v>
      </c>
      <c r="K44" s="17">
        <v>5.8743038792402197E-2</v>
      </c>
      <c r="L44" s="17">
        <v>5.5092611454232401E-2</v>
      </c>
      <c r="M44" s="17"/>
      <c r="N44" s="17">
        <v>8.9584113418230096E-2</v>
      </c>
      <c r="O44" s="17">
        <v>9.8647325707899497E-2</v>
      </c>
      <c r="P44" s="17"/>
      <c r="Q44" s="17">
        <v>0.16726972805391599</v>
      </c>
      <c r="R44" s="17">
        <v>0.117792175053491</v>
      </c>
      <c r="S44" s="17">
        <v>9.7075961187760906E-2</v>
      </c>
      <c r="T44" s="17">
        <v>0.124566558035188</v>
      </c>
      <c r="U44" s="17">
        <v>8.4688272024325301E-2</v>
      </c>
      <c r="V44" s="17">
        <v>6.6765131233730401E-2</v>
      </c>
      <c r="W44" s="17">
        <v>5.9588496547858798E-2</v>
      </c>
      <c r="X44" s="17">
        <v>5.9586294071319497E-2</v>
      </c>
      <c r="Y44" s="17">
        <v>6.9475366485456297E-2</v>
      </c>
      <c r="Z44" s="17">
        <v>7.51573505832272E-2</v>
      </c>
      <c r="AA44" s="17">
        <v>6.7785249739228504E-2</v>
      </c>
      <c r="AB44" s="17">
        <v>4.7826211893424203E-2</v>
      </c>
      <c r="AC44" s="17">
        <v>0.119235887559488</v>
      </c>
      <c r="AD44" s="17">
        <v>0.103957751121647</v>
      </c>
      <c r="AE44" s="17">
        <v>5.3069805682911801E-2</v>
      </c>
      <c r="AF44" s="17"/>
      <c r="AG44" s="17">
        <v>0.107476496325442</v>
      </c>
      <c r="AH44" s="17">
        <v>6.3683206994789507E-2</v>
      </c>
      <c r="AI44" s="17">
        <v>0.14516136690005799</v>
      </c>
      <c r="AJ44" s="17">
        <v>0.10907741785623599</v>
      </c>
      <c r="AK44" s="17">
        <v>6.0107547331821998E-2</v>
      </c>
      <c r="AL44" s="17">
        <v>9.9112574805013898E-2</v>
      </c>
      <c r="AM44" s="17"/>
      <c r="AN44" s="17">
        <v>9.3176607184844801E-2</v>
      </c>
      <c r="AO44" s="17">
        <v>0.12783533261613</v>
      </c>
      <c r="AP44" s="17">
        <v>7.61696282817277E-2</v>
      </c>
      <c r="AQ44" s="17"/>
      <c r="AR44" s="17">
        <v>0.19245866599546499</v>
      </c>
      <c r="AS44" s="17">
        <v>0.105287342486652</v>
      </c>
      <c r="AT44" s="17">
        <v>7.1792659342933995E-2</v>
      </c>
      <c r="AU44" s="17"/>
      <c r="AV44" s="17">
        <v>0.13611309663701601</v>
      </c>
      <c r="AW44" s="17">
        <v>9.2416591778159099E-2</v>
      </c>
      <c r="AX44" s="17">
        <v>8.72036452671478E-2</v>
      </c>
      <c r="AY44" s="17"/>
      <c r="AZ44" s="17">
        <v>9.9121629839340794E-2</v>
      </c>
      <c r="BA44" s="17">
        <v>8.9646100766955894E-2</v>
      </c>
    </row>
    <row r="45" spans="2:53" x14ac:dyDescent="0.35">
      <c r="B45" t="s">
        <v>97</v>
      </c>
      <c r="C45" s="17">
        <v>9.4924144484172801E-2</v>
      </c>
      <c r="D45" s="17">
        <v>0.103534546094772</v>
      </c>
      <c r="E45" s="17">
        <v>8.6900470553832695E-2</v>
      </c>
      <c r="F45" s="17"/>
      <c r="G45" s="17">
        <v>0.131855010466117</v>
      </c>
      <c r="H45" s="17">
        <v>0.111642931529635</v>
      </c>
      <c r="I45" s="17">
        <v>9.8719540955305093E-2</v>
      </c>
      <c r="J45" s="17">
        <v>8.41853718084766E-2</v>
      </c>
      <c r="K45" s="17">
        <v>8.4870230745410502E-2</v>
      </c>
      <c r="L45" s="17">
        <v>8.1720501976377202E-2</v>
      </c>
      <c r="M45" s="17"/>
      <c r="N45" s="17">
        <v>0.11712497429832699</v>
      </c>
      <c r="O45" s="17">
        <v>8.0308896884132994E-2</v>
      </c>
      <c r="P45" s="17"/>
      <c r="Q45" s="17">
        <v>0.10143800337992</v>
      </c>
      <c r="R45" s="17">
        <v>6.4577251733758598E-2</v>
      </c>
      <c r="S45" s="17">
        <v>0.102863601780428</v>
      </c>
      <c r="T45" s="17">
        <v>8.3197851838596099E-2</v>
      </c>
      <c r="U45" s="17">
        <v>5.78650278973072E-2</v>
      </c>
      <c r="V45" s="17">
        <v>9.0766867429806095E-2</v>
      </c>
      <c r="W45" s="17">
        <v>9.2924056274597405E-2</v>
      </c>
      <c r="X45" s="17">
        <v>9.5764986488853898E-2</v>
      </c>
      <c r="Y45" s="17">
        <v>0.14288593655665899</v>
      </c>
      <c r="Z45" s="17">
        <v>0.12140442300534</v>
      </c>
      <c r="AA45" s="17">
        <v>0.15242783661453299</v>
      </c>
      <c r="AB45" s="17">
        <v>0.105891247698902</v>
      </c>
      <c r="AC45" s="17">
        <v>3.1566170836938703E-2</v>
      </c>
      <c r="AD45" s="17">
        <v>0.114184174040751</v>
      </c>
      <c r="AE45" s="17">
        <v>0.14621317537929801</v>
      </c>
      <c r="AF45" s="17"/>
      <c r="AG45" s="17">
        <v>0.13818783102667401</v>
      </c>
      <c r="AH45" s="17">
        <v>0.110007225347792</v>
      </c>
      <c r="AI45" s="17">
        <v>0.108134570701565</v>
      </c>
      <c r="AJ45" s="17">
        <v>9.8787118081481107E-2</v>
      </c>
      <c r="AK45" s="17">
        <v>8.2467194790209697E-2</v>
      </c>
      <c r="AL45" s="17">
        <v>7.5994123664713906E-2</v>
      </c>
      <c r="AM45" s="17"/>
      <c r="AN45" s="17">
        <v>9.9939499142599794E-2</v>
      </c>
      <c r="AO45" s="17">
        <v>6.6564718515161103E-2</v>
      </c>
      <c r="AP45" s="17">
        <v>0.115704401227158</v>
      </c>
      <c r="AQ45" s="17"/>
      <c r="AR45" s="17">
        <v>0.16331931626037199</v>
      </c>
      <c r="AS45" s="17">
        <v>7.3276058518797704E-2</v>
      </c>
      <c r="AT45" s="17">
        <v>9.6352412758200806E-2</v>
      </c>
      <c r="AU45" s="17"/>
      <c r="AV45" s="17">
        <v>0.122755407080611</v>
      </c>
      <c r="AW45" s="17">
        <v>8.4386786030581404E-2</v>
      </c>
      <c r="AX45" s="17">
        <v>0.103594055871221</v>
      </c>
      <c r="AY45" s="17"/>
      <c r="AZ45" s="17">
        <v>0.118237330364916</v>
      </c>
      <c r="BA45" s="17">
        <v>6.39905423036016E-2</v>
      </c>
    </row>
    <row r="46" spans="2:53" x14ac:dyDescent="0.35">
      <c r="B46" t="s">
        <v>98</v>
      </c>
      <c r="C46" s="17">
        <v>8.8832765063781405E-2</v>
      </c>
      <c r="D46" s="17">
        <v>0.100387584431038</v>
      </c>
      <c r="E46" s="17">
        <v>7.8682189203516703E-2</v>
      </c>
      <c r="F46" s="17"/>
      <c r="G46" s="17">
        <v>0.11585974031613699</v>
      </c>
      <c r="H46" s="17">
        <v>0.133482180548887</v>
      </c>
      <c r="I46" s="17">
        <v>0.114240396451304</v>
      </c>
      <c r="J46" s="17">
        <v>0.108993591733032</v>
      </c>
      <c r="K46" s="17">
        <v>8.0172969897788104E-2</v>
      </c>
      <c r="L46" s="17">
        <v>2.96650768986324E-2</v>
      </c>
      <c r="M46" s="17"/>
      <c r="N46" s="17">
        <v>9.1130632739608905E-2</v>
      </c>
      <c r="O46" s="17">
        <v>8.7320033093153199E-2</v>
      </c>
      <c r="P46" s="17"/>
      <c r="Q46" s="17">
        <v>0.13897048371109899</v>
      </c>
      <c r="R46" s="17">
        <v>0.138958806214912</v>
      </c>
      <c r="S46" s="17">
        <v>6.7523343461598606E-2</v>
      </c>
      <c r="T46" s="17">
        <v>0.114035797213526</v>
      </c>
      <c r="U46" s="17">
        <v>7.3360922265692199E-2</v>
      </c>
      <c r="V46" s="17">
        <v>8.069157054751E-2</v>
      </c>
      <c r="W46" s="17">
        <v>6.2383930954216002E-2</v>
      </c>
      <c r="X46" s="17">
        <v>8.2916789347018099E-2</v>
      </c>
      <c r="Y46" s="17">
        <v>7.1507133818373897E-2</v>
      </c>
      <c r="Z46" s="17">
        <v>9.2877098488706594E-2</v>
      </c>
      <c r="AA46" s="17">
        <v>5.1740045020294702E-2</v>
      </c>
      <c r="AB46" s="17">
        <v>5.4332545965933399E-2</v>
      </c>
      <c r="AC46" s="17">
        <v>0</v>
      </c>
      <c r="AD46" s="17">
        <v>0</v>
      </c>
      <c r="AE46" s="17">
        <v>0</v>
      </c>
      <c r="AF46" s="17"/>
      <c r="AG46" s="17">
        <v>6.8702205746806203E-2</v>
      </c>
      <c r="AH46" s="17">
        <v>7.3689748708634206E-2</v>
      </c>
      <c r="AI46" s="17">
        <v>0.12038613862582299</v>
      </c>
      <c r="AJ46" s="17">
        <v>8.5866049022226096E-2</v>
      </c>
      <c r="AK46" s="17">
        <v>7.8770891672961793E-2</v>
      </c>
      <c r="AL46" s="17">
        <v>0.12127106254575</v>
      </c>
      <c r="AM46" s="17"/>
      <c r="AN46" s="17">
        <v>9.74818578354186E-2</v>
      </c>
      <c r="AO46" s="17">
        <v>8.4637555074594403E-2</v>
      </c>
      <c r="AP46" s="17">
        <v>7.7871757827596297E-2</v>
      </c>
      <c r="AQ46" s="17"/>
      <c r="AR46" s="17">
        <v>0.159897393623708</v>
      </c>
      <c r="AS46" s="17">
        <v>0.102854905855952</v>
      </c>
      <c r="AT46" s="17">
        <v>6.5598345457695204E-2</v>
      </c>
      <c r="AU46" s="17"/>
      <c r="AV46" s="17">
        <v>0.12543542972202201</v>
      </c>
      <c r="AW46" s="17">
        <v>9.5575049645635193E-2</v>
      </c>
      <c r="AX46" s="17">
        <v>6.8544128234792404E-2</v>
      </c>
      <c r="AY46" s="17"/>
      <c r="AZ46" s="17">
        <v>9.7596857001273907E-2</v>
      </c>
      <c r="BA46" s="17">
        <v>7.72039411503464E-2</v>
      </c>
    </row>
    <row r="47" spans="2:53" x14ac:dyDescent="0.35">
      <c r="B47" t="s">
        <v>99</v>
      </c>
      <c r="C47" s="17">
        <v>7.4264856212088406E-2</v>
      </c>
      <c r="D47" s="17">
        <v>8.7687291355783403E-2</v>
      </c>
      <c r="E47" s="17">
        <v>6.0781441444960699E-2</v>
      </c>
      <c r="F47" s="17"/>
      <c r="G47" s="17">
        <v>0.104071198018186</v>
      </c>
      <c r="H47" s="17">
        <v>9.1256899393721003E-2</v>
      </c>
      <c r="I47" s="17">
        <v>9.8259645734104201E-2</v>
      </c>
      <c r="J47" s="17">
        <v>7.9708843815903693E-2</v>
      </c>
      <c r="K47" s="17">
        <v>6.9965409622441702E-2</v>
      </c>
      <c r="L47" s="17">
        <v>3.73671674670659E-2</v>
      </c>
      <c r="M47" s="17"/>
      <c r="N47" s="17">
        <v>8.5450344842369005E-2</v>
      </c>
      <c r="O47" s="17">
        <v>6.6901226688891299E-2</v>
      </c>
      <c r="P47" s="17"/>
      <c r="Q47" s="17">
        <v>8.7739678272605703E-2</v>
      </c>
      <c r="R47" s="17">
        <v>9.4335938255253202E-2</v>
      </c>
      <c r="S47" s="17">
        <v>7.9395579466809904E-2</v>
      </c>
      <c r="T47" s="17">
        <v>5.0556534415174999E-2</v>
      </c>
      <c r="U47" s="17">
        <v>7.1476923071150306E-2</v>
      </c>
      <c r="V47" s="17">
        <v>7.1582068404758795E-2</v>
      </c>
      <c r="W47" s="17">
        <v>7.0917372955729904E-2</v>
      </c>
      <c r="X47" s="17">
        <v>6.9293655326676196E-2</v>
      </c>
      <c r="Y47" s="17">
        <v>6.6636001814093695E-2</v>
      </c>
      <c r="Z47" s="17">
        <v>8.8663885170135098E-2</v>
      </c>
      <c r="AA47" s="17">
        <v>8.0342749176549905E-2</v>
      </c>
      <c r="AB47" s="17">
        <v>3.9220272592453101E-2</v>
      </c>
      <c r="AC47" s="17">
        <v>0.20653586960061701</v>
      </c>
      <c r="AD47" s="17">
        <v>0</v>
      </c>
      <c r="AE47" s="17">
        <v>9.6924237578280101E-2</v>
      </c>
      <c r="AF47" s="17"/>
      <c r="AG47" s="17">
        <v>6.9432610430343697E-2</v>
      </c>
      <c r="AH47" s="17">
        <v>5.2932182670768199E-2</v>
      </c>
      <c r="AI47" s="17">
        <v>0.111036019925697</v>
      </c>
      <c r="AJ47" s="17">
        <v>7.8219945225750195E-2</v>
      </c>
      <c r="AK47" s="17">
        <v>4.4590042454287299E-2</v>
      </c>
      <c r="AL47" s="17">
        <v>5.9008355448164899E-2</v>
      </c>
      <c r="AM47" s="17"/>
      <c r="AN47" s="17">
        <v>9.6944109695273797E-2</v>
      </c>
      <c r="AO47" s="17">
        <v>9.2768452623910799E-2</v>
      </c>
      <c r="AP47" s="17">
        <v>5.4431749046797498E-2</v>
      </c>
      <c r="AQ47" s="17"/>
      <c r="AR47" s="17">
        <v>0.10712360762813</v>
      </c>
      <c r="AS47" s="17">
        <v>6.5878273381877003E-2</v>
      </c>
      <c r="AT47" s="17">
        <v>7.66842143226142E-2</v>
      </c>
      <c r="AU47" s="17"/>
      <c r="AV47" s="17">
        <v>8.2786412622497405E-2</v>
      </c>
      <c r="AW47" s="17">
        <v>8.4082811299753493E-2</v>
      </c>
      <c r="AX47" s="17">
        <v>6.3565879411776799E-2</v>
      </c>
      <c r="AY47" s="17"/>
      <c r="AZ47" s="17">
        <v>9.4546838049335197E-2</v>
      </c>
      <c r="BA47" s="17">
        <v>4.7353272321480601E-2</v>
      </c>
    </row>
    <row r="48" spans="2:53" x14ac:dyDescent="0.35">
      <c r="B48" t="s">
        <v>84</v>
      </c>
      <c r="C48" s="17">
        <v>2.39916679953701E-2</v>
      </c>
      <c r="D48" s="17">
        <v>1.94364007183318E-2</v>
      </c>
      <c r="E48" s="17">
        <v>2.8204362935573001E-2</v>
      </c>
      <c r="F48" s="17"/>
      <c r="G48" s="17">
        <v>3.0828163413553E-2</v>
      </c>
      <c r="H48" s="17">
        <v>3.63870822135553E-2</v>
      </c>
      <c r="I48" s="17">
        <v>4.1080170110455498E-2</v>
      </c>
      <c r="J48" s="17">
        <v>1.59629620663327E-2</v>
      </c>
      <c r="K48" s="17">
        <v>2.5267375703756301E-2</v>
      </c>
      <c r="L48" s="17">
        <v>8.3307246656636191E-3</v>
      </c>
      <c r="M48" s="17"/>
      <c r="N48" s="17">
        <v>1.46212205592306E-2</v>
      </c>
      <c r="O48" s="17">
        <v>3.01604198190078E-2</v>
      </c>
      <c r="P48" s="17"/>
      <c r="Q48" s="17">
        <v>7.3525210237415706E-2</v>
      </c>
      <c r="R48" s="17">
        <v>1.4738659307878901E-2</v>
      </c>
      <c r="S48" s="17">
        <v>2.5523319541874701E-2</v>
      </c>
      <c r="T48" s="17">
        <v>3.17738401276128E-2</v>
      </c>
      <c r="U48" s="17">
        <v>2.04184648636212E-2</v>
      </c>
      <c r="V48" s="17">
        <v>1.5730826001176399E-2</v>
      </c>
      <c r="W48" s="17">
        <v>7.0517834146603797E-3</v>
      </c>
      <c r="X48" s="17">
        <v>1.10337093248695E-2</v>
      </c>
      <c r="Y48" s="17">
        <v>4.5957743322694797E-2</v>
      </c>
      <c r="Z48" s="17">
        <v>5.2040160599495797E-3</v>
      </c>
      <c r="AA48" s="17">
        <v>1.6681699472256201E-2</v>
      </c>
      <c r="AB48" s="17">
        <v>0</v>
      </c>
      <c r="AC48" s="17">
        <v>0</v>
      </c>
      <c r="AD48" s="17">
        <v>0</v>
      </c>
      <c r="AE48" s="17">
        <v>0</v>
      </c>
      <c r="AF48" s="17"/>
      <c r="AG48" s="17">
        <v>7.0778396016393597E-3</v>
      </c>
      <c r="AH48" s="17">
        <v>1.8199039399836799E-2</v>
      </c>
      <c r="AI48" s="17">
        <v>0</v>
      </c>
      <c r="AJ48" s="17">
        <v>0</v>
      </c>
      <c r="AK48" s="17">
        <v>6.6416235371137399E-3</v>
      </c>
      <c r="AL48" s="17">
        <v>3.9785348913115602E-2</v>
      </c>
      <c r="AM48" s="17"/>
      <c r="AN48" s="17">
        <v>1.05054905159875E-2</v>
      </c>
      <c r="AO48" s="17">
        <v>2.2414028085053099E-2</v>
      </c>
      <c r="AP48" s="17">
        <v>8.2546925931655107E-3</v>
      </c>
      <c r="AQ48" s="17"/>
      <c r="AR48" s="17">
        <v>0</v>
      </c>
      <c r="AS48" s="17">
        <v>7.5962588788298898E-3</v>
      </c>
      <c r="AT48" s="17">
        <v>2.06693280389155E-2</v>
      </c>
      <c r="AU48" s="17"/>
      <c r="AV48" s="17">
        <v>4.5587698842354902E-3</v>
      </c>
      <c r="AW48" s="17">
        <v>7.2754315200370097E-3</v>
      </c>
      <c r="AX48" s="17">
        <v>2.8087123729905999E-2</v>
      </c>
      <c r="AY48" s="17"/>
      <c r="AZ48" s="17">
        <v>8.2623653558729897E-3</v>
      </c>
      <c r="BA48" s="17">
        <v>4.4862431558830698E-2</v>
      </c>
    </row>
    <row r="49" spans="2:53" x14ac:dyDescent="0.35">
      <c r="C49" s="17"/>
      <c r="D49" s="17"/>
      <c r="E49" s="17"/>
      <c r="F49" s="17"/>
      <c r="G49" s="17"/>
      <c r="H49" s="17"/>
      <c r="I49" s="17"/>
      <c r="J49" s="17"/>
      <c r="K49" s="17"/>
      <c r="L49" s="17"/>
      <c r="M49" s="17"/>
      <c r="N49" s="17"/>
      <c r="O49" s="17"/>
      <c r="P49" s="17"/>
      <c r="Q49" s="17"/>
      <c r="R49" s="17"/>
      <c r="S49" s="17"/>
      <c r="T49" s="17"/>
      <c r="U49" s="17"/>
      <c r="V49" s="17"/>
      <c r="W49" s="17"/>
      <c r="X49" s="17"/>
      <c r="Y49" s="17"/>
      <c r="Z49" s="17"/>
      <c r="AA49" s="17"/>
      <c r="AB49" s="17"/>
      <c r="AC49" s="17"/>
      <c r="AD49" s="17"/>
      <c r="AE49" s="17"/>
      <c r="AF49" s="17"/>
      <c r="AG49" s="17"/>
      <c r="AH49" s="17"/>
      <c r="AI49" s="17"/>
      <c r="AJ49" s="17"/>
      <c r="AK49" s="17"/>
      <c r="AL49" s="17"/>
      <c r="AM49" s="17"/>
      <c r="AN49" s="17"/>
      <c r="AO49" s="17"/>
      <c r="AP49" s="17"/>
      <c r="AQ49" s="17"/>
      <c r="AR49" s="17"/>
      <c r="AS49" s="17"/>
      <c r="AT49" s="17"/>
      <c r="AU49" s="17"/>
      <c r="AV49" s="17"/>
      <c r="AW49" s="17"/>
      <c r="AX49" s="17"/>
      <c r="AY49" s="17"/>
      <c r="AZ49" s="17"/>
      <c r="BA49" s="17"/>
    </row>
    <row r="50" spans="2:53" x14ac:dyDescent="0.35">
      <c r="B50" s="6" t="s">
        <v>119</v>
      </c>
      <c r="C50" s="17"/>
      <c r="D50" s="17"/>
      <c r="E50" s="17"/>
      <c r="F50" s="17"/>
      <c r="G50" s="17"/>
      <c r="H50" s="17"/>
      <c r="I50" s="17"/>
      <c r="J50" s="17"/>
      <c r="K50" s="17"/>
      <c r="L50" s="17"/>
      <c r="M50" s="17"/>
      <c r="N50" s="17"/>
      <c r="O50" s="17"/>
      <c r="P50" s="17"/>
      <c r="Q50" s="17"/>
      <c r="R50" s="17"/>
      <c r="S50" s="17"/>
      <c r="T50" s="17"/>
      <c r="U50" s="17"/>
      <c r="V50" s="17"/>
      <c r="W50" s="17"/>
      <c r="X50" s="17"/>
      <c r="Y50" s="17"/>
      <c r="Z50" s="17"/>
      <c r="AA50" s="17"/>
      <c r="AB50" s="17"/>
      <c r="AC50" s="17"/>
      <c r="AD50" s="17"/>
      <c r="AE50" s="17"/>
      <c r="AF50" s="17"/>
      <c r="AG50" s="17"/>
      <c r="AH50" s="17"/>
      <c r="AI50" s="17"/>
      <c r="AJ50" s="17"/>
      <c r="AK50" s="17"/>
      <c r="AL50" s="17"/>
      <c r="AM50" s="17"/>
      <c r="AN50" s="17"/>
      <c r="AO50" s="17"/>
      <c r="AP50" s="17"/>
      <c r="AQ50" s="17"/>
      <c r="AR50" s="17"/>
      <c r="AS50" s="17"/>
      <c r="AT50" s="17"/>
      <c r="AU50" s="17"/>
      <c r="AV50" s="17"/>
      <c r="AW50" s="17"/>
      <c r="AX50" s="17"/>
      <c r="AY50" s="17"/>
      <c r="AZ50" s="17"/>
      <c r="BA50" s="17"/>
    </row>
    <row r="51" spans="2:53" x14ac:dyDescent="0.35">
      <c r="B51" s="21" t="s">
        <v>86</v>
      </c>
      <c r="C51" s="17"/>
      <c r="D51" s="17"/>
      <c r="E51" s="17"/>
      <c r="F51" s="17"/>
      <c r="G51" s="17"/>
      <c r="H51" s="17"/>
      <c r="I51" s="17"/>
      <c r="J51" s="17"/>
      <c r="K51" s="17"/>
      <c r="L51" s="17"/>
      <c r="M51" s="17"/>
      <c r="N51" s="17"/>
      <c r="O51" s="17"/>
      <c r="P51" s="17"/>
      <c r="Q51" s="17"/>
      <c r="R51" s="17"/>
      <c r="S51" s="17"/>
      <c r="T51" s="17"/>
      <c r="U51" s="17"/>
      <c r="V51" s="17"/>
      <c r="W51" s="17"/>
      <c r="X51" s="17"/>
      <c r="Y51" s="17"/>
      <c r="Z51" s="17"/>
      <c r="AA51" s="17"/>
      <c r="AB51" s="17"/>
      <c r="AC51" s="17"/>
      <c r="AD51" s="17"/>
      <c r="AE51" s="17"/>
      <c r="AF51" s="17"/>
      <c r="AG51" s="17"/>
      <c r="AH51" s="17"/>
      <c r="AI51" s="17"/>
      <c r="AJ51" s="17"/>
      <c r="AK51" s="17"/>
      <c r="AL51" s="17"/>
      <c r="AM51" s="17"/>
      <c r="AN51" s="17"/>
      <c r="AO51" s="17"/>
      <c r="AP51" s="17"/>
      <c r="AQ51" s="17"/>
      <c r="AR51" s="17"/>
      <c r="AS51" s="17"/>
      <c r="AT51" s="17"/>
      <c r="AU51" s="17"/>
      <c r="AV51" s="17"/>
      <c r="AW51" s="17"/>
      <c r="AX51" s="17"/>
      <c r="AY51" s="17"/>
      <c r="AZ51" s="17"/>
      <c r="BA51" s="17"/>
    </row>
    <row r="52" spans="2:53" x14ac:dyDescent="0.35">
      <c r="B52" t="s">
        <v>110</v>
      </c>
      <c r="C52" s="17">
        <v>0.221154752837351</v>
      </c>
      <c r="D52" s="17">
        <v>0.23025316312077901</v>
      </c>
      <c r="E52" s="17">
        <v>0.21227800312671599</v>
      </c>
      <c r="F52" s="17"/>
      <c r="G52" s="17">
        <v>0.14570223427328</v>
      </c>
      <c r="H52" s="17">
        <v>0.180670201192762</v>
      </c>
      <c r="I52" s="17">
        <v>0.22289336552010799</v>
      </c>
      <c r="J52" s="17">
        <v>0.237677657970847</v>
      </c>
      <c r="K52" s="17">
        <v>0.25946450511501601</v>
      </c>
      <c r="L52" s="17">
        <v>0.238517070550024</v>
      </c>
      <c r="M52" s="17"/>
      <c r="N52" s="17">
        <v>0.20231024661840299</v>
      </c>
      <c r="O52" s="17">
        <v>0.233560465893842</v>
      </c>
      <c r="P52" s="17"/>
      <c r="Q52" s="17">
        <v>0.18991311138869299</v>
      </c>
      <c r="R52" s="17">
        <v>0.283301305444635</v>
      </c>
      <c r="S52" s="17">
        <v>0.229328950702229</v>
      </c>
      <c r="T52" s="17">
        <v>0.20866919760734201</v>
      </c>
      <c r="U52" s="17">
        <v>0.24100030682991599</v>
      </c>
      <c r="V52" s="17">
        <v>0.27752210078658801</v>
      </c>
      <c r="W52" s="17">
        <v>0.18237347646313301</v>
      </c>
      <c r="X52" s="17">
        <v>0.22363416536024799</v>
      </c>
      <c r="Y52" s="17">
        <v>0.17303603308891499</v>
      </c>
      <c r="Z52" s="17">
        <v>0.20396823498568001</v>
      </c>
      <c r="AA52" s="17">
        <v>0.18747649458565499</v>
      </c>
      <c r="AB52" s="17">
        <v>0.26722804414661799</v>
      </c>
      <c r="AC52" s="17">
        <v>0.25511016729540498</v>
      </c>
      <c r="AD52" s="17">
        <v>0.132288185826892</v>
      </c>
      <c r="AE52" s="17">
        <v>0.13417678036616601</v>
      </c>
      <c r="AF52" s="17"/>
      <c r="AG52" s="17">
        <v>0.166390874613808</v>
      </c>
      <c r="AH52" s="17">
        <v>0.30839536302594101</v>
      </c>
      <c r="AI52" s="17">
        <v>0.18392644676815001</v>
      </c>
      <c r="AJ52" s="17">
        <v>0.184743837530736</v>
      </c>
      <c r="AK52" s="17">
        <v>0.16259101142211699</v>
      </c>
      <c r="AL52" s="17">
        <v>0.22926694249851701</v>
      </c>
      <c r="AM52" s="17"/>
      <c r="AN52" s="17">
        <v>0.19528844368467599</v>
      </c>
      <c r="AO52" s="17">
        <v>0.20630941087263399</v>
      </c>
      <c r="AP52" s="17">
        <v>0.23783050153947799</v>
      </c>
      <c r="AQ52" s="17"/>
      <c r="AR52" s="17">
        <v>0.146249988361765</v>
      </c>
      <c r="AS52" s="17">
        <v>0.13406098659266799</v>
      </c>
      <c r="AT52" s="17">
        <v>0.300670693437738</v>
      </c>
      <c r="AU52" s="17"/>
      <c r="AV52" s="17">
        <v>0.21046952217020601</v>
      </c>
      <c r="AW52" s="17">
        <v>0.19652847533804299</v>
      </c>
      <c r="AX52" s="17">
        <v>0.278994169268791</v>
      </c>
      <c r="AY52" s="17"/>
      <c r="AZ52" s="17">
        <v>0.22347145821226699</v>
      </c>
      <c r="BA52" s="17">
        <v>0.21808078247552001</v>
      </c>
    </row>
    <row r="53" spans="2:53" x14ac:dyDescent="0.35">
      <c r="B53" t="s">
        <v>111</v>
      </c>
      <c r="C53" s="17">
        <v>0.21444141623808699</v>
      </c>
      <c r="D53" s="17">
        <v>0.233280512579565</v>
      </c>
      <c r="E53" s="17">
        <v>0.19814072480869299</v>
      </c>
      <c r="F53" s="17"/>
      <c r="G53" s="17">
        <v>0.17358164683080399</v>
      </c>
      <c r="H53" s="17">
        <v>0.24281421030383701</v>
      </c>
      <c r="I53" s="17">
        <v>0.225397544297716</v>
      </c>
      <c r="J53" s="17">
        <v>0.19921891845561099</v>
      </c>
      <c r="K53" s="17">
        <v>0.22740438412521899</v>
      </c>
      <c r="L53" s="17">
        <v>0.20987844119413601</v>
      </c>
      <c r="M53" s="17"/>
      <c r="N53" s="17">
        <v>0.21269487696630199</v>
      </c>
      <c r="O53" s="17">
        <v>0.215591197760401</v>
      </c>
      <c r="P53" s="17"/>
      <c r="Q53" s="17">
        <v>0.19758105730023301</v>
      </c>
      <c r="R53" s="17">
        <v>0.18678143743960801</v>
      </c>
      <c r="S53" s="17">
        <v>0.21748960138265699</v>
      </c>
      <c r="T53" s="17">
        <v>0.206009339261777</v>
      </c>
      <c r="U53" s="17">
        <v>0.18549174593022899</v>
      </c>
      <c r="V53" s="17">
        <v>0.211861752564178</v>
      </c>
      <c r="W53" s="17">
        <v>0.28402733763229998</v>
      </c>
      <c r="X53" s="17">
        <v>0.25877516038264498</v>
      </c>
      <c r="Y53" s="17">
        <v>0.23590424207119301</v>
      </c>
      <c r="Z53" s="17">
        <v>0.196069510874915</v>
      </c>
      <c r="AA53" s="17">
        <v>0.2350806621889</v>
      </c>
      <c r="AB53" s="17">
        <v>0.13902019975414201</v>
      </c>
      <c r="AC53" s="17">
        <v>0.24704661085292601</v>
      </c>
      <c r="AD53" s="17">
        <v>0.28407062047123599</v>
      </c>
      <c r="AE53" s="17">
        <v>0.27383027568887802</v>
      </c>
      <c r="AF53" s="17"/>
      <c r="AG53" s="17">
        <v>0.217006645728158</v>
      </c>
      <c r="AH53" s="17">
        <v>0.21449251425749699</v>
      </c>
      <c r="AI53" s="17">
        <v>0.23747969781743899</v>
      </c>
      <c r="AJ53" s="17">
        <v>0.27546341245496903</v>
      </c>
      <c r="AK53" s="17">
        <v>0.224338879777043</v>
      </c>
      <c r="AL53" s="17">
        <v>0.213335729244714</v>
      </c>
      <c r="AM53" s="17"/>
      <c r="AN53" s="17">
        <v>0.224812495811266</v>
      </c>
      <c r="AO53" s="17">
        <v>0.183388758894935</v>
      </c>
      <c r="AP53" s="17">
        <v>0.24071960328718101</v>
      </c>
      <c r="AQ53" s="17"/>
      <c r="AR53" s="17">
        <v>0.234621326880908</v>
      </c>
      <c r="AS53" s="17">
        <v>0.23916694418639001</v>
      </c>
      <c r="AT53" s="17">
        <v>0.21255629626332401</v>
      </c>
      <c r="AU53" s="17"/>
      <c r="AV53" s="17">
        <v>0.213389643575917</v>
      </c>
      <c r="AW53" s="17">
        <v>0.21722253262449201</v>
      </c>
      <c r="AX53" s="17">
        <v>0.22440559332981899</v>
      </c>
      <c r="AY53" s="17"/>
      <c r="AZ53" s="17">
        <v>0.219892640973296</v>
      </c>
      <c r="BA53" s="17">
        <v>0.207208341435767</v>
      </c>
    </row>
    <row r="54" spans="2:53" x14ac:dyDescent="0.35">
      <c r="B54" t="s">
        <v>112</v>
      </c>
      <c r="C54" s="17">
        <v>0.16377432066351599</v>
      </c>
      <c r="D54" s="17">
        <v>0.17056767216421401</v>
      </c>
      <c r="E54" s="17">
        <v>0.15661668830991199</v>
      </c>
      <c r="F54" s="17"/>
      <c r="G54" s="17">
        <v>0.180338743909672</v>
      </c>
      <c r="H54" s="17">
        <v>0.21269905580846199</v>
      </c>
      <c r="I54" s="17">
        <v>0.15125807296961999</v>
      </c>
      <c r="J54" s="17">
        <v>0.119349718163191</v>
      </c>
      <c r="K54" s="17">
        <v>0.14307602217002999</v>
      </c>
      <c r="L54" s="17">
        <v>0.17885940537102801</v>
      </c>
      <c r="M54" s="17"/>
      <c r="N54" s="17">
        <v>0.16561547018079201</v>
      </c>
      <c r="O54" s="17">
        <v>0.16256225533582599</v>
      </c>
      <c r="P54" s="17"/>
      <c r="Q54" s="17">
        <v>0.14884157342743201</v>
      </c>
      <c r="R54" s="17">
        <v>0.17044172195447699</v>
      </c>
      <c r="S54" s="17">
        <v>0.140138598387301</v>
      </c>
      <c r="T54" s="17">
        <v>0.18131953428584499</v>
      </c>
      <c r="U54" s="17">
        <v>0.15550190925529001</v>
      </c>
      <c r="V54" s="17">
        <v>0.129686718232429</v>
      </c>
      <c r="W54" s="17">
        <v>0.18597323915896899</v>
      </c>
      <c r="X54" s="17">
        <v>0.21243470377648699</v>
      </c>
      <c r="Y54" s="17">
        <v>0.13776290364350599</v>
      </c>
      <c r="Z54" s="17">
        <v>0.12574222420515499</v>
      </c>
      <c r="AA54" s="17">
        <v>0.22643144774956001</v>
      </c>
      <c r="AB54" s="17">
        <v>0.27722754672966099</v>
      </c>
      <c r="AC54" s="17">
        <v>0.11632177846059</v>
      </c>
      <c r="AD54" s="17">
        <v>0.23265576946684299</v>
      </c>
      <c r="AE54" s="17">
        <v>0.146551567991623</v>
      </c>
      <c r="AF54" s="17"/>
      <c r="AG54" s="17">
        <v>0.200599900478548</v>
      </c>
      <c r="AH54" s="17">
        <v>0.129309741005949</v>
      </c>
      <c r="AI54" s="17">
        <v>0.26223449300991702</v>
      </c>
      <c r="AJ54" s="17">
        <v>0.15192440099277099</v>
      </c>
      <c r="AK54" s="17">
        <v>0.20820794130647599</v>
      </c>
      <c r="AL54" s="17">
        <v>0.14025743649505801</v>
      </c>
      <c r="AM54" s="17"/>
      <c r="AN54" s="17">
        <v>0.20656064549442199</v>
      </c>
      <c r="AO54" s="17">
        <v>0.18432902197218001</v>
      </c>
      <c r="AP54" s="17">
        <v>0.15218944837783499</v>
      </c>
      <c r="AQ54" s="17"/>
      <c r="AR54" s="17">
        <v>0.21267651226103601</v>
      </c>
      <c r="AS54" s="17">
        <v>0.18662250611210399</v>
      </c>
      <c r="AT54" s="17">
        <v>0.14475471326386599</v>
      </c>
      <c r="AU54" s="17"/>
      <c r="AV54" s="17">
        <v>0.158848741697594</v>
      </c>
      <c r="AW54" s="17">
        <v>0.19950519261785901</v>
      </c>
      <c r="AX54" s="17">
        <v>0.127923576337137</v>
      </c>
      <c r="AY54" s="17"/>
      <c r="AZ54" s="17">
        <v>0.17791041810014699</v>
      </c>
      <c r="BA54" s="17">
        <v>0.14501753569524101</v>
      </c>
    </row>
    <row r="55" spans="2:53" x14ac:dyDescent="0.35">
      <c r="B55" t="s">
        <v>113</v>
      </c>
      <c r="C55" s="17">
        <v>0.18871033187420699</v>
      </c>
      <c r="D55" s="17">
        <v>0.17402517948469701</v>
      </c>
      <c r="E55" s="17">
        <v>0.202689347814066</v>
      </c>
      <c r="F55" s="17"/>
      <c r="G55" s="17">
        <v>0.23027015838867701</v>
      </c>
      <c r="H55" s="17">
        <v>0.14536509655680099</v>
      </c>
      <c r="I55" s="17">
        <v>0.18115758530979501</v>
      </c>
      <c r="J55" s="17">
        <v>0.210028261930471</v>
      </c>
      <c r="K55" s="17">
        <v>0.180474965908832</v>
      </c>
      <c r="L55" s="17">
        <v>0.19250147283254401</v>
      </c>
      <c r="M55" s="17"/>
      <c r="N55" s="17">
        <v>0.20159744270295901</v>
      </c>
      <c r="O55" s="17">
        <v>0.18022649063097301</v>
      </c>
      <c r="P55" s="17"/>
      <c r="Q55" s="17">
        <v>0.20158595027583801</v>
      </c>
      <c r="R55" s="17">
        <v>0.20194925933084801</v>
      </c>
      <c r="S55" s="17">
        <v>0.17613679912015601</v>
      </c>
      <c r="T55" s="17">
        <v>0.16353463682797301</v>
      </c>
      <c r="U55" s="17">
        <v>0.209020811622908</v>
      </c>
      <c r="V55" s="17">
        <v>0.15276926534080401</v>
      </c>
      <c r="W55" s="17">
        <v>0.15111107557803299</v>
      </c>
      <c r="X55" s="17">
        <v>0.16007612969704099</v>
      </c>
      <c r="Y55" s="17">
        <v>0.24487750921587001</v>
      </c>
      <c r="Z55" s="17">
        <v>0.26377318937136801</v>
      </c>
      <c r="AA55" s="17">
        <v>0.19276403725281599</v>
      </c>
      <c r="AB55" s="17">
        <v>0.13886991209674801</v>
      </c>
      <c r="AC55" s="17">
        <v>0.143998772750387</v>
      </c>
      <c r="AD55" s="17">
        <v>0.256596175684627</v>
      </c>
      <c r="AE55" s="17">
        <v>0.23021494665657299</v>
      </c>
      <c r="AF55" s="17"/>
      <c r="AG55" s="17">
        <v>0.21922996770874401</v>
      </c>
      <c r="AH55" s="17">
        <v>0.19164356916396399</v>
      </c>
      <c r="AI55" s="17">
        <v>0.15680090663663901</v>
      </c>
      <c r="AJ55" s="17">
        <v>0.18407923801727599</v>
      </c>
      <c r="AK55" s="17">
        <v>0.19579340712888901</v>
      </c>
      <c r="AL55" s="17">
        <v>0.18280168058479601</v>
      </c>
      <c r="AM55" s="17"/>
      <c r="AN55" s="17">
        <v>0.187390790977565</v>
      </c>
      <c r="AO55" s="17">
        <v>0.20946101404870199</v>
      </c>
      <c r="AP55" s="17">
        <v>0.17842276848813601</v>
      </c>
      <c r="AQ55" s="17"/>
      <c r="AR55" s="17">
        <v>0.156917165004854</v>
      </c>
      <c r="AS55" s="17">
        <v>0.25077607287414699</v>
      </c>
      <c r="AT55" s="17">
        <v>0.14858804082079999</v>
      </c>
      <c r="AU55" s="17"/>
      <c r="AV55" s="17">
        <v>0.18261862204540999</v>
      </c>
      <c r="AW55" s="17">
        <v>0.20622655555417699</v>
      </c>
      <c r="AX55" s="17">
        <v>0.164264916788881</v>
      </c>
      <c r="AY55" s="17"/>
      <c r="AZ55" s="17">
        <v>0.18228281468868801</v>
      </c>
      <c r="BA55" s="17">
        <v>0.19723882131544901</v>
      </c>
    </row>
    <row r="56" spans="2:53" x14ac:dyDescent="0.35">
      <c r="B56" t="s">
        <v>114</v>
      </c>
      <c r="C56" s="17">
        <v>4.2342038138461699E-2</v>
      </c>
      <c r="D56" s="17">
        <v>4.8652055910805597E-2</v>
      </c>
      <c r="E56" s="17">
        <v>3.6776809416508398E-2</v>
      </c>
      <c r="F56" s="17"/>
      <c r="G56" s="17">
        <v>6.5515260072660397E-2</v>
      </c>
      <c r="H56" s="17">
        <v>5.1298016994470098E-2</v>
      </c>
      <c r="I56" s="17">
        <v>5.55104859671064E-2</v>
      </c>
      <c r="J56" s="17">
        <v>5.0080477811831697E-2</v>
      </c>
      <c r="K56" s="17">
        <v>2.4742116745909901E-2</v>
      </c>
      <c r="L56" s="17">
        <v>2.5889466547899399E-2</v>
      </c>
      <c r="M56" s="17"/>
      <c r="N56" s="17">
        <v>4.6340478184403303E-2</v>
      </c>
      <c r="O56" s="17">
        <v>3.9709785570672902E-2</v>
      </c>
      <c r="P56" s="17"/>
      <c r="Q56" s="17">
        <v>3.7739864781398E-2</v>
      </c>
      <c r="R56" s="17">
        <v>3.5443590243993697E-2</v>
      </c>
      <c r="S56" s="17">
        <v>6.1494205718511302E-2</v>
      </c>
      <c r="T56" s="17">
        <v>4.24228438910315E-2</v>
      </c>
      <c r="U56" s="17">
        <v>1.9813267605658401E-2</v>
      </c>
      <c r="V56" s="17">
        <v>4.7792045906857102E-2</v>
      </c>
      <c r="W56" s="17">
        <v>4.8141658259268E-2</v>
      </c>
      <c r="X56" s="17">
        <v>3.1429285917135397E-2</v>
      </c>
      <c r="Y56" s="17">
        <v>4.1321117655406699E-2</v>
      </c>
      <c r="Z56" s="17">
        <v>7.1368424167409905E-2</v>
      </c>
      <c r="AA56" s="17">
        <v>4.7623326014583897E-2</v>
      </c>
      <c r="AB56" s="17">
        <v>4.1994449567887601E-2</v>
      </c>
      <c r="AC56" s="17">
        <v>2.8612802328589201E-2</v>
      </c>
      <c r="AD56" s="17">
        <v>0</v>
      </c>
      <c r="AE56" s="17">
        <v>2.3708612648339299E-2</v>
      </c>
      <c r="AF56" s="17"/>
      <c r="AG56" s="17">
        <v>5.5035567028409602E-2</v>
      </c>
      <c r="AH56" s="17">
        <v>4.1587145012066298E-2</v>
      </c>
      <c r="AI56" s="17">
        <v>2.4771430654242001E-2</v>
      </c>
      <c r="AJ56" s="17">
        <v>3.6133850311156401E-2</v>
      </c>
      <c r="AK56" s="17">
        <v>5.5222084519641397E-2</v>
      </c>
      <c r="AL56" s="17">
        <v>2.46591774372481E-2</v>
      </c>
      <c r="AM56" s="17"/>
      <c r="AN56" s="17">
        <v>3.6322396427322802E-2</v>
      </c>
      <c r="AO56" s="17">
        <v>5.7043158430864202E-2</v>
      </c>
      <c r="AP56" s="17">
        <v>4.67540033733349E-2</v>
      </c>
      <c r="AQ56" s="17"/>
      <c r="AR56" s="17">
        <v>6.3619375517687399E-2</v>
      </c>
      <c r="AS56" s="17">
        <v>5.47732522961989E-2</v>
      </c>
      <c r="AT56" s="17">
        <v>3.3299153214573503E-2</v>
      </c>
      <c r="AU56" s="17"/>
      <c r="AV56" s="17">
        <v>8.3324468584526495E-2</v>
      </c>
      <c r="AW56" s="17">
        <v>3.74754116972109E-2</v>
      </c>
      <c r="AX56" s="17">
        <v>4.4427411043286097E-2</v>
      </c>
      <c r="AY56" s="17"/>
      <c r="AZ56" s="17">
        <v>4.5487261797952601E-2</v>
      </c>
      <c r="BA56" s="17">
        <v>3.81687304683173E-2</v>
      </c>
    </row>
    <row r="57" spans="2:53" x14ac:dyDescent="0.35">
      <c r="B57" t="s">
        <v>115</v>
      </c>
      <c r="C57" s="17">
        <v>5.0445337027488303E-2</v>
      </c>
      <c r="D57" s="17">
        <v>5.09553469006662E-2</v>
      </c>
      <c r="E57" s="17">
        <v>4.9601262967083802E-2</v>
      </c>
      <c r="F57" s="17"/>
      <c r="G57" s="17">
        <v>3.8984202721083501E-2</v>
      </c>
      <c r="H57" s="17">
        <v>5.6463403938989999E-2</v>
      </c>
      <c r="I57" s="17">
        <v>6.0712357042152901E-2</v>
      </c>
      <c r="J57" s="17">
        <v>6.0380518573030603E-2</v>
      </c>
      <c r="K57" s="17">
        <v>3.1872786190402499E-2</v>
      </c>
      <c r="L57" s="17">
        <v>5.0309923607312797E-2</v>
      </c>
      <c r="M57" s="17"/>
      <c r="N57" s="17">
        <v>5.3931722997819197E-2</v>
      </c>
      <c r="O57" s="17">
        <v>4.8150179836868201E-2</v>
      </c>
      <c r="P57" s="17"/>
      <c r="Q57" s="17">
        <v>3.3883545331368697E-2</v>
      </c>
      <c r="R57" s="17">
        <v>4.5063535894095903E-2</v>
      </c>
      <c r="S57" s="17">
        <v>4.7715388978614E-2</v>
      </c>
      <c r="T57" s="17">
        <v>6.3116349801313296E-2</v>
      </c>
      <c r="U57" s="17">
        <v>5.9069465783740199E-2</v>
      </c>
      <c r="V57" s="17">
        <v>5.4952342008600101E-2</v>
      </c>
      <c r="W57" s="17">
        <v>3.04850859722492E-2</v>
      </c>
      <c r="X57" s="17">
        <v>4.027241742531E-2</v>
      </c>
      <c r="Y57" s="17">
        <v>5.2518144304989599E-2</v>
      </c>
      <c r="Z57" s="17">
        <v>4.7823740965821898E-2</v>
      </c>
      <c r="AA57" s="17">
        <v>8.0488826012029405E-2</v>
      </c>
      <c r="AB57" s="17">
        <v>7.1621025326021506E-2</v>
      </c>
      <c r="AC57" s="17">
        <v>5.9874761285419201E-2</v>
      </c>
      <c r="AD57" s="17">
        <v>3.8725688747707099E-2</v>
      </c>
      <c r="AE57" s="17">
        <v>9.3891855268782104E-2</v>
      </c>
      <c r="AF57" s="17"/>
      <c r="AG57" s="17">
        <v>6.7883140441957299E-2</v>
      </c>
      <c r="AH57" s="17">
        <v>3.9126433530421202E-2</v>
      </c>
      <c r="AI57" s="17">
        <v>5.43563331591395E-2</v>
      </c>
      <c r="AJ57" s="17">
        <v>6.8898931947884295E-2</v>
      </c>
      <c r="AK57" s="17">
        <v>7.3384330869416606E-2</v>
      </c>
      <c r="AL57" s="17">
        <v>4.6580839738163703E-2</v>
      </c>
      <c r="AM57" s="17"/>
      <c r="AN57" s="17">
        <v>5.5670547346822301E-2</v>
      </c>
      <c r="AO57" s="17">
        <v>6.0844918536052103E-2</v>
      </c>
      <c r="AP57" s="17">
        <v>5.2632058050182597E-2</v>
      </c>
      <c r="AQ57" s="17"/>
      <c r="AR57" s="17">
        <v>8.9307804779902897E-2</v>
      </c>
      <c r="AS57" s="17">
        <v>5.9803498694200499E-2</v>
      </c>
      <c r="AT57" s="17">
        <v>4.3829512801796103E-2</v>
      </c>
      <c r="AU57" s="17"/>
      <c r="AV57" s="17">
        <v>6.8955991089885399E-2</v>
      </c>
      <c r="AW57" s="17">
        <v>5.6630634463689197E-2</v>
      </c>
      <c r="AX57" s="17">
        <v>4.6706855685926398E-2</v>
      </c>
      <c r="AY57" s="17"/>
      <c r="AZ57" s="17">
        <v>5.2711453246417302E-2</v>
      </c>
      <c r="BA57" s="17">
        <v>4.7438491975513301E-2</v>
      </c>
    </row>
    <row r="58" spans="2:53" x14ac:dyDescent="0.35">
      <c r="B58" t="s">
        <v>116</v>
      </c>
      <c r="C58" s="17">
        <v>3.7880075980266201E-2</v>
      </c>
      <c r="D58" s="17">
        <v>4.1172114641979202E-2</v>
      </c>
      <c r="E58" s="17">
        <v>3.5033068187698503E-2</v>
      </c>
      <c r="F58" s="17"/>
      <c r="G58" s="17">
        <v>7.6662450541201105E-2</v>
      </c>
      <c r="H58" s="17">
        <v>3.7223814113474203E-2</v>
      </c>
      <c r="I58" s="17">
        <v>4.3516775742259498E-2</v>
      </c>
      <c r="J58" s="17">
        <v>3.79954136406013E-2</v>
      </c>
      <c r="K58" s="17">
        <v>2.0473454865933299E-2</v>
      </c>
      <c r="L58" s="17">
        <v>3.0093838697508202E-2</v>
      </c>
      <c r="M58" s="17"/>
      <c r="N58" s="17">
        <v>4.5925551321700599E-2</v>
      </c>
      <c r="O58" s="17">
        <v>3.2583579625877303E-2</v>
      </c>
      <c r="P58" s="17"/>
      <c r="Q58" s="17">
        <v>6.4131205735880006E-2</v>
      </c>
      <c r="R58" s="17">
        <v>3.5063599007056398E-2</v>
      </c>
      <c r="S58" s="17">
        <v>2.5883497086655698E-2</v>
      </c>
      <c r="T58" s="17">
        <v>4.4657556925898401E-2</v>
      </c>
      <c r="U58" s="17">
        <v>4.2666316170006102E-2</v>
      </c>
      <c r="V58" s="17">
        <v>3.2928982547205797E-2</v>
      </c>
      <c r="W58" s="17">
        <v>4.3583216990526003E-2</v>
      </c>
      <c r="X58" s="17">
        <v>1.42725895046199E-2</v>
      </c>
      <c r="Y58" s="17">
        <v>4.58212801524122E-2</v>
      </c>
      <c r="Z58" s="17">
        <v>1.43729479297172E-2</v>
      </c>
      <c r="AA58" s="17">
        <v>3.01352061964557E-2</v>
      </c>
      <c r="AB58" s="17">
        <v>1.4373885405178999E-2</v>
      </c>
      <c r="AC58" s="17">
        <v>0.124173112559871</v>
      </c>
      <c r="AD58" s="17">
        <v>5.5663559802695398E-2</v>
      </c>
      <c r="AE58" s="17">
        <v>4.3093626502313999E-2</v>
      </c>
      <c r="AF58" s="17"/>
      <c r="AG58" s="17">
        <v>3.3898193770785602E-2</v>
      </c>
      <c r="AH58" s="17">
        <v>3.73338196976759E-2</v>
      </c>
      <c r="AI58" s="17">
        <v>3.019671020867E-2</v>
      </c>
      <c r="AJ58" s="17">
        <v>5.4623768221746999E-2</v>
      </c>
      <c r="AK58" s="17">
        <v>1.7769450604877501E-2</v>
      </c>
      <c r="AL58" s="17">
        <v>3.86352900011308E-2</v>
      </c>
      <c r="AM58" s="17"/>
      <c r="AN58" s="17">
        <v>3.6619027957248203E-2</v>
      </c>
      <c r="AO58" s="17">
        <v>2.5847131911966099E-2</v>
      </c>
      <c r="AP58" s="17">
        <v>4.57698701110845E-2</v>
      </c>
      <c r="AQ58" s="17"/>
      <c r="AR58" s="17">
        <v>6.12399016460108E-2</v>
      </c>
      <c r="AS58" s="17">
        <v>2.0635383812134998E-2</v>
      </c>
      <c r="AT58" s="17">
        <v>4.7533057816085203E-2</v>
      </c>
      <c r="AU58" s="17"/>
      <c r="AV58" s="17">
        <v>4.4811354490562699E-2</v>
      </c>
      <c r="AW58" s="17">
        <v>2.45521622138818E-2</v>
      </c>
      <c r="AX58" s="17">
        <v>5.5790655588761798E-2</v>
      </c>
      <c r="AY58" s="17"/>
      <c r="AZ58" s="17">
        <v>4.4287199548929797E-2</v>
      </c>
      <c r="BA58" s="17">
        <v>2.9378646248240301E-2</v>
      </c>
    </row>
    <row r="59" spans="2:53" x14ac:dyDescent="0.35">
      <c r="B59" t="s">
        <v>117</v>
      </c>
      <c r="C59" s="17">
        <v>8.1251727240622296E-2</v>
      </c>
      <c r="D59" s="17">
        <v>5.1093955197293699E-2</v>
      </c>
      <c r="E59" s="17">
        <v>0.108864095369322</v>
      </c>
      <c r="F59" s="17"/>
      <c r="G59" s="17">
        <v>8.8945303262621803E-2</v>
      </c>
      <c r="H59" s="17">
        <v>7.34662010912039E-2</v>
      </c>
      <c r="I59" s="17">
        <v>5.9553813151242099E-2</v>
      </c>
      <c r="J59" s="17">
        <v>8.5269033454416804E-2</v>
      </c>
      <c r="K59" s="17">
        <v>0.112491764878657</v>
      </c>
      <c r="L59" s="17">
        <v>7.3950381199546902E-2</v>
      </c>
      <c r="M59" s="17"/>
      <c r="N59" s="17">
        <v>7.1584211027621303E-2</v>
      </c>
      <c r="O59" s="17">
        <v>8.7616045345539503E-2</v>
      </c>
      <c r="P59" s="17"/>
      <c r="Q59" s="17">
        <v>0.126323691759156</v>
      </c>
      <c r="R59" s="17">
        <v>4.1955550685286502E-2</v>
      </c>
      <c r="S59" s="17">
        <v>0.101812958623876</v>
      </c>
      <c r="T59" s="17">
        <v>9.0270541398820098E-2</v>
      </c>
      <c r="U59" s="17">
        <v>8.7436176802252699E-2</v>
      </c>
      <c r="V59" s="17">
        <v>9.2486792613338198E-2</v>
      </c>
      <c r="W59" s="17">
        <v>7.4304909945522302E-2</v>
      </c>
      <c r="X59" s="17">
        <v>5.9105547936513403E-2</v>
      </c>
      <c r="Y59" s="17">
        <v>6.8758769867706501E-2</v>
      </c>
      <c r="Z59" s="17">
        <v>7.6881727499932898E-2</v>
      </c>
      <c r="AA59" s="17">
        <v>0</v>
      </c>
      <c r="AB59" s="17">
        <v>4.9664936973742302E-2</v>
      </c>
      <c r="AC59" s="17">
        <v>2.48619944668124E-2</v>
      </c>
      <c r="AD59" s="17">
        <v>0</v>
      </c>
      <c r="AE59" s="17">
        <v>5.4532334877323597E-2</v>
      </c>
      <c r="AF59" s="17"/>
      <c r="AG59" s="17">
        <v>3.9955710229589297E-2</v>
      </c>
      <c r="AH59" s="17">
        <v>3.8111414306485403E-2</v>
      </c>
      <c r="AI59" s="17">
        <v>5.0233981745803E-2</v>
      </c>
      <c r="AJ59" s="17">
        <v>4.4132560523460901E-2</v>
      </c>
      <c r="AK59" s="17">
        <v>6.2692894371539395E-2</v>
      </c>
      <c r="AL59" s="17">
        <v>0.12446290400037199</v>
      </c>
      <c r="AM59" s="17"/>
      <c r="AN59" s="17">
        <v>5.7335652300677303E-2</v>
      </c>
      <c r="AO59" s="17">
        <v>7.2776585332667204E-2</v>
      </c>
      <c r="AP59" s="17">
        <v>4.5681746772768303E-2</v>
      </c>
      <c r="AQ59" s="17"/>
      <c r="AR59" s="17">
        <v>3.5367925547836097E-2</v>
      </c>
      <c r="AS59" s="17">
        <v>5.41613554321572E-2</v>
      </c>
      <c r="AT59" s="17">
        <v>6.8768532381817599E-2</v>
      </c>
      <c r="AU59" s="17"/>
      <c r="AV59" s="17">
        <v>3.7581656345897697E-2</v>
      </c>
      <c r="AW59" s="17">
        <v>6.1859035490647099E-2</v>
      </c>
      <c r="AX59" s="17">
        <v>5.7486821957398702E-2</v>
      </c>
      <c r="AY59" s="17"/>
      <c r="AZ59" s="17">
        <v>5.39567534323026E-2</v>
      </c>
      <c r="BA59" s="17">
        <v>0.117468650385952</v>
      </c>
    </row>
    <row r="60" spans="2:53" x14ac:dyDescent="0.35">
      <c r="C60" s="17"/>
      <c r="D60" s="17"/>
      <c r="E60" s="17"/>
      <c r="F60" s="17"/>
      <c r="G60" s="17"/>
      <c r="H60" s="17"/>
      <c r="I60" s="17"/>
      <c r="J60" s="17"/>
      <c r="K60" s="17"/>
      <c r="L60" s="17"/>
      <c r="M60" s="17"/>
      <c r="N60" s="17"/>
      <c r="O60" s="17"/>
      <c r="P60" s="17"/>
      <c r="Q60" s="17"/>
      <c r="R60" s="17"/>
      <c r="S60" s="17"/>
      <c r="T60" s="17"/>
      <c r="U60" s="17"/>
      <c r="V60" s="17"/>
      <c r="W60" s="17"/>
      <c r="X60" s="17"/>
      <c r="Y60" s="17"/>
      <c r="Z60" s="17"/>
      <c r="AA60" s="17"/>
      <c r="AB60" s="17"/>
      <c r="AC60" s="17"/>
      <c r="AD60" s="17"/>
      <c r="AE60" s="17"/>
      <c r="AF60" s="17"/>
      <c r="AG60" s="17"/>
      <c r="AH60" s="17"/>
      <c r="AI60" s="17"/>
      <c r="AJ60" s="17"/>
      <c r="AK60" s="17"/>
      <c r="AL60" s="17"/>
      <c r="AM60" s="17"/>
      <c r="AN60" s="17"/>
      <c r="AO60" s="17"/>
      <c r="AP60" s="17"/>
      <c r="AQ60" s="17"/>
      <c r="AR60" s="17"/>
      <c r="AS60" s="17"/>
      <c r="AT60" s="17"/>
      <c r="AU60" s="17"/>
      <c r="AV60" s="17"/>
      <c r="AW60" s="17"/>
      <c r="AX60" s="17"/>
      <c r="AY60" s="17"/>
      <c r="AZ60" s="17"/>
      <c r="BA60" s="17"/>
    </row>
    <row r="61" spans="2:53" x14ac:dyDescent="0.35">
      <c r="B61" s="6" t="s">
        <v>120</v>
      </c>
      <c r="C61" s="17"/>
      <c r="D61" s="17"/>
      <c r="E61" s="17"/>
      <c r="F61" s="17"/>
      <c r="G61" s="17"/>
      <c r="H61" s="17"/>
      <c r="I61" s="17"/>
      <c r="J61" s="17"/>
      <c r="K61" s="17"/>
      <c r="L61" s="17"/>
      <c r="M61" s="17"/>
      <c r="N61" s="17"/>
      <c r="O61" s="17"/>
      <c r="P61" s="17"/>
      <c r="Q61" s="17"/>
      <c r="R61" s="17"/>
      <c r="S61" s="17"/>
      <c r="T61" s="17"/>
      <c r="U61" s="17"/>
      <c r="V61" s="17"/>
      <c r="W61" s="17"/>
      <c r="X61" s="17"/>
      <c r="Y61" s="17"/>
      <c r="Z61" s="17"/>
      <c r="AA61" s="17"/>
      <c r="AB61" s="17"/>
      <c r="AC61" s="17"/>
      <c r="AD61" s="17"/>
      <c r="AE61" s="17"/>
      <c r="AF61" s="17"/>
      <c r="AG61" s="17"/>
      <c r="AH61" s="17"/>
      <c r="AI61" s="17"/>
      <c r="AJ61" s="17"/>
      <c r="AK61" s="17"/>
      <c r="AL61" s="17"/>
      <c r="AM61" s="17"/>
      <c r="AN61" s="17"/>
      <c r="AO61" s="17"/>
      <c r="AP61" s="17"/>
      <c r="AQ61" s="17"/>
      <c r="AR61" s="17"/>
      <c r="AS61" s="17"/>
      <c r="AT61" s="17"/>
      <c r="AU61" s="17"/>
      <c r="AV61" s="17"/>
      <c r="AW61" s="17"/>
      <c r="AX61" s="17"/>
      <c r="AY61" s="17"/>
      <c r="AZ61" s="17"/>
      <c r="BA61" s="17"/>
    </row>
    <row r="62" spans="2:53" x14ac:dyDescent="0.35">
      <c r="B62" s="21" t="s">
        <v>86</v>
      </c>
      <c r="C62" s="17"/>
      <c r="D62" s="17"/>
      <c r="E62" s="17"/>
      <c r="F62" s="17"/>
      <c r="G62" s="17"/>
      <c r="H62" s="17"/>
      <c r="I62" s="17"/>
      <c r="J62" s="17"/>
      <c r="K62" s="17"/>
      <c r="L62" s="17"/>
      <c r="M62" s="17"/>
      <c r="N62" s="17"/>
      <c r="O62" s="17"/>
      <c r="P62" s="17"/>
      <c r="Q62" s="17"/>
      <c r="R62" s="17"/>
      <c r="S62" s="17"/>
      <c r="T62" s="17"/>
      <c r="U62" s="17"/>
      <c r="V62" s="17"/>
      <c r="W62" s="17"/>
      <c r="X62" s="17"/>
      <c r="Y62" s="17"/>
      <c r="Z62" s="17"/>
      <c r="AA62" s="17"/>
      <c r="AB62" s="17"/>
      <c r="AC62" s="17"/>
      <c r="AD62" s="17"/>
      <c r="AE62" s="17"/>
      <c r="AF62" s="17"/>
      <c r="AG62" s="17"/>
      <c r="AH62" s="17"/>
      <c r="AI62" s="17"/>
      <c r="AJ62" s="17"/>
      <c r="AK62" s="17"/>
      <c r="AL62" s="17"/>
      <c r="AM62" s="17"/>
      <c r="AN62" s="17"/>
      <c r="AO62" s="17"/>
      <c r="AP62" s="17"/>
      <c r="AQ62" s="17"/>
      <c r="AR62" s="17"/>
      <c r="AS62" s="17"/>
      <c r="AT62" s="17"/>
      <c r="AU62" s="17"/>
      <c r="AV62" s="17"/>
      <c r="AW62" s="17"/>
      <c r="AX62" s="17"/>
      <c r="AY62" s="17"/>
      <c r="AZ62" s="17"/>
      <c r="BA62" s="17"/>
    </row>
    <row r="63" spans="2:53" x14ac:dyDescent="0.35">
      <c r="B63" t="s">
        <v>110</v>
      </c>
      <c r="C63" s="17">
        <v>0.30718490444831598</v>
      </c>
      <c r="D63" s="17">
        <v>0.28406518588136198</v>
      </c>
      <c r="E63" s="17">
        <v>0.32764022514847202</v>
      </c>
      <c r="F63" s="17"/>
      <c r="G63" s="17">
        <v>0.20321976119986301</v>
      </c>
      <c r="H63" s="17">
        <v>0.23999523591684699</v>
      </c>
      <c r="I63" s="17">
        <v>0.33040739701276201</v>
      </c>
      <c r="J63" s="17">
        <v>0.317510794004983</v>
      </c>
      <c r="K63" s="17">
        <v>0.37394813420218698</v>
      </c>
      <c r="L63" s="17">
        <v>0.32437530354105398</v>
      </c>
      <c r="M63" s="17"/>
      <c r="N63" s="17">
        <v>0.28048291265028502</v>
      </c>
      <c r="O63" s="17">
        <v>0.32476335646156601</v>
      </c>
      <c r="P63" s="17"/>
      <c r="Q63" s="17">
        <v>0.26944596105910601</v>
      </c>
      <c r="R63" s="17">
        <v>0.33422351266968198</v>
      </c>
      <c r="S63" s="17">
        <v>0.315918859908705</v>
      </c>
      <c r="T63" s="17">
        <v>0.332290014524384</v>
      </c>
      <c r="U63" s="17">
        <v>0.30899999230999498</v>
      </c>
      <c r="V63" s="17">
        <v>0.31433328256716903</v>
      </c>
      <c r="W63" s="17">
        <v>0.30288221688287897</v>
      </c>
      <c r="X63" s="17">
        <v>0.31478408688062598</v>
      </c>
      <c r="Y63" s="17">
        <v>0.35207229170809101</v>
      </c>
      <c r="Z63" s="17">
        <v>0.30393658023435</v>
      </c>
      <c r="AA63" s="17">
        <v>0.26662411282750897</v>
      </c>
      <c r="AB63" s="17">
        <v>0.28235195522407902</v>
      </c>
      <c r="AC63" s="17">
        <v>0.203389423075828</v>
      </c>
      <c r="AD63" s="17">
        <v>5.5663559802695398E-2</v>
      </c>
      <c r="AE63" s="17">
        <v>0.239426686563144</v>
      </c>
      <c r="AF63" s="17"/>
      <c r="AG63" s="17">
        <v>0.18106810246296901</v>
      </c>
      <c r="AH63" s="17">
        <v>0.39985749390244102</v>
      </c>
      <c r="AI63" s="17">
        <v>0.322944121110945</v>
      </c>
      <c r="AJ63" s="17">
        <v>0.26221904088484299</v>
      </c>
      <c r="AK63" s="17">
        <v>0.26048080126666501</v>
      </c>
      <c r="AL63" s="17">
        <v>0.33146312575832898</v>
      </c>
      <c r="AM63" s="17"/>
      <c r="AN63" s="17">
        <v>0.30841704478679199</v>
      </c>
      <c r="AO63" s="17">
        <v>0.24227333273014001</v>
      </c>
      <c r="AP63" s="17">
        <v>0.32810450917304301</v>
      </c>
      <c r="AQ63" s="17"/>
      <c r="AR63" s="17">
        <v>0.18384071799486401</v>
      </c>
      <c r="AS63" s="17">
        <v>0.17226978460709899</v>
      </c>
      <c r="AT63" s="17">
        <v>0.435765286623222</v>
      </c>
      <c r="AU63" s="17"/>
      <c r="AV63" s="17">
        <v>0.25483449052320101</v>
      </c>
      <c r="AW63" s="17">
        <v>0.27612510024523401</v>
      </c>
      <c r="AX63" s="17">
        <v>0.39191324747870698</v>
      </c>
      <c r="AY63" s="17"/>
      <c r="AZ63" s="17">
        <v>0.29596791994493399</v>
      </c>
      <c r="BA63" s="17">
        <v>0.32206840162747302</v>
      </c>
    </row>
    <row r="64" spans="2:53" x14ac:dyDescent="0.35">
      <c r="B64" t="s">
        <v>111</v>
      </c>
      <c r="C64" s="17">
        <v>0.25654192149238297</v>
      </c>
      <c r="D64" s="17">
        <v>0.26469750143992199</v>
      </c>
      <c r="E64" s="17">
        <v>0.25007064626981801</v>
      </c>
      <c r="F64" s="17"/>
      <c r="G64" s="17">
        <v>0.24851152778821201</v>
      </c>
      <c r="H64" s="17">
        <v>0.29244747746882399</v>
      </c>
      <c r="I64" s="17">
        <v>0.245617481889884</v>
      </c>
      <c r="J64" s="17">
        <v>0.24180848334852501</v>
      </c>
      <c r="K64" s="17">
        <v>0.28266189099846101</v>
      </c>
      <c r="L64" s="17">
        <v>0.239607358343677</v>
      </c>
      <c r="M64" s="17"/>
      <c r="N64" s="17">
        <v>0.26434277567429698</v>
      </c>
      <c r="O64" s="17">
        <v>0.25140646411016399</v>
      </c>
      <c r="P64" s="17"/>
      <c r="Q64" s="17">
        <v>0.198606201524576</v>
      </c>
      <c r="R64" s="17">
        <v>0.239000010325084</v>
      </c>
      <c r="S64" s="17">
        <v>0.26034447671577399</v>
      </c>
      <c r="T64" s="17">
        <v>0.27376233798785299</v>
      </c>
      <c r="U64" s="17">
        <v>0.23255209522436299</v>
      </c>
      <c r="V64" s="17">
        <v>0.29233891334425</v>
      </c>
      <c r="W64" s="17">
        <v>0.28199251341606502</v>
      </c>
      <c r="X64" s="17">
        <v>0.26592420288579799</v>
      </c>
      <c r="Y64" s="17">
        <v>0.28604402186024203</v>
      </c>
      <c r="Z64" s="17">
        <v>0.28142599880645902</v>
      </c>
      <c r="AA64" s="17">
        <v>0.27345877382460398</v>
      </c>
      <c r="AB64" s="17">
        <v>0.20264989245986401</v>
      </c>
      <c r="AC64" s="17">
        <v>0.336357964730577</v>
      </c>
      <c r="AD64" s="17">
        <v>0.33741029453767701</v>
      </c>
      <c r="AE64" s="17">
        <v>0.21134449658222601</v>
      </c>
      <c r="AF64" s="17"/>
      <c r="AG64" s="17">
        <v>0.30732653537036497</v>
      </c>
      <c r="AH64" s="17">
        <v>0.27798126285236702</v>
      </c>
      <c r="AI64" s="17">
        <v>0.24231123715486</v>
      </c>
      <c r="AJ64" s="17">
        <v>0.24620294716666</v>
      </c>
      <c r="AK64" s="17">
        <v>0.279692352361473</v>
      </c>
      <c r="AL64" s="17">
        <v>0.25390551371058601</v>
      </c>
      <c r="AM64" s="17"/>
      <c r="AN64" s="17">
        <v>0.24372897576222799</v>
      </c>
      <c r="AO64" s="17">
        <v>0.26202513829521401</v>
      </c>
      <c r="AP64" s="17">
        <v>0.273145619091547</v>
      </c>
      <c r="AQ64" s="17"/>
      <c r="AR64" s="17">
        <v>0.25526371434796202</v>
      </c>
      <c r="AS64" s="17">
        <v>0.26012345467602499</v>
      </c>
      <c r="AT64" s="17">
        <v>0.26554470902492799</v>
      </c>
      <c r="AU64" s="17"/>
      <c r="AV64" s="17">
        <v>0.28151073130755599</v>
      </c>
      <c r="AW64" s="17">
        <v>0.25510407807176</v>
      </c>
      <c r="AX64" s="17">
        <v>0.26235850709875003</v>
      </c>
      <c r="AY64" s="17"/>
      <c r="AZ64" s="17">
        <v>0.27248282670026502</v>
      </c>
      <c r="BA64" s="17">
        <v>0.23539038850923399</v>
      </c>
    </row>
    <row r="65" spans="2:53" x14ac:dyDescent="0.35">
      <c r="B65" t="s">
        <v>112</v>
      </c>
      <c r="C65" s="17">
        <v>0.21494381316591399</v>
      </c>
      <c r="D65" s="17">
        <v>0.22310946477497201</v>
      </c>
      <c r="E65" s="17">
        <v>0.20831466141933</v>
      </c>
      <c r="F65" s="17"/>
      <c r="G65" s="17">
        <v>0.26515813021304302</v>
      </c>
      <c r="H65" s="17">
        <v>0.22706956254843599</v>
      </c>
      <c r="I65" s="17">
        <v>0.19561612236718101</v>
      </c>
      <c r="J65" s="17">
        <v>0.204367055682873</v>
      </c>
      <c r="K65" s="17">
        <v>0.14062807842504399</v>
      </c>
      <c r="L65" s="17">
        <v>0.25258780151743798</v>
      </c>
      <c r="M65" s="17"/>
      <c r="N65" s="17">
        <v>0.23058215306554</v>
      </c>
      <c r="O65" s="17">
        <v>0.20464878313325699</v>
      </c>
      <c r="P65" s="17"/>
      <c r="Q65" s="17">
        <v>0.21845332249740801</v>
      </c>
      <c r="R65" s="17">
        <v>0.215309465651394</v>
      </c>
      <c r="S65" s="17">
        <v>0.181584162370968</v>
      </c>
      <c r="T65" s="17">
        <v>0.18666734603014801</v>
      </c>
      <c r="U65" s="17">
        <v>0.21453111636560901</v>
      </c>
      <c r="V65" s="17">
        <v>0.230096249662289</v>
      </c>
      <c r="W65" s="17">
        <v>0.25217766093609001</v>
      </c>
      <c r="X65" s="17">
        <v>0.193985607850268</v>
      </c>
      <c r="Y65" s="17">
        <v>0.18972021338030001</v>
      </c>
      <c r="Z65" s="17">
        <v>0.21764831075788499</v>
      </c>
      <c r="AA65" s="17">
        <v>0.21687322458689201</v>
      </c>
      <c r="AB65" s="17">
        <v>0.25712667335713801</v>
      </c>
      <c r="AC65" s="17">
        <v>0.21778128379841699</v>
      </c>
      <c r="AD65" s="17">
        <v>0.30769105345033698</v>
      </c>
      <c r="AE65" s="17">
        <v>0.208807496434328</v>
      </c>
      <c r="AF65" s="17"/>
      <c r="AG65" s="17">
        <v>0.26981775227993399</v>
      </c>
      <c r="AH65" s="17">
        <v>0.177095064235026</v>
      </c>
      <c r="AI65" s="17">
        <v>0.21468285348611499</v>
      </c>
      <c r="AJ65" s="17">
        <v>0.26681499569000799</v>
      </c>
      <c r="AK65" s="17">
        <v>0.219406259364652</v>
      </c>
      <c r="AL65" s="17">
        <v>0.21304704959922699</v>
      </c>
      <c r="AM65" s="17"/>
      <c r="AN65" s="17">
        <v>0.24788136389632201</v>
      </c>
      <c r="AO65" s="17">
        <v>0.23374932248694</v>
      </c>
      <c r="AP65" s="17">
        <v>0.214050040925783</v>
      </c>
      <c r="AQ65" s="17"/>
      <c r="AR65" s="17">
        <v>0.23374071178022701</v>
      </c>
      <c r="AS65" s="17">
        <v>0.30016577575536302</v>
      </c>
      <c r="AT65" s="17">
        <v>0.15567400996769301</v>
      </c>
      <c r="AU65" s="17"/>
      <c r="AV65" s="17">
        <v>0.21914655365656799</v>
      </c>
      <c r="AW65" s="17">
        <v>0.26140852247792801</v>
      </c>
      <c r="AX65" s="17">
        <v>0.16357795238067199</v>
      </c>
      <c r="AY65" s="17"/>
      <c r="AZ65" s="17">
        <v>0.233168708718891</v>
      </c>
      <c r="BA65" s="17">
        <v>0.190761718461993</v>
      </c>
    </row>
    <row r="66" spans="2:53" x14ac:dyDescent="0.35">
      <c r="B66" t="s">
        <v>113</v>
      </c>
      <c r="C66" s="17">
        <v>0.101894021986111</v>
      </c>
      <c r="D66" s="17">
        <v>0.102321941285</v>
      </c>
      <c r="E66" s="17">
        <v>0.10187070906297201</v>
      </c>
      <c r="F66" s="17"/>
      <c r="G66" s="17">
        <v>0.11508783286556</v>
      </c>
      <c r="H66" s="17">
        <v>7.1924743515881906E-2</v>
      </c>
      <c r="I66" s="17">
        <v>0.120538991922751</v>
      </c>
      <c r="J66" s="17">
        <v>0.12521391103051499</v>
      </c>
      <c r="K66" s="17">
        <v>7.7430210812071396E-2</v>
      </c>
      <c r="L66" s="17">
        <v>0.10212567180891199</v>
      </c>
      <c r="M66" s="17"/>
      <c r="N66" s="17">
        <v>9.6074871054986299E-2</v>
      </c>
      <c r="O66" s="17">
        <v>0.10572488472378</v>
      </c>
      <c r="P66" s="17"/>
      <c r="Q66" s="17">
        <v>9.4131742380649294E-2</v>
      </c>
      <c r="R66" s="17">
        <v>0.13874170890357701</v>
      </c>
      <c r="S66" s="17">
        <v>0.10398342821777599</v>
      </c>
      <c r="T66" s="17">
        <v>0.110915682701049</v>
      </c>
      <c r="U66" s="17">
        <v>0.11644866774740099</v>
      </c>
      <c r="V66" s="17">
        <v>8.3415421424469893E-2</v>
      </c>
      <c r="W66" s="17">
        <v>5.1563546562912503E-2</v>
      </c>
      <c r="X66" s="17">
        <v>0.14106046798271701</v>
      </c>
      <c r="Y66" s="17">
        <v>9.9682976439415399E-2</v>
      </c>
      <c r="Z66" s="17">
        <v>9.6726666322392796E-2</v>
      </c>
      <c r="AA66" s="17">
        <v>9.1581424963721805E-2</v>
      </c>
      <c r="AB66" s="17">
        <v>5.8492106193265898E-2</v>
      </c>
      <c r="AC66" s="17">
        <v>0</v>
      </c>
      <c r="AD66" s="17">
        <v>5.03317521864627E-2</v>
      </c>
      <c r="AE66" s="17">
        <v>0.14956077478178401</v>
      </c>
      <c r="AF66" s="17"/>
      <c r="AG66" s="17">
        <v>9.5036890905566496E-2</v>
      </c>
      <c r="AH66" s="17">
        <v>8.3619489520606605E-2</v>
      </c>
      <c r="AI66" s="17">
        <v>7.9042625723974705E-2</v>
      </c>
      <c r="AJ66" s="17">
        <v>0.11997338306366501</v>
      </c>
      <c r="AK66" s="17">
        <v>0.103905576041274</v>
      </c>
      <c r="AL66" s="17">
        <v>0.10288337906959399</v>
      </c>
      <c r="AM66" s="17"/>
      <c r="AN66" s="17">
        <v>8.8647659322529507E-2</v>
      </c>
      <c r="AO66" s="17">
        <v>0.124078519237282</v>
      </c>
      <c r="AP66" s="17">
        <v>8.8823554135207497E-2</v>
      </c>
      <c r="AQ66" s="17"/>
      <c r="AR66" s="17">
        <v>0.103753141652091</v>
      </c>
      <c r="AS66" s="17">
        <v>0.146146166603907</v>
      </c>
      <c r="AT66" s="17">
        <v>6.30616020166649E-2</v>
      </c>
      <c r="AU66" s="17"/>
      <c r="AV66" s="17">
        <v>9.0448171438545097E-2</v>
      </c>
      <c r="AW66" s="17">
        <v>0.113172685060352</v>
      </c>
      <c r="AX66" s="17">
        <v>7.9460901357915406E-2</v>
      </c>
      <c r="AY66" s="17"/>
      <c r="AZ66" s="17">
        <v>8.5095341972831195E-2</v>
      </c>
      <c r="BA66" s="17">
        <v>0.12418371192157</v>
      </c>
    </row>
    <row r="67" spans="2:53" x14ac:dyDescent="0.35">
      <c r="B67" t="s">
        <v>114</v>
      </c>
      <c r="C67" s="17">
        <v>4.6302336026460299E-2</v>
      </c>
      <c r="D67" s="17">
        <v>5.1965004555772402E-2</v>
      </c>
      <c r="E67" s="17">
        <v>4.13377433458961E-2</v>
      </c>
      <c r="F67" s="17"/>
      <c r="G67" s="17">
        <v>6.9849741001022495E-2</v>
      </c>
      <c r="H67" s="17">
        <v>7.8670614581273404E-2</v>
      </c>
      <c r="I67" s="17">
        <v>3.66491757216331E-2</v>
      </c>
      <c r="J67" s="17">
        <v>3.4843195057449199E-2</v>
      </c>
      <c r="K67" s="17">
        <v>4.3235361058017702E-2</v>
      </c>
      <c r="L67" s="17">
        <v>3.3914016484501298E-2</v>
      </c>
      <c r="M67" s="17"/>
      <c r="N67" s="17">
        <v>5.0446344104270797E-2</v>
      </c>
      <c r="O67" s="17">
        <v>4.3574253129524898E-2</v>
      </c>
      <c r="P67" s="17"/>
      <c r="Q67" s="17">
        <v>5.6710970085149803E-2</v>
      </c>
      <c r="R67" s="17">
        <v>2.1600838883950299E-2</v>
      </c>
      <c r="S67" s="17">
        <v>5.70961910635868E-2</v>
      </c>
      <c r="T67" s="17">
        <v>4.4021213184007403E-2</v>
      </c>
      <c r="U67" s="17">
        <v>5.1250888810993898E-2</v>
      </c>
      <c r="V67" s="17">
        <v>1.8294534148136098E-2</v>
      </c>
      <c r="W67" s="17">
        <v>5.2670072105828997E-2</v>
      </c>
      <c r="X67" s="17">
        <v>5.4445335613005699E-2</v>
      </c>
      <c r="Y67" s="17">
        <v>2.7264950671325599E-2</v>
      </c>
      <c r="Z67" s="17">
        <v>3.8104405226225602E-2</v>
      </c>
      <c r="AA67" s="17">
        <v>8.8026148059982504E-2</v>
      </c>
      <c r="AB67" s="17">
        <v>0.108237961637276</v>
      </c>
      <c r="AC67" s="17">
        <v>5.6921392777069799E-2</v>
      </c>
      <c r="AD67" s="17">
        <v>7.9055606179380997E-2</v>
      </c>
      <c r="AE67" s="17">
        <v>0.11333900175624601</v>
      </c>
      <c r="AF67" s="17"/>
      <c r="AG67" s="17">
        <v>6.3252797048484799E-2</v>
      </c>
      <c r="AH67" s="17">
        <v>2.37468009616927E-2</v>
      </c>
      <c r="AI67" s="17">
        <v>7.8930726231398796E-2</v>
      </c>
      <c r="AJ67" s="17">
        <v>4.7045239023444499E-2</v>
      </c>
      <c r="AK67" s="17">
        <v>8.0137260228558202E-2</v>
      </c>
      <c r="AL67" s="17">
        <v>2.3336409683078901E-2</v>
      </c>
      <c r="AM67" s="17"/>
      <c r="AN67" s="17">
        <v>5.5655767352470902E-2</v>
      </c>
      <c r="AO67" s="17">
        <v>5.7980642488302897E-2</v>
      </c>
      <c r="AP67" s="17">
        <v>4.5563976815073001E-2</v>
      </c>
      <c r="AQ67" s="17"/>
      <c r="AR67" s="17">
        <v>0.112502188087373</v>
      </c>
      <c r="AS67" s="17">
        <v>5.6722365577169802E-2</v>
      </c>
      <c r="AT67" s="17">
        <v>3.16609739461002E-2</v>
      </c>
      <c r="AU67" s="17"/>
      <c r="AV67" s="17">
        <v>6.5794795320951602E-2</v>
      </c>
      <c r="AW67" s="17">
        <v>4.6345680495176997E-2</v>
      </c>
      <c r="AX67" s="17">
        <v>4.0334124735251699E-2</v>
      </c>
      <c r="AY67" s="17"/>
      <c r="AZ67" s="17">
        <v>5.9369506323403397E-2</v>
      </c>
      <c r="BA67" s="17">
        <v>2.8963880027390199E-2</v>
      </c>
    </row>
    <row r="68" spans="2:53" x14ac:dyDescent="0.35">
      <c r="B68" t="s">
        <v>115</v>
      </c>
      <c r="C68" s="17">
        <v>2.6889124059913502E-2</v>
      </c>
      <c r="D68" s="17">
        <v>3.1051386776969999E-2</v>
      </c>
      <c r="E68" s="17">
        <v>2.26520096391221E-2</v>
      </c>
      <c r="F68" s="17"/>
      <c r="G68" s="17">
        <v>3.6006426783077999E-2</v>
      </c>
      <c r="H68" s="17">
        <v>3.6740520422322398E-2</v>
      </c>
      <c r="I68" s="17">
        <v>3.0948821588101302E-2</v>
      </c>
      <c r="J68" s="17">
        <v>1.59744473835184E-2</v>
      </c>
      <c r="K68" s="17">
        <v>2.7818201141204101E-2</v>
      </c>
      <c r="L68" s="17">
        <v>2.1777577997103999E-2</v>
      </c>
      <c r="M68" s="17"/>
      <c r="N68" s="17">
        <v>3.35215836623542E-2</v>
      </c>
      <c r="O68" s="17">
        <v>2.2522844056040499E-2</v>
      </c>
      <c r="P68" s="17"/>
      <c r="Q68" s="17">
        <v>3.0555402810380501E-2</v>
      </c>
      <c r="R68" s="17">
        <v>1.09729174662392E-2</v>
      </c>
      <c r="S68" s="17">
        <v>2.1381256227355299E-2</v>
      </c>
      <c r="T68" s="17">
        <v>2.3773981287754001E-2</v>
      </c>
      <c r="U68" s="17">
        <v>2.54861704852066E-2</v>
      </c>
      <c r="V68" s="17">
        <v>1.7283919647678E-2</v>
      </c>
      <c r="W68" s="17">
        <v>3.5231543864122E-2</v>
      </c>
      <c r="X68" s="17">
        <v>2.1084134782095702E-2</v>
      </c>
      <c r="Y68" s="17">
        <v>3.1429880228534199E-2</v>
      </c>
      <c r="Z68" s="17">
        <v>4.0709516110230097E-2</v>
      </c>
      <c r="AA68" s="17">
        <v>3.3907411013638797E-2</v>
      </c>
      <c r="AB68" s="17">
        <v>4.4592750480362701E-2</v>
      </c>
      <c r="AC68" s="17">
        <v>0.159133440333287</v>
      </c>
      <c r="AD68" s="17">
        <v>9.2480066146563705E-2</v>
      </c>
      <c r="AE68" s="17">
        <v>0</v>
      </c>
      <c r="AF68" s="17"/>
      <c r="AG68" s="17">
        <v>6.1566570936918003E-2</v>
      </c>
      <c r="AH68" s="17">
        <v>1.20863793721018E-2</v>
      </c>
      <c r="AI68" s="17">
        <v>4.3596278227547101E-2</v>
      </c>
      <c r="AJ68" s="17">
        <v>2.2404135406026301E-2</v>
      </c>
      <c r="AK68" s="17">
        <v>4.9612165768064903E-2</v>
      </c>
      <c r="AL68" s="17">
        <v>9.3830995319493706E-3</v>
      </c>
      <c r="AM68" s="17"/>
      <c r="AN68" s="17">
        <v>2.6885746573739301E-2</v>
      </c>
      <c r="AO68" s="17">
        <v>3.3639240333674998E-2</v>
      </c>
      <c r="AP68" s="17">
        <v>2.9358438875108899E-2</v>
      </c>
      <c r="AQ68" s="17"/>
      <c r="AR68" s="17">
        <v>8.4620918084275201E-2</v>
      </c>
      <c r="AS68" s="17">
        <v>3.6189462151411597E-2</v>
      </c>
      <c r="AT68" s="17">
        <v>1.5361664069026001E-2</v>
      </c>
      <c r="AU68" s="17"/>
      <c r="AV68" s="17">
        <v>6.8077928423291398E-2</v>
      </c>
      <c r="AW68" s="17">
        <v>2.6356582719492799E-2</v>
      </c>
      <c r="AX68" s="17">
        <v>2.2348914612206901E-2</v>
      </c>
      <c r="AY68" s="17"/>
      <c r="AZ68" s="17">
        <v>3.2150078152178602E-2</v>
      </c>
      <c r="BA68" s="17">
        <v>1.9908513953132902E-2</v>
      </c>
    </row>
    <row r="69" spans="2:53" x14ac:dyDescent="0.35">
      <c r="B69" t="s">
        <v>116</v>
      </c>
      <c r="C69" s="17">
        <v>1.8821373603723199E-2</v>
      </c>
      <c r="D69" s="17">
        <v>2.2618414626133398E-2</v>
      </c>
      <c r="E69" s="17">
        <v>1.54486998842261E-2</v>
      </c>
      <c r="F69" s="17"/>
      <c r="G69" s="17">
        <v>3.7389055870173001E-2</v>
      </c>
      <c r="H69" s="17">
        <v>2.4667284261785601E-2</v>
      </c>
      <c r="I69" s="17">
        <v>1.43742906745261E-2</v>
      </c>
      <c r="J69" s="17">
        <v>2.16324669176566E-2</v>
      </c>
      <c r="K69" s="17">
        <v>2.02887406072116E-2</v>
      </c>
      <c r="L69" s="17">
        <v>8.1343876296234296E-3</v>
      </c>
      <c r="M69" s="17"/>
      <c r="N69" s="17">
        <v>1.84588196428923E-2</v>
      </c>
      <c r="O69" s="17">
        <v>1.90600500833988E-2</v>
      </c>
      <c r="P69" s="17"/>
      <c r="Q69" s="17">
        <v>5.3704942956921499E-2</v>
      </c>
      <c r="R69" s="17">
        <v>1.32231313129065E-2</v>
      </c>
      <c r="S69" s="17">
        <v>2.3039147721629901E-2</v>
      </c>
      <c r="T69" s="17">
        <v>1.0364700461115499E-2</v>
      </c>
      <c r="U69" s="17">
        <v>2.4180363768592901E-2</v>
      </c>
      <c r="V69" s="17">
        <v>1.2738849571087899E-2</v>
      </c>
      <c r="W69" s="17">
        <v>4.6295129061932399E-3</v>
      </c>
      <c r="X69" s="17">
        <v>0</v>
      </c>
      <c r="Y69" s="17">
        <v>0</v>
      </c>
      <c r="Z69" s="17">
        <v>2.1448522542457899E-2</v>
      </c>
      <c r="AA69" s="17">
        <v>2.95289047236519E-2</v>
      </c>
      <c r="AB69" s="17">
        <v>4.6548660648014203E-2</v>
      </c>
      <c r="AC69" s="17">
        <v>2.6416495284821501E-2</v>
      </c>
      <c r="AD69" s="17">
        <v>7.7367667696882997E-2</v>
      </c>
      <c r="AE69" s="17">
        <v>2.2989209004948E-2</v>
      </c>
      <c r="AF69" s="17"/>
      <c r="AG69" s="17">
        <v>1.4853511394123E-2</v>
      </c>
      <c r="AH69" s="17">
        <v>1.1513425678847999E-2</v>
      </c>
      <c r="AI69" s="17">
        <v>4.24107661666232E-3</v>
      </c>
      <c r="AJ69" s="17">
        <v>2.1019355264510601E-2</v>
      </c>
      <c r="AK69" s="17">
        <v>6.7655849693128399E-3</v>
      </c>
      <c r="AL69" s="17">
        <v>2.5170251971648998E-2</v>
      </c>
      <c r="AM69" s="17"/>
      <c r="AN69" s="17">
        <v>1.36680656674429E-2</v>
      </c>
      <c r="AO69" s="17">
        <v>2.37772744000475E-2</v>
      </c>
      <c r="AP69" s="17">
        <v>1.28265770215938E-2</v>
      </c>
      <c r="AQ69" s="17"/>
      <c r="AR69" s="17">
        <v>2.1599019467472499E-2</v>
      </c>
      <c r="AS69" s="17">
        <v>1.4889684902293299E-2</v>
      </c>
      <c r="AT69" s="17">
        <v>1.95356274272292E-2</v>
      </c>
      <c r="AU69" s="17"/>
      <c r="AV69" s="17">
        <v>1.60160098941796E-2</v>
      </c>
      <c r="AW69" s="17">
        <v>1.1483373304751E-2</v>
      </c>
      <c r="AX69" s="17">
        <v>2.5634916302403499E-2</v>
      </c>
      <c r="AY69" s="17"/>
      <c r="AZ69" s="17">
        <v>1.1635478759552099E-2</v>
      </c>
      <c r="BA69" s="17">
        <v>2.8356132754964399E-2</v>
      </c>
    </row>
    <row r="70" spans="2:53" x14ac:dyDescent="0.35">
      <c r="B70" t="s">
        <v>117</v>
      </c>
      <c r="C70" s="17">
        <v>2.7422505217180301E-2</v>
      </c>
      <c r="D70" s="17">
        <v>2.01711006598684E-2</v>
      </c>
      <c r="E70" s="17">
        <v>3.2665305230163998E-2</v>
      </c>
      <c r="F70" s="17"/>
      <c r="G70" s="17">
        <v>2.4777524279048401E-2</v>
      </c>
      <c r="H70" s="17">
        <v>2.8484561284629902E-2</v>
      </c>
      <c r="I70" s="17">
        <v>2.5847718823161499E-2</v>
      </c>
      <c r="J70" s="17">
        <v>3.8649646574479599E-2</v>
      </c>
      <c r="K70" s="17">
        <v>3.3989382755803203E-2</v>
      </c>
      <c r="L70" s="17">
        <v>1.7477882677689301E-2</v>
      </c>
      <c r="M70" s="17"/>
      <c r="N70" s="17">
        <v>2.6090540145374E-2</v>
      </c>
      <c r="O70" s="17">
        <v>2.82993643022692E-2</v>
      </c>
      <c r="P70" s="17"/>
      <c r="Q70" s="17">
        <v>7.8391456685809394E-2</v>
      </c>
      <c r="R70" s="17">
        <v>2.6928414787166201E-2</v>
      </c>
      <c r="S70" s="17">
        <v>3.6652477774204502E-2</v>
      </c>
      <c r="T70" s="17">
        <v>1.8204723823689799E-2</v>
      </c>
      <c r="U70" s="17">
        <v>2.6550705287838601E-2</v>
      </c>
      <c r="V70" s="17">
        <v>3.1498829634920199E-2</v>
      </c>
      <c r="W70" s="17">
        <v>1.8852933325909101E-2</v>
      </c>
      <c r="X70" s="17">
        <v>8.7161640054899195E-3</v>
      </c>
      <c r="Y70" s="17">
        <v>1.3785665712092301E-2</v>
      </c>
      <c r="Z70" s="17">
        <v>0</v>
      </c>
      <c r="AA70" s="17">
        <v>0</v>
      </c>
      <c r="AB70" s="17">
        <v>0</v>
      </c>
      <c r="AC70" s="17">
        <v>0</v>
      </c>
      <c r="AD70" s="17">
        <v>0</v>
      </c>
      <c r="AE70" s="17">
        <v>5.4532334877323597E-2</v>
      </c>
      <c r="AF70" s="17"/>
      <c r="AG70" s="17">
        <v>7.0778396016393597E-3</v>
      </c>
      <c r="AH70" s="17">
        <v>1.4100083476915401E-2</v>
      </c>
      <c r="AI70" s="17">
        <v>1.4251081448497301E-2</v>
      </c>
      <c r="AJ70" s="17">
        <v>1.4320903500842801E-2</v>
      </c>
      <c r="AK70" s="17">
        <v>0</v>
      </c>
      <c r="AL70" s="17">
        <v>4.0811170675586303E-2</v>
      </c>
      <c r="AM70" s="17"/>
      <c r="AN70" s="17">
        <v>1.51153766384744E-2</v>
      </c>
      <c r="AO70" s="17">
        <v>2.2476530028399399E-2</v>
      </c>
      <c r="AP70" s="17">
        <v>8.1272839626433998E-3</v>
      </c>
      <c r="AQ70" s="17"/>
      <c r="AR70" s="17">
        <v>4.6795885857348002E-3</v>
      </c>
      <c r="AS70" s="17">
        <v>1.34933057267314E-2</v>
      </c>
      <c r="AT70" s="17">
        <v>1.33961269251363E-2</v>
      </c>
      <c r="AU70" s="17"/>
      <c r="AV70" s="17">
        <v>4.1713194357065903E-3</v>
      </c>
      <c r="AW70" s="17">
        <v>1.00039776253053E-2</v>
      </c>
      <c r="AX70" s="17">
        <v>1.4371436034092799E-2</v>
      </c>
      <c r="AY70" s="17"/>
      <c r="AZ70" s="17">
        <v>1.0130139427944201E-2</v>
      </c>
      <c r="BA70" s="17">
        <v>5.0367252744243002E-2</v>
      </c>
    </row>
    <row r="71" spans="2:53" x14ac:dyDescent="0.35">
      <c r="C71" s="17"/>
      <c r="D71" s="17"/>
      <c r="E71" s="17"/>
      <c r="F71" s="17"/>
      <c r="G71" s="17"/>
      <c r="H71" s="17"/>
      <c r="I71" s="17"/>
      <c r="J71" s="17"/>
      <c r="K71" s="17"/>
      <c r="L71" s="17"/>
      <c r="M71" s="17"/>
      <c r="N71" s="17"/>
      <c r="O71" s="17"/>
      <c r="P71" s="17"/>
      <c r="Q71" s="17"/>
      <c r="R71" s="17"/>
      <c r="S71" s="17"/>
      <c r="T71" s="17"/>
      <c r="U71" s="17"/>
      <c r="V71" s="17"/>
      <c r="W71" s="17"/>
      <c r="X71" s="17"/>
      <c r="Y71" s="17"/>
      <c r="Z71" s="17"/>
      <c r="AA71" s="17"/>
      <c r="AB71" s="17"/>
      <c r="AC71" s="17"/>
      <c r="AD71" s="17"/>
      <c r="AE71" s="17"/>
      <c r="AF71" s="17"/>
      <c r="AG71" s="17"/>
      <c r="AH71" s="17"/>
      <c r="AI71" s="17"/>
      <c r="AJ71" s="17"/>
      <c r="AK71" s="17"/>
      <c r="AL71" s="17"/>
      <c r="AM71" s="17"/>
      <c r="AN71" s="17"/>
      <c r="AO71" s="17"/>
      <c r="AP71" s="17"/>
      <c r="AQ71" s="17"/>
      <c r="AR71" s="17"/>
      <c r="AS71" s="17"/>
      <c r="AT71" s="17"/>
      <c r="AU71" s="17"/>
      <c r="AV71" s="17"/>
      <c r="AW71" s="17"/>
      <c r="AX71" s="17"/>
      <c r="AY71" s="17"/>
      <c r="AZ71" s="17"/>
      <c r="BA71" s="17"/>
    </row>
    <row r="72" spans="2:53" x14ac:dyDescent="0.35">
      <c r="B72" s="6" t="s">
        <v>121</v>
      </c>
      <c r="C72" s="17"/>
      <c r="D72" s="17"/>
      <c r="E72" s="17"/>
      <c r="F72" s="17"/>
      <c r="G72" s="17"/>
      <c r="H72" s="17"/>
      <c r="I72" s="17"/>
      <c r="J72" s="17"/>
      <c r="K72" s="17"/>
      <c r="L72" s="17"/>
      <c r="M72" s="17"/>
      <c r="N72" s="17"/>
      <c r="O72" s="17"/>
      <c r="P72" s="17"/>
      <c r="Q72" s="17"/>
      <c r="R72" s="17"/>
      <c r="S72" s="17"/>
      <c r="T72" s="17"/>
      <c r="U72" s="17"/>
      <c r="V72" s="17"/>
      <c r="W72" s="17"/>
      <c r="X72" s="17"/>
      <c r="Y72" s="17"/>
      <c r="Z72" s="17"/>
      <c r="AA72" s="17"/>
      <c r="AB72" s="17"/>
      <c r="AC72" s="17"/>
      <c r="AD72" s="17"/>
      <c r="AE72" s="17"/>
      <c r="AF72" s="17"/>
      <c r="AG72" s="17"/>
      <c r="AH72" s="17"/>
      <c r="AI72" s="17"/>
      <c r="AJ72" s="17"/>
      <c r="AK72" s="17"/>
      <c r="AL72" s="17"/>
      <c r="AM72" s="17"/>
      <c r="AN72" s="17"/>
      <c r="AO72" s="17"/>
      <c r="AP72" s="17"/>
      <c r="AQ72" s="17"/>
      <c r="AR72" s="17"/>
      <c r="AS72" s="17"/>
      <c r="AT72" s="17"/>
      <c r="AU72" s="17"/>
      <c r="AV72" s="17"/>
      <c r="AW72" s="17"/>
      <c r="AX72" s="17"/>
      <c r="AY72" s="17"/>
      <c r="AZ72" s="17"/>
      <c r="BA72" s="17"/>
    </row>
    <row r="73" spans="2:53" x14ac:dyDescent="0.35">
      <c r="B73" s="21" t="s">
        <v>86</v>
      </c>
      <c r="C73" s="17"/>
      <c r="D73" s="17"/>
      <c r="E73" s="17"/>
      <c r="F73" s="17"/>
      <c r="G73" s="17"/>
      <c r="H73" s="17"/>
      <c r="I73" s="17"/>
      <c r="J73" s="17"/>
      <c r="K73" s="17"/>
      <c r="L73" s="17"/>
      <c r="M73" s="17"/>
      <c r="N73" s="17"/>
      <c r="O73" s="17"/>
      <c r="P73" s="17"/>
      <c r="Q73" s="17"/>
      <c r="R73" s="17"/>
      <c r="S73" s="17"/>
      <c r="T73" s="17"/>
      <c r="U73" s="17"/>
      <c r="V73" s="17"/>
      <c r="W73" s="17"/>
      <c r="X73" s="17"/>
      <c r="Y73" s="17"/>
      <c r="Z73" s="17"/>
      <c r="AA73" s="17"/>
      <c r="AB73" s="17"/>
      <c r="AC73" s="17"/>
      <c r="AD73" s="17"/>
      <c r="AE73" s="17"/>
      <c r="AF73" s="17"/>
      <c r="AG73" s="17"/>
      <c r="AH73" s="17"/>
      <c r="AI73" s="17"/>
      <c r="AJ73" s="17"/>
      <c r="AK73" s="17"/>
      <c r="AL73" s="17"/>
      <c r="AM73" s="17"/>
      <c r="AN73" s="17"/>
      <c r="AO73" s="17"/>
      <c r="AP73" s="17"/>
      <c r="AQ73" s="17"/>
      <c r="AR73" s="17"/>
      <c r="AS73" s="17"/>
      <c r="AT73" s="17"/>
      <c r="AU73" s="17"/>
      <c r="AV73" s="17"/>
      <c r="AW73" s="17"/>
      <c r="AX73" s="17"/>
      <c r="AY73" s="17"/>
      <c r="AZ73" s="17"/>
      <c r="BA73" s="17"/>
    </row>
    <row r="74" spans="2:53" x14ac:dyDescent="0.35">
      <c r="B74" t="s">
        <v>110</v>
      </c>
      <c r="C74" s="17">
        <v>0.360909619726269</v>
      </c>
      <c r="D74" s="17">
        <v>0.32746417783158399</v>
      </c>
      <c r="E74" s="17">
        <v>0.39107576834097102</v>
      </c>
      <c r="F74" s="17"/>
      <c r="G74" s="17">
        <v>0.217356701892088</v>
      </c>
      <c r="H74" s="17">
        <v>0.35398432422988102</v>
      </c>
      <c r="I74" s="17">
        <v>0.35243322841339803</v>
      </c>
      <c r="J74" s="17">
        <v>0.41327674488490501</v>
      </c>
      <c r="K74" s="17">
        <v>0.42310758394120201</v>
      </c>
      <c r="L74" s="17">
        <v>0.35448469591087101</v>
      </c>
      <c r="M74" s="17"/>
      <c r="N74" s="17">
        <v>0.32775170607341197</v>
      </c>
      <c r="O74" s="17">
        <v>0.38273813343472002</v>
      </c>
      <c r="P74" s="17"/>
      <c r="Q74" s="17">
        <v>0.32823460267406301</v>
      </c>
      <c r="R74" s="17">
        <v>0.46945203637253002</v>
      </c>
      <c r="S74" s="17">
        <v>0.37375041280870402</v>
      </c>
      <c r="T74" s="17">
        <v>0.38268664817445702</v>
      </c>
      <c r="U74" s="17">
        <v>0.37545314204883701</v>
      </c>
      <c r="V74" s="17">
        <v>0.38197643236780099</v>
      </c>
      <c r="W74" s="17">
        <v>0.37694862559097297</v>
      </c>
      <c r="X74" s="17">
        <v>0.368174441446042</v>
      </c>
      <c r="Y74" s="17">
        <v>0.34556732182167399</v>
      </c>
      <c r="Z74" s="17">
        <v>0.30741176220901101</v>
      </c>
      <c r="AA74" s="17">
        <v>0.21182965466832901</v>
      </c>
      <c r="AB74" s="17">
        <v>0.33439015176077502</v>
      </c>
      <c r="AC74" s="17">
        <v>0.46440499213037101</v>
      </c>
      <c r="AD74" s="17">
        <v>7.6624626024196604E-2</v>
      </c>
      <c r="AE74" s="17">
        <v>0.188268470542061</v>
      </c>
      <c r="AF74" s="17"/>
      <c r="AG74" s="17">
        <v>0.21086916029805899</v>
      </c>
      <c r="AH74" s="17">
        <v>0.50389406366846901</v>
      </c>
      <c r="AI74" s="17">
        <v>0.36276254443133399</v>
      </c>
      <c r="AJ74" s="17">
        <v>0.223739778897559</v>
      </c>
      <c r="AK74" s="17">
        <v>0.25755580818163698</v>
      </c>
      <c r="AL74" s="17">
        <v>0.42002692836773298</v>
      </c>
      <c r="AM74" s="17"/>
      <c r="AN74" s="17">
        <v>0.31754662604600298</v>
      </c>
      <c r="AO74" s="17">
        <v>0.303177053983403</v>
      </c>
      <c r="AP74" s="17">
        <v>0.39679762355721898</v>
      </c>
      <c r="AQ74" s="17"/>
      <c r="AR74" s="17">
        <v>0.19822061277455599</v>
      </c>
      <c r="AS74" s="17">
        <v>0.19648413843135101</v>
      </c>
      <c r="AT74" s="17">
        <v>0.51277229141784897</v>
      </c>
      <c r="AU74" s="17"/>
      <c r="AV74" s="17">
        <v>0.323030562680717</v>
      </c>
      <c r="AW74" s="17">
        <v>0.30305957117702798</v>
      </c>
      <c r="AX74" s="17">
        <v>0.477818316122265</v>
      </c>
      <c r="AY74" s="17"/>
      <c r="AZ74" s="17">
        <v>0.35457606750227699</v>
      </c>
      <c r="BA74" s="17">
        <v>0.36931342973700998</v>
      </c>
    </row>
    <row r="75" spans="2:53" x14ac:dyDescent="0.35">
      <c r="B75" t="s">
        <v>111</v>
      </c>
      <c r="C75" s="17">
        <v>0.26994048727133502</v>
      </c>
      <c r="D75" s="17">
        <v>0.277863296682475</v>
      </c>
      <c r="E75" s="17">
        <v>0.262139251053014</v>
      </c>
      <c r="F75" s="17"/>
      <c r="G75" s="17">
        <v>0.278908140777481</v>
      </c>
      <c r="H75" s="17">
        <v>0.25798292583773402</v>
      </c>
      <c r="I75" s="17">
        <v>0.28509022915614401</v>
      </c>
      <c r="J75" s="17">
        <v>0.24776800770840099</v>
      </c>
      <c r="K75" s="17">
        <v>0.29772967832444702</v>
      </c>
      <c r="L75" s="17">
        <v>0.26125021354157102</v>
      </c>
      <c r="M75" s="17"/>
      <c r="N75" s="17">
        <v>0.28347024030485102</v>
      </c>
      <c r="O75" s="17">
        <v>0.26103358188953002</v>
      </c>
      <c r="P75" s="17"/>
      <c r="Q75" s="17">
        <v>0.218665417293706</v>
      </c>
      <c r="R75" s="17">
        <v>0.224857011248634</v>
      </c>
      <c r="S75" s="17">
        <v>0.27524696425534201</v>
      </c>
      <c r="T75" s="17">
        <v>0.26466270665605801</v>
      </c>
      <c r="U75" s="17">
        <v>0.29986202144396801</v>
      </c>
      <c r="V75" s="17">
        <v>0.23395123836835699</v>
      </c>
      <c r="W75" s="17">
        <v>0.26119876084174298</v>
      </c>
      <c r="X75" s="17">
        <v>0.28601968207010903</v>
      </c>
      <c r="Y75" s="17">
        <v>0.29075717429638198</v>
      </c>
      <c r="Z75" s="17">
        <v>0.34705271295638501</v>
      </c>
      <c r="AA75" s="17">
        <v>0.40774822834129199</v>
      </c>
      <c r="AB75" s="17">
        <v>0.221812103016997</v>
      </c>
      <c r="AC75" s="17">
        <v>0.132045567462448</v>
      </c>
      <c r="AD75" s="17">
        <v>0.46073689686949698</v>
      </c>
      <c r="AE75" s="17">
        <v>0.29532334518168601</v>
      </c>
      <c r="AF75" s="17"/>
      <c r="AG75" s="17">
        <v>0.26993165670411801</v>
      </c>
      <c r="AH75" s="17">
        <v>0.28557947173023102</v>
      </c>
      <c r="AI75" s="17">
        <v>0.287350263158554</v>
      </c>
      <c r="AJ75" s="17">
        <v>0.31309920299129002</v>
      </c>
      <c r="AK75" s="17">
        <v>0.34025104536897799</v>
      </c>
      <c r="AL75" s="17">
        <v>0.23311685965503001</v>
      </c>
      <c r="AM75" s="17"/>
      <c r="AN75" s="17">
        <v>0.28189204670200602</v>
      </c>
      <c r="AO75" s="17">
        <v>0.25693960074308803</v>
      </c>
      <c r="AP75" s="17">
        <v>0.28916261682903399</v>
      </c>
      <c r="AQ75" s="17"/>
      <c r="AR75" s="17">
        <v>0.27385727072444199</v>
      </c>
      <c r="AS75" s="17">
        <v>0.29808901358119599</v>
      </c>
      <c r="AT75" s="17">
        <v>0.27115122658057</v>
      </c>
      <c r="AU75" s="17"/>
      <c r="AV75" s="17">
        <v>0.24799795365438401</v>
      </c>
      <c r="AW75" s="17">
        <v>0.298457776992817</v>
      </c>
      <c r="AX75" s="17">
        <v>0.25580595656891703</v>
      </c>
      <c r="AY75" s="17"/>
      <c r="AZ75" s="17">
        <v>0.27131415456243801</v>
      </c>
      <c r="BA75" s="17">
        <v>0.26811780727689799</v>
      </c>
    </row>
    <row r="76" spans="2:53" x14ac:dyDescent="0.35">
      <c r="B76" t="s">
        <v>112</v>
      </c>
      <c r="C76" s="17">
        <v>0.175408928832162</v>
      </c>
      <c r="D76" s="17">
        <v>0.175893099740313</v>
      </c>
      <c r="E76" s="17">
        <v>0.17559753829757199</v>
      </c>
      <c r="F76" s="17"/>
      <c r="G76" s="17">
        <v>0.22994905629316301</v>
      </c>
      <c r="H76" s="17">
        <v>0.146653575017407</v>
      </c>
      <c r="I76" s="17">
        <v>0.17218284937766801</v>
      </c>
      <c r="J76" s="17">
        <v>0.14179616074208601</v>
      </c>
      <c r="K76" s="17">
        <v>0.135270177623703</v>
      </c>
      <c r="L76" s="17">
        <v>0.218584015706381</v>
      </c>
      <c r="M76" s="17"/>
      <c r="N76" s="17">
        <v>0.18643436541983999</v>
      </c>
      <c r="O76" s="17">
        <v>0.16815066475030699</v>
      </c>
      <c r="P76" s="17"/>
      <c r="Q76" s="17">
        <v>0.180636472389713</v>
      </c>
      <c r="R76" s="17">
        <v>0.12225296890836</v>
      </c>
      <c r="S76" s="17">
        <v>0.15448251502108201</v>
      </c>
      <c r="T76" s="17">
        <v>0.17919044065395001</v>
      </c>
      <c r="U76" s="17">
        <v>0.15811002082650299</v>
      </c>
      <c r="V76" s="17">
        <v>0.21217071592399001</v>
      </c>
      <c r="W76" s="17">
        <v>0.17392087634538</v>
      </c>
      <c r="X76" s="17">
        <v>0.210461453847756</v>
      </c>
      <c r="Y76" s="17">
        <v>0.18091419483670501</v>
      </c>
      <c r="Z76" s="17">
        <v>0.15966965264991001</v>
      </c>
      <c r="AA76" s="17">
        <v>0.242215573212544</v>
      </c>
      <c r="AB76" s="17">
        <v>0.12558213304434901</v>
      </c>
      <c r="AC76" s="17">
        <v>0.10921352443140001</v>
      </c>
      <c r="AD76" s="17">
        <v>0.24245899107639701</v>
      </c>
      <c r="AE76" s="17">
        <v>6.6082523605328902E-2</v>
      </c>
      <c r="AF76" s="17"/>
      <c r="AG76" s="17">
        <v>0.25254251522210902</v>
      </c>
      <c r="AH76" s="17">
        <v>9.8601509987416694E-2</v>
      </c>
      <c r="AI76" s="17">
        <v>0.15605194930597399</v>
      </c>
      <c r="AJ76" s="17">
        <v>0.23727241364988999</v>
      </c>
      <c r="AK76" s="17">
        <v>0.25262738194356799</v>
      </c>
      <c r="AL76" s="17">
        <v>0.151197045013367</v>
      </c>
      <c r="AM76" s="17"/>
      <c r="AN76" s="17">
        <v>0.202400802751563</v>
      </c>
      <c r="AO76" s="17">
        <v>0.20086110954786601</v>
      </c>
      <c r="AP76" s="17">
        <v>0.17211712862293199</v>
      </c>
      <c r="AQ76" s="17"/>
      <c r="AR76" s="17">
        <v>0.20273059417886</v>
      </c>
      <c r="AS76" s="17">
        <v>0.26267347183456102</v>
      </c>
      <c r="AT76" s="17">
        <v>0.117570865661608</v>
      </c>
      <c r="AU76" s="17"/>
      <c r="AV76" s="17">
        <v>0.20038729932556101</v>
      </c>
      <c r="AW76" s="17">
        <v>0.20879482767605501</v>
      </c>
      <c r="AX76" s="17">
        <v>0.132995849090742</v>
      </c>
      <c r="AY76" s="17"/>
      <c r="AZ76" s="17">
        <v>0.18855363152877699</v>
      </c>
      <c r="BA76" s="17">
        <v>0.15796759730077201</v>
      </c>
    </row>
    <row r="77" spans="2:53" x14ac:dyDescent="0.35">
      <c r="B77" t="s">
        <v>113</v>
      </c>
      <c r="C77" s="17">
        <v>8.4901584085188303E-2</v>
      </c>
      <c r="D77" s="17">
        <v>9.1068100207649105E-2</v>
      </c>
      <c r="E77" s="17">
        <v>7.9056139340952694E-2</v>
      </c>
      <c r="F77" s="17"/>
      <c r="G77" s="17">
        <v>9.2211694799500199E-2</v>
      </c>
      <c r="H77" s="17">
        <v>9.7590173126607394E-2</v>
      </c>
      <c r="I77" s="17">
        <v>9.5985933536107695E-2</v>
      </c>
      <c r="J77" s="17">
        <v>8.5225660272145107E-2</v>
      </c>
      <c r="K77" s="17">
        <v>7.3368057582000698E-2</v>
      </c>
      <c r="L77" s="17">
        <v>7.4987359912306303E-2</v>
      </c>
      <c r="M77" s="17"/>
      <c r="N77" s="17">
        <v>8.6107279954187405E-2</v>
      </c>
      <c r="O77" s="17">
        <v>8.4107850526430494E-2</v>
      </c>
      <c r="P77" s="17"/>
      <c r="Q77" s="17">
        <v>7.5037237491245898E-2</v>
      </c>
      <c r="R77" s="17">
        <v>8.9025240981189704E-2</v>
      </c>
      <c r="S77" s="17">
        <v>0.107154701969545</v>
      </c>
      <c r="T77" s="17">
        <v>8.7407222910906995E-2</v>
      </c>
      <c r="U77" s="17">
        <v>7.9162110709017006E-2</v>
      </c>
      <c r="V77" s="17">
        <v>7.2959131318072898E-2</v>
      </c>
      <c r="W77" s="17">
        <v>7.4290391151009397E-2</v>
      </c>
      <c r="X77" s="17">
        <v>6.7031330766450903E-2</v>
      </c>
      <c r="Y77" s="17">
        <v>9.7026153815730098E-2</v>
      </c>
      <c r="Z77" s="17">
        <v>8.0084692493101906E-2</v>
      </c>
      <c r="AA77" s="17">
        <v>5.6981415994703702E-2</v>
      </c>
      <c r="AB77" s="17">
        <v>0.23752947424559701</v>
      </c>
      <c r="AC77" s="17">
        <v>6.6598069673365803E-2</v>
      </c>
      <c r="AD77" s="17">
        <v>0</v>
      </c>
      <c r="AE77" s="17">
        <v>0.111514178719339</v>
      </c>
      <c r="AF77" s="17"/>
      <c r="AG77" s="17">
        <v>0.110620292693345</v>
      </c>
      <c r="AH77" s="17">
        <v>4.12430023589309E-2</v>
      </c>
      <c r="AI77" s="17">
        <v>0.103400587662524</v>
      </c>
      <c r="AJ77" s="17">
        <v>0.116064724629577</v>
      </c>
      <c r="AK77" s="17">
        <v>8.5279346066856498E-2</v>
      </c>
      <c r="AL77" s="17">
        <v>7.0489518936217896E-2</v>
      </c>
      <c r="AM77" s="17"/>
      <c r="AN77" s="17">
        <v>8.9948612399698605E-2</v>
      </c>
      <c r="AO77" s="17">
        <v>0.11504214349903701</v>
      </c>
      <c r="AP77" s="17">
        <v>6.3778062539243494E-2</v>
      </c>
      <c r="AQ77" s="17"/>
      <c r="AR77" s="17">
        <v>0.105737032065491</v>
      </c>
      <c r="AS77" s="17">
        <v>0.123960142347292</v>
      </c>
      <c r="AT77" s="17">
        <v>4.8618328843362098E-2</v>
      </c>
      <c r="AU77" s="17"/>
      <c r="AV77" s="17">
        <v>8.7573658384769604E-2</v>
      </c>
      <c r="AW77" s="17">
        <v>0.10283531900883899</v>
      </c>
      <c r="AX77" s="17">
        <v>5.4433144260765398E-2</v>
      </c>
      <c r="AY77" s="17"/>
      <c r="AZ77" s="17">
        <v>8.5716308788894996E-2</v>
      </c>
      <c r="BA77" s="17">
        <v>8.3820549086365395E-2</v>
      </c>
    </row>
    <row r="78" spans="2:53" x14ac:dyDescent="0.35">
      <c r="B78" t="s">
        <v>114</v>
      </c>
      <c r="C78" s="17">
        <v>3.6320976093606398E-2</v>
      </c>
      <c r="D78" s="17">
        <v>4.5521250990777001E-2</v>
      </c>
      <c r="E78" s="17">
        <v>2.8115751227946999E-2</v>
      </c>
      <c r="F78" s="17"/>
      <c r="G78" s="17">
        <v>7.3172115105622701E-2</v>
      </c>
      <c r="H78" s="17">
        <v>2.9310956070599099E-2</v>
      </c>
      <c r="I78" s="17">
        <v>3.6028455919331799E-2</v>
      </c>
      <c r="J78" s="17">
        <v>3.5726406877550299E-2</v>
      </c>
      <c r="K78" s="17">
        <v>1.40365333807405E-2</v>
      </c>
      <c r="L78" s="17">
        <v>3.9958866942333901E-2</v>
      </c>
      <c r="M78" s="17"/>
      <c r="N78" s="17">
        <v>4.0590322947834399E-2</v>
      </c>
      <c r="O78" s="17">
        <v>3.3510380188528498E-2</v>
      </c>
      <c r="P78" s="17"/>
      <c r="Q78" s="17">
        <v>3.89041563717855E-2</v>
      </c>
      <c r="R78" s="17">
        <v>3.9789296110470398E-2</v>
      </c>
      <c r="S78" s="17">
        <v>1.6050621332021699E-2</v>
      </c>
      <c r="T78" s="17">
        <v>2.25505677935782E-2</v>
      </c>
      <c r="U78" s="17">
        <v>4.26185065612023E-2</v>
      </c>
      <c r="V78" s="17">
        <v>3.4555858509719699E-2</v>
      </c>
      <c r="W78" s="17">
        <v>3.9236692257581099E-2</v>
      </c>
      <c r="X78" s="17">
        <v>3.13641449346405E-2</v>
      </c>
      <c r="Y78" s="17">
        <v>4.48508637434566E-2</v>
      </c>
      <c r="Z78" s="17">
        <v>3.9169603284004997E-2</v>
      </c>
      <c r="AA78" s="17">
        <v>2.9115521405193301E-2</v>
      </c>
      <c r="AB78" s="17">
        <v>6.6748407340695995E-2</v>
      </c>
      <c r="AC78" s="17">
        <v>5.7807256362177303E-2</v>
      </c>
      <c r="AD78" s="17">
        <v>5.03317521864627E-2</v>
      </c>
      <c r="AE78" s="17">
        <v>0.14137617958415299</v>
      </c>
      <c r="AF78" s="17"/>
      <c r="AG78" s="17">
        <v>7.6441105789005204E-2</v>
      </c>
      <c r="AH78" s="17">
        <v>4.0086654245593399E-2</v>
      </c>
      <c r="AI78" s="17">
        <v>2.4660350418243701E-2</v>
      </c>
      <c r="AJ78" s="17">
        <v>5.6081083792908701E-2</v>
      </c>
      <c r="AK78" s="17">
        <v>2.33969245816627E-2</v>
      </c>
      <c r="AL78" s="17">
        <v>3.0384441981348199E-2</v>
      </c>
      <c r="AM78" s="17"/>
      <c r="AN78" s="17">
        <v>4.7935417786889499E-2</v>
      </c>
      <c r="AO78" s="17">
        <v>4.81145653684854E-2</v>
      </c>
      <c r="AP78" s="17">
        <v>3.1494194671113002E-2</v>
      </c>
      <c r="AQ78" s="17"/>
      <c r="AR78" s="17">
        <v>9.5179600154941896E-2</v>
      </c>
      <c r="AS78" s="17">
        <v>6.1174436844152802E-2</v>
      </c>
      <c r="AT78" s="17">
        <v>7.8529182120358997E-3</v>
      </c>
      <c r="AU78" s="17"/>
      <c r="AV78" s="17">
        <v>8.7399005545095207E-2</v>
      </c>
      <c r="AW78" s="17">
        <v>4.3750242544571397E-2</v>
      </c>
      <c r="AX78" s="17">
        <v>1.5441700687666199E-2</v>
      </c>
      <c r="AY78" s="17"/>
      <c r="AZ78" s="17">
        <v>3.7708527157044001E-2</v>
      </c>
      <c r="BA78" s="17">
        <v>3.4479874117189703E-2</v>
      </c>
    </row>
    <row r="79" spans="2:53" x14ac:dyDescent="0.35">
      <c r="B79" t="s">
        <v>115</v>
      </c>
      <c r="C79" s="17">
        <v>2.6286920169662401E-2</v>
      </c>
      <c r="D79" s="17">
        <v>3.7275209731036298E-2</v>
      </c>
      <c r="E79" s="17">
        <v>1.64259395607931E-2</v>
      </c>
      <c r="F79" s="17"/>
      <c r="G79" s="17">
        <v>1.82672308380608E-2</v>
      </c>
      <c r="H79" s="17">
        <v>4.24190495269368E-2</v>
      </c>
      <c r="I79" s="17">
        <v>2.4426266236675698E-2</v>
      </c>
      <c r="J79" s="17">
        <v>2.3332064063804898E-2</v>
      </c>
      <c r="K79" s="17">
        <v>2.5137124740948001E-2</v>
      </c>
      <c r="L79" s="17">
        <v>2.41193336193689E-2</v>
      </c>
      <c r="M79" s="17"/>
      <c r="N79" s="17">
        <v>3.8570029330175802E-2</v>
      </c>
      <c r="O79" s="17">
        <v>1.8200705231661899E-2</v>
      </c>
      <c r="P79" s="17"/>
      <c r="Q79" s="17">
        <v>1.86762224766703E-2</v>
      </c>
      <c r="R79" s="17">
        <v>1.2657471707992699E-2</v>
      </c>
      <c r="S79" s="17">
        <v>3.3045858348375499E-2</v>
      </c>
      <c r="T79" s="17">
        <v>2.31757293899836E-2</v>
      </c>
      <c r="U79" s="17">
        <v>1.05197868141604E-2</v>
      </c>
      <c r="V79" s="17">
        <v>2.7267004078576799E-2</v>
      </c>
      <c r="W79" s="17">
        <v>3.9286120465057098E-2</v>
      </c>
      <c r="X79" s="17">
        <v>1.3537073624408501E-2</v>
      </c>
      <c r="Y79" s="17">
        <v>5.92910301846712E-3</v>
      </c>
      <c r="Z79" s="17">
        <v>5.3312248390325397E-2</v>
      </c>
      <c r="AA79" s="17">
        <v>3.4408101362223401E-2</v>
      </c>
      <c r="AB79" s="17">
        <v>1.39377305915864E-2</v>
      </c>
      <c r="AC79" s="17">
        <v>0.14351409465541601</v>
      </c>
      <c r="AD79" s="17">
        <v>9.2480066146563705E-2</v>
      </c>
      <c r="AE79" s="17">
        <v>9.6924549480213201E-2</v>
      </c>
      <c r="AF79" s="17"/>
      <c r="AG79" s="17">
        <v>5.3356660983572397E-2</v>
      </c>
      <c r="AH79" s="17">
        <v>1.0979933208599401E-2</v>
      </c>
      <c r="AI79" s="17">
        <v>3.5112551640291999E-2</v>
      </c>
      <c r="AJ79" s="17">
        <v>1.3402061856901499E-2</v>
      </c>
      <c r="AK79" s="17">
        <v>2.5196419623756301E-2</v>
      </c>
      <c r="AL79" s="17">
        <v>2.5347933849468901E-2</v>
      </c>
      <c r="AM79" s="17"/>
      <c r="AN79" s="17">
        <v>2.4100271697554101E-2</v>
      </c>
      <c r="AO79" s="17">
        <v>3.28996798786396E-2</v>
      </c>
      <c r="AP79" s="17">
        <v>2.8905046005702501E-2</v>
      </c>
      <c r="AQ79" s="17"/>
      <c r="AR79" s="17">
        <v>9.5835414910075203E-2</v>
      </c>
      <c r="AS79" s="17">
        <v>3.3577799444713098E-2</v>
      </c>
      <c r="AT79" s="17">
        <v>1.35424024150542E-2</v>
      </c>
      <c r="AU79" s="17"/>
      <c r="AV79" s="17">
        <v>3.1034852482054998E-2</v>
      </c>
      <c r="AW79" s="17">
        <v>2.8496008068023399E-2</v>
      </c>
      <c r="AX79" s="17">
        <v>2.5867562272744098E-2</v>
      </c>
      <c r="AY79" s="17"/>
      <c r="AZ79" s="17">
        <v>3.3492162775048101E-2</v>
      </c>
      <c r="BA79" s="17">
        <v>1.67264890252601E-2</v>
      </c>
    </row>
    <row r="80" spans="2:53" x14ac:dyDescent="0.35">
      <c r="B80" t="s">
        <v>116</v>
      </c>
      <c r="C80" s="17">
        <v>1.5727259722670299E-2</v>
      </c>
      <c r="D80" s="17">
        <v>1.6039487405147899E-2</v>
      </c>
      <c r="E80" s="17">
        <v>1.55006326775183E-2</v>
      </c>
      <c r="F80" s="17"/>
      <c r="G80" s="17">
        <v>4.42360642045211E-2</v>
      </c>
      <c r="H80" s="17">
        <v>1.0415328742895601E-2</v>
      </c>
      <c r="I80" s="17">
        <v>1.5626722717040901E-2</v>
      </c>
      <c r="J80" s="17">
        <v>1.0303457682301001E-2</v>
      </c>
      <c r="K80" s="17">
        <v>8.6925454596043505E-3</v>
      </c>
      <c r="L80" s="17">
        <v>1.5351501685835101E-2</v>
      </c>
      <c r="M80" s="17"/>
      <c r="N80" s="17">
        <v>1.41343091882364E-2</v>
      </c>
      <c r="O80" s="17">
        <v>1.67759307259732E-2</v>
      </c>
      <c r="P80" s="17"/>
      <c r="Q80" s="17">
        <v>3.8248289912867599E-2</v>
      </c>
      <c r="R80" s="17">
        <v>2.3293165742040899E-2</v>
      </c>
      <c r="S80" s="17">
        <v>1.7368201698372599E-2</v>
      </c>
      <c r="T80" s="17">
        <v>8.4932198268302707E-3</v>
      </c>
      <c r="U80" s="17">
        <v>1.0804787934246199E-2</v>
      </c>
      <c r="V80" s="17">
        <v>5.8918418002305E-3</v>
      </c>
      <c r="W80" s="17">
        <v>1.2599266499855001E-2</v>
      </c>
      <c r="X80" s="17">
        <v>5.7943658990818499E-3</v>
      </c>
      <c r="Y80" s="17">
        <v>2.1169522755493199E-2</v>
      </c>
      <c r="Z80" s="17">
        <v>4.6204263284079202E-3</v>
      </c>
      <c r="AA80" s="17">
        <v>1.7701505015714901E-2</v>
      </c>
      <c r="AB80" s="17">
        <v>0</v>
      </c>
      <c r="AC80" s="17">
        <v>2.6416495284821501E-2</v>
      </c>
      <c r="AD80" s="17">
        <v>7.7367667696882997E-2</v>
      </c>
      <c r="AE80" s="17">
        <v>4.5978418009896001E-2</v>
      </c>
      <c r="AF80" s="17"/>
      <c r="AG80" s="17">
        <v>5.8714483437763499E-3</v>
      </c>
      <c r="AH80" s="17">
        <v>5.6234226008250801E-3</v>
      </c>
      <c r="AI80" s="17">
        <v>1.0146511284271799E-2</v>
      </c>
      <c r="AJ80" s="17">
        <v>1.7892272155424199E-2</v>
      </c>
      <c r="AK80" s="17">
        <v>1.2895721176150799E-2</v>
      </c>
      <c r="AL80" s="17">
        <v>2.4524605708968101E-2</v>
      </c>
      <c r="AM80" s="17"/>
      <c r="AN80" s="17">
        <v>1.68890482924599E-2</v>
      </c>
      <c r="AO80" s="17">
        <v>1.0474408784474599E-2</v>
      </c>
      <c r="AP80" s="17">
        <v>1.08731583017397E-2</v>
      </c>
      <c r="AQ80" s="17"/>
      <c r="AR80" s="17">
        <v>1.268565469417E-2</v>
      </c>
      <c r="AS80" s="17">
        <v>1.41176901862595E-2</v>
      </c>
      <c r="AT80" s="17">
        <v>1.79218375083883E-2</v>
      </c>
      <c r="AU80" s="17"/>
      <c r="AV80" s="17">
        <v>2.2576667927418501E-2</v>
      </c>
      <c r="AW80" s="17">
        <v>6.5349796015683401E-3</v>
      </c>
      <c r="AX80" s="17">
        <v>2.18283029989201E-2</v>
      </c>
      <c r="AY80" s="17"/>
      <c r="AZ80" s="17">
        <v>1.37451001816946E-2</v>
      </c>
      <c r="BA80" s="17">
        <v>1.8357330748252802E-2</v>
      </c>
    </row>
    <row r="81" spans="2:53" x14ac:dyDescent="0.35">
      <c r="B81" t="s">
        <v>117</v>
      </c>
      <c r="C81" s="17">
        <v>3.0504224099106199E-2</v>
      </c>
      <c r="D81" s="17">
        <v>2.8875377411016999E-2</v>
      </c>
      <c r="E81" s="17">
        <v>3.2088979501231199E-2</v>
      </c>
      <c r="F81" s="17"/>
      <c r="G81" s="17">
        <v>4.5898996089563701E-2</v>
      </c>
      <c r="H81" s="17">
        <v>6.1643667447938699E-2</v>
      </c>
      <c r="I81" s="17">
        <v>1.82263146436333E-2</v>
      </c>
      <c r="J81" s="17">
        <v>4.25714977688064E-2</v>
      </c>
      <c r="K81" s="17">
        <v>2.2658298947355299E-2</v>
      </c>
      <c r="L81" s="17">
        <v>1.1264012681332199E-2</v>
      </c>
      <c r="M81" s="17"/>
      <c r="N81" s="17">
        <v>2.2941746781463102E-2</v>
      </c>
      <c r="O81" s="17">
        <v>3.5482753252848498E-2</v>
      </c>
      <c r="P81" s="17"/>
      <c r="Q81" s="17">
        <v>0.101597601389948</v>
      </c>
      <c r="R81" s="17">
        <v>1.8672808928782401E-2</v>
      </c>
      <c r="S81" s="17">
        <v>2.2900724566556601E-2</v>
      </c>
      <c r="T81" s="17">
        <v>3.1833464594236499E-2</v>
      </c>
      <c r="U81" s="17">
        <v>2.34696236620658E-2</v>
      </c>
      <c r="V81" s="17">
        <v>3.12277776332529E-2</v>
      </c>
      <c r="W81" s="17">
        <v>2.2519266848401501E-2</v>
      </c>
      <c r="X81" s="17">
        <v>1.76175074115121E-2</v>
      </c>
      <c r="Y81" s="17">
        <v>1.3785665712092301E-2</v>
      </c>
      <c r="Z81" s="17">
        <v>8.6789016888532498E-3</v>
      </c>
      <c r="AA81" s="17">
        <v>0</v>
      </c>
      <c r="AB81" s="17">
        <v>0</v>
      </c>
      <c r="AC81" s="17">
        <v>0</v>
      </c>
      <c r="AD81" s="17">
        <v>0</v>
      </c>
      <c r="AE81" s="17">
        <v>5.4532334877323597E-2</v>
      </c>
      <c r="AF81" s="17"/>
      <c r="AG81" s="17">
        <v>2.03671599660156E-2</v>
      </c>
      <c r="AH81" s="17">
        <v>1.3991942199933801E-2</v>
      </c>
      <c r="AI81" s="17">
        <v>2.05152420988058E-2</v>
      </c>
      <c r="AJ81" s="17">
        <v>2.2448462026449401E-2</v>
      </c>
      <c r="AK81" s="17">
        <v>2.7973530573906602E-3</v>
      </c>
      <c r="AL81" s="17">
        <v>4.49126664878675E-2</v>
      </c>
      <c r="AM81" s="17"/>
      <c r="AN81" s="17">
        <v>1.9287174323826602E-2</v>
      </c>
      <c r="AO81" s="17">
        <v>3.24914381950068E-2</v>
      </c>
      <c r="AP81" s="17">
        <v>6.8721694730161202E-3</v>
      </c>
      <c r="AQ81" s="17"/>
      <c r="AR81" s="17">
        <v>1.5753820497463201E-2</v>
      </c>
      <c r="AS81" s="17">
        <v>9.9233073304744596E-3</v>
      </c>
      <c r="AT81" s="17">
        <v>1.05701293611319E-2</v>
      </c>
      <c r="AU81" s="17"/>
      <c r="AV81" s="17">
        <v>0</v>
      </c>
      <c r="AW81" s="17">
        <v>8.0712749310966805E-3</v>
      </c>
      <c r="AX81" s="17">
        <v>1.5809167997980399E-2</v>
      </c>
      <c r="AY81" s="17"/>
      <c r="AZ81" s="17">
        <v>1.48940475038264E-2</v>
      </c>
      <c r="BA81" s="17">
        <v>5.1216922708252503E-2</v>
      </c>
    </row>
    <row r="82" spans="2:53" x14ac:dyDescent="0.35">
      <c r="C82" s="17"/>
      <c r="D82" s="17"/>
      <c r="E82" s="17"/>
      <c r="F82" s="17"/>
      <c r="G82" s="17"/>
      <c r="H82" s="17"/>
      <c r="I82" s="17"/>
      <c r="J82" s="17"/>
      <c r="K82" s="17"/>
      <c r="L82" s="17"/>
      <c r="M82" s="17"/>
      <c r="N82" s="17"/>
      <c r="O82" s="17"/>
      <c r="P82" s="17"/>
      <c r="Q82" s="17"/>
      <c r="R82" s="17"/>
      <c r="S82" s="17"/>
      <c r="T82" s="17"/>
      <c r="U82" s="17"/>
      <c r="V82" s="17"/>
      <c r="W82" s="17"/>
      <c r="X82" s="17"/>
      <c r="Y82" s="17"/>
      <c r="Z82" s="17"/>
      <c r="AA82" s="17"/>
      <c r="AB82" s="17"/>
      <c r="AC82" s="17"/>
      <c r="AD82" s="17"/>
      <c r="AE82" s="17"/>
      <c r="AF82" s="17"/>
      <c r="AG82" s="17"/>
      <c r="AH82" s="17"/>
      <c r="AI82" s="17"/>
      <c r="AJ82" s="17"/>
      <c r="AK82" s="17"/>
      <c r="AL82" s="17"/>
      <c r="AM82" s="17"/>
      <c r="AN82" s="17"/>
      <c r="AO82" s="17"/>
      <c r="AP82" s="17"/>
      <c r="AQ82" s="17"/>
      <c r="AR82" s="17"/>
      <c r="AS82" s="17"/>
      <c r="AT82" s="17"/>
      <c r="AU82" s="17"/>
      <c r="AV82" s="17"/>
      <c r="AW82" s="17"/>
      <c r="AX82" s="17"/>
      <c r="AY82" s="17"/>
      <c r="AZ82" s="17"/>
      <c r="BA82" s="17"/>
    </row>
    <row r="83" spans="2:53" x14ac:dyDescent="0.35">
      <c r="B83" s="6" t="s">
        <v>122</v>
      </c>
      <c r="C83" s="17"/>
      <c r="D83" s="17"/>
      <c r="E83" s="17"/>
      <c r="F83" s="17"/>
      <c r="G83" s="17"/>
      <c r="H83" s="17"/>
      <c r="I83" s="17"/>
      <c r="J83" s="17"/>
      <c r="K83" s="17"/>
      <c r="L83" s="17"/>
      <c r="M83" s="17"/>
      <c r="N83" s="17"/>
      <c r="O83" s="17"/>
      <c r="P83" s="17"/>
      <c r="Q83" s="17"/>
      <c r="R83" s="17"/>
      <c r="S83" s="17"/>
      <c r="T83" s="17"/>
      <c r="U83" s="17"/>
      <c r="V83" s="17"/>
      <c r="W83" s="17"/>
      <c r="X83" s="17"/>
      <c r="Y83" s="17"/>
      <c r="Z83" s="17"/>
      <c r="AA83" s="17"/>
      <c r="AB83" s="17"/>
      <c r="AC83" s="17"/>
      <c r="AD83" s="17"/>
      <c r="AE83" s="17"/>
      <c r="AF83" s="17"/>
      <c r="AG83" s="17"/>
      <c r="AH83" s="17"/>
      <c r="AI83" s="17"/>
      <c r="AJ83" s="17"/>
      <c r="AK83" s="17"/>
      <c r="AL83" s="17"/>
      <c r="AM83" s="17"/>
      <c r="AN83" s="17"/>
      <c r="AO83" s="17"/>
      <c r="AP83" s="17"/>
      <c r="AQ83" s="17"/>
      <c r="AR83" s="17"/>
      <c r="AS83" s="17"/>
      <c r="AT83" s="17"/>
      <c r="AU83" s="17"/>
      <c r="AV83" s="17"/>
      <c r="AW83" s="17"/>
      <c r="AX83" s="17"/>
      <c r="AY83" s="17"/>
      <c r="AZ83" s="17"/>
      <c r="BA83" s="17"/>
    </row>
    <row r="84" spans="2:53" x14ac:dyDescent="0.35">
      <c r="B84" s="21" t="s">
        <v>86</v>
      </c>
      <c r="C84" s="17"/>
      <c r="D84" s="17"/>
      <c r="E84" s="17"/>
      <c r="F84" s="17"/>
      <c r="G84" s="17"/>
      <c r="H84" s="17"/>
      <c r="I84" s="17"/>
      <c r="J84" s="17"/>
      <c r="K84" s="17"/>
      <c r="L84" s="17"/>
      <c r="M84" s="17"/>
      <c r="N84" s="17"/>
      <c r="O84" s="17"/>
      <c r="P84" s="17"/>
      <c r="Q84" s="17"/>
      <c r="R84" s="17"/>
      <c r="S84" s="17"/>
      <c r="T84" s="17"/>
      <c r="U84" s="17"/>
      <c r="V84" s="17"/>
      <c r="W84" s="17"/>
      <c r="X84" s="17"/>
      <c r="Y84" s="17"/>
      <c r="Z84" s="17"/>
      <c r="AA84" s="17"/>
      <c r="AB84" s="17"/>
      <c r="AC84" s="17"/>
      <c r="AD84" s="17"/>
      <c r="AE84" s="17"/>
      <c r="AF84" s="17"/>
      <c r="AG84" s="17"/>
      <c r="AH84" s="17"/>
      <c r="AI84" s="17"/>
      <c r="AJ84" s="17"/>
      <c r="AK84" s="17"/>
      <c r="AL84" s="17"/>
      <c r="AM84" s="17"/>
      <c r="AN84" s="17"/>
      <c r="AO84" s="17"/>
      <c r="AP84" s="17"/>
      <c r="AQ84" s="17"/>
      <c r="AR84" s="17"/>
      <c r="AS84" s="17"/>
      <c r="AT84" s="17"/>
      <c r="AU84" s="17"/>
      <c r="AV84" s="17"/>
      <c r="AW84" s="17"/>
      <c r="AX84" s="17"/>
      <c r="AY84" s="17"/>
      <c r="AZ84" s="17"/>
      <c r="BA84" s="17"/>
    </row>
    <row r="85" spans="2:53" x14ac:dyDescent="0.35">
      <c r="B85" t="s">
        <v>110</v>
      </c>
      <c r="C85" s="17">
        <v>4.38452934480624E-2</v>
      </c>
      <c r="D85" s="17">
        <v>4.7193518108459002E-2</v>
      </c>
      <c r="E85" s="17">
        <v>3.9543951181504201E-2</v>
      </c>
      <c r="F85" s="17"/>
      <c r="G85" s="17">
        <v>5.1718210752175503E-2</v>
      </c>
      <c r="H85" s="17">
        <v>5.1285076447012003E-2</v>
      </c>
      <c r="I85" s="17">
        <v>5.9315677832253298E-2</v>
      </c>
      <c r="J85" s="17">
        <v>3.8219225798496202E-2</v>
      </c>
      <c r="K85" s="17">
        <v>5.4063424078417202E-2</v>
      </c>
      <c r="L85" s="17">
        <v>2.4487036552649898E-2</v>
      </c>
      <c r="M85" s="17"/>
      <c r="N85" s="17">
        <v>4.4566608725911602E-2</v>
      </c>
      <c r="O85" s="17">
        <v>4.3370437261527499E-2</v>
      </c>
      <c r="P85" s="17"/>
      <c r="Q85" s="17">
        <v>7.1667145266867502E-2</v>
      </c>
      <c r="R85" s="17">
        <v>5.3064872835630897E-2</v>
      </c>
      <c r="S85" s="17">
        <v>5.0688064904160397E-2</v>
      </c>
      <c r="T85" s="17">
        <v>4.0137159020805002E-2</v>
      </c>
      <c r="U85" s="17">
        <v>2.85106253510021E-2</v>
      </c>
      <c r="V85" s="17">
        <v>5.37584901663163E-2</v>
      </c>
      <c r="W85" s="17">
        <v>5.6547469763330201E-2</v>
      </c>
      <c r="X85" s="17">
        <v>4.1243670052603897E-2</v>
      </c>
      <c r="Y85" s="17">
        <v>0</v>
      </c>
      <c r="Z85" s="17">
        <v>2.0294687916665902E-2</v>
      </c>
      <c r="AA85" s="17">
        <v>3.3464428050123299E-2</v>
      </c>
      <c r="AB85" s="17">
        <v>5.8238744354354603E-2</v>
      </c>
      <c r="AC85" s="17">
        <v>3.1906162747620002E-2</v>
      </c>
      <c r="AD85" s="17">
        <v>7.6624626024196604E-2</v>
      </c>
      <c r="AE85" s="17">
        <v>8.7750831893503398E-2</v>
      </c>
      <c r="AF85" s="17"/>
      <c r="AG85" s="17">
        <v>4.3924040858220999E-2</v>
      </c>
      <c r="AH85" s="17">
        <v>5.2048265229484997E-2</v>
      </c>
      <c r="AI85" s="17">
        <v>4.3538848991460002E-2</v>
      </c>
      <c r="AJ85" s="17">
        <v>3.01501810276119E-2</v>
      </c>
      <c r="AK85" s="17">
        <v>4.3063105940726397E-2</v>
      </c>
      <c r="AL85" s="17">
        <v>4.9609554856689497E-2</v>
      </c>
      <c r="AM85" s="17"/>
      <c r="AN85" s="17">
        <v>4.8827110264176798E-2</v>
      </c>
      <c r="AO85" s="17">
        <v>3.7118077175855801E-2</v>
      </c>
      <c r="AP85" s="17">
        <v>3.8545719693886503E-2</v>
      </c>
      <c r="AQ85" s="17"/>
      <c r="AR85" s="17">
        <v>7.9386094196803703E-2</v>
      </c>
      <c r="AS85" s="17">
        <v>3.2406546941355099E-2</v>
      </c>
      <c r="AT85" s="17">
        <v>4.9125648205813902E-2</v>
      </c>
      <c r="AU85" s="17"/>
      <c r="AV85" s="17">
        <v>6.5670063180939306E-2</v>
      </c>
      <c r="AW85" s="17">
        <v>3.4626539920133002E-2</v>
      </c>
      <c r="AX85" s="17">
        <v>5.17423409045418E-2</v>
      </c>
      <c r="AY85" s="17"/>
      <c r="AZ85" s="17">
        <v>4.47834531636256E-2</v>
      </c>
      <c r="BA85" s="17">
        <v>4.2600476048521803E-2</v>
      </c>
    </row>
    <row r="86" spans="2:53" x14ac:dyDescent="0.35">
      <c r="B86" t="s">
        <v>111</v>
      </c>
      <c r="C86" s="17">
        <v>6.7604596751076704E-2</v>
      </c>
      <c r="D86" s="17">
        <v>8.4970227964228096E-2</v>
      </c>
      <c r="E86" s="17">
        <v>5.2113731448069703E-2</v>
      </c>
      <c r="F86" s="17"/>
      <c r="G86" s="17">
        <v>7.6358504681892106E-2</v>
      </c>
      <c r="H86" s="17">
        <v>7.8405781700929197E-2</v>
      </c>
      <c r="I86" s="17">
        <v>8.4342247763126904E-2</v>
      </c>
      <c r="J86" s="17">
        <v>8.3171707941480197E-2</v>
      </c>
      <c r="K86" s="17">
        <v>3.6245438471007099E-2</v>
      </c>
      <c r="L86" s="17">
        <v>5.70271486010549E-2</v>
      </c>
      <c r="M86" s="17"/>
      <c r="N86" s="17">
        <v>5.8056713169018601E-2</v>
      </c>
      <c r="O86" s="17">
        <v>7.3890158316850502E-2</v>
      </c>
      <c r="P86" s="17"/>
      <c r="Q86" s="17">
        <v>8.2908564592641301E-2</v>
      </c>
      <c r="R86" s="17">
        <v>7.9930470374388496E-2</v>
      </c>
      <c r="S86" s="17">
        <v>7.4152708148573998E-2</v>
      </c>
      <c r="T86" s="17">
        <v>9.0166654192338699E-2</v>
      </c>
      <c r="U86" s="17">
        <v>6.1394682567600598E-2</v>
      </c>
      <c r="V86" s="17">
        <v>4.8090183315283898E-2</v>
      </c>
      <c r="W86" s="17">
        <v>8.4842692553095303E-2</v>
      </c>
      <c r="X86" s="17">
        <v>5.62286568547887E-2</v>
      </c>
      <c r="Y86" s="17">
        <v>2.3847774623710599E-2</v>
      </c>
      <c r="Z86" s="17">
        <v>6.4728692064325993E-2</v>
      </c>
      <c r="AA86" s="17">
        <v>4.33198900754177E-2</v>
      </c>
      <c r="AB86" s="17">
        <v>2.5628524437882799E-2</v>
      </c>
      <c r="AC86" s="17">
        <v>0.137387500015902</v>
      </c>
      <c r="AD86" s="17">
        <v>0.120687692143327</v>
      </c>
      <c r="AE86" s="17">
        <v>4.93941364584587E-2</v>
      </c>
      <c r="AF86" s="17"/>
      <c r="AG86" s="17">
        <v>6.9392945812204801E-2</v>
      </c>
      <c r="AH86" s="17">
        <v>5.8844416859196898E-2</v>
      </c>
      <c r="AI86" s="17">
        <v>0.18043712089236799</v>
      </c>
      <c r="AJ86" s="17">
        <v>7.1210076339674896E-2</v>
      </c>
      <c r="AK86" s="17">
        <v>4.58294767483289E-2</v>
      </c>
      <c r="AL86" s="17">
        <v>6.0078718174078602E-2</v>
      </c>
      <c r="AM86" s="17"/>
      <c r="AN86" s="17">
        <v>8.5375720067878205E-2</v>
      </c>
      <c r="AO86" s="17">
        <v>5.9309705808798699E-2</v>
      </c>
      <c r="AP86" s="17">
        <v>6.6663462846033195E-2</v>
      </c>
      <c r="AQ86" s="17"/>
      <c r="AR86" s="17">
        <v>0.11989896205613799</v>
      </c>
      <c r="AS86" s="17">
        <v>6.8420607974704603E-2</v>
      </c>
      <c r="AT86" s="17">
        <v>6.1530157639897297E-2</v>
      </c>
      <c r="AU86" s="17"/>
      <c r="AV86" s="17">
        <v>0.10438904835391399</v>
      </c>
      <c r="AW86" s="17">
        <v>6.0976824376483801E-2</v>
      </c>
      <c r="AX86" s="17">
        <v>7.4266810953655601E-2</v>
      </c>
      <c r="AY86" s="17"/>
      <c r="AZ86" s="17">
        <v>7.9278825299773203E-2</v>
      </c>
      <c r="BA86" s="17">
        <v>5.2114395474522297E-2</v>
      </c>
    </row>
    <row r="87" spans="2:53" x14ac:dyDescent="0.35">
      <c r="B87" t="s">
        <v>112</v>
      </c>
      <c r="C87" s="17">
        <v>8.8669129552210096E-2</v>
      </c>
      <c r="D87" s="17">
        <v>8.8828795418253295E-2</v>
      </c>
      <c r="E87" s="17">
        <v>8.8841552936202703E-2</v>
      </c>
      <c r="F87" s="17"/>
      <c r="G87" s="17">
        <v>0.140778187082613</v>
      </c>
      <c r="H87" s="17">
        <v>0.110023990729438</v>
      </c>
      <c r="I87" s="17">
        <v>9.5179071616847299E-2</v>
      </c>
      <c r="J87" s="17">
        <v>7.1875738130065495E-2</v>
      </c>
      <c r="K87" s="17">
        <v>6.7145891499009E-2</v>
      </c>
      <c r="L87" s="17">
        <v>7.6183696324744699E-2</v>
      </c>
      <c r="M87" s="17"/>
      <c r="N87" s="17">
        <v>8.0300763913752807E-2</v>
      </c>
      <c r="O87" s="17">
        <v>9.4178191007910306E-2</v>
      </c>
      <c r="P87" s="17"/>
      <c r="Q87" s="17">
        <v>8.7915018270060805E-2</v>
      </c>
      <c r="R87" s="17">
        <v>8.5318361796869593E-2</v>
      </c>
      <c r="S87" s="17">
        <v>9.0643722835714702E-2</v>
      </c>
      <c r="T87" s="17">
        <v>8.6217850574494506E-2</v>
      </c>
      <c r="U87" s="17">
        <v>7.2298937787024606E-2</v>
      </c>
      <c r="V87" s="17">
        <v>4.4565742662493101E-2</v>
      </c>
      <c r="W87" s="17">
        <v>0.11864843358718299</v>
      </c>
      <c r="X87" s="17">
        <v>0.120664561738036</v>
      </c>
      <c r="Y87" s="17">
        <v>8.9259476572149304E-2</v>
      </c>
      <c r="Z87" s="17">
        <v>0.130367832128745</v>
      </c>
      <c r="AA87" s="17">
        <v>0.10407631295934</v>
      </c>
      <c r="AB87" s="17">
        <v>9.40563420189722E-2</v>
      </c>
      <c r="AC87" s="17">
        <v>0</v>
      </c>
      <c r="AD87" s="17">
        <v>9.2236002751225996E-2</v>
      </c>
      <c r="AE87" s="17">
        <v>0.100527999858072</v>
      </c>
      <c r="AF87" s="17"/>
      <c r="AG87" s="17">
        <v>0.10502184980142799</v>
      </c>
      <c r="AH87" s="17">
        <v>7.2562584129132898E-2</v>
      </c>
      <c r="AI87" s="17">
        <v>8.9611600599671895E-2</v>
      </c>
      <c r="AJ87" s="17">
        <v>9.6439410124632599E-2</v>
      </c>
      <c r="AK87" s="17">
        <v>8.9026287754073799E-2</v>
      </c>
      <c r="AL87" s="17">
        <v>7.3254530942665097E-2</v>
      </c>
      <c r="AM87" s="17"/>
      <c r="AN87" s="17">
        <v>7.7147989996864202E-2</v>
      </c>
      <c r="AO87" s="17">
        <v>0.11645576334483899</v>
      </c>
      <c r="AP87" s="17">
        <v>9.4318941841755793E-2</v>
      </c>
      <c r="AQ87" s="17"/>
      <c r="AR87" s="17">
        <v>0.13218531641735001</v>
      </c>
      <c r="AS87" s="17">
        <v>0.11034997931230101</v>
      </c>
      <c r="AT87" s="17">
        <v>7.2849044744661695E-2</v>
      </c>
      <c r="AU87" s="17"/>
      <c r="AV87" s="17">
        <v>0.158046771727887</v>
      </c>
      <c r="AW87" s="17">
        <v>8.8205564902819306E-2</v>
      </c>
      <c r="AX87" s="17">
        <v>8.2474310574858295E-2</v>
      </c>
      <c r="AY87" s="17"/>
      <c r="AZ87" s="17">
        <v>9.92762082052525E-2</v>
      </c>
      <c r="BA87" s="17">
        <v>7.4594899070383802E-2</v>
      </c>
    </row>
    <row r="88" spans="2:53" x14ac:dyDescent="0.35">
      <c r="B88" t="s">
        <v>113</v>
      </c>
      <c r="C88" s="17">
        <v>0.20364237123902501</v>
      </c>
      <c r="D88" s="17">
        <v>0.211079614764973</v>
      </c>
      <c r="E88" s="17">
        <v>0.196043962113857</v>
      </c>
      <c r="F88" s="17"/>
      <c r="G88" s="17">
        <v>0.17065608324892201</v>
      </c>
      <c r="H88" s="17">
        <v>0.189188192781646</v>
      </c>
      <c r="I88" s="17">
        <v>0.18908239468857199</v>
      </c>
      <c r="J88" s="17">
        <v>0.21150262452341601</v>
      </c>
      <c r="K88" s="17">
        <v>0.19827295492452099</v>
      </c>
      <c r="L88" s="17">
        <v>0.23192004304771999</v>
      </c>
      <c r="M88" s="17"/>
      <c r="N88" s="17">
        <v>0.18444426666181299</v>
      </c>
      <c r="O88" s="17">
        <v>0.216280865123994</v>
      </c>
      <c r="P88" s="17"/>
      <c r="Q88" s="17">
        <v>0.14826977550083401</v>
      </c>
      <c r="R88" s="17">
        <v>0.25463067482574497</v>
      </c>
      <c r="S88" s="17">
        <v>0.19950041404646501</v>
      </c>
      <c r="T88" s="17">
        <v>0.20607341168636301</v>
      </c>
      <c r="U88" s="17">
        <v>0.21511844414187201</v>
      </c>
      <c r="V88" s="17">
        <v>0.21476618534372799</v>
      </c>
      <c r="W88" s="17">
        <v>0.17966133235384199</v>
      </c>
      <c r="X88" s="17">
        <v>0.249017683492463</v>
      </c>
      <c r="Y88" s="17">
        <v>0.23871877240901801</v>
      </c>
      <c r="Z88" s="17">
        <v>0.183600573507085</v>
      </c>
      <c r="AA88" s="17">
        <v>0.123758482915822</v>
      </c>
      <c r="AB88" s="17">
        <v>0.15607980532781901</v>
      </c>
      <c r="AC88" s="17">
        <v>0.260633536140845</v>
      </c>
      <c r="AD88" s="17">
        <v>0.16210121636474301</v>
      </c>
      <c r="AE88" s="17">
        <v>0.134554555329327</v>
      </c>
      <c r="AF88" s="17"/>
      <c r="AG88" s="17">
        <v>0.169961652740929</v>
      </c>
      <c r="AH88" s="17">
        <v>0.20809622079596299</v>
      </c>
      <c r="AI88" s="17">
        <v>0.21688419293341701</v>
      </c>
      <c r="AJ88" s="17">
        <v>0.19411653763381401</v>
      </c>
      <c r="AK88" s="17">
        <v>0.21201507301682501</v>
      </c>
      <c r="AL88" s="17">
        <v>0.203502236652253</v>
      </c>
      <c r="AM88" s="17"/>
      <c r="AN88" s="17">
        <v>0.20004394295622799</v>
      </c>
      <c r="AO88" s="17">
        <v>0.22007291750694999</v>
      </c>
      <c r="AP88" s="17">
        <v>0.20009843337723701</v>
      </c>
      <c r="AQ88" s="17"/>
      <c r="AR88" s="17">
        <v>0.18305615160470501</v>
      </c>
      <c r="AS88" s="17">
        <v>0.195743266705554</v>
      </c>
      <c r="AT88" s="17">
        <v>0.20396410334585899</v>
      </c>
      <c r="AU88" s="17"/>
      <c r="AV88" s="17">
        <v>0.144185263975044</v>
      </c>
      <c r="AW88" s="17">
        <v>0.216757120547728</v>
      </c>
      <c r="AX88" s="17">
        <v>0.19644179528078401</v>
      </c>
      <c r="AY88" s="17"/>
      <c r="AZ88" s="17">
        <v>0.19399616277811199</v>
      </c>
      <c r="BA88" s="17">
        <v>0.21644165043694999</v>
      </c>
    </row>
    <row r="89" spans="2:53" x14ac:dyDescent="0.35">
      <c r="B89" t="s">
        <v>114</v>
      </c>
      <c r="C89" s="17">
        <v>9.5368951653697506E-2</v>
      </c>
      <c r="D89" s="17">
        <v>0.103748337984904</v>
      </c>
      <c r="E89" s="17">
        <v>8.8118572734613404E-2</v>
      </c>
      <c r="F89" s="17"/>
      <c r="G89" s="17">
        <v>0.106344809890686</v>
      </c>
      <c r="H89" s="17">
        <v>0.11107261425129</v>
      </c>
      <c r="I89" s="17">
        <v>8.8429326049951504E-2</v>
      </c>
      <c r="J89" s="17">
        <v>7.1607301897935502E-2</v>
      </c>
      <c r="K89" s="17">
        <v>0.109602399875995</v>
      </c>
      <c r="L89" s="17">
        <v>9.3079715806828403E-2</v>
      </c>
      <c r="M89" s="17"/>
      <c r="N89" s="17">
        <v>0.11027795738056</v>
      </c>
      <c r="O89" s="17">
        <v>8.5554056805506901E-2</v>
      </c>
      <c r="P89" s="17"/>
      <c r="Q89" s="17">
        <v>7.7737793000162203E-2</v>
      </c>
      <c r="R89" s="17">
        <v>6.2898279180682998E-2</v>
      </c>
      <c r="S89" s="17">
        <v>0.143615177120548</v>
      </c>
      <c r="T89" s="17">
        <v>6.7913417744649304E-2</v>
      </c>
      <c r="U89" s="17">
        <v>0.111861100290037</v>
      </c>
      <c r="V89" s="17">
        <v>8.00686637024072E-2</v>
      </c>
      <c r="W89" s="17">
        <v>0.116628990040498</v>
      </c>
      <c r="X89" s="17">
        <v>0.121306130665236</v>
      </c>
      <c r="Y89" s="17">
        <v>8.1868702852391201E-2</v>
      </c>
      <c r="Z89" s="17">
        <v>5.4527143411410503E-2</v>
      </c>
      <c r="AA89" s="17">
        <v>0.18917009031538901</v>
      </c>
      <c r="AB89" s="17">
        <v>0.17447762587920901</v>
      </c>
      <c r="AC89" s="17">
        <v>6.9094142473272002E-2</v>
      </c>
      <c r="AD89" s="17">
        <v>0.14792300917416201</v>
      </c>
      <c r="AE89" s="17">
        <v>0</v>
      </c>
      <c r="AF89" s="17"/>
      <c r="AG89" s="17">
        <v>0.123767919065535</v>
      </c>
      <c r="AH89" s="17">
        <v>9.1045313832788993E-2</v>
      </c>
      <c r="AI89" s="17">
        <v>9.7216718069901301E-2</v>
      </c>
      <c r="AJ89" s="17">
        <v>8.1241790683052401E-2</v>
      </c>
      <c r="AK89" s="17">
        <v>0.120626499738004</v>
      </c>
      <c r="AL89" s="17">
        <v>8.9229721070816004E-2</v>
      </c>
      <c r="AM89" s="17"/>
      <c r="AN89" s="17">
        <v>0.11160367500247</v>
      </c>
      <c r="AO89" s="17">
        <v>0.104745355152797</v>
      </c>
      <c r="AP89" s="17">
        <v>8.60478070025915E-2</v>
      </c>
      <c r="AQ89" s="17"/>
      <c r="AR89" s="17">
        <v>8.0143647522885095E-2</v>
      </c>
      <c r="AS89" s="17">
        <v>0.108295893603333</v>
      </c>
      <c r="AT89" s="17">
        <v>9.4944909452478604E-2</v>
      </c>
      <c r="AU89" s="17"/>
      <c r="AV89" s="17">
        <v>4.8834631274561599E-2</v>
      </c>
      <c r="AW89" s="17">
        <v>0.115852730993675</v>
      </c>
      <c r="AX89" s="17">
        <v>9.1883539268784301E-2</v>
      </c>
      <c r="AY89" s="17"/>
      <c r="AZ89" s="17">
        <v>0.109896402220381</v>
      </c>
      <c r="BA89" s="17">
        <v>7.6092891366335805E-2</v>
      </c>
    </row>
    <row r="90" spans="2:53" x14ac:dyDescent="0.35">
      <c r="B90" t="s">
        <v>115</v>
      </c>
      <c r="C90" s="17">
        <v>0.205667042761356</v>
      </c>
      <c r="D90" s="17">
        <v>0.20935344025945299</v>
      </c>
      <c r="E90" s="17">
        <v>0.20250034203421399</v>
      </c>
      <c r="F90" s="17"/>
      <c r="G90" s="17">
        <v>0.18842713199024899</v>
      </c>
      <c r="H90" s="17">
        <v>0.23317345299085099</v>
      </c>
      <c r="I90" s="17">
        <v>0.201867295272877</v>
      </c>
      <c r="J90" s="17">
        <v>0.21404590851299601</v>
      </c>
      <c r="K90" s="17">
        <v>0.19321005211428499</v>
      </c>
      <c r="L90" s="17">
        <v>0.201493223765525</v>
      </c>
      <c r="M90" s="17"/>
      <c r="N90" s="17">
        <v>0.22437164506402599</v>
      </c>
      <c r="O90" s="17">
        <v>0.193353431234118</v>
      </c>
      <c r="P90" s="17"/>
      <c r="Q90" s="17">
        <v>0.19437608655049901</v>
      </c>
      <c r="R90" s="17">
        <v>0.183750673274617</v>
      </c>
      <c r="S90" s="17">
        <v>0.15856533241781801</v>
      </c>
      <c r="T90" s="17">
        <v>0.239360633530316</v>
      </c>
      <c r="U90" s="17">
        <v>0.19264672953395401</v>
      </c>
      <c r="V90" s="17">
        <v>0.21874107168259299</v>
      </c>
      <c r="W90" s="17">
        <v>0.21809453137252999</v>
      </c>
      <c r="X90" s="17">
        <v>0.16798061594105701</v>
      </c>
      <c r="Y90" s="17">
        <v>0.249405645437863</v>
      </c>
      <c r="Z90" s="17">
        <v>0.238168209088372</v>
      </c>
      <c r="AA90" s="17">
        <v>0.203541295153052</v>
      </c>
      <c r="AB90" s="17">
        <v>0.23819037208892599</v>
      </c>
      <c r="AC90" s="17">
        <v>0.19787673872369799</v>
      </c>
      <c r="AD90" s="17">
        <v>0.29443214155318598</v>
      </c>
      <c r="AE90" s="17">
        <v>0.205813646171919</v>
      </c>
      <c r="AF90" s="17"/>
      <c r="AG90" s="17">
        <v>0.243247045837373</v>
      </c>
      <c r="AH90" s="17">
        <v>0.19875368873152099</v>
      </c>
      <c r="AI90" s="17">
        <v>0.21695990934110801</v>
      </c>
      <c r="AJ90" s="17">
        <v>0.24763045000103101</v>
      </c>
      <c r="AK90" s="17">
        <v>0.25152983330267498</v>
      </c>
      <c r="AL90" s="17">
        <v>0.177013929522264</v>
      </c>
      <c r="AM90" s="17"/>
      <c r="AN90" s="17">
        <v>0.22751280682387101</v>
      </c>
      <c r="AO90" s="17">
        <v>0.19877890353208799</v>
      </c>
      <c r="AP90" s="17">
        <v>0.23625357173328801</v>
      </c>
      <c r="AQ90" s="17"/>
      <c r="AR90" s="17">
        <v>0.213011454340161</v>
      </c>
      <c r="AS90" s="17">
        <v>0.25012032576539001</v>
      </c>
      <c r="AT90" s="17">
        <v>0.188692503049568</v>
      </c>
      <c r="AU90" s="17"/>
      <c r="AV90" s="17">
        <v>0.227202436163151</v>
      </c>
      <c r="AW90" s="17">
        <v>0.22755077697430201</v>
      </c>
      <c r="AX90" s="17">
        <v>0.18497606993412399</v>
      </c>
      <c r="AY90" s="17"/>
      <c r="AZ90" s="17">
        <v>0.21384939387659499</v>
      </c>
      <c r="BA90" s="17">
        <v>0.19481011417187299</v>
      </c>
    </row>
    <row r="91" spans="2:53" x14ac:dyDescent="0.35">
      <c r="B91" t="s">
        <v>116</v>
      </c>
      <c r="C91" s="17">
        <v>0.228181125785307</v>
      </c>
      <c r="D91" s="17">
        <v>0.19625688704132599</v>
      </c>
      <c r="E91" s="17">
        <v>0.25791925633412</v>
      </c>
      <c r="F91" s="17"/>
      <c r="G91" s="17">
        <v>0.19929278661598601</v>
      </c>
      <c r="H91" s="17">
        <v>0.175730779976913</v>
      </c>
      <c r="I91" s="17">
        <v>0.24428643757875201</v>
      </c>
      <c r="J91" s="17">
        <v>0.22572343665525299</v>
      </c>
      <c r="K91" s="17">
        <v>0.24380996820265499</v>
      </c>
      <c r="L91" s="17">
        <v>0.251426660644961</v>
      </c>
      <c r="M91" s="17"/>
      <c r="N91" s="17">
        <v>0.24584389959320299</v>
      </c>
      <c r="O91" s="17">
        <v>0.216553370666833</v>
      </c>
      <c r="P91" s="17"/>
      <c r="Q91" s="17">
        <v>0.207124547873172</v>
      </c>
      <c r="R91" s="17">
        <v>0.20870972633984899</v>
      </c>
      <c r="S91" s="17">
        <v>0.200086012299734</v>
      </c>
      <c r="T91" s="17">
        <v>0.19891879740381899</v>
      </c>
      <c r="U91" s="17">
        <v>0.245218046507022</v>
      </c>
      <c r="V91" s="17">
        <v>0.292636618165936</v>
      </c>
      <c r="W91" s="17">
        <v>0.18636957571493001</v>
      </c>
      <c r="X91" s="17">
        <v>0.199003993012242</v>
      </c>
      <c r="Y91" s="17">
        <v>0.27561825637242698</v>
      </c>
      <c r="Z91" s="17">
        <v>0.26112903001549997</v>
      </c>
      <c r="AA91" s="17">
        <v>0.253884471232736</v>
      </c>
      <c r="AB91" s="17">
        <v>0.21638523350604399</v>
      </c>
      <c r="AC91" s="17">
        <v>0.30310191989866297</v>
      </c>
      <c r="AD91" s="17">
        <v>0.105995311989158</v>
      </c>
      <c r="AE91" s="17">
        <v>0.35373100897312498</v>
      </c>
      <c r="AF91" s="17"/>
      <c r="AG91" s="17">
        <v>0.206251259453923</v>
      </c>
      <c r="AH91" s="17">
        <v>0.28690087412624099</v>
      </c>
      <c r="AI91" s="17">
        <v>0.146781059162579</v>
      </c>
      <c r="AJ91" s="17">
        <v>0.25001098501483299</v>
      </c>
      <c r="AK91" s="17">
        <v>0.20363574964629</v>
      </c>
      <c r="AL91" s="17">
        <v>0.22894980947398799</v>
      </c>
      <c r="AM91" s="17"/>
      <c r="AN91" s="17">
        <v>0.216635083115685</v>
      </c>
      <c r="AO91" s="17">
        <v>0.195720636467755</v>
      </c>
      <c r="AP91" s="17">
        <v>0.243825571799586</v>
      </c>
      <c r="AQ91" s="17"/>
      <c r="AR91" s="17">
        <v>0.164889087583306</v>
      </c>
      <c r="AS91" s="17">
        <v>0.19032430583634</v>
      </c>
      <c r="AT91" s="17">
        <v>0.27989522827646102</v>
      </c>
      <c r="AU91" s="17"/>
      <c r="AV91" s="17">
        <v>0.201625334740585</v>
      </c>
      <c r="AW91" s="17">
        <v>0.221469711384332</v>
      </c>
      <c r="AX91" s="17">
        <v>0.261247126774794</v>
      </c>
      <c r="AY91" s="17"/>
      <c r="AZ91" s="17">
        <v>0.21119894033183001</v>
      </c>
      <c r="BA91" s="17">
        <v>0.250714303861514</v>
      </c>
    </row>
    <row r="92" spans="2:53" x14ac:dyDescent="0.35">
      <c r="B92" t="s">
        <v>117</v>
      </c>
      <c r="C92" s="17">
        <v>6.7021488809265603E-2</v>
      </c>
      <c r="D92" s="17">
        <v>5.8569178458404099E-2</v>
      </c>
      <c r="E92" s="17">
        <v>7.4918631217418902E-2</v>
      </c>
      <c r="F92" s="17"/>
      <c r="G92" s="17">
        <v>6.6424285737476496E-2</v>
      </c>
      <c r="H92" s="17">
        <v>5.1120111121920102E-2</v>
      </c>
      <c r="I92" s="17">
        <v>3.7497549197619801E-2</v>
      </c>
      <c r="J92" s="17">
        <v>8.3854056540357699E-2</v>
      </c>
      <c r="K92" s="17">
        <v>9.7649870834110405E-2</v>
      </c>
      <c r="L92" s="17">
        <v>6.43824752565159E-2</v>
      </c>
      <c r="M92" s="17"/>
      <c r="N92" s="17">
        <v>5.2138145491715499E-2</v>
      </c>
      <c r="O92" s="17">
        <v>7.6819489583259501E-2</v>
      </c>
      <c r="P92" s="17"/>
      <c r="Q92" s="17">
        <v>0.13000106894576399</v>
      </c>
      <c r="R92" s="17">
        <v>7.1696941372217105E-2</v>
      </c>
      <c r="S92" s="17">
        <v>8.2748568226986494E-2</v>
      </c>
      <c r="T92" s="17">
        <v>7.1212075847214701E-2</v>
      </c>
      <c r="U92" s="17">
        <v>7.2951433821487693E-2</v>
      </c>
      <c r="V92" s="17">
        <v>4.7373044961242103E-2</v>
      </c>
      <c r="W92" s="17">
        <v>3.92069746145908E-2</v>
      </c>
      <c r="X92" s="17">
        <v>4.4554688243573497E-2</v>
      </c>
      <c r="Y92" s="17">
        <v>4.1281371732440703E-2</v>
      </c>
      <c r="Z92" s="17">
        <v>4.7183831867895397E-2</v>
      </c>
      <c r="AA92" s="17">
        <v>4.8785029298121001E-2</v>
      </c>
      <c r="AB92" s="17">
        <v>3.6943352386793499E-2</v>
      </c>
      <c r="AC92" s="17">
        <v>0</v>
      </c>
      <c r="AD92" s="17">
        <v>0</v>
      </c>
      <c r="AE92" s="17">
        <v>6.8227821315594003E-2</v>
      </c>
      <c r="AF92" s="17"/>
      <c r="AG92" s="17">
        <v>3.8433286430385301E-2</v>
      </c>
      <c r="AH92" s="17">
        <v>3.1748636295671401E-2</v>
      </c>
      <c r="AI92" s="17">
        <v>8.5705500094942801E-3</v>
      </c>
      <c r="AJ92" s="17">
        <v>2.9200569175350199E-2</v>
      </c>
      <c r="AK92" s="17">
        <v>3.4273973853077802E-2</v>
      </c>
      <c r="AL92" s="17">
        <v>0.118361499307246</v>
      </c>
      <c r="AM92" s="17"/>
      <c r="AN92" s="17">
        <v>3.2853671772825603E-2</v>
      </c>
      <c r="AO92" s="17">
        <v>6.7798641010917093E-2</v>
      </c>
      <c r="AP92" s="17">
        <v>3.4246491705621197E-2</v>
      </c>
      <c r="AQ92" s="17"/>
      <c r="AR92" s="17">
        <v>2.7429286278652001E-2</v>
      </c>
      <c r="AS92" s="17">
        <v>4.4339073861022898E-2</v>
      </c>
      <c r="AT92" s="17">
        <v>4.8998405285260803E-2</v>
      </c>
      <c r="AU92" s="17"/>
      <c r="AV92" s="17">
        <v>5.0046450583918899E-2</v>
      </c>
      <c r="AW92" s="17">
        <v>3.45607309005267E-2</v>
      </c>
      <c r="AX92" s="17">
        <v>5.6968006308457803E-2</v>
      </c>
      <c r="AY92" s="17"/>
      <c r="AZ92" s="17">
        <v>4.7720614124430599E-2</v>
      </c>
      <c r="BA92" s="17">
        <v>9.2631269569899102E-2</v>
      </c>
    </row>
    <row r="93" spans="2:53" x14ac:dyDescent="0.35">
      <c r="C93" s="17"/>
      <c r="D93" s="17"/>
      <c r="E93" s="17"/>
      <c r="F93" s="17"/>
      <c r="G93" s="17"/>
      <c r="H93" s="17"/>
      <c r="I93" s="17"/>
      <c r="J93" s="17"/>
      <c r="K93" s="17"/>
      <c r="L93" s="17"/>
      <c r="M93" s="17"/>
      <c r="N93" s="17"/>
      <c r="O93" s="17"/>
      <c r="P93" s="17"/>
      <c r="Q93" s="17"/>
      <c r="R93" s="17"/>
      <c r="S93" s="17"/>
      <c r="T93" s="17"/>
      <c r="U93" s="17"/>
      <c r="V93" s="17"/>
      <c r="W93" s="17"/>
      <c r="X93" s="17"/>
      <c r="Y93" s="17"/>
      <c r="Z93" s="17"/>
      <c r="AA93" s="17"/>
      <c r="AB93" s="17"/>
      <c r="AC93" s="17"/>
      <c r="AD93" s="17"/>
      <c r="AE93" s="17"/>
      <c r="AF93" s="17"/>
      <c r="AG93" s="17"/>
      <c r="AH93" s="17"/>
      <c r="AI93" s="17"/>
      <c r="AJ93" s="17"/>
      <c r="AK93" s="17"/>
      <c r="AL93" s="17"/>
      <c r="AM93" s="17"/>
      <c r="AN93" s="17"/>
      <c r="AO93" s="17"/>
      <c r="AP93" s="17"/>
      <c r="AQ93" s="17"/>
      <c r="AR93" s="17"/>
      <c r="AS93" s="17"/>
      <c r="AT93" s="17"/>
      <c r="AU93" s="17"/>
      <c r="AV93" s="17"/>
      <c r="AW93" s="17"/>
      <c r="AX93" s="17"/>
      <c r="AY93" s="17"/>
      <c r="AZ93" s="17"/>
      <c r="BA93" s="17"/>
    </row>
    <row r="94" spans="2:53" x14ac:dyDescent="0.35">
      <c r="B94" s="6" t="s">
        <v>123</v>
      </c>
      <c r="C94" s="17"/>
      <c r="D94" s="17"/>
      <c r="E94" s="17"/>
      <c r="F94" s="17"/>
      <c r="G94" s="17"/>
      <c r="H94" s="17"/>
      <c r="I94" s="17"/>
      <c r="J94" s="17"/>
      <c r="K94" s="17"/>
      <c r="L94" s="17"/>
      <c r="M94" s="17"/>
      <c r="N94" s="17"/>
      <c r="O94" s="17"/>
      <c r="P94" s="17"/>
      <c r="Q94" s="17"/>
      <c r="R94" s="17"/>
      <c r="S94" s="17"/>
      <c r="T94" s="17"/>
      <c r="U94" s="17"/>
      <c r="V94" s="17"/>
      <c r="W94" s="17"/>
      <c r="X94" s="17"/>
      <c r="Y94" s="17"/>
      <c r="Z94" s="17"/>
      <c r="AA94" s="17"/>
      <c r="AB94" s="17"/>
      <c r="AC94" s="17"/>
      <c r="AD94" s="17"/>
      <c r="AE94" s="17"/>
      <c r="AF94" s="17"/>
      <c r="AG94" s="17"/>
      <c r="AH94" s="17"/>
      <c r="AI94" s="17"/>
      <c r="AJ94" s="17"/>
      <c r="AK94" s="17"/>
      <c r="AL94" s="17"/>
      <c r="AM94" s="17"/>
      <c r="AN94" s="17"/>
      <c r="AO94" s="17"/>
      <c r="AP94" s="17"/>
      <c r="AQ94" s="17"/>
      <c r="AR94" s="17"/>
      <c r="AS94" s="17"/>
      <c r="AT94" s="17"/>
      <c r="AU94" s="17"/>
      <c r="AV94" s="17"/>
      <c r="AW94" s="17"/>
      <c r="AX94" s="17"/>
      <c r="AY94" s="17"/>
      <c r="AZ94" s="17"/>
      <c r="BA94" s="17"/>
    </row>
    <row r="95" spans="2:53" x14ac:dyDescent="0.35">
      <c r="B95" s="21" t="s">
        <v>86</v>
      </c>
      <c r="C95" s="17"/>
      <c r="D95" s="17"/>
      <c r="E95" s="17"/>
      <c r="F95" s="17"/>
      <c r="G95" s="17"/>
      <c r="H95" s="17"/>
      <c r="I95" s="17"/>
      <c r="J95" s="17"/>
      <c r="K95" s="17"/>
      <c r="L95" s="17"/>
      <c r="M95" s="17"/>
      <c r="N95" s="17"/>
      <c r="O95" s="17"/>
      <c r="P95" s="17"/>
      <c r="Q95" s="17"/>
      <c r="R95" s="17"/>
      <c r="S95" s="17"/>
      <c r="T95" s="17"/>
      <c r="U95" s="17"/>
      <c r="V95" s="17"/>
      <c r="W95" s="17"/>
      <c r="X95" s="17"/>
      <c r="Y95" s="17"/>
      <c r="Z95" s="17"/>
      <c r="AA95" s="17"/>
      <c r="AB95" s="17"/>
      <c r="AC95" s="17"/>
      <c r="AD95" s="17"/>
      <c r="AE95" s="17"/>
      <c r="AF95" s="17"/>
      <c r="AG95" s="17"/>
      <c r="AH95" s="17"/>
      <c r="AI95" s="17"/>
      <c r="AJ95" s="17"/>
      <c r="AK95" s="17"/>
      <c r="AL95" s="17"/>
      <c r="AM95" s="17"/>
      <c r="AN95" s="17"/>
      <c r="AO95" s="17"/>
      <c r="AP95" s="17"/>
      <c r="AQ95" s="17"/>
      <c r="AR95" s="17"/>
      <c r="AS95" s="17"/>
      <c r="AT95" s="17"/>
      <c r="AU95" s="17"/>
      <c r="AV95" s="17"/>
      <c r="AW95" s="17"/>
      <c r="AX95" s="17"/>
      <c r="AY95" s="17"/>
      <c r="AZ95" s="17"/>
      <c r="BA95" s="17"/>
    </row>
    <row r="96" spans="2:53" x14ac:dyDescent="0.35">
      <c r="B96" t="s">
        <v>110</v>
      </c>
      <c r="C96" s="17">
        <v>9.2970587733396198E-2</v>
      </c>
      <c r="D96" s="17">
        <v>0.12649130926625601</v>
      </c>
      <c r="E96" s="17">
        <v>6.2934519713152504E-2</v>
      </c>
      <c r="F96" s="17"/>
      <c r="G96" s="17">
        <v>0.143969681694294</v>
      </c>
      <c r="H96" s="17">
        <v>8.6134218364161796E-2</v>
      </c>
      <c r="I96" s="17">
        <v>0.109469319731685</v>
      </c>
      <c r="J96" s="17">
        <v>0.101197370168501</v>
      </c>
      <c r="K96" s="17">
        <v>5.4539909040423801E-2</v>
      </c>
      <c r="L96" s="17">
        <v>8.4887777903868103E-2</v>
      </c>
      <c r="M96" s="17"/>
      <c r="N96" s="17">
        <v>0.126012879721662</v>
      </c>
      <c r="O96" s="17">
        <v>7.1218190065205605E-2</v>
      </c>
      <c r="P96" s="17"/>
      <c r="Q96" s="17">
        <v>0.12502368332651501</v>
      </c>
      <c r="R96" s="17">
        <v>4.1742668095339101E-2</v>
      </c>
      <c r="S96" s="17">
        <v>7.9987247528799002E-2</v>
      </c>
      <c r="T96" s="17">
        <v>3.3734471323156399E-2</v>
      </c>
      <c r="U96" s="17">
        <v>0.11441764516782101</v>
      </c>
      <c r="V96" s="17">
        <v>0.11807325098114201</v>
      </c>
      <c r="W96" s="17">
        <v>0.109665465412473</v>
      </c>
      <c r="X96" s="17">
        <v>6.7254633079991993E-2</v>
      </c>
      <c r="Y96" s="17">
        <v>5.9538914234984003E-2</v>
      </c>
      <c r="Z96" s="17">
        <v>0.15406871894068</v>
      </c>
      <c r="AA96" s="17">
        <v>7.5558989695524395E-2</v>
      </c>
      <c r="AB96" s="17">
        <v>0.20939682246233501</v>
      </c>
      <c r="AC96" s="17">
        <v>0.22807526557744101</v>
      </c>
      <c r="AD96" s="17">
        <v>0.36758975631035701</v>
      </c>
      <c r="AE96" s="17">
        <v>8.7581132928129996E-2</v>
      </c>
      <c r="AF96" s="17"/>
      <c r="AG96" s="17">
        <v>0.111858497566382</v>
      </c>
      <c r="AH96" s="17">
        <v>0.119074650667346</v>
      </c>
      <c r="AI96" s="17">
        <v>0.141055250795806</v>
      </c>
      <c r="AJ96" s="17">
        <v>9.4791746090703496E-2</v>
      </c>
      <c r="AK96" s="17">
        <v>9.6099254760362601E-2</v>
      </c>
      <c r="AL96" s="17">
        <v>7.0650963301225098E-2</v>
      </c>
      <c r="AM96" s="17"/>
      <c r="AN96" s="17">
        <v>9.8038128813961706E-2</v>
      </c>
      <c r="AO96" s="17">
        <v>6.7348860569350896E-2</v>
      </c>
      <c r="AP96" s="17">
        <v>0.12605396268512001</v>
      </c>
      <c r="AQ96" s="17"/>
      <c r="AR96" s="17">
        <v>0.184939361107962</v>
      </c>
      <c r="AS96" s="17">
        <v>8.2652322740718598E-2</v>
      </c>
      <c r="AT96" s="17">
        <v>9.0355291219430603E-2</v>
      </c>
      <c r="AU96" s="17"/>
      <c r="AV96" s="17">
        <v>0.21202980157444101</v>
      </c>
      <c r="AW96" s="17">
        <v>8.4521279903611995E-2</v>
      </c>
      <c r="AX96" s="17">
        <v>8.7038836049506296E-2</v>
      </c>
      <c r="AY96" s="17"/>
      <c r="AZ96" s="17">
        <v>0.119300254553435</v>
      </c>
      <c r="BA96" s="17">
        <v>5.8034502930383203E-2</v>
      </c>
    </row>
    <row r="97" spans="2:53" x14ac:dyDescent="0.35">
      <c r="B97" t="s">
        <v>111</v>
      </c>
      <c r="C97" s="17">
        <v>0.13053198833516799</v>
      </c>
      <c r="D97" s="17">
        <v>0.144487979198794</v>
      </c>
      <c r="E97" s="17">
        <v>0.116766399364642</v>
      </c>
      <c r="F97" s="17"/>
      <c r="G97" s="17">
        <v>0.18799350911774201</v>
      </c>
      <c r="H97" s="17">
        <v>0.18154753233653401</v>
      </c>
      <c r="I97" s="17">
        <v>0.145759572804702</v>
      </c>
      <c r="J97" s="17">
        <v>0.11633662724516</v>
      </c>
      <c r="K97" s="17">
        <v>0.100676145147718</v>
      </c>
      <c r="L97" s="17">
        <v>9.7314011862002406E-2</v>
      </c>
      <c r="M97" s="17"/>
      <c r="N97" s="17">
        <v>0.150410224401682</v>
      </c>
      <c r="O97" s="17">
        <v>0.117445750370364</v>
      </c>
      <c r="P97" s="17"/>
      <c r="Q97" s="17">
        <v>9.1757589281447394E-2</v>
      </c>
      <c r="R97" s="17">
        <v>8.2497884075755798E-2</v>
      </c>
      <c r="S97" s="17">
        <v>0.16295665086269701</v>
      </c>
      <c r="T97" s="17">
        <v>0.13798222796037499</v>
      </c>
      <c r="U97" s="17">
        <v>0.116881693131756</v>
      </c>
      <c r="V97" s="17">
        <v>0.14618807871772199</v>
      </c>
      <c r="W97" s="17">
        <v>0.12606185039390699</v>
      </c>
      <c r="X97" s="17">
        <v>0.122706210811817</v>
      </c>
      <c r="Y97" s="17">
        <v>0.110566002674041</v>
      </c>
      <c r="Z97" s="17">
        <v>0.13837658369876901</v>
      </c>
      <c r="AA97" s="17">
        <v>0.21382831129913599</v>
      </c>
      <c r="AB97" s="17">
        <v>0.17198727650141599</v>
      </c>
      <c r="AC97" s="17">
        <v>0.22374138096778001</v>
      </c>
      <c r="AD97" s="17">
        <v>0.15825221978640799</v>
      </c>
      <c r="AE97" s="17">
        <v>0.17242916617846599</v>
      </c>
      <c r="AF97" s="17"/>
      <c r="AG97" s="17">
        <v>0.15701749415705399</v>
      </c>
      <c r="AH97" s="17">
        <v>0.15740676658677899</v>
      </c>
      <c r="AI97" s="17">
        <v>0.167073543380484</v>
      </c>
      <c r="AJ97" s="17">
        <v>0.13508295593672401</v>
      </c>
      <c r="AK97" s="17">
        <v>0.152091253189586</v>
      </c>
      <c r="AL97" s="17">
        <v>9.3354161261739205E-2</v>
      </c>
      <c r="AM97" s="17"/>
      <c r="AN97" s="17">
        <v>0.16460574438238801</v>
      </c>
      <c r="AO97" s="17">
        <v>0.106255938153215</v>
      </c>
      <c r="AP97" s="17">
        <v>0.150097304433609</v>
      </c>
      <c r="AQ97" s="17"/>
      <c r="AR97" s="17">
        <v>0.12527328530680901</v>
      </c>
      <c r="AS97" s="17">
        <v>0.14488658208753899</v>
      </c>
      <c r="AT97" s="17">
        <v>0.13210253274311501</v>
      </c>
      <c r="AU97" s="17"/>
      <c r="AV97" s="17">
        <v>0.16430143141878001</v>
      </c>
      <c r="AW97" s="17">
        <v>0.13762404754428401</v>
      </c>
      <c r="AX97" s="17">
        <v>0.12661464517068199</v>
      </c>
      <c r="AY97" s="17"/>
      <c r="AZ97" s="17">
        <v>0.157582066080168</v>
      </c>
      <c r="BA97" s="17">
        <v>9.4640010799463506E-2</v>
      </c>
    </row>
    <row r="98" spans="2:53" x14ac:dyDescent="0.35">
      <c r="B98" t="s">
        <v>112</v>
      </c>
      <c r="C98" s="17">
        <v>0.12429197009116</v>
      </c>
      <c r="D98" s="17">
        <v>0.14460976891457</v>
      </c>
      <c r="E98" s="17">
        <v>0.10632926110346499</v>
      </c>
      <c r="F98" s="17"/>
      <c r="G98" s="17">
        <v>0.14578245272630999</v>
      </c>
      <c r="H98" s="17">
        <v>0.13733070497568001</v>
      </c>
      <c r="I98" s="17">
        <v>0.18930867283326</v>
      </c>
      <c r="J98" s="17">
        <v>0.10343396064030699</v>
      </c>
      <c r="K98" s="17">
        <v>7.8114017556494594E-2</v>
      </c>
      <c r="L98" s="17">
        <v>0.110871936168396</v>
      </c>
      <c r="M98" s="17"/>
      <c r="N98" s="17">
        <v>0.13106352050200701</v>
      </c>
      <c r="O98" s="17">
        <v>0.119834123843108</v>
      </c>
      <c r="P98" s="17"/>
      <c r="Q98" s="17">
        <v>0.10514610547377699</v>
      </c>
      <c r="R98" s="17">
        <v>9.9393511730768005E-2</v>
      </c>
      <c r="S98" s="17">
        <v>7.4427983191278496E-2</v>
      </c>
      <c r="T98" s="17">
        <v>0.18611501864011101</v>
      </c>
      <c r="U98" s="17">
        <v>0.12119163415006701</v>
      </c>
      <c r="V98" s="17">
        <v>0.11579718892839901</v>
      </c>
      <c r="W98" s="17">
        <v>0.12882132125605</v>
      </c>
      <c r="X98" s="17">
        <v>0.116165594222742</v>
      </c>
      <c r="Y98" s="17">
        <v>0.16701311866950999</v>
      </c>
      <c r="Z98" s="17">
        <v>0.120309935087346</v>
      </c>
      <c r="AA98" s="17">
        <v>0.15141703850201599</v>
      </c>
      <c r="AB98" s="17">
        <v>7.7333351315995405E-2</v>
      </c>
      <c r="AC98" s="17">
        <v>0.15296419306179701</v>
      </c>
      <c r="AD98" s="17">
        <v>3.6816506343868301E-2</v>
      </c>
      <c r="AE98" s="17">
        <v>9.6193311754241895E-2</v>
      </c>
      <c r="AF98" s="17"/>
      <c r="AG98" s="17">
        <v>0.16751331893515001</v>
      </c>
      <c r="AH98" s="17">
        <v>0.14239645391747699</v>
      </c>
      <c r="AI98" s="17">
        <v>0.18091667923098101</v>
      </c>
      <c r="AJ98" s="17">
        <v>9.4126309983091697E-2</v>
      </c>
      <c r="AK98" s="17">
        <v>0.16197545879397099</v>
      </c>
      <c r="AL98" s="17">
        <v>8.8301828251109396E-2</v>
      </c>
      <c r="AM98" s="17"/>
      <c r="AN98" s="17">
        <v>0.133397162666163</v>
      </c>
      <c r="AO98" s="17">
        <v>0.14379980659157399</v>
      </c>
      <c r="AP98" s="17">
        <v>0.135760873910339</v>
      </c>
      <c r="AQ98" s="17"/>
      <c r="AR98" s="17">
        <v>8.2423850370914403E-2</v>
      </c>
      <c r="AS98" s="17">
        <v>0.164734127181628</v>
      </c>
      <c r="AT98" s="17">
        <v>0.11141649634539399</v>
      </c>
      <c r="AU98" s="17"/>
      <c r="AV98" s="17">
        <v>0.130969970367182</v>
      </c>
      <c r="AW98" s="17">
        <v>0.137500346597971</v>
      </c>
      <c r="AX98" s="17">
        <v>0.12038848825976201</v>
      </c>
      <c r="AY98" s="17"/>
      <c r="AZ98" s="17">
        <v>0.14888266694570401</v>
      </c>
      <c r="BA98" s="17">
        <v>9.1663274994203403E-2</v>
      </c>
    </row>
    <row r="99" spans="2:53" x14ac:dyDescent="0.35">
      <c r="B99" t="s">
        <v>113</v>
      </c>
      <c r="C99" s="17">
        <v>0.218086525286286</v>
      </c>
      <c r="D99" s="17">
        <v>0.21923484888658001</v>
      </c>
      <c r="E99" s="17">
        <v>0.21726363613597399</v>
      </c>
      <c r="F99" s="17"/>
      <c r="G99" s="17">
        <v>0.20237484257361199</v>
      </c>
      <c r="H99" s="17">
        <v>0.20275034028366601</v>
      </c>
      <c r="I99" s="17">
        <v>0.20554843514823801</v>
      </c>
      <c r="J99" s="17">
        <v>0.2435707430199</v>
      </c>
      <c r="K99" s="17">
        <v>0.22507922176277101</v>
      </c>
      <c r="L99" s="17">
        <v>0.21970431051599701</v>
      </c>
      <c r="M99" s="17"/>
      <c r="N99" s="17">
        <v>0.21409557463696199</v>
      </c>
      <c r="O99" s="17">
        <v>0.22071384743539901</v>
      </c>
      <c r="P99" s="17"/>
      <c r="Q99" s="17">
        <v>0.18183358197586799</v>
      </c>
      <c r="R99" s="17">
        <v>0.27290210547745097</v>
      </c>
      <c r="S99" s="17">
        <v>0.20922438740777699</v>
      </c>
      <c r="T99" s="17">
        <v>0.254668543542034</v>
      </c>
      <c r="U99" s="17">
        <v>0.17123702841831201</v>
      </c>
      <c r="V99" s="17">
        <v>0.23478560919857899</v>
      </c>
      <c r="W99" s="17">
        <v>0.18727587680837901</v>
      </c>
      <c r="X99" s="17">
        <v>0.234015106107827</v>
      </c>
      <c r="Y99" s="17">
        <v>0.25228409593680101</v>
      </c>
      <c r="Z99" s="17">
        <v>0.20964787884146699</v>
      </c>
      <c r="AA99" s="17">
        <v>0.21526072284810999</v>
      </c>
      <c r="AB99" s="17">
        <v>0.23608786200763701</v>
      </c>
      <c r="AC99" s="17">
        <v>0.26997566606191098</v>
      </c>
      <c r="AD99" s="17">
        <v>8.3045610185362301E-2</v>
      </c>
      <c r="AE99" s="17">
        <v>0.23469805355381901</v>
      </c>
      <c r="AF99" s="17"/>
      <c r="AG99" s="17">
        <v>0.202732996403584</v>
      </c>
      <c r="AH99" s="17">
        <v>0.230519165390877</v>
      </c>
      <c r="AI99" s="17">
        <v>0.201389903919035</v>
      </c>
      <c r="AJ99" s="17">
        <v>0.296922021488916</v>
      </c>
      <c r="AK99" s="17">
        <v>0.218023737711526</v>
      </c>
      <c r="AL99" s="17">
        <v>0.201749296322382</v>
      </c>
      <c r="AM99" s="17"/>
      <c r="AN99" s="17">
        <v>0.244270831834692</v>
      </c>
      <c r="AO99" s="17">
        <v>0.25184762684051198</v>
      </c>
      <c r="AP99" s="17">
        <v>0.20572762596888799</v>
      </c>
      <c r="AQ99" s="17"/>
      <c r="AR99" s="17">
        <v>0.31227399311173898</v>
      </c>
      <c r="AS99" s="17">
        <v>0.21658752673432299</v>
      </c>
      <c r="AT99" s="17">
        <v>0.20890049946658501</v>
      </c>
      <c r="AU99" s="17"/>
      <c r="AV99" s="17">
        <v>0.24627280463810899</v>
      </c>
      <c r="AW99" s="17">
        <v>0.244330535037138</v>
      </c>
      <c r="AX99" s="17">
        <v>0.184794956099984</v>
      </c>
      <c r="AY99" s="17"/>
      <c r="AZ99" s="17">
        <v>0.220895104403034</v>
      </c>
      <c r="BA99" s="17">
        <v>0.21435990166930999</v>
      </c>
    </row>
    <row r="100" spans="2:53" x14ac:dyDescent="0.35">
      <c r="B100" t="s">
        <v>114</v>
      </c>
      <c r="C100" s="17">
        <v>6.7448139668391902E-2</v>
      </c>
      <c r="D100" s="17">
        <v>6.7783356837128605E-2</v>
      </c>
      <c r="E100" s="17">
        <v>6.7385635314518494E-2</v>
      </c>
      <c r="F100" s="17"/>
      <c r="G100" s="17">
        <v>3.4582486027727399E-2</v>
      </c>
      <c r="H100" s="17">
        <v>6.1044848077796601E-2</v>
      </c>
      <c r="I100" s="17">
        <v>8.0061173992832704E-2</v>
      </c>
      <c r="J100" s="17">
        <v>5.9805795154737301E-2</v>
      </c>
      <c r="K100" s="17">
        <v>9.7877947118632194E-2</v>
      </c>
      <c r="L100" s="17">
        <v>6.26581776229162E-2</v>
      </c>
      <c r="M100" s="17"/>
      <c r="N100" s="17">
        <v>6.9196582991677705E-2</v>
      </c>
      <c r="O100" s="17">
        <v>6.6297104671124998E-2</v>
      </c>
      <c r="P100" s="17"/>
      <c r="Q100" s="17">
        <v>6.4359364857495993E-2</v>
      </c>
      <c r="R100" s="17">
        <v>4.4133652392620099E-2</v>
      </c>
      <c r="S100" s="17">
        <v>5.66722682931192E-2</v>
      </c>
      <c r="T100" s="17">
        <v>6.3449479504599296E-2</v>
      </c>
      <c r="U100" s="17">
        <v>9.8960018968840296E-2</v>
      </c>
      <c r="V100" s="17">
        <v>5.8154144478525897E-2</v>
      </c>
      <c r="W100" s="17">
        <v>8.6418243402561601E-2</v>
      </c>
      <c r="X100" s="17">
        <v>6.5452411779359496E-2</v>
      </c>
      <c r="Y100" s="17">
        <v>7.6417002336926901E-2</v>
      </c>
      <c r="Z100" s="17">
        <v>3.6140324281766799E-2</v>
      </c>
      <c r="AA100" s="17">
        <v>0.11551893681007901</v>
      </c>
      <c r="AB100" s="17">
        <v>9.7776497631410705E-2</v>
      </c>
      <c r="AC100" s="17">
        <v>6.9177770692341198E-2</v>
      </c>
      <c r="AD100" s="17">
        <v>7.7008986454239703E-2</v>
      </c>
      <c r="AE100" s="17">
        <v>2.2989209004948E-2</v>
      </c>
      <c r="AF100" s="17"/>
      <c r="AG100" s="17">
        <v>6.3853436155544202E-2</v>
      </c>
      <c r="AH100" s="17">
        <v>5.0359930011231201E-2</v>
      </c>
      <c r="AI100" s="17">
        <v>5.8146617455639302E-2</v>
      </c>
      <c r="AJ100" s="17">
        <v>0.10237946936372599</v>
      </c>
      <c r="AK100" s="17">
        <v>5.23214567997764E-2</v>
      </c>
      <c r="AL100" s="17">
        <v>4.8260424652102903E-2</v>
      </c>
      <c r="AM100" s="17"/>
      <c r="AN100" s="17">
        <v>7.9302262495739698E-2</v>
      </c>
      <c r="AO100" s="17">
        <v>8.6139506872500202E-2</v>
      </c>
      <c r="AP100" s="17">
        <v>5.7550392191095402E-2</v>
      </c>
      <c r="AQ100" s="17"/>
      <c r="AR100" s="17">
        <v>2.8944494470385301E-2</v>
      </c>
      <c r="AS100" s="17">
        <v>9.0907850863760797E-2</v>
      </c>
      <c r="AT100" s="17">
        <v>6.0366183853370697E-2</v>
      </c>
      <c r="AU100" s="17"/>
      <c r="AV100" s="17">
        <v>4.3709382433298999E-2</v>
      </c>
      <c r="AW100" s="17">
        <v>7.6928322839524402E-2</v>
      </c>
      <c r="AX100" s="17">
        <v>6.3413993577389596E-2</v>
      </c>
      <c r="AY100" s="17"/>
      <c r="AZ100" s="17">
        <v>7.1852527051457393E-2</v>
      </c>
      <c r="BA100" s="17">
        <v>6.1604083525494201E-2</v>
      </c>
    </row>
    <row r="101" spans="2:53" x14ac:dyDescent="0.35">
      <c r="B101" t="s">
        <v>115</v>
      </c>
      <c r="C101" s="17">
        <v>0.112400404397984</v>
      </c>
      <c r="D101" s="17">
        <v>0.10607641440633001</v>
      </c>
      <c r="E101" s="17">
        <v>0.118531639760415</v>
      </c>
      <c r="F101" s="17"/>
      <c r="G101" s="17">
        <v>9.7756255558096E-2</v>
      </c>
      <c r="H101" s="17">
        <v>0.116311796740521</v>
      </c>
      <c r="I101" s="17">
        <v>9.8306862148864596E-2</v>
      </c>
      <c r="J101" s="17">
        <v>0.118521210685176</v>
      </c>
      <c r="K101" s="17">
        <v>0.106465570386615</v>
      </c>
      <c r="L101" s="17">
        <v>0.124236470580565</v>
      </c>
      <c r="M101" s="17"/>
      <c r="N101" s="17">
        <v>0.103385334275019</v>
      </c>
      <c r="O101" s="17">
        <v>0.118335204271764</v>
      </c>
      <c r="P101" s="17"/>
      <c r="Q101" s="17">
        <v>0.10676587188740699</v>
      </c>
      <c r="R101" s="17">
        <v>0.17048846575900101</v>
      </c>
      <c r="S101" s="17">
        <v>9.3005802407778504E-2</v>
      </c>
      <c r="T101" s="17">
        <v>8.9746492819196402E-2</v>
      </c>
      <c r="U101" s="17">
        <v>7.9176730743501303E-2</v>
      </c>
      <c r="V101" s="17">
        <v>8.2437483339651799E-2</v>
      </c>
      <c r="W101" s="17">
        <v>0.12784496716411201</v>
      </c>
      <c r="X101" s="17">
        <v>0.13768466243854099</v>
      </c>
      <c r="Y101" s="17">
        <v>0.17312737532536199</v>
      </c>
      <c r="Z101" s="17">
        <v>0.11366570226530801</v>
      </c>
      <c r="AA101" s="17">
        <v>6.4265260841504607E-2</v>
      </c>
      <c r="AB101" s="17">
        <v>0.139596740434832</v>
      </c>
      <c r="AC101" s="17">
        <v>2.4499552801792002E-2</v>
      </c>
      <c r="AD101" s="17">
        <v>0.22695516873330199</v>
      </c>
      <c r="AE101" s="17">
        <v>0.147392094954961</v>
      </c>
      <c r="AF101" s="17"/>
      <c r="AG101" s="17">
        <v>9.2367192514096197E-2</v>
      </c>
      <c r="AH101" s="17">
        <v>0.10335683802081699</v>
      </c>
      <c r="AI101" s="17">
        <v>9.9089347527438504E-2</v>
      </c>
      <c r="AJ101" s="17">
        <v>0.100267720675304</v>
      </c>
      <c r="AK101" s="17">
        <v>0.133954432685847</v>
      </c>
      <c r="AL101" s="17">
        <v>0.13229687277074501</v>
      </c>
      <c r="AM101" s="17"/>
      <c r="AN101" s="17">
        <v>9.94459765813549E-2</v>
      </c>
      <c r="AO101" s="17">
        <v>0.12657215188971699</v>
      </c>
      <c r="AP101" s="17">
        <v>0.120654510613574</v>
      </c>
      <c r="AQ101" s="17"/>
      <c r="AR101" s="17">
        <v>8.0311039093081293E-2</v>
      </c>
      <c r="AS101" s="17">
        <v>0.11667390890028199</v>
      </c>
      <c r="AT101" s="17">
        <v>0.11562164195664799</v>
      </c>
      <c r="AU101" s="17"/>
      <c r="AV101" s="17">
        <v>8.0496891398655596E-2</v>
      </c>
      <c r="AW101" s="17">
        <v>0.12113408879978101</v>
      </c>
      <c r="AX101" s="17">
        <v>0.11431999281518</v>
      </c>
      <c r="AY101" s="17"/>
      <c r="AZ101" s="17">
        <v>0.10785622968725</v>
      </c>
      <c r="BA101" s="17">
        <v>0.118429940363593</v>
      </c>
    </row>
    <row r="102" spans="2:53" x14ac:dyDescent="0.35">
      <c r="B102" t="s">
        <v>116</v>
      </c>
      <c r="C102" s="17">
        <v>0.20383654378650601</v>
      </c>
      <c r="D102" s="17">
        <v>0.15436990289851199</v>
      </c>
      <c r="E102" s="17">
        <v>0.24795561909034</v>
      </c>
      <c r="F102" s="17"/>
      <c r="G102" s="17">
        <v>0.13594543921867999</v>
      </c>
      <c r="H102" s="17">
        <v>0.16376060420399999</v>
      </c>
      <c r="I102" s="17">
        <v>0.142140672780316</v>
      </c>
      <c r="J102" s="17">
        <v>0.18730383091758601</v>
      </c>
      <c r="K102" s="17">
        <v>0.27226089623299898</v>
      </c>
      <c r="L102" s="17">
        <v>0.25953538532630899</v>
      </c>
      <c r="M102" s="17"/>
      <c r="N102" s="17">
        <v>0.16742774624176299</v>
      </c>
      <c r="O102" s="17">
        <v>0.227805178985759</v>
      </c>
      <c r="P102" s="17"/>
      <c r="Q102" s="17">
        <v>0.21872182845868901</v>
      </c>
      <c r="R102" s="17">
        <v>0.25419693874398602</v>
      </c>
      <c r="S102" s="17">
        <v>0.26364289985321498</v>
      </c>
      <c r="T102" s="17">
        <v>0.18969867446012201</v>
      </c>
      <c r="U102" s="17">
        <v>0.23867783830973899</v>
      </c>
      <c r="V102" s="17">
        <v>0.20379661606813401</v>
      </c>
      <c r="W102" s="17">
        <v>0.193271172288253</v>
      </c>
      <c r="X102" s="17">
        <v>0.17821864641351201</v>
      </c>
      <c r="Y102" s="17">
        <v>0.127554296552365</v>
      </c>
      <c r="Z102" s="17">
        <v>0.22379212779649499</v>
      </c>
      <c r="AA102" s="17">
        <v>0.15396287487764701</v>
      </c>
      <c r="AB102" s="17">
        <v>4.2538907645506802E-2</v>
      </c>
      <c r="AC102" s="17">
        <v>3.1566170836938703E-2</v>
      </c>
      <c r="AD102" s="17">
        <v>5.03317521864627E-2</v>
      </c>
      <c r="AE102" s="17">
        <v>0.21426529243961601</v>
      </c>
      <c r="AF102" s="17"/>
      <c r="AG102" s="17">
        <v>0.15524510205474401</v>
      </c>
      <c r="AH102" s="17">
        <v>0.172659829474472</v>
      </c>
      <c r="AI102" s="17">
        <v>0.12150988918368701</v>
      </c>
      <c r="AJ102" s="17">
        <v>0.13252322503682501</v>
      </c>
      <c r="AK102" s="17">
        <v>0.17681675127574301</v>
      </c>
      <c r="AL102" s="17">
        <v>0.299734169000484</v>
      </c>
      <c r="AM102" s="17"/>
      <c r="AN102" s="17">
        <v>0.15278014962965</v>
      </c>
      <c r="AO102" s="17">
        <v>0.172238463924548</v>
      </c>
      <c r="AP102" s="17">
        <v>0.180412074902328</v>
      </c>
      <c r="AQ102" s="17"/>
      <c r="AR102" s="17">
        <v>0.16686274805744</v>
      </c>
      <c r="AS102" s="17">
        <v>0.14724767505462599</v>
      </c>
      <c r="AT102" s="17">
        <v>0.24754210602351601</v>
      </c>
      <c r="AU102" s="17"/>
      <c r="AV102" s="17">
        <v>0.118800656001516</v>
      </c>
      <c r="AW102" s="17">
        <v>0.17127035664795001</v>
      </c>
      <c r="AX102" s="17">
        <v>0.260966431404967</v>
      </c>
      <c r="AY102" s="17"/>
      <c r="AZ102" s="17">
        <v>0.14382435351189801</v>
      </c>
      <c r="BA102" s="17">
        <v>0.28346500938686198</v>
      </c>
    </row>
    <row r="103" spans="2:53" x14ac:dyDescent="0.35">
      <c r="B103" t="s">
        <v>117</v>
      </c>
      <c r="C103" s="17">
        <v>5.0433840701106299E-2</v>
      </c>
      <c r="D103" s="17">
        <v>3.69464195918289E-2</v>
      </c>
      <c r="E103" s="17">
        <v>6.2833289517492993E-2</v>
      </c>
      <c r="F103" s="17"/>
      <c r="G103" s="17">
        <v>5.1595333083538697E-2</v>
      </c>
      <c r="H103" s="17">
        <v>5.11199550176413E-2</v>
      </c>
      <c r="I103" s="17">
        <v>2.9405290560101001E-2</v>
      </c>
      <c r="J103" s="17">
        <v>6.9830462168633395E-2</v>
      </c>
      <c r="K103" s="17">
        <v>6.4986292754346503E-2</v>
      </c>
      <c r="L103" s="17">
        <v>4.0791930019946097E-2</v>
      </c>
      <c r="M103" s="17"/>
      <c r="N103" s="17">
        <v>3.8408137229226799E-2</v>
      </c>
      <c r="O103" s="17">
        <v>5.83506003572756E-2</v>
      </c>
      <c r="P103" s="17"/>
      <c r="Q103" s="17">
        <v>0.10639197473879999</v>
      </c>
      <c r="R103" s="17">
        <v>3.4644773725080298E-2</v>
      </c>
      <c r="S103" s="17">
        <v>6.0082760455336198E-2</v>
      </c>
      <c r="T103" s="17">
        <v>4.4605091750405203E-2</v>
      </c>
      <c r="U103" s="17">
        <v>5.9457411109963401E-2</v>
      </c>
      <c r="V103" s="17">
        <v>4.0767628287846198E-2</v>
      </c>
      <c r="W103" s="17">
        <v>4.0641103274264297E-2</v>
      </c>
      <c r="X103" s="17">
        <v>7.8502735146209507E-2</v>
      </c>
      <c r="Y103" s="17">
        <v>3.3499194270010399E-2</v>
      </c>
      <c r="Z103" s="17">
        <v>3.9987290881683497E-3</v>
      </c>
      <c r="AA103" s="17">
        <v>1.01878651259826E-2</v>
      </c>
      <c r="AB103" s="17">
        <v>2.5282542000866701E-2</v>
      </c>
      <c r="AC103" s="17">
        <v>0</v>
      </c>
      <c r="AD103" s="17">
        <v>0</v>
      </c>
      <c r="AE103" s="17">
        <v>2.4451739185818101E-2</v>
      </c>
      <c r="AF103" s="17"/>
      <c r="AG103" s="17">
        <v>4.9411962213445397E-2</v>
      </c>
      <c r="AH103" s="17">
        <v>2.4226365930999302E-2</v>
      </c>
      <c r="AI103" s="17">
        <v>3.08187685069293E-2</v>
      </c>
      <c r="AJ103" s="17">
        <v>4.3906551424709499E-2</v>
      </c>
      <c r="AK103" s="17">
        <v>8.7176547831893207E-3</v>
      </c>
      <c r="AL103" s="17">
        <v>6.5652284440212594E-2</v>
      </c>
      <c r="AM103" s="17"/>
      <c r="AN103" s="17">
        <v>2.8159743596050401E-2</v>
      </c>
      <c r="AO103" s="17">
        <v>4.5797645158583603E-2</v>
      </c>
      <c r="AP103" s="17">
        <v>2.3743255295046201E-2</v>
      </c>
      <c r="AQ103" s="17"/>
      <c r="AR103" s="17">
        <v>1.8971228481669E-2</v>
      </c>
      <c r="AS103" s="17">
        <v>3.6310006437122698E-2</v>
      </c>
      <c r="AT103" s="17">
        <v>3.3695248391940498E-2</v>
      </c>
      <c r="AU103" s="17"/>
      <c r="AV103" s="17">
        <v>3.4190621680174399E-3</v>
      </c>
      <c r="AW103" s="17">
        <v>2.66910226297404E-2</v>
      </c>
      <c r="AX103" s="17">
        <v>4.2462656622528301E-2</v>
      </c>
      <c r="AY103" s="17"/>
      <c r="AZ103" s="17">
        <v>2.9806797767053899E-2</v>
      </c>
      <c r="BA103" s="17">
        <v>7.7803276330690299E-2</v>
      </c>
    </row>
    <row r="104" spans="2:53" x14ac:dyDescent="0.35">
      <c r="C104" s="17"/>
      <c r="D104" s="17"/>
      <c r="E104" s="17"/>
      <c r="F104" s="17"/>
      <c r="G104" s="17"/>
      <c r="H104" s="17"/>
      <c r="I104" s="17"/>
      <c r="J104" s="17"/>
      <c r="K104" s="17"/>
      <c r="L104" s="17"/>
      <c r="M104" s="17"/>
      <c r="N104" s="17"/>
      <c r="O104" s="17"/>
      <c r="P104" s="17"/>
      <c r="Q104" s="17"/>
      <c r="R104" s="17"/>
      <c r="S104" s="17"/>
      <c r="T104" s="17"/>
      <c r="U104" s="17"/>
      <c r="V104" s="17"/>
      <c r="W104" s="17"/>
      <c r="X104" s="17"/>
      <c r="Y104" s="17"/>
      <c r="Z104" s="17"/>
      <c r="AA104" s="17"/>
      <c r="AB104" s="17"/>
      <c r="AC104" s="17"/>
      <c r="AD104" s="17"/>
      <c r="AE104" s="17"/>
      <c r="AF104" s="17"/>
      <c r="AG104" s="17"/>
      <c r="AH104" s="17"/>
      <c r="AI104" s="17"/>
      <c r="AJ104" s="17"/>
      <c r="AK104" s="17"/>
      <c r="AL104" s="17"/>
      <c r="AM104" s="17"/>
      <c r="AN104" s="17"/>
      <c r="AO104" s="17"/>
      <c r="AP104" s="17"/>
      <c r="AQ104" s="17"/>
      <c r="AR104" s="17"/>
      <c r="AS104" s="17"/>
      <c r="AT104" s="17"/>
      <c r="AU104" s="17"/>
      <c r="AV104" s="17"/>
      <c r="AW104" s="17"/>
      <c r="AX104" s="17"/>
      <c r="AY104" s="17"/>
      <c r="AZ104" s="17"/>
      <c r="BA104" s="17"/>
    </row>
    <row r="105" spans="2:53" x14ac:dyDescent="0.35">
      <c r="B105" s="6" t="s">
        <v>124</v>
      </c>
      <c r="C105" s="17"/>
      <c r="D105" s="17"/>
      <c r="E105" s="17"/>
      <c r="F105" s="17"/>
      <c r="G105" s="17"/>
      <c r="H105" s="17"/>
      <c r="I105" s="17"/>
      <c r="J105" s="17"/>
      <c r="K105" s="17"/>
      <c r="L105" s="17"/>
      <c r="M105" s="17"/>
      <c r="N105" s="17"/>
      <c r="O105" s="17"/>
      <c r="P105" s="17"/>
      <c r="Q105" s="17"/>
      <c r="R105" s="17"/>
      <c r="S105" s="17"/>
      <c r="T105" s="17"/>
      <c r="U105" s="17"/>
      <c r="V105" s="17"/>
      <c r="W105" s="17"/>
      <c r="X105" s="17"/>
      <c r="Y105" s="17"/>
      <c r="Z105" s="17"/>
      <c r="AA105" s="17"/>
      <c r="AB105" s="17"/>
      <c r="AC105" s="17"/>
      <c r="AD105" s="17"/>
      <c r="AE105" s="17"/>
      <c r="AF105" s="17"/>
      <c r="AG105" s="17"/>
      <c r="AH105" s="17"/>
      <c r="AI105" s="17"/>
      <c r="AJ105" s="17"/>
      <c r="AK105" s="17"/>
      <c r="AL105" s="17"/>
      <c r="AM105" s="17"/>
      <c r="AN105" s="17"/>
      <c r="AO105" s="17"/>
      <c r="AP105" s="17"/>
      <c r="AQ105" s="17"/>
      <c r="AR105" s="17"/>
      <c r="AS105" s="17"/>
      <c r="AT105" s="17"/>
      <c r="AU105" s="17"/>
      <c r="AV105" s="17"/>
      <c r="AW105" s="17"/>
      <c r="AX105" s="17"/>
      <c r="AY105" s="17"/>
      <c r="AZ105" s="17"/>
      <c r="BA105" s="17"/>
    </row>
    <row r="106" spans="2:53" x14ac:dyDescent="0.35">
      <c r="B106" s="21" t="s">
        <v>86</v>
      </c>
      <c r="C106" s="17"/>
      <c r="D106" s="17"/>
      <c r="E106" s="17"/>
      <c r="F106" s="17"/>
      <c r="G106" s="17"/>
      <c r="H106" s="17"/>
      <c r="I106" s="17"/>
      <c r="J106" s="17"/>
      <c r="K106" s="17"/>
      <c r="L106" s="17"/>
      <c r="M106" s="17"/>
      <c r="N106" s="17"/>
      <c r="O106" s="17"/>
      <c r="P106" s="17"/>
      <c r="Q106" s="17"/>
      <c r="R106" s="17"/>
      <c r="S106" s="17"/>
      <c r="T106" s="17"/>
      <c r="U106" s="17"/>
      <c r="V106" s="17"/>
      <c r="W106" s="17"/>
      <c r="X106" s="17"/>
      <c r="Y106" s="17"/>
      <c r="Z106" s="17"/>
      <c r="AA106" s="17"/>
      <c r="AB106" s="17"/>
      <c r="AC106" s="17"/>
      <c r="AD106" s="17"/>
      <c r="AE106" s="17"/>
      <c r="AF106" s="17"/>
      <c r="AG106" s="17"/>
      <c r="AH106" s="17"/>
      <c r="AI106" s="17"/>
      <c r="AJ106" s="17"/>
      <c r="AK106" s="17"/>
      <c r="AL106" s="17"/>
      <c r="AM106" s="17"/>
      <c r="AN106" s="17"/>
      <c r="AO106" s="17"/>
      <c r="AP106" s="17"/>
      <c r="AQ106" s="17"/>
      <c r="AR106" s="17"/>
      <c r="AS106" s="17"/>
      <c r="AT106" s="17"/>
      <c r="AU106" s="17"/>
      <c r="AV106" s="17"/>
      <c r="AW106" s="17"/>
      <c r="AX106" s="17"/>
      <c r="AY106" s="17"/>
      <c r="AZ106" s="17"/>
      <c r="BA106" s="17"/>
    </row>
    <row r="107" spans="2:53" x14ac:dyDescent="0.35">
      <c r="B107" t="s">
        <v>110</v>
      </c>
      <c r="C107" s="17">
        <v>0.19633977372200601</v>
      </c>
      <c r="D107" s="17">
        <v>0.236141766353101</v>
      </c>
      <c r="E107" s="17">
        <v>0.16098274927815101</v>
      </c>
      <c r="F107" s="17"/>
      <c r="G107" s="17">
        <v>0.14474604473187</v>
      </c>
      <c r="H107" s="17">
        <v>0.15751820499614699</v>
      </c>
      <c r="I107" s="17">
        <v>0.179051403676907</v>
      </c>
      <c r="J107" s="17">
        <v>0.19045207128518399</v>
      </c>
      <c r="K107" s="17">
        <v>0.23732132381162099</v>
      </c>
      <c r="L107" s="17">
        <v>0.22782531737032</v>
      </c>
      <c r="M107" s="17"/>
      <c r="N107" s="17">
        <v>0.18503651902583501</v>
      </c>
      <c r="O107" s="17">
        <v>0.203780930987466</v>
      </c>
      <c r="P107" s="17"/>
      <c r="Q107" s="17">
        <v>0.158228470754633</v>
      </c>
      <c r="R107" s="17">
        <v>0.214785100231427</v>
      </c>
      <c r="S107" s="17">
        <v>0.167136927055202</v>
      </c>
      <c r="T107" s="17">
        <v>0.18611857643594101</v>
      </c>
      <c r="U107" s="17">
        <v>0.21364972585317399</v>
      </c>
      <c r="V107" s="17">
        <v>0.22041564935423</v>
      </c>
      <c r="W107" s="17">
        <v>0.21555696126539001</v>
      </c>
      <c r="X107" s="17">
        <v>0.19879067008012899</v>
      </c>
      <c r="Y107" s="17">
        <v>0.14277348147031599</v>
      </c>
      <c r="Z107" s="17">
        <v>0.21240509496069801</v>
      </c>
      <c r="AA107" s="17">
        <v>0.21497163040665301</v>
      </c>
      <c r="AB107" s="17">
        <v>0.26389806357113199</v>
      </c>
      <c r="AC107" s="17">
        <v>0.27601658489726899</v>
      </c>
      <c r="AD107" s="17">
        <v>0.27485594076458097</v>
      </c>
      <c r="AE107" s="17">
        <v>0.20702871412482099</v>
      </c>
      <c r="AF107" s="17"/>
      <c r="AG107" s="17">
        <v>0.15778452367539</v>
      </c>
      <c r="AH107" s="17">
        <v>0.270806566900888</v>
      </c>
      <c r="AI107" s="17">
        <v>0.16101978797963201</v>
      </c>
      <c r="AJ107" s="17">
        <v>0.13672240308203801</v>
      </c>
      <c r="AK107" s="17">
        <v>0.14393309356752099</v>
      </c>
      <c r="AL107" s="17">
        <v>0.19730900733398901</v>
      </c>
      <c r="AM107" s="17"/>
      <c r="AN107" s="17">
        <v>0.168010757360775</v>
      </c>
      <c r="AO107" s="17">
        <v>0.16308062855205399</v>
      </c>
      <c r="AP107" s="17">
        <v>0.24017234910193699</v>
      </c>
      <c r="AQ107" s="17"/>
      <c r="AR107" s="17">
        <v>0.19257874282037801</v>
      </c>
      <c r="AS107" s="17">
        <v>0.14196486038605</v>
      </c>
      <c r="AT107" s="17">
        <v>0.24504709272839501</v>
      </c>
      <c r="AU107" s="17"/>
      <c r="AV107" s="17">
        <v>0.176510712088286</v>
      </c>
      <c r="AW107" s="17">
        <v>0.16501282503982501</v>
      </c>
      <c r="AX107" s="17">
        <v>0.25707438718447301</v>
      </c>
      <c r="AY107" s="17"/>
      <c r="AZ107" s="17">
        <v>0.17117929287967401</v>
      </c>
      <c r="BA107" s="17">
        <v>0.22972449895989899</v>
      </c>
    </row>
    <row r="108" spans="2:53" x14ac:dyDescent="0.35">
      <c r="B108" t="s">
        <v>111</v>
      </c>
      <c r="C108" s="17">
        <v>0.17410227542423401</v>
      </c>
      <c r="D108" s="17">
        <v>0.176324220483771</v>
      </c>
      <c r="E108" s="17">
        <v>0.17271185376974599</v>
      </c>
      <c r="F108" s="17"/>
      <c r="G108" s="17">
        <v>0.14557962407475999</v>
      </c>
      <c r="H108" s="17">
        <v>0.192325169729754</v>
      </c>
      <c r="I108" s="17">
        <v>0.18651635042308501</v>
      </c>
      <c r="J108" s="17">
        <v>0.197383382256338</v>
      </c>
      <c r="K108" s="17">
        <v>0.14231777262029399</v>
      </c>
      <c r="L108" s="17">
        <v>0.17197628997055001</v>
      </c>
      <c r="M108" s="17"/>
      <c r="N108" s="17">
        <v>0.16637180682438599</v>
      </c>
      <c r="O108" s="17">
        <v>0.179191396578574</v>
      </c>
      <c r="P108" s="17"/>
      <c r="Q108" s="17">
        <v>0.11186900105149999</v>
      </c>
      <c r="R108" s="17">
        <v>0.15013047718460201</v>
      </c>
      <c r="S108" s="17">
        <v>0.176095276880922</v>
      </c>
      <c r="T108" s="17">
        <v>0.177749069022895</v>
      </c>
      <c r="U108" s="17">
        <v>0.113078484306738</v>
      </c>
      <c r="V108" s="17">
        <v>0.22791525920729599</v>
      </c>
      <c r="W108" s="17">
        <v>0.23667305657669399</v>
      </c>
      <c r="X108" s="17">
        <v>0.15023420163724299</v>
      </c>
      <c r="Y108" s="17">
        <v>0.18243132620316199</v>
      </c>
      <c r="Z108" s="17">
        <v>0.199871774403512</v>
      </c>
      <c r="AA108" s="17">
        <v>0.25563913052989801</v>
      </c>
      <c r="AB108" s="17">
        <v>0.18657896917074601</v>
      </c>
      <c r="AC108" s="17">
        <v>0.187880873965447</v>
      </c>
      <c r="AD108" s="17">
        <v>0.26861070131748999</v>
      </c>
      <c r="AE108" s="17">
        <v>0.13110561078948699</v>
      </c>
      <c r="AF108" s="17"/>
      <c r="AG108" s="17">
        <v>0.15674409837945599</v>
      </c>
      <c r="AH108" s="17">
        <v>0.19558081385090201</v>
      </c>
      <c r="AI108" s="17">
        <v>0.19827714798221199</v>
      </c>
      <c r="AJ108" s="17">
        <v>0.226011349663088</v>
      </c>
      <c r="AK108" s="17">
        <v>0.24756474812104201</v>
      </c>
      <c r="AL108" s="17">
        <v>0.119617910494867</v>
      </c>
      <c r="AM108" s="17"/>
      <c r="AN108" s="17">
        <v>0.194054136190183</v>
      </c>
      <c r="AO108" s="17">
        <v>0.15701139653031301</v>
      </c>
      <c r="AP108" s="17">
        <v>0.191919341322492</v>
      </c>
      <c r="AQ108" s="17"/>
      <c r="AR108" s="17">
        <v>0.20234993222118999</v>
      </c>
      <c r="AS108" s="17">
        <v>0.19238204608807399</v>
      </c>
      <c r="AT108" s="17">
        <v>0.17240938421496901</v>
      </c>
      <c r="AU108" s="17"/>
      <c r="AV108" s="17">
        <v>0.24104659326636699</v>
      </c>
      <c r="AW108" s="17">
        <v>0.164249197108644</v>
      </c>
      <c r="AX108" s="17">
        <v>0.18731717460948699</v>
      </c>
      <c r="AY108" s="17"/>
      <c r="AZ108" s="17">
        <v>0.19243375305706001</v>
      </c>
      <c r="BA108" s="17">
        <v>0.14977875999495599</v>
      </c>
    </row>
    <row r="109" spans="2:53" x14ac:dyDescent="0.35">
      <c r="B109" t="s">
        <v>112</v>
      </c>
      <c r="C109" s="17">
        <v>0.11748577749956</v>
      </c>
      <c r="D109" s="17">
        <v>0.11833036024603399</v>
      </c>
      <c r="E109" s="17">
        <v>0.117140738066498</v>
      </c>
      <c r="F109" s="17"/>
      <c r="G109" s="17">
        <v>8.1664096228993302E-2</v>
      </c>
      <c r="H109" s="17">
        <v>0.122940823425951</v>
      </c>
      <c r="I109" s="17">
        <v>0.105232439877999</v>
      </c>
      <c r="J109" s="17">
        <v>0.12143440348839001</v>
      </c>
      <c r="K109" s="17">
        <v>0.11671261626693601</v>
      </c>
      <c r="L109" s="17">
        <v>0.13395963929003099</v>
      </c>
      <c r="M109" s="17"/>
      <c r="N109" s="17">
        <v>0.12959016501906401</v>
      </c>
      <c r="O109" s="17">
        <v>0.109517218570669</v>
      </c>
      <c r="P109" s="17"/>
      <c r="Q109" s="17">
        <v>0.101631412792484</v>
      </c>
      <c r="R109" s="17">
        <v>0.11040278884629801</v>
      </c>
      <c r="S109" s="17">
        <v>0.143294729510068</v>
      </c>
      <c r="T109" s="17">
        <v>7.9217297774328899E-2</v>
      </c>
      <c r="U109" s="17">
        <v>0.10693569017230101</v>
      </c>
      <c r="V109" s="17">
        <v>0.12299513184095399</v>
      </c>
      <c r="W109" s="17">
        <v>0.123193376926662</v>
      </c>
      <c r="X109" s="17">
        <v>0.121312720433985</v>
      </c>
      <c r="Y109" s="17">
        <v>0.17087856593126499</v>
      </c>
      <c r="Z109" s="17">
        <v>0.15107937898481699</v>
      </c>
      <c r="AA109" s="17">
        <v>0.13193447643210701</v>
      </c>
      <c r="AB109" s="17">
        <v>0.14168440694873599</v>
      </c>
      <c r="AC109" s="17">
        <v>0.1698866124833</v>
      </c>
      <c r="AD109" s="17">
        <v>7.5187704341676195E-2</v>
      </c>
      <c r="AE109" s="17">
        <v>0.14147283069547201</v>
      </c>
      <c r="AF109" s="17"/>
      <c r="AG109" s="17">
        <v>0.14478860770426799</v>
      </c>
      <c r="AH109" s="17">
        <v>0.13922337891484199</v>
      </c>
      <c r="AI109" s="17">
        <v>0.160253386269814</v>
      </c>
      <c r="AJ109" s="17">
        <v>0.10943693418625</v>
      </c>
      <c r="AK109" s="17">
        <v>0.118888133745101</v>
      </c>
      <c r="AL109" s="17">
        <v>9.0031112790729298E-2</v>
      </c>
      <c r="AM109" s="17"/>
      <c r="AN109" s="17">
        <v>0.127427731097431</v>
      </c>
      <c r="AO109" s="17">
        <v>0.1261903624149</v>
      </c>
      <c r="AP109" s="17">
        <v>0.127085883145057</v>
      </c>
      <c r="AQ109" s="17"/>
      <c r="AR109" s="17">
        <v>0.11634944801121901</v>
      </c>
      <c r="AS109" s="17">
        <v>0.132108768217021</v>
      </c>
      <c r="AT109" s="17">
        <v>0.116609007655259</v>
      </c>
      <c r="AU109" s="17"/>
      <c r="AV109" s="17">
        <v>0.111038984728346</v>
      </c>
      <c r="AW109" s="17">
        <v>0.14496023388003801</v>
      </c>
      <c r="AX109" s="17">
        <v>9.43104126320405E-2</v>
      </c>
      <c r="AY109" s="17"/>
      <c r="AZ109" s="17">
        <v>0.127678288317042</v>
      </c>
      <c r="BA109" s="17">
        <v>0.10396162526820101</v>
      </c>
    </row>
    <row r="110" spans="2:53" x14ac:dyDescent="0.35">
      <c r="B110" t="s">
        <v>113</v>
      </c>
      <c r="C110" s="17">
        <v>0.209301405449103</v>
      </c>
      <c r="D110" s="17">
        <v>0.18782166439055101</v>
      </c>
      <c r="E110" s="17">
        <v>0.22950969776278199</v>
      </c>
      <c r="F110" s="17"/>
      <c r="G110" s="17">
        <v>0.26074901128974198</v>
      </c>
      <c r="H110" s="17">
        <v>0.166471519182776</v>
      </c>
      <c r="I110" s="17">
        <v>0.20376003195074999</v>
      </c>
      <c r="J110" s="17">
        <v>0.22607159510739999</v>
      </c>
      <c r="K110" s="17">
        <v>0.17512495617523999</v>
      </c>
      <c r="L110" s="17">
        <v>0.22658938087835701</v>
      </c>
      <c r="M110" s="17"/>
      <c r="N110" s="17">
        <v>0.22721091690756701</v>
      </c>
      <c r="O110" s="17">
        <v>0.19751121803032901</v>
      </c>
      <c r="P110" s="17"/>
      <c r="Q110" s="17">
        <v>0.198457678175749</v>
      </c>
      <c r="R110" s="17">
        <v>0.22115588997741201</v>
      </c>
      <c r="S110" s="17">
        <v>0.23736959503334101</v>
      </c>
      <c r="T110" s="17">
        <v>0.23949052854070901</v>
      </c>
      <c r="U110" s="17">
        <v>0.247476792625447</v>
      </c>
      <c r="V110" s="17">
        <v>0.175041502168576</v>
      </c>
      <c r="W110" s="17">
        <v>0.13835440434346299</v>
      </c>
      <c r="X110" s="17">
        <v>0.23546979327794401</v>
      </c>
      <c r="Y110" s="17">
        <v>0.176950392210627</v>
      </c>
      <c r="Z110" s="17">
        <v>0.213837898721355</v>
      </c>
      <c r="AA110" s="17">
        <v>0.15988147369298999</v>
      </c>
      <c r="AB110" s="17">
        <v>0.15771341185413401</v>
      </c>
      <c r="AC110" s="17">
        <v>0.13780101869563799</v>
      </c>
      <c r="AD110" s="17">
        <v>8.3400100935261498E-2</v>
      </c>
      <c r="AE110" s="17">
        <v>0.15754546891214899</v>
      </c>
      <c r="AF110" s="17"/>
      <c r="AG110" s="17">
        <v>0.187301890719625</v>
      </c>
      <c r="AH110" s="17">
        <v>0.17941740606419199</v>
      </c>
      <c r="AI110" s="17">
        <v>0.15124241243179701</v>
      </c>
      <c r="AJ110" s="17">
        <v>0.25869534218094897</v>
      </c>
      <c r="AK110" s="17">
        <v>0.223309227500743</v>
      </c>
      <c r="AL110" s="17">
        <v>0.25493906445803499</v>
      </c>
      <c r="AM110" s="17"/>
      <c r="AN110" s="17">
        <v>0.20441307514271001</v>
      </c>
      <c r="AO110" s="17">
        <v>0.25777723514412398</v>
      </c>
      <c r="AP110" s="17">
        <v>0.18747033916806599</v>
      </c>
      <c r="AQ110" s="17"/>
      <c r="AR110" s="17">
        <v>0.16076372689110299</v>
      </c>
      <c r="AS110" s="17">
        <v>0.23536541968220601</v>
      </c>
      <c r="AT110" s="17">
        <v>0.194834571062144</v>
      </c>
      <c r="AU110" s="17"/>
      <c r="AV110" s="17">
        <v>0.13271284095316799</v>
      </c>
      <c r="AW110" s="17">
        <v>0.24127478549735601</v>
      </c>
      <c r="AX110" s="17">
        <v>0.185282206750774</v>
      </c>
      <c r="AY110" s="17"/>
      <c r="AZ110" s="17">
        <v>0.20572893473809201</v>
      </c>
      <c r="BA110" s="17">
        <v>0.21404161506015601</v>
      </c>
    </row>
    <row r="111" spans="2:53" x14ac:dyDescent="0.35">
      <c r="B111" t="s">
        <v>114</v>
      </c>
      <c r="C111" s="17">
        <v>7.5484367428152094E-2</v>
      </c>
      <c r="D111" s="17">
        <v>8.0916498517909399E-2</v>
      </c>
      <c r="E111" s="17">
        <v>7.0270572835231998E-2</v>
      </c>
      <c r="F111" s="17"/>
      <c r="G111" s="17">
        <v>0.103109181512031</v>
      </c>
      <c r="H111" s="17">
        <v>0.115718143288015</v>
      </c>
      <c r="I111" s="17">
        <v>9.1604812909639594E-2</v>
      </c>
      <c r="J111" s="17">
        <v>6.0340710575077103E-2</v>
      </c>
      <c r="K111" s="17">
        <v>5.8850686130591703E-2</v>
      </c>
      <c r="L111" s="17">
        <v>5.21124401130902E-2</v>
      </c>
      <c r="M111" s="17"/>
      <c r="N111" s="17">
        <v>8.8964987232783205E-2</v>
      </c>
      <c r="O111" s="17">
        <v>6.6609807427648507E-2</v>
      </c>
      <c r="P111" s="17"/>
      <c r="Q111" s="17">
        <v>0.102707813824905</v>
      </c>
      <c r="R111" s="17">
        <v>7.8629703279461297E-2</v>
      </c>
      <c r="S111" s="17">
        <v>2.50659629737515E-2</v>
      </c>
      <c r="T111" s="17">
        <v>5.8075461328798601E-2</v>
      </c>
      <c r="U111" s="17">
        <v>7.4889382564971907E-2</v>
      </c>
      <c r="V111" s="17">
        <v>9.1445352667661198E-2</v>
      </c>
      <c r="W111" s="17">
        <v>9.2499385863182404E-2</v>
      </c>
      <c r="X111" s="17">
        <v>8.3243664232096906E-2</v>
      </c>
      <c r="Y111" s="17">
        <v>8.8949861770097297E-2</v>
      </c>
      <c r="Z111" s="17">
        <v>8.4665653644772507E-2</v>
      </c>
      <c r="AA111" s="17">
        <v>9.48210589849761E-2</v>
      </c>
      <c r="AB111" s="17">
        <v>0.114805969471189</v>
      </c>
      <c r="AC111" s="17">
        <v>0</v>
      </c>
      <c r="AD111" s="17">
        <v>3.7564527643080402E-2</v>
      </c>
      <c r="AE111" s="17">
        <v>7.2742093666182603E-2</v>
      </c>
      <c r="AF111" s="17"/>
      <c r="AG111" s="17">
        <v>0.138791568618752</v>
      </c>
      <c r="AH111" s="17">
        <v>6.2048777591723198E-2</v>
      </c>
      <c r="AI111" s="17">
        <v>9.4673041690260307E-2</v>
      </c>
      <c r="AJ111" s="17">
        <v>5.2109875500944501E-2</v>
      </c>
      <c r="AK111" s="17">
        <v>9.8241731939794297E-2</v>
      </c>
      <c r="AL111" s="17">
        <v>6.44535133090786E-2</v>
      </c>
      <c r="AM111" s="17"/>
      <c r="AN111" s="17">
        <v>9.6568741962063095E-2</v>
      </c>
      <c r="AO111" s="17">
        <v>8.3329755846791503E-2</v>
      </c>
      <c r="AP111" s="17">
        <v>6.4675013401157402E-2</v>
      </c>
      <c r="AQ111" s="17"/>
      <c r="AR111" s="17">
        <v>8.1229189325375997E-2</v>
      </c>
      <c r="AS111" s="17">
        <v>8.5679778353617203E-2</v>
      </c>
      <c r="AT111" s="17">
        <v>6.9046766550435804E-2</v>
      </c>
      <c r="AU111" s="17"/>
      <c r="AV111" s="17">
        <v>0.10270411207170201</v>
      </c>
      <c r="AW111" s="17">
        <v>7.8582040038860407E-2</v>
      </c>
      <c r="AX111" s="17">
        <v>7.2734181718324603E-2</v>
      </c>
      <c r="AY111" s="17"/>
      <c r="AZ111" s="17">
        <v>9.3170831845778304E-2</v>
      </c>
      <c r="BA111" s="17">
        <v>5.2016701658473899E-2</v>
      </c>
    </row>
    <row r="112" spans="2:53" x14ac:dyDescent="0.35">
      <c r="B112" t="s">
        <v>115</v>
      </c>
      <c r="C112" s="17">
        <v>7.3723969121285801E-2</v>
      </c>
      <c r="D112" s="17">
        <v>7.8529900327229799E-2</v>
      </c>
      <c r="E112" s="17">
        <v>6.8044851623890401E-2</v>
      </c>
      <c r="F112" s="17"/>
      <c r="G112" s="17">
        <v>8.09964133107893E-2</v>
      </c>
      <c r="H112" s="17">
        <v>8.9023656366128801E-2</v>
      </c>
      <c r="I112" s="17">
        <v>0.114891885269285</v>
      </c>
      <c r="J112" s="17">
        <v>5.5063730938897701E-2</v>
      </c>
      <c r="K112" s="17">
        <v>7.6594283517898806E-2</v>
      </c>
      <c r="L112" s="17">
        <v>4.7543245917478001E-2</v>
      </c>
      <c r="M112" s="17"/>
      <c r="N112" s="17">
        <v>7.4849606355491802E-2</v>
      </c>
      <c r="O112" s="17">
        <v>7.2982939753308995E-2</v>
      </c>
      <c r="P112" s="17"/>
      <c r="Q112" s="17">
        <v>5.3923561870930302E-2</v>
      </c>
      <c r="R112" s="17">
        <v>0.10083491034813701</v>
      </c>
      <c r="S112" s="17">
        <v>5.4092451912829798E-2</v>
      </c>
      <c r="T112" s="17">
        <v>7.2817215286123102E-2</v>
      </c>
      <c r="U112" s="17">
        <v>9.3950752306442398E-2</v>
      </c>
      <c r="V112" s="17">
        <v>2.5160267176221801E-2</v>
      </c>
      <c r="W112" s="17">
        <v>9.0627711829027305E-2</v>
      </c>
      <c r="X112" s="17">
        <v>0.100400592279362</v>
      </c>
      <c r="Y112" s="17">
        <v>9.8733197138461695E-2</v>
      </c>
      <c r="Z112" s="17">
        <v>4.9897646381164798E-2</v>
      </c>
      <c r="AA112" s="17">
        <v>0.111019924456829</v>
      </c>
      <c r="AB112" s="17">
        <v>1.39377305915864E-2</v>
      </c>
      <c r="AC112" s="17">
        <v>0.20407328752693099</v>
      </c>
      <c r="AD112" s="17">
        <v>0.15642327387626401</v>
      </c>
      <c r="AE112" s="17">
        <v>0.124417763249504</v>
      </c>
      <c r="AF112" s="17"/>
      <c r="AG112" s="17">
        <v>8.9208937295503096E-2</v>
      </c>
      <c r="AH112" s="17">
        <v>3.9662896911114E-2</v>
      </c>
      <c r="AI112" s="17">
        <v>0.13836347220009301</v>
      </c>
      <c r="AJ112" s="17">
        <v>9.6490362756231296E-2</v>
      </c>
      <c r="AK112" s="17">
        <v>3.30702106297538E-2</v>
      </c>
      <c r="AL112" s="17">
        <v>7.6759565587543793E-2</v>
      </c>
      <c r="AM112" s="17"/>
      <c r="AN112" s="17">
        <v>0.10890212042225</v>
      </c>
      <c r="AO112" s="17">
        <v>5.1273616102457599E-2</v>
      </c>
      <c r="AP112" s="17">
        <v>7.2641585391362298E-2</v>
      </c>
      <c r="AQ112" s="17"/>
      <c r="AR112" s="17">
        <v>0.11138259117332699</v>
      </c>
      <c r="AS112" s="17">
        <v>0.107670925513685</v>
      </c>
      <c r="AT112" s="17">
        <v>5.0126267488284998E-2</v>
      </c>
      <c r="AU112" s="17"/>
      <c r="AV112" s="17">
        <v>9.35894790357166E-2</v>
      </c>
      <c r="AW112" s="17">
        <v>8.7686324182529099E-2</v>
      </c>
      <c r="AX112" s="17">
        <v>5.4185106245473902E-2</v>
      </c>
      <c r="AY112" s="17"/>
      <c r="AZ112" s="17">
        <v>8.8071939403707597E-2</v>
      </c>
      <c r="BA112" s="17">
        <v>5.4686056109933101E-2</v>
      </c>
    </row>
    <row r="113" spans="2:53" x14ac:dyDescent="0.35">
      <c r="B113" t="s">
        <v>116</v>
      </c>
      <c r="C113" s="17">
        <v>4.8467901557058997E-2</v>
      </c>
      <c r="D113" s="17">
        <v>5.7129753867049597E-2</v>
      </c>
      <c r="E113" s="17">
        <v>3.9369140798705703E-2</v>
      </c>
      <c r="F113" s="17"/>
      <c r="G113" s="17">
        <v>6.4601569887418997E-2</v>
      </c>
      <c r="H113" s="17">
        <v>6.4854309395933105E-2</v>
      </c>
      <c r="I113" s="17">
        <v>4.3131430574621099E-2</v>
      </c>
      <c r="J113" s="17">
        <v>3.9358373744655201E-2</v>
      </c>
      <c r="K113" s="17">
        <v>4.0780875348509202E-2</v>
      </c>
      <c r="L113" s="17">
        <v>4.6730216582001598E-2</v>
      </c>
      <c r="M113" s="17"/>
      <c r="N113" s="17">
        <v>4.8416288919510699E-2</v>
      </c>
      <c r="O113" s="17">
        <v>4.8501879182371803E-2</v>
      </c>
      <c r="P113" s="17"/>
      <c r="Q113" s="17">
        <v>0.10303781876215901</v>
      </c>
      <c r="R113" s="17">
        <v>6.5835913491149103E-2</v>
      </c>
      <c r="S113" s="17">
        <v>4.7958087069515598E-2</v>
      </c>
      <c r="T113" s="17">
        <v>4.8016332702884398E-2</v>
      </c>
      <c r="U113" s="17">
        <v>2.63269236995415E-2</v>
      </c>
      <c r="V113" s="17">
        <v>2.99358817942348E-2</v>
      </c>
      <c r="W113" s="17">
        <v>2.88413794967535E-2</v>
      </c>
      <c r="X113" s="17">
        <v>3.4622913779045299E-2</v>
      </c>
      <c r="Y113" s="17">
        <v>1.9034710680149902E-2</v>
      </c>
      <c r="Z113" s="17">
        <v>5.56071809260167E-2</v>
      </c>
      <c r="AA113" s="17">
        <v>9.8787294346669892E-3</v>
      </c>
      <c r="AB113" s="17">
        <v>0.121381448392477</v>
      </c>
      <c r="AC113" s="17">
        <v>2.4341622431414599E-2</v>
      </c>
      <c r="AD113" s="17">
        <v>0.103957751121647</v>
      </c>
      <c r="AE113" s="17">
        <v>0.14123577937656601</v>
      </c>
      <c r="AF113" s="17"/>
      <c r="AG113" s="17">
        <v>5.0307492504010502E-2</v>
      </c>
      <c r="AH113" s="17">
        <v>4.0964060551873897E-2</v>
      </c>
      <c r="AI113" s="17">
        <v>4.0838505934697303E-2</v>
      </c>
      <c r="AJ113" s="17">
        <v>6.1112075621408898E-2</v>
      </c>
      <c r="AK113" s="17">
        <v>5.9350858719602502E-2</v>
      </c>
      <c r="AL113" s="17">
        <v>5.6593248932411799E-2</v>
      </c>
      <c r="AM113" s="17"/>
      <c r="AN113" s="17">
        <v>3.8332326245300301E-2</v>
      </c>
      <c r="AO113" s="17">
        <v>4.17697773834243E-2</v>
      </c>
      <c r="AP113" s="17">
        <v>5.7752533174553998E-2</v>
      </c>
      <c r="AQ113" s="17"/>
      <c r="AR113" s="17">
        <v>8.1111614788861003E-2</v>
      </c>
      <c r="AS113" s="17">
        <v>4.2192412962127002E-2</v>
      </c>
      <c r="AT113" s="17">
        <v>5.1981936481344498E-2</v>
      </c>
      <c r="AU113" s="17"/>
      <c r="AV113" s="17">
        <v>4.6916909737580101E-2</v>
      </c>
      <c r="AW113" s="17">
        <v>4.2046707457522599E-2</v>
      </c>
      <c r="AX113" s="17">
        <v>5.7922603354860498E-2</v>
      </c>
      <c r="AY113" s="17"/>
      <c r="AZ113" s="17">
        <v>4.4879211107975998E-2</v>
      </c>
      <c r="BA113" s="17">
        <v>5.3229632676478601E-2</v>
      </c>
    </row>
    <row r="114" spans="2:53" x14ac:dyDescent="0.35">
      <c r="B114" t="s">
        <v>117</v>
      </c>
      <c r="C114" s="17">
        <v>0.1050945297986</v>
      </c>
      <c r="D114" s="17">
        <v>6.4805835814353493E-2</v>
      </c>
      <c r="E114" s="17">
        <v>0.14197039586499399</v>
      </c>
      <c r="F114" s="17"/>
      <c r="G114" s="17">
        <v>0.118554058964396</v>
      </c>
      <c r="H114" s="17">
        <v>9.1148173615295994E-2</v>
      </c>
      <c r="I114" s="17">
        <v>7.5811645317713297E-2</v>
      </c>
      <c r="J114" s="17">
        <v>0.10989573260405699</v>
      </c>
      <c r="K114" s="17">
        <v>0.152297486128909</v>
      </c>
      <c r="L114" s="17">
        <v>9.3263469878172994E-2</v>
      </c>
      <c r="M114" s="17"/>
      <c r="N114" s="17">
        <v>7.9559709715363205E-2</v>
      </c>
      <c r="O114" s="17">
        <v>0.121904609469633</v>
      </c>
      <c r="P114" s="17"/>
      <c r="Q114" s="17">
        <v>0.17014424276763901</v>
      </c>
      <c r="R114" s="17">
        <v>5.8225216641512902E-2</v>
      </c>
      <c r="S114" s="17">
        <v>0.14898696956436999</v>
      </c>
      <c r="T114" s="17">
        <v>0.13851551890832101</v>
      </c>
      <c r="U114" s="17">
        <v>0.12369224847138401</v>
      </c>
      <c r="V114" s="17">
        <v>0.107090955790826</v>
      </c>
      <c r="W114" s="17">
        <v>7.4253723698827795E-2</v>
      </c>
      <c r="X114" s="17">
        <v>7.5925444280194404E-2</v>
      </c>
      <c r="Y114" s="17">
        <v>0.12024846459592101</v>
      </c>
      <c r="Z114" s="17">
        <v>3.2635371977664598E-2</v>
      </c>
      <c r="AA114" s="17">
        <v>2.18535760618799E-2</v>
      </c>
      <c r="AB114" s="17">
        <v>0</v>
      </c>
      <c r="AC114" s="17">
        <v>0</v>
      </c>
      <c r="AD114" s="17">
        <v>0</v>
      </c>
      <c r="AE114" s="17">
        <v>2.4451739185818101E-2</v>
      </c>
      <c r="AF114" s="17"/>
      <c r="AG114" s="17">
        <v>7.50728811029963E-2</v>
      </c>
      <c r="AH114" s="17">
        <v>7.2296099214464699E-2</v>
      </c>
      <c r="AI114" s="17">
        <v>5.5332245511495397E-2</v>
      </c>
      <c r="AJ114" s="17">
        <v>5.9421657009090301E-2</v>
      </c>
      <c r="AK114" s="17">
        <v>7.56419957764429E-2</v>
      </c>
      <c r="AL114" s="17">
        <v>0.140296577093346</v>
      </c>
      <c r="AM114" s="17"/>
      <c r="AN114" s="17">
        <v>6.2291111579287503E-2</v>
      </c>
      <c r="AO114" s="17">
        <v>0.119567228025935</v>
      </c>
      <c r="AP114" s="17">
        <v>5.8282955295373702E-2</v>
      </c>
      <c r="AQ114" s="17"/>
      <c r="AR114" s="17">
        <v>5.4234754768546903E-2</v>
      </c>
      <c r="AS114" s="17">
        <v>6.2635788797220093E-2</v>
      </c>
      <c r="AT114" s="17">
        <v>9.9944973819167393E-2</v>
      </c>
      <c r="AU114" s="17"/>
      <c r="AV114" s="17">
        <v>9.54803681188343E-2</v>
      </c>
      <c r="AW114" s="17">
        <v>7.6187886795225396E-2</v>
      </c>
      <c r="AX114" s="17">
        <v>9.1173927504566404E-2</v>
      </c>
      <c r="AY114" s="17"/>
      <c r="AZ114" s="17">
        <v>7.6857748650669702E-2</v>
      </c>
      <c r="BA114" s="17">
        <v>0.14256111027190199</v>
      </c>
    </row>
    <row r="115" spans="2:53" x14ac:dyDescent="0.35">
      <c r="C115" s="17"/>
      <c r="D115" s="17"/>
      <c r="E115" s="17"/>
      <c r="F115" s="17"/>
      <c r="G115" s="17"/>
      <c r="H115" s="17"/>
      <c r="I115" s="17"/>
      <c r="J115" s="17"/>
      <c r="K115" s="17"/>
      <c r="L115" s="17"/>
      <c r="M115" s="17"/>
      <c r="N115" s="17"/>
      <c r="O115" s="17"/>
      <c r="P115" s="17"/>
      <c r="Q115" s="17"/>
      <c r="R115" s="17"/>
      <c r="S115" s="17"/>
      <c r="T115" s="17"/>
      <c r="U115" s="17"/>
      <c r="V115" s="17"/>
      <c r="W115" s="17"/>
      <c r="X115" s="17"/>
      <c r="Y115" s="17"/>
      <c r="Z115" s="17"/>
      <c r="AA115" s="17"/>
      <c r="AB115" s="17"/>
      <c r="AC115" s="17"/>
      <c r="AD115" s="17"/>
      <c r="AE115" s="17"/>
      <c r="AF115" s="17"/>
      <c r="AG115" s="17"/>
      <c r="AH115" s="17"/>
      <c r="AI115" s="17"/>
      <c r="AJ115" s="17"/>
      <c r="AK115" s="17"/>
      <c r="AL115" s="17"/>
      <c r="AM115" s="17"/>
      <c r="AN115" s="17"/>
      <c r="AO115" s="17"/>
      <c r="AP115" s="17"/>
      <c r="AQ115" s="17"/>
      <c r="AR115" s="17"/>
      <c r="AS115" s="17"/>
      <c r="AT115" s="17"/>
      <c r="AU115" s="17"/>
      <c r="AV115" s="17"/>
      <c r="AW115" s="17"/>
      <c r="AX115" s="17"/>
      <c r="AY115" s="17"/>
      <c r="AZ115" s="17"/>
      <c r="BA115" s="17"/>
    </row>
    <row r="116" spans="2:53" x14ac:dyDescent="0.35">
      <c r="B116" s="6" t="s">
        <v>125</v>
      </c>
      <c r="C116" s="17"/>
      <c r="D116" s="17"/>
      <c r="E116" s="17"/>
      <c r="F116" s="17"/>
      <c r="G116" s="17"/>
      <c r="H116" s="17"/>
      <c r="I116" s="17"/>
      <c r="J116" s="17"/>
      <c r="K116" s="17"/>
      <c r="L116" s="17"/>
      <c r="M116" s="17"/>
      <c r="N116" s="17"/>
      <c r="O116" s="17"/>
      <c r="P116" s="17"/>
      <c r="Q116" s="17"/>
      <c r="R116" s="17"/>
      <c r="S116" s="17"/>
      <c r="T116" s="17"/>
      <c r="U116" s="17"/>
      <c r="V116" s="17"/>
      <c r="W116" s="17"/>
      <c r="X116" s="17"/>
      <c r="Y116" s="17"/>
      <c r="Z116" s="17"/>
      <c r="AA116" s="17"/>
      <c r="AB116" s="17"/>
      <c r="AC116" s="17"/>
      <c r="AD116" s="17"/>
      <c r="AE116" s="17"/>
      <c r="AF116" s="17"/>
      <c r="AG116" s="17"/>
      <c r="AH116" s="17"/>
      <c r="AI116" s="17"/>
      <c r="AJ116" s="17"/>
      <c r="AK116" s="17"/>
      <c r="AL116" s="17"/>
      <c r="AM116" s="17"/>
      <c r="AN116" s="17"/>
      <c r="AO116" s="17"/>
      <c r="AP116" s="17"/>
      <c r="AQ116" s="17"/>
      <c r="AR116" s="17"/>
      <c r="AS116" s="17"/>
      <c r="AT116" s="17"/>
      <c r="AU116" s="17"/>
      <c r="AV116" s="17"/>
      <c r="AW116" s="17"/>
      <c r="AX116" s="17"/>
      <c r="AY116" s="17"/>
      <c r="AZ116" s="17"/>
      <c r="BA116" s="17"/>
    </row>
    <row r="117" spans="2:53" x14ac:dyDescent="0.35">
      <c r="B117" s="21" t="s">
        <v>86</v>
      </c>
      <c r="C117" s="17"/>
      <c r="D117" s="17"/>
      <c r="E117" s="17"/>
      <c r="F117" s="17"/>
      <c r="G117" s="17"/>
      <c r="H117" s="17"/>
      <c r="I117" s="17"/>
      <c r="J117" s="17"/>
      <c r="K117" s="17"/>
      <c r="L117" s="17"/>
      <c r="M117" s="17"/>
      <c r="N117" s="17"/>
      <c r="O117" s="17"/>
      <c r="P117" s="17"/>
      <c r="Q117" s="17"/>
      <c r="R117" s="17"/>
      <c r="S117" s="17"/>
      <c r="T117" s="17"/>
      <c r="U117" s="17"/>
      <c r="V117" s="17"/>
      <c r="W117" s="17"/>
      <c r="X117" s="17"/>
      <c r="Y117" s="17"/>
      <c r="Z117" s="17"/>
      <c r="AA117" s="17"/>
      <c r="AB117" s="17"/>
      <c r="AC117" s="17"/>
      <c r="AD117" s="17"/>
      <c r="AE117" s="17"/>
      <c r="AF117" s="17"/>
      <c r="AG117" s="17"/>
      <c r="AH117" s="17"/>
      <c r="AI117" s="17"/>
      <c r="AJ117" s="17"/>
      <c r="AK117" s="17"/>
      <c r="AL117" s="17"/>
      <c r="AM117" s="17"/>
      <c r="AN117" s="17"/>
      <c r="AO117" s="17"/>
      <c r="AP117" s="17"/>
      <c r="AQ117" s="17"/>
      <c r="AR117" s="17"/>
      <c r="AS117" s="17"/>
      <c r="AT117" s="17"/>
      <c r="AU117" s="17"/>
      <c r="AV117" s="17"/>
      <c r="AW117" s="17"/>
      <c r="AX117" s="17"/>
      <c r="AY117" s="17"/>
      <c r="AZ117" s="17"/>
      <c r="BA117" s="17"/>
    </row>
    <row r="118" spans="2:53" x14ac:dyDescent="0.35">
      <c r="B118" t="s">
        <v>110</v>
      </c>
      <c r="C118" s="17">
        <v>0.36812801799448902</v>
      </c>
      <c r="D118" s="17">
        <v>0.378014337668856</v>
      </c>
      <c r="E118" s="17">
        <v>0.36048778128683201</v>
      </c>
      <c r="F118" s="17"/>
      <c r="G118" s="17">
        <v>0.215975468953681</v>
      </c>
      <c r="H118" s="17">
        <v>0.26968150666041302</v>
      </c>
      <c r="I118" s="17">
        <v>0.27613070620204799</v>
      </c>
      <c r="J118" s="17">
        <v>0.35749459134483402</v>
      </c>
      <c r="K118" s="17">
        <v>0.39961401061305102</v>
      </c>
      <c r="L118" s="17">
        <v>0.52750494816314497</v>
      </c>
      <c r="M118" s="17"/>
      <c r="N118" s="17">
        <v>0.375724744318366</v>
      </c>
      <c r="O118" s="17">
        <v>0.36312694203910301</v>
      </c>
      <c r="P118" s="17"/>
      <c r="Q118" s="17">
        <v>0.23936632921312001</v>
      </c>
      <c r="R118" s="17">
        <v>0.30243299551718</v>
      </c>
      <c r="S118" s="17">
        <v>0.27868106167081103</v>
      </c>
      <c r="T118" s="17">
        <v>0.31943063585903297</v>
      </c>
      <c r="U118" s="17">
        <v>0.38874313431162599</v>
      </c>
      <c r="V118" s="17">
        <v>0.40289265244102102</v>
      </c>
      <c r="W118" s="17">
        <v>0.464798535358174</v>
      </c>
      <c r="X118" s="17">
        <v>0.431006247326647</v>
      </c>
      <c r="Y118" s="17">
        <v>0.40512590886841998</v>
      </c>
      <c r="Z118" s="17">
        <v>0.49237338030403999</v>
      </c>
      <c r="AA118" s="17">
        <v>0.42610133239263798</v>
      </c>
      <c r="AB118" s="17">
        <v>0.48289147833144003</v>
      </c>
      <c r="AC118" s="17">
        <v>0.653887375258008</v>
      </c>
      <c r="AD118" s="17">
        <v>0.417623055593494</v>
      </c>
      <c r="AE118" s="17">
        <v>0.31503038389486299</v>
      </c>
      <c r="AF118" s="17"/>
      <c r="AG118" s="17">
        <v>0.51973547312838797</v>
      </c>
      <c r="AH118" s="17">
        <v>0.54560757777699898</v>
      </c>
      <c r="AI118" s="17">
        <v>0.31476017570447701</v>
      </c>
      <c r="AJ118" s="17">
        <v>0.40473190045306301</v>
      </c>
      <c r="AK118" s="17">
        <v>0.50828378541492103</v>
      </c>
      <c r="AL118" s="17">
        <v>0.12382988612649699</v>
      </c>
      <c r="AM118" s="17"/>
      <c r="AN118" s="17">
        <v>0.37080320964666302</v>
      </c>
      <c r="AO118" s="17">
        <v>0.28700131955712899</v>
      </c>
      <c r="AP118" s="17">
        <v>0.477530410902895</v>
      </c>
      <c r="AQ118" s="17"/>
      <c r="AR118" s="17">
        <v>0.48157758679359902</v>
      </c>
      <c r="AS118" s="17">
        <v>0.38007108905890602</v>
      </c>
      <c r="AT118" s="17">
        <v>0.36903050153860101</v>
      </c>
      <c r="AU118" s="17"/>
      <c r="AV118" s="17">
        <v>0.42850825748403698</v>
      </c>
      <c r="AW118" s="17">
        <v>0.39984769368864298</v>
      </c>
      <c r="AX118" s="17">
        <v>0.34955260186773601</v>
      </c>
      <c r="AY118" s="17"/>
      <c r="AZ118" s="17">
        <v>0.39265666128961102</v>
      </c>
      <c r="BA118" s="17">
        <v>0.33558165999769801</v>
      </c>
    </row>
    <row r="119" spans="2:53" x14ac:dyDescent="0.35">
      <c r="B119" t="s">
        <v>111</v>
      </c>
      <c r="C119" s="17">
        <v>0.19184096081049601</v>
      </c>
      <c r="D119" s="17">
        <v>0.190714265632248</v>
      </c>
      <c r="E119" s="17">
        <v>0.19195895995558099</v>
      </c>
      <c r="F119" s="17"/>
      <c r="G119" s="17">
        <v>0.157523380779518</v>
      </c>
      <c r="H119" s="17">
        <v>0.18758464461892499</v>
      </c>
      <c r="I119" s="17">
        <v>0.182753528003856</v>
      </c>
      <c r="J119" s="17">
        <v>0.19618294482575399</v>
      </c>
      <c r="K119" s="17">
        <v>0.20935783921795501</v>
      </c>
      <c r="L119" s="17">
        <v>0.199761166326962</v>
      </c>
      <c r="M119" s="17"/>
      <c r="N119" s="17">
        <v>0.20124836519814099</v>
      </c>
      <c r="O119" s="17">
        <v>0.18564787949101</v>
      </c>
      <c r="P119" s="17"/>
      <c r="Q119" s="17">
        <v>0.145195586471597</v>
      </c>
      <c r="R119" s="17">
        <v>0.20331350430300801</v>
      </c>
      <c r="S119" s="17">
        <v>0.19291617755357901</v>
      </c>
      <c r="T119" s="17">
        <v>0.20967361150722799</v>
      </c>
      <c r="U119" s="17">
        <v>0.13936092249377099</v>
      </c>
      <c r="V119" s="17">
        <v>0.176786677545507</v>
      </c>
      <c r="W119" s="17">
        <v>0.23571133534554001</v>
      </c>
      <c r="X119" s="17">
        <v>0.218179253775351</v>
      </c>
      <c r="Y119" s="17">
        <v>0.20237968981064899</v>
      </c>
      <c r="Z119" s="17">
        <v>0.22013525737862999</v>
      </c>
      <c r="AA119" s="17">
        <v>0.17784838527298699</v>
      </c>
      <c r="AB119" s="17">
        <v>0.20083756733320099</v>
      </c>
      <c r="AC119" s="17">
        <v>0.132322934991493</v>
      </c>
      <c r="AD119" s="17">
        <v>0.23607588714012701</v>
      </c>
      <c r="AE119" s="17">
        <v>0.26371149814998301</v>
      </c>
      <c r="AF119" s="17"/>
      <c r="AG119" s="17">
        <v>0.18855931174666199</v>
      </c>
      <c r="AH119" s="17">
        <v>0.198735428247797</v>
      </c>
      <c r="AI119" s="17">
        <v>0.23764599262391201</v>
      </c>
      <c r="AJ119" s="17">
        <v>0.30774095107723698</v>
      </c>
      <c r="AK119" s="17">
        <v>0.28571891067407201</v>
      </c>
      <c r="AL119" s="17">
        <v>0.13945312959349099</v>
      </c>
      <c r="AM119" s="17"/>
      <c r="AN119" s="17">
        <v>0.219492629518132</v>
      </c>
      <c r="AO119" s="17">
        <v>0.172514804247451</v>
      </c>
      <c r="AP119" s="17">
        <v>0.207341990203432</v>
      </c>
      <c r="AQ119" s="17"/>
      <c r="AR119" s="17">
        <v>0.135941355280187</v>
      </c>
      <c r="AS119" s="17">
        <v>0.23720769109978801</v>
      </c>
      <c r="AT119" s="17">
        <v>0.18343283893593601</v>
      </c>
      <c r="AU119" s="17"/>
      <c r="AV119" s="17">
        <v>0.20598392459853401</v>
      </c>
      <c r="AW119" s="17">
        <v>0.22177812579105499</v>
      </c>
      <c r="AX119" s="17">
        <v>0.170015842108107</v>
      </c>
      <c r="AY119" s="17"/>
      <c r="AZ119" s="17">
        <v>0.20952924804478201</v>
      </c>
      <c r="BA119" s="17">
        <v>0.16837087639732101</v>
      </c>
    </row>
    <row r="120" spans="2:53" x14ac:dyDescent="0.35">
      <c r="B120" t="s">
        <v>112</v>
      </c>
      <c r="C120" s="17">
        <v>0.106685277806227</v>
      </c>
      <c r="D120" s="17">
        <v>0.105723883918639</v>
      </c>
      <c r="E120" s="17">
        <v>0.107937764053878</v>
      </c>
      <c r="F120" s="17"/>
      <c r="G120" s="17">
        <v>0.15895053116869901</v>
      </c>
      <c r="H120" s="17">
        <v>0.119392352910256</v>
      </c>
      <c r="I120" s="17">
        <v>0.13222938894067901</v>
      </c>
      <c r="J120" s="17">
        <v>0.120145757341626</v>
      </c>
      <c r="K120" s="17">
        <v>8.0087862175592897E-2</v>
      </c>
      <c r="L120" s="17">
        <v>7.0872696109582495E-2</v>
      </c>
      <c r="M120" s="17"/>
      <c r="N120" s="17">
        <v>0.103286033601828</v>
      </c>
      <c r="O120" s="17">
        <v>0.108923067840031</v>
      </c>
      <c r="P120" s="17"/>
      <c r="Q120" s="17">
        <v>9.8594140590604798E-2</v>
      </c>
      <c r="R120" s="17">
        <v>9.82410630050468E-2</v>
      </c>
      <c r="S120" s="17">
        <v>0.148794344780249</v>
      </c>
      <c r="T120" s="17">
        <v>9.7078789244987196E-2</v>
      </c>
      <c r="U120" s="17">
        <v>9.8297026455933301E-2</v>
      </c>
      <c r="V120" s="17">
        <v>7.0678149029744494E-2</v>
      </c>
      <c r="W120" s="17">
        <v>0.10373427194832301</v>
      </c>
      <c r="X120" s="17">
        <v>0.13823772222332101</v>
      </c>
      <c r="Y120" s="17">
        <v>0.10364092037846299</v>
      </c>
      <c r="Z120" s="17">
        <v>0.12206849071854101</v>
      </c>
      <c r="AA120" s="17">
        <v>8.2855332122369202E-2</v>
      </c>
      <c r="AB120" s="17">
        <v>0.11526370464046</v>
      </c>
      <c r="AC120" s="17">
        <v>0</v>
      </c>
      <c r="AD120" s="17">
        <v>0.157149707737297</v>
      </c>
      <c r="AE120" s="17">
        <v>9.4558335442917196E-2</v>
      </c>
      <c r="AF120" s="17"/>
      <c r="AG120" s="17">
        <v>0.115084718651319</v>
      </c>
      <c r="AH120" s="17">
        <v>7.4033668744389894E-2</v>
      </c>
      <c r="AI120" s="17">
        <v>0.149192461486681</v>
      </c>
      <c r="AJ120" s="17">
        <v>9.1096854751480896E-2</v>
      </c>
      <c r="AK120" s="17">
        <v>4.6417638268738098E-2</v>
      </c>
      <c r="AL120" s="17">
        <v>0.12449999807913199</v>
      </c>
      <c r="AM120" s="17"/>
      <c r="AN120" s="17">
        <v>0.123931702531186</v>
      </c>
      <c r="AO120" s="17">
        <v>0.16635343018207199</v>
      </c>
      <c r="AP120" s="17">
        <v>6.7124240494029805E-2</v>
      </c>
      <c r="AQ120" s="17"/>
      <c r="AR120" s="17">
        <v>0.137310753303717</v>
      </c>
      <c r="AS120" s="17">
        <v>0.12617734930872099</v>
      </c>
      <c r="AT120" s="17">
        <v>8.2991763381742897E-2</v>
      </c>
      <c r="AU120" s="17"/>
      <c r="AV120" s="17">
        <v>0.13646139706999499</v>
      </c>
      <c r="AW120" s="17">
        <v>0.118348432028395</v>
      </c>
      <c r="AX120" s="17">
        <v>9.0117577270604904E-2</v>
      </c>
      <c r="AY120" s="17"/>
      <c r="AZ120" s="17">
        <v>0.104294004449178</v>
      </c>
      <c r="BA120" s="17">
        <v>0.10985819029919699</v>
      </c>
    </row>
    <row r="121" spans="2:53" x14ac:dyDescent="0.35">
      <c r="B121" t="s">
        <v>113</v>
      </c>
      <c r="C121" s="17">
        <v>0.14776158074606499</v>
      </c>
      <c r="D121" s="17">
        <v>0.144492156105436</v>
      </c>
      <c r="E121" s="17">
        <v>0.151251942873352</v>
      </c>
      <c r="F121" s="17"/>
      <c r="G121" s="17">
        <v>0.167932304942951</v>
      </c>
      <c r="H121" s="17">
        <v>0.14103906965136301</v>
      </c>
      <c r="I121" s="17">
        <v>0.20469101678253801</v>
      </c>
      <c r="J121" s="17">
        <v>0.14733409727090099</v>
      </c>
      <c r="K121" s="17">
        <v>0.14498906988754501</v>
      </c>
      <c r="L121" s="17">
        <v>0.110921819497978</v>
      </c>
      <c r="M121" s="17"/>
      <c r="N121" s="17">
        <v>0.13822779701740601</v>
      </c>
      <c r="O121" s="17">
        <v>0.15403786009805301</v>
      </c>
      <c r="P121" s="17"/>
      <c r="Q121" s="17">
        <v>0.16879221383995099</v>
      </c>
      <c r="R121" s="17">
        <v>0.207870165030829</v>
      </c>
      <c r="S121" s="17">
        <v>0.15605998230038901</v>
      </c>
      <c r="T121" s="17">
        <v>0.18815927179929301</v>
      </c>
      <c r="U121" s="17">
        <v>0.172019869303596</v>
      </c>
      <c r="V121" s="17">
        <v>0.152459134064305</v>
      </c>
      <c r="W121" s="17">
        <v>9.7797905037358093E-2</v>
      </c>
      <c r="X121" s="17">
        <v>0.114433965649108</v>
      </c>
      <c r="Y121" s="17">
        <v>0.13352305912231399</v>
      </c>
      <c r="Z121" s="17">
        <v>5.4783934006869699E-2</v>
      </c>
      <c r="AA121" s="17">
        <v>0.154966718224329</v>
      </c>
      <c r="AB121" s="17">
        <v>3.4631557154092697E-2</v>
      </c>
      <c r="AC121" s="17">
        <v>0.18737319446567799</v>
      </c>
      <c r="AD121" s="17">
        <v>4.6583594591393197E-2</v>
      </c>
      <c r="AE121" s="17">
        <v>0.109565541212435</v>
      </c>
      <c r="AF121" s="17"/>
      <c r="AG121" s="17">
        <v>9.08502955111683E-2</v>
      </c>
      <c r="AH121" s="17">
        <v>9.9594237636198901E-2</v>
      </c>
      <c r="AI121" s="17">
        <v>0.107267434363898</v>
      </c>
      <c r="AJ121" s="17">
        <v>0.122069924439606</v>
      </c>
      <c r="AK121" s="17">
        <v>9.3273667766383503E-2</v>
      </c>
      <c r="AL121" s="17">
        <v>0.24798273012267799</v>
      </c>
      <c r="AM121" s="17"/>
      <c r="AN121" s="17">
        <v>0.13890009196886799</v>
      </c>
      <c r="AO121" s="17">
        <v>0.191768123785618</v>
      </c>
      <c r="AP121" s="17">
        <v>0.104339482595305</v>
      </c>
      <c r="AQ121" s="17"/>
      <c r="AR121" s="17">
        <v>0.124763244316951</v>
      </c>
      <c r="AS121" s="17">
        <v>0.13288518071130601</v>
      </c>
      <c r="AT121" s="17">
        <v>0.15803502487481799</v>
      </c>
      <c r="AU121" s="17"/>
      <c r="AV121" s="17">
        <v>9.4930797752704701E-2</v>
      </c>
      <c r="AW121" s="17">
        <v>0.140656072328288</v>
      </c>
      <c r="AX121" s="17">
        <v>0.15623308704554201</v>
      </c>
      <c r="AY121" s="17"/>
      <c r="AZ121" s="17">
        <v>0.131942893862494</v>
      </c>
      <c r="BA121" s="17">
        <v>0.16875094571653701</v>
      </c>
    </row>
    <row r="122" spans="2:53" x14ac:dyDescent="0.35">
      <c r="B122" t="s">
        <v>114</v>
      </c>
      <c r="C122" s="17">
        <v>2.3459130673683899E-2</v>
      </c>
      <c r="D122" s="17">
        <v>2.5069013861306898E-2</v>
      </c>
      <c r="E122" s="17">
        <v>2.20845247410245E-2</v>
      </c>
      <c r="F122" s="17"/>
      <c r="G122" s="17">
        <v>6.1096021589821699E-2</v>
      </c>
      <c r="H122" s="17">
        <v>3.7083491208293302E-2</v>
      </c>
      <c r="I122" s="17">
        <v>3.8825355185644402E-2</v>
      </c>
      <c r="J122" s="17">
        <v>8.3675045245724805E-3</v>
      </c>
      <c r="K122" s="17">
        <v>1.24855136047214E-2</v>
      </c>
      <c r="L122" s="17">
        <v>8.0846623334567998E-3</v>
      </c>
      <c r="M122" s="17"/>
      <c r="N122" s="17">
        <v>2.5538523417307099E-2</v>
      </c>
      <c r="O122" s="17">
        <v>2.2090225094019301E-2</v>
      </c>
      <c r="P122" s="17"/>
      <c r="Q122" s="17">
        <v>4.8431681154119499E-2</v>
      </c>
      <c r="R122" s="17">
        <v>1.5819475850225799E-2</v>
      </c>
      <c r="S122" s="17">
        <v>5.3780494928475302E-2</v>
      </c>
      <c r="T122" s="17">
        <v>1.0248485995055E-2</v>
      </c>
      <c r="U122" s="17">
        <v>3.8238199257781699E-2</v>
      </c>
      <c r="V122" s="17">
        <v>1.4033343891965E-2</v>
      </c>
      <c r="W122" s="17">
        <v>2.1129497653368901E-2</v>
      </c>
      <c r="X122" s="17">
        <v>1.5698537704758601E-2</v>
      </c>
      <c r="Y122" s="17">
        <v>8.4558847489194407E-3</v>
      </c>
      <c r="Z122" s="17">
        <v>5.0787057128008498E-3</v>
      </c>
      <c r="AA122" s="17">
        <v>0</v>
      </c>
      <c r="AB122" s="17">
        <v>3.1584377754595598E-2</v>
      </c>
      <c r="AC122" s="17">
        <v>0</v>
      </c>
      <c r="AD122" s="17">
        <v>0</v>
      </c>
      <c r="AE122" s="17">
        <v>0</v>
      </c>
      <c r="AF122" s="17"/>
      <c r="AG122" s="17">
        <v>1.2186356388597001E-2</v>
      </c>
      <c r="AH122" s="17">
        <v>1.87859516239989E-2</v>
      </c>
      <c r="AI122" s="17">
        <v>8.8301265858516092E-3</v>
      </c>
      <c r="AJ122" s="17">
        <v>5.1719099013151602E-3</v>
      </c>
      <c r="AK122" s="17">
        <v>1.4784064007714801E-2</v>
      </c>
      <c r="AL122" s="17">
        <v>3.9820283076566002E-2</v>
      </c>
      <c r="AM122" s="17"/>
      <c r="AN122" s="17">
        <v>1.59993924267752E-2</v>
      </c>
      <c r="AO122" s="17">
        <v>1.58927140376878E-2</v>
      </c>
      <c r="AP122" s="17">
        <v>3.2235016988396203E-2</v>
      </c>
      <c r="AQ122" s="17"/>
      <c r="AR122" s="17">
        <v>4.7443569878084001E-3</v>
      </c>
      <c r="AS122" s="17">
        <v>3.11391661276888E-2</v>
      </c>
      <c r="AT122" s="17">
        <v>2.4053217322533401E-2</v>
      </c>
      <c r="AU122" s="17"/>
      <c r="AV122" s="17">
        <v>1.53699487533562E-2</v>
      </c>
      <c r="AW122" s="17">
        <v>1.7258637513579301E-2</v>
      </c>
      <c r="AX122" s="17">
        <v>2.9603781207724299E-2</v>
      </c>
      <c r="AY122" s="17"/>
      <c r="AZ122" s="17">
        <v>2.5636345655186899E-2</v>
      </c>
      <c r="BA122" s="17">
        <v>2.0570246140960102E-2</v>
      </c>
    </row>
    <row r="123" spans="2:53" x14ac:dyDescent="0.35">
      <c r="B123" t="s">
        <v>115</v>
      </c>
      <c r="C123" s="17">
        <v>4.0620215541006199E-2</v>
      </c>
      <c r="D123" s="17">
        <v>4.00356322414257E-2</v>
      </c>
      <c r="E123" s="17">
        <v>4.1295081320674797E-2</v>
      </c>
      <c r="F123" s="17"/>
      <c r="G123" s="17">
        <v>7.21655010384947E-2</v>
      </c>
      <c r="H123" s="17">
        <v>8.0525777078997898E-2</v>
      </c>
      <c r="I123" s="17">
        <v>4.0456532320239297E-2</v>
      </c>
      <c r="J123" s="17">
        <v>3.4719853177482302E-2</v>
      </c>
      <c r="K123" s="17">
        <v>3.4691983915620499E-2</v>
      </c>
      <c r="L123" s="17">
        <v>1.31776022636037E-2</v>
      </c>
      <c r="M123" s="17"/>
      <c r="N123" s="17">
        <v>5.0196177171329903E-2</v>
      </c>
      <c r="O123" s="17">
        <v>3.4316169637891698E-2</v>
      </c>
      <c r="P123" s="17"/>
      <c r="Q123" s="17">
        <v>7.5240699984221796E-2</v>
      </c>
      <c r="R123" s="17">
        <v>3.28992319888212E-2</v>
      </c>
      <c r="S123" s="17">
        <v>4.0749102825596697E-2</v>
      </c>
      <c r="T123" s="17">
        <v>4.9391917655821099E-2</v>
      </c>
      <c r="U123" s="17">
        <v>2.7149721198664399E-2</v>
      </c>
      <c r="V123" s="17">
        <v>5.9771610387149302E-2</v>
      </c>
      <c r="W123" s="17">
        <v>1.1433923486528901E-2</v>
      </c>
      <c r="X123" s="17">
        <v>1.7818118801237799E-2</v>
      </c>
      <c r="Y123" s="17">
        <v>1.13379079447204E-2</v>
      </c>
      <c r="Z123" s="17">
        <v>3.5674406093324999E-2</v>
      </c>
      <c r="AA123" s="17">
        <v>7.0160727345173104E-2</v>
      </c>
      <c r="AB123" s="17">
        <v>8.2246928036152203E-2</v>
      </c>
      <c r="AC123" s="17">
        <v>0</v>
      </c>
      <c r="AD123" s="17">
        <v>0</v>
      </c>
      <c r="AE123" s="17">
        <v>8.1484750632873207E-2</v>
      </c>
      <c r="AF123" s="17"/>
      <c r="AG123" s="17">
        <v>2.5429764486099599E-2</v>
      </c>
      <c r="AH123" s="17">
        <v>1.78790033688081E-2</v>
      </c>
      <c r="AI123" s="17">
        <v>8.6326381053134296E-2</v>
      </c>
      <c r="AJ123" s="17">
        <v>2.1700878786948902E-2</v>
      </c>
      <c r="AK123" s="17">
        <v>1.13209344357424E-2</v>
      </c>
      <c r="AL123" s="17">
        <v>7.4554267269533001E-2</v>
      </c>
      <c r="AM123" s="17"/>
      <c r="AN123" s="17">
        <v>5.2517721347479902E-2</v>
      </c>
      <c r="AO123" s="17">
        <v>3.6856983363576401E-2</v>
      </c>
      <c r="AP123" s="17">
        <v>3.3954479320249399E-2</v>
      </c>
      <c r="AQ123" s="17"/>
      <c r="AR123" s="17">
        <v>2.6874597383129299E-2</v>
      </c>
      <c r="AS123" s="17">
        <v>2.8644622602212299E-2</v>
      </c>
      <c r="AT123" s="17">
        <v>5.11671098025143E-2</v>
      </c>
      <c r="AU123" s="17"/>
      <c r="AV123" s="17">
        <v>2.2167916127688099E-2</v>
      </c>
      <c r="AW123" s="17">
        <v>2.8287099444466501E-2</v>
      </c>
      <c r="AX123" s="17">
        <v>6.5463112627179396E-2</v>
      </c>
      <c r="AY123" s="17"/>
      <c r="AZ123" s="17">
        <v>4.3311192261972602E-2</v>
      </c>
      <c r="BA123" s="17">
        <v>3.7049635192641601E-2</v>
      </c>
    </row>
    <row r="124" spans="2:53" x14ac:dyDescent="0.35">
      <c r="B124" t="s">
        <v>116</v>
      </c>
      <c r="C124" s="17">
        <v>8.4409406336776502E-2</v>
      </c>
      <c r="D124" s="17">
        <v>8.6503588524642697E-2</v>
      </c>
      <c r="E124" s="17">
        <v>8.1389234291718904E-2</v>
      </c>
      <c r="F124" s="17"/>
      <c r="G124" s="17">
        <v>0.113780837578758</v>
      </c>
      <c r="H124" s="17">
        <v>0.121246910593694</v>
      </c>
      <c r="I124" s="17">
        <v>0.103621193738017</v>
      </c>
      <c r="J124" s="17">
        <v>7.9402984003185906E-2</v>
      </c>
      <c r="K124" s="17">
        <v>8.1698253025192999E-2</v>
      </c>
      <c r="L124" s="17">
        <v>4.5213103468184697E-2</v>
      </c>
      <c r="M124" s="17"/>
      <c r="N124" s="17">
        <v>7.6236643464130005E-2</v>
      </c>
      <c r="O124" s="17">
        <v>8.9789698603328999E-2</v>
      </c>
      <c r="P124" s="17"/>
      <c r="Q124" s="17">
        <v>0.128396752527528</v>
      </c>
      <c r="R124" s="17">
        <v>9.0033072273134895E-2</v>
      </c>
      <c r="S124" s="17">
        <v>9.6921469046046801E-2</v>
      </c>
      <c r="T124" s="17">
        <v>8.8364143203026796E-2</v>
      </c>
      <c r="U124" s="17">
        <v>8.9429338036308703E-2</v>
      </c>
      <c r="V124" s="17">
        <v>9.3504804718277601E-2</v>
      </c>
      <c r="W124" s="17">
        <v>4.3720946440904802E-2</v>
      </c>
      <c r="X124" s="17">
        <v>5.5909990514086301E-2</v>
      </c>
      <c r="Y124" s="17">
        <v>9.9985526596947996E-2</v>
      </c>
      <c r="Z124" s="17">
        <v>5.72081950087713E-2</v>
      </c>
      <c r="AA124" s="17">
        <v>8.8067504642504402E-2</v>
      </c>
      <c r="AB124" s="17">
        <v>5.2544386750058202E-2</v>
      </c>
      <c r="AC124" s="17">
        <v>2.6416495284821501E-2</v>
      </c>
      <c r="AD124" s="17">
        <v>0.142567754937689</v>
      </c>
      <c r="AE124" s="17">
        <v>0.11119775148111</v>
      </c>
      <c r="AF124" s="17"/>
      <c r="AG124" s="17">
        <v>4.1076240486127902E-2</v>
      </c>
      <c r="AH124" s="17">
        <v>3.2657662925862398E-2</v>
      </c>
      <c r="AI124" s="17">
        <v>9.2592484399393105E-2</v>
      </c>
      <c r="AJ124" s="17">
        <v>2.6527849180336301E-2</v>
      </c>
      <c r="AK124" s="17">
        <v>2.7719397084797499E-2</v>
      </c>
      <c r="AL124" s="17">
        <v>0.187823982141756</v>
      </c>
      <c r="AM124" s="17"/>
      <c r="AN124" s="17">
        <v>5.9509794161060198E-2</v>
      </c>
      <c r="AO124" s="17">
        <v>9.0657653716129702E-2</v>
      </c>
      <c r="AP124" s="17">
        <v>6.6881331148132106E-2</v>
      </c>
      <c r="AQ124" s="17"/>
      <c r="AR124" s="17">
        <v>8.4108517348873299E-2</v>
      </c>
      <c r="AS124" s="17">
        <v>5.0105677005237402E-2</v>
      </c>
      <c r="AT124" s="17">
        <v>0.112441457066162</v>
      </c>
      <c r="AU124" s="17"/>
      <c r="AV124" s="17">
        <v>7.7991312333155996E-2</v>
      </c>
      <c r="AW124" s="17">
        <v>5.7099552112221702E-2</v>
      </c>
      <c r="AX124" s="17">
        <v>0.12217168182503101</v>
      </c>
      <c r="AY124" s="17"/>
      <c r="AZ124" s="17">
        <v>7.2236254274738995E-2</v>
      </c>
      <c r="BA124" s="17">
        <v>0.100561615009453</v>
      </c>
    </row>
    <row r="125" spans="2:53" x14ac:dyDescent="0.35">
      <c r="B125" t="s">
        <v>117</v>
      </c>
      <c r="C125" s="17">
        <v>3.7095410091256303E-2</v>
      </c>
      <c r="D125" s="17">
        <v>2.9447122047445099E-2</v>
      </c>
      <c r="E125" s="17">
        <v>4.35947114769401E-2</v>
      </c>
      <c r="F125" s="17"/>
      <c r="G125" s="17">
        <v>5.25759539480758E-2</v>
      </c>
      <c r="H125" s="17">
        <v>4.3446247278056897E-2</v>
      </c>
      <c r="I125" s="17">
        <v>2.1292278826979399E-2</v>
      </c>
      <c r="J125" s="17">
        <v>5.6352267511644002E-2</v>
      </c>
      <c r="K125" s="17">
        <v>3.7075467560321998E-2</v>
      </c>
      <c r="L125" s="17">
        <v>2.4464001837087801E-2</v>
      </c>
      <c r="M125" s="17"/>
      <c r="N125" s="17">
        <v>2.9541715811492099E-2</v>
      </c>
      <c r="O125" s="17">
        <v>4.2068157196563698E-2</v>
      </c>
      <c r="P125" s="17"/>
      <c r="Q125" s="17">
        <v>9.5982596218858102E-2</v>
      </c>
      <c r="R125" s="17">
        <v>4.9390492031754503E-2</v>
      </c>
      <c r="S125" s="17">
        <v>3.2097366894853603E-2</v>
      </c>
      <c r="T125" s="17">
        <v>3.7653144735556199E-2</v>
      </c>
      <c r="U125" s="17">
        <v>4.6761788942319998E-2</v>
      </c>
      <c r="V125" s="17">
        <v>2.9873627922030001E-2</v>
      </c>
      <c r="W125" s="17">
        <v>2.16735847298026E-2</v>
      </c>
      <c r="X125" s="17">
        <v>8.7161640054899195E-3</v>
      </c>
      <c r="Y125" s="17">
        <v>3.5551102529566503E-2</v>
      </c>
      <c r="Z125" s="17">
        <v>1.26776307770216E-2</v>
      </c>
      <c r="AA125" s="17">
        <v>0</v>
      </c>
      <c r="AB125" s="17">
        <v>0</v>
      </c>
      <c r="AC125" s="17">
        <v>0</v>
      </c>
      <c r="AD125" s="17">
        <v>0</v>
      </c>
      <c r="AE125" s="17">
        <v>2.4451739185818101E-2</v>
      </c>
      <c r="AF125" s="17"/>
      <c r="AG125" s="17">
        <v>7.0778396016393597E-3</v>
      </c>
      <c r="AH125" s="17">
        <v>1.27064696759451E-2</v>
      </c>
      <c r="AI125" s="17">
        <v>3.3849437826525201E-3</v>
      </c>
      <c r="AJ125" s="17">
        <v>2.09597314100127E-2</v>
      </c>
      <c r="AK125" s="17">
        <v>1.24816023476301E-2</v>
      </c>
      <c r="AL125" s="17">
        <v>6.2035723590346502E-2</v>
      </c>
      <c r="AM125" s="17"/>
      <c r="AN125" s="17">
        <v>1.8845458399836802E-2</v>
      </c>
      <c r="AO125" s="17">
        <v>3.8954971110335503E-2</v>
      </c>
      <c r="AP125" s="17">
        <v>1.05930483475611E-2</v>
      </c>
      <c r="AQ125" s="17"/>
      <c r="AR125" s="17">
        <v>4.6795885857348002E-3</v>
      </c>
      <c r="AS125" s="17">
        <v>1.3769224086140199E-2</v>
      </c>
      <c r="AT125" s="17">
        <v>1.8848087077692401E-2</v>
      </c>
      <c r="AU125" s="17"/>
      <c r="AV125" s="17">
        <v>1.8586445880528799E-2</v>
      </c>
      <c r="AW125" s="17">
        <v>1.67243870933514E-2</v>
      </c>
      <c r="AX125" s="17">
        <v>1.68423160480752E-2</v>
      </c>
      <c r="AY125" s="17"/>
      <c r="AZ125" s="17">
        <v>2.0393400162036501E-2</v>
      </c>
      <c r="BA125" s="17">
        <v>5.9256831246190897E-2</v>
      </c>
    </row>
    <row r="126" spans="2:53" x14ac:dyDescent="0.35">
      <c r="C126" s="17"/>
      <c r="D126" s="17"/>
      <c r="E126" s="17"/>
      <c r="F126" s="17"/>
      <c r="G126" s="17"/>
      <c r="H126" s="17"/>
      <c r="I126" s="17"/>
      <c r="J126" s="17"/>
      <c r="K126" s="17"/>
      <c r="L126" s="17"/>
      <c r="M126" s="17"/>
      <c r="N126" s="17"/>
      <c r="O126" s="17"/>
      <c r="P126" s="17"/>
      <c r="Q126" s="17"/>
      <c r="R126" s="17"/>
      <c r="S126" s="17"/>
      <c r="T126" s="17"/>
      <c r="U126" s="17"/>
      <c r="V126" s="17"/>
      <c r="W126" s="17"/>
      <c r="X126" s="17"/>
      <c r="Y126" s="17"/>
      <c r="Z126" s="17"/>
      <c r="AA126" s="17"/>
      <c r="AB126" s="17"/>
      <c r="AC126" s="17"/>
      <c r="AD126" s="17"/>
      <c r="AE126" s="17"/>
      <c r="AF126" s="17"/>
      <c r="AG126" s="17"/>
      <c r="AH126" s="17"/>
      <c r="AI126" s="17"/>
      <c r="AJ126" s="17"/>
      <c r="AK126" s="17"/>
      <c r="AL126" s="17"/>
      <c r="AM126" s="17"/>
      <c r="AN126" s="17"/>
      <c r="AO126" s="17"/>
      <c r="AP126" s="17"/>
      <c r="AQ126" s="17"/>
      <c r="AR126" s="17"/>
      <c r="AS126" s="17"/>
      <c r="AT126" s="17"/>
      <c r="AU126" s="17"/>
      <c r="AV126" s="17"/>
      <c r="AW126" s="17"/>
      <c r="AX126" s="17"/>
      <c r="AY126" s="17"/>
      <c r="AZ126" s="17"/>
      <c r="BA126" s="17"/>
    </row>
    <row r="127" spans="2:53" x14ac:dyDescent="0.35">
      <c r="B127" s="6" t="s">
        <v>126</v>
      </c>
      <c r="C127" s="17"/>
      <c r="D127" s="17"/>
      <c r="E127" s="17"/>
      <c r="F127" s="17"/>
      <c r="G127" s="17"/>
      <c r="H127" s="17"/>
      <c r="I127" s="17"/>
      <c r="J127" s="17"/>
      <c r="K127" s="17"/>
      <c r="L127" s="17"/>
      <c r="M127" s="17"/>
      <c r="N127" s="17"/>
      <c r="O127" s="17"/>
      <c r="P127" s="17"/>
      <c r="Q127" s="17"/>
      <c r="R127" s="17"/>
      <c r="S127" s="17"/>
      <c r="T127" s="17"/>
      <c r="U127" s="17"/>
      <c r="V127" s="17"/>
      <c r="W127" s="17"/>
      <c r="X127" s="17"/>
      <c r="Y127" s="17"/>
      <c r="Z127" s="17"/>
      <c r="AA127" s="17"/>
      <c r="AB127" s="17"/>
      <c r="AC127" s="17"/>
      <c r="AD127" s="17"/>
      <c r="AE127" s="17"/>
      <c r="AF127" s="17"/>
      <c r="AG127" s="17"/>
      <c r="AH127" s="17"/>
      <c r="AI127" s="17"/>
      <c r="AJ127" s="17"/>
      <c r="AK127" s="17"/>
      <c r="AL127" s="17"/>
      <c r="AM127" s="17"/>
      <c r="AN127" s="17"/>
      <c r="AO127" s="17"/>
      <c r="AP127" s="17"/>
      <c r="AQ127" s="17"/>
      <c r="AR127" s="17"/>
      <c r="AS127" s="17"/>
      <c r="AT127" s="17"/>
      <c r="AU127" s="17"/>
      <c r="AV127" s="17"/>
      <c r="AW127" s="17"/>
      <c r="AX127" s="17"/>
      <c r="AY127" s="17"/>
      <c r="AZ127" s="17"/>
      <c r="BA127" s="17"/>
    </row>
    <row r="128" spans="2:53" x14ac:dyDescent="0.35">
      <c r="B128" s="21" t="s">
        <v>86</v>
      </c>
      <c r="C128" s="17"/>
      <c r="D128" s="17"/>
      <c r="E128" s="17"/>
      <c r="F128" s="17"/>
      <c r="G128" s="17"/>
      <c r="H128" s="17"/>
      <c r="I128" s="17"/>
      <c r="J128" s="17"/>
      <c r="K128" s="17"/>
      <c r="L128" s="17"/>
      <c r="M128" s="17"/>
      <c r="N128" s="17"/>
      <c r="O128" s="17"/>
      <c r="P128" s="17"/>
      <c r="Q128" s="17"/>
      <c r="R128" s="17"/>
      <c r="S128" s="17"/>
      <c r="T128" s="17"/>
      <c r="U128" s="17"/>
      <c r="V128" s="17"/>
      <c r="W128" s="17"/>
      <c r="X128" s="17"/>
      <c r="Y128" s="17"/>
      <c r="Z128" s="17"/>
      <c r="AA128" s="17"/>
      <c r="AB128" s="17"/>
      <c r="AC128" s="17"/>
      <c r="AD128" s="17"/>
      <c r="AE128" s="17"/>
      <c r="AF128" s="17"/>
      <c r="AG128" s="17"/>
      <c r="AH128" s="17"/>
      <c r="AI128" s="17"/>
      <c r="AJ128" s="17"/>
      <c r="AK128" s="17"/>
      <c r="AL128" s="17"/>
      <c r="AM128" s="17"/>
      <c r="AN128" s="17"/>
      <c r="AO128" s="17"/>
      <c r="AP128" s="17"/>
      <c r="AQ128" s="17"/>
      <c r="AR128" s="17"/>
      <c r="AS128" s="17"/>
      <c r="AT128" s="17"/>
      <c r="AU128" s="17"/>
      <c r="AV128" s="17"/>
      <c r="AW128" s="17"/>
      <c r="AX128" s="17"/>
      <c r="AY128" s="17"/>
      <c r="AZ128" s="17"/>
      <c r="BA128" s="17"/>
    </row>
    <row r="129" spans="2:53" x14ac:dyDescent="0.35">
      <c r="B129" t="s">
        <v>110</v>
      </c>
      <c r="C129" s="17">
        <v>0.134736323296135</v>
      </c>
      <c r="D129" s="17">
        <v>0.16557430783390001</v>
      </c>
      <c r="E129" s="17">
        <v>0.10728006640978401</v>
      </c>
      <c r="F129" s="17"/>
      <c r="G129" s="17">
        <v>8.0200270335316806E-2</v>
      </c>
      <c r="H129" s="17">
        <v>0.14305672458781499</v>
      </c>
      <c r="I129" s="17">
        <v>0.13692600865201399</v>
      </c>
      <c r="J129" s="17">
        <v>0.13524773426911299</v>
      </c>
      <c r="K129" s="17">
        <v>0.15092488076824001</v>
      </c>
      <c r="L129" s="17">
        <v>0.14001943706577599</v>
      </c>
      <c r="M129" s="17"/>
      <c r="N129" s="17">
        <v>0.14814073669431299</v>
      </c>
      <c r="O129" s="17">
        <v>0.12591193148791599</v>
      </c>
      <c r="P129" s="17"/>
      <c r="Q129" s="17">
        <v>0.12992255401285199</v>
      </c>
      <c r="R129" s="17">
        <v>0.124342080651568</v>
      </c>
      <c r="S129" s="17">
        <v>0.129171094236604</v>
      </c>
      <c r="T129" s="17">
        <v>0.133352725965</v>
      </c>
      <c r="U129" s="17">
        <v>0.15747178920556101</v>
      </c>
      <c r="V129" s="17">
        <v>0.15129209210928399</v>
      </c>
      <c r="W129" s="17">
        <v>0.143201394574345</v>
      </c>
      <c r="X129" s="17">
        <v>0.108870152052437</v>
      </c>
      <c r="Y129" s="17">
        <v>0.13325178524033299</v>
      </c>
      <c r="Z129" s="17">
        <v>0.126615892673937</v>
      </c>
      <c r="AA129" s="17">
        <v>8.5010835515086494E-2</v>
      </c>
      <c r="AB129" s="17">
        <v>0.18387370359638</v>
      </c>
      <c r="AC129" s="17">
        <v>0.24140379812678001</v>
      </c>
      <c r="AD129" s="17">
        <v>0.24824628952931399</v>
      </c>
      <c r="AE129" s="17">
        <v>9.0489293644744395E-2</v>
      </c>
      <c r="AF129" s="17"/>
      <c r="AG129" s="17">
        <v>0.10247256025443099</v>
      </c>
      <c r="AH129" s="17">
        <v>0.23493046332658299</v>
      </c>
      <c r="AI129" s="17">
        <v>0.17114204591602999</v>
      </c>
      <c r="AJ129" s="17">
        <v>0.101904732964821</v>
      </c>
      <c r="AK129" s="17">
        <v>0.105376115384475</v>
      </c>
      <c r="AL129" s="17">
        <v>0.10385110191883</v>
      </c>
      <c r="AM129" s="17"/>
      <c r="AN129" s="17">
        <v>0.13349638644794301</v>
      </c>
      <c r="AO129" s="17">
        <v>8.63750294361538E-2</v>
      </c>
      <c r="AP129" s="17">
        <v>0.1688890994135</v>
      </c>
      <c r="AQ129" s="17"/>
      <c r="AR129" s="17">
        <v>0.146823533796968</v>
      </c>
      <c r="AS129" s="17">
        <v>7.3608941553890903E-2</v>
      </c>
      <c r="AT129" s="17">
        <v>0.180470170612756</v>
      </c>
      <c r="AU129" s="17"/>
      <c r="AV129" s="17">
        <v>0.16591187134919499</v>
      </c>
      <c r="AW129" s="17">
        <v>0.105328774442439</v>
      </c>
      <c r="AX129" s="17">
        <v>0.175853471854126</v>
      </c>
      <c r="AY129" s="17"/>
      <c r="AZ129" s="17">
        <v>0.12819611004079701</v>
      </c>
      <c r="BA129" s="17">
        <v>0.14341434594184299</v>
      </c>
    </row>
    <row r="130" spans="2:53" x14ac:dyDescent="0.35">
      <c r="B130" t="s">
        <v>111</v>
      </c>
      <c r="C130" s="17">
        <v>0.13500014187794901</v>
      </c>
      <c r="D130" s="17">
        <v>0.15124180576117199</v>
      </c>
      <c r="E130" s="17">
        <v>0.120768550921006</v>
      </c>
      <c r="F130" s="17"/>
      <c r="G130" s="17">
        <v>0.12681853137125901</v>
      </c>
      <c r="H130" s="17">
        <v>0.13816140265141699</v>
      </c>
      <c r="I130" s="17">
        <v>0.12962463195339</v>
      </c>
      <c r="J130" s="17">
        <v>0.110978620998232</v>
      </c>
      <c r="K130" s="17">
        <v>0.147225135687406</v>
      </c>
      <c r="L130" s="17">
        <v>0.147838539067603</v>
      </c>
      <c r="M130" s="17"/>
      <c r="N130" s="17">
        <v>0.13586504734799101</v>
      </c>
      <c r="O130" s="17">
        <v>0.13443075741344501</v>
      </c>
      <c r="P130" s="17"/>
      <c r="Q130" s="17">
        <v>9.8292519107310697E-2</v>
      </c>
      <c r="R130" s="17">
        <v>0.10866613322815399</v>
      </c>
      <c r="S130" s="17">
        <v>0.14357974949413099</v>
      </c>
      <c r="T130" s="17">
        <v>0.13893766650772499</v>
      </c>
      <c r="U130" s="17">
        <v>0.119987175124247</v>
      </c>
      <c r="V130" s="17">
        <v>0.12374355466598499</v>
      </c>
      <c r="W130" s="17">
        <v>0.20168937117146199</v>
      </c>
      <c r="X130" s="17">
        <v>0.162443289903656</v>
      </c>
      <c r="Y130" s="17">
        <v>8.8550691194876394E-2</v>
      </c>
      <c r="Z130" s="17">
        <v>0.135041972570449</v>
      </c>
      <c r="AA130" s="17">
        <v>0.20272180274267201</v>
      </c>
      <c r="AB130" s="17">
        <v>0.209995975613848</v>
      </c>
      <c r="AC130" s="17">
        <v>0.101969070531823</v>
      </c>
      <c r="AD130" s="17">
        <v>0.22261544581161899</v>
      </c>
      <c r="AE130" s="17">
        <v>6.5571270663464104E-2</v>
      </c>
      <c r="AF130" s="17"/>
      <c r="AG130" s="17">
        <v>0.16938174835372599</v>
      </c>
      <c r="AH130" s="17">
        <v>0.15931348687757499</v>
      </c>
      <c r="AI130" s="17">
        <v>0.201196748188324</v>
      </c>
      <c r="AJ130" s="17">
        <v>0.17201708720137099</v>
      </c>
      <c r="AK130" s="17">
        <v>0.15800764877958901</v>
      </c>
      <c r="AL130" s="17">
        <v>8.1626018942134296E-2</v>
      </c>
      <c r="AM130" s="17"/>
      <c r="AN130" s="17">
        <v>0.16064451248039499</v>
      </c>
      <c r="AO130" s="17">
        <v>0.13371379282141099</v>
      </c>
      <c r="AP130" s="17">
        <v>0.13381459811263899</v>
      </c>
      <c r="AQ130" s="17"/>
      <c r="AR130" s="17">
        <v>0.20374779264665399</v>
      </c>
      <c r="AS130" s="17">
        <v>0.15492608300018501</v>
      </c>
      <c r="AT130" s="17">
        <v>0.12181688559861201</v>
      </c>
      <c r="AU130" s="17"/>
      <c r="AV130" s="17">
        <v>0.21327130696385099</v>
      </c>
      <c r="AW130" s="17">
        <v>0.14313238324511701</v>
      </c>
      <c r="AX130" s="17">
        <v>0.12205026487471</v>
      </c>
      <c r="AY130" s="17"/>
      <c r="AZ130" s="17">
        <v>0.15545874664824899</v>
      </c>
      <c r="BA130" s="17">
        <v>0.107854202049248</v>
      </c>
    </row>
    <row r="131" spans="2:53" x14ac:dyDescent="0.35">
      <c r="B131" t="s">
        <v>112</v>
      </c>
      <c r="C131" s="17">
        <v>0.136954311026626</v>
      </c>
      <c r="D131" s="17">
        <v>0.14820634501591701</v>
      </c>
      <c r="E131" s="17">
        <v>0.12668771359495601</v>
      </c>
      <c r="F131" s="17"/>
      <c r="G131" s="17">
        <v>0.150994969291492</v>
      </c>
      <c r="H131" s="17">
        <v>0.13086824130211699</v>
      </c>
      <c r="I131" s="17">
        <v>0.116685506451687</v>
      </c>
      <c r="J131" s="17">
        <v>0.119988679426658</v>
      </c>
      <c r="K131" s="17">
        <v>0.14046576488282</v>
      </c>
      <c r="L131" s="17">
        <v>0.156037543553117</v>
      </c>
      <c r="M131" s="17"/>
      <c r="N131" s="17">
        <v>0.127298714330845</v>
      </c>
      <c r="O131" s="17">
        <v>0.14331078227640801</v>
      </c>
      <c r="P131" s="17"/>
      <c r="Q131" s="17">
        <v>0.113281976779061</v>
      </c>
      <c r="R131" s="17">
        <v>0.123393897542999</v>
      </c>
      <c r="S131" s="17">
        <v>0.13426398604635201</v>
      </c>
      <c r="T131" s="17">
        <v>0.11613110103289299</v>
      </c>
      <c r="U131" s="17">
        <v>0.110502426082341</v>
      </c>
      <c r="V131" s="17">
        <v>0.18475268335470199</v>
      </c>
      <c r="W131" s="17">
        <v>0.115229404165791</v>
      </c>
      <c r="X131" s="17">
        <v>0.18536669177590101</v>
      </c>
      <c r="Y131" s="17">
        <v>0.14212759533857899</v>
      </c>
      <c r="Z131" s="17">
        <v>0.159696762342141</v>
      </c>
      <c r="AA131" s="17">
        <v>0.14525586158178899</v>
      </c>
      <c r="AB131" s="17">
        <v>0.134364862974963</v>
      </c>
      <c r="AC131" s="17">
        <v>0.150218271025543</v>
      </c>
      <c r="AD131" s="17">
        <v>0.114184174040751</v>
      </c>
      <c r="AE131" s="17">
        <v>0.19048572145727499</v>
      </c>
      <c r="AF131" s="17"/>
      <c r="AG131" s="17">
        <v>0.16916416211448801</v>
      </c>
      <c r="AH131" s="17">
        <v>0.10618607501588501</v>
      </c>
      <c r="AI131" s="17">
        <v>0.181451015062465</v>
      </c>
      <c r="AJ131" s="17">
        <v>0.13820371768147499</v>
      </c>
      <c r="AK131" s="17">
        <v>0.173106979625023</v>
      </c>
      <c r="AL131" s="17">
        <v>9.8340451820622204E-2</v>
      </c>
      <c r="AM131" s="17"/>
      <c r="AN131" s="17">
        <v>0.159453176092509</v>
      </c>
      <c r="AO131" s="17">
        <v>0.12910135899335401</v>
      </c>
      <c r="AP131" s="17">
        <v>0.15778448697185901</v>
      </c>
      <c r="AQ131" s="17"/>
      <c r="AR131" s="17">
        <v>0.154260151282964</v>
      </c>
      <c r="AS131" s="17">
        <v>0.19551827972704899</v>
      </c>
      <c r="AT131" s="17">
        <v>0.105006709635085</v>
      </c>
      <c r="AU131" s="17"/>
      <c r="AV131" s="17">
        <v>0.134991468559335</v>
      </c>
      <c r="AW131" s="17">
        <v>0.167891404649153</v>
      </c>
      <c r="AX131" s="17">
        <v>9.8540360624562201E-2</v>
      </c>
      <c r="AY131" s="17"/>
      <c r="AZ131" s="17">
        <v>0.15748312752273599</v>
      </c>
      <c r="BA131" s="17">
        <v>0.10971520925919601</v>
      </c>
    </row>
    <row r="132" spans="2:53" x14ac:dyDescent="0.35">
      <c r="B132" t="s">
        <v>113</v>
      </c>
      <c r="C132" s="17">
        <v>0.19469285976224401</v>
      </c>
      <c r="D132" s="17">
        <v>0.19277024170153301</v>
      </c>
      <c r="E132" s="17">
        <v>0.197130888346956</v>
      </c>
      <c r="F132" s="17"/>
      <c r="G132" s="17">
        <v>0.200235203612497</v>
      </c>
      <c r="H132" s="17">
        <v>0.15079947787238299</v>
      </c>
      <c r="I132" s="17">
        <v>0.17746074682226001</v>
      </c>
      <c r="J132" s="17">
        <v>0.22076155570004799</v>
      </c>
      <c r="K132" s="17">
        <v>0.20477909020249899</v>
      </c>
      <c r="L132" s="17">
        <v>0.20458266597727501</v>
      </c>
      <c r="M132" s="17"/>
      <c r="N132" s="17">
        <v>0.18368120969024901</v>
      </c>
      <c r="O132" s="17">
        <v>0.20194204790676001</v>
      </c>
      <c r="P132" s="17"/>
      <c r="Q132" s="17">
        <v>0.15222533927077</v>
      </c>
      <c r="R132" s="17">
        <v>0.27759820352637399</v>
      </c>
      <c r="S132" s="17">
        <v>0.21374725522158999</v>
      </c>
      <c r="T132" s="17">
        <v>0.22736746509866701</v>
      </c>
      <c r="U132" s="17">
        <v>0.17309880885286899</v>
      </c>
      <c r="V132" s="17">
        <v>0.154600007136794</v>
      </c>
      <c r="W132" s="17">
        <v>0.13303816958493</v>
      </c>
      <c r="X132" s="17">
        <v>0.217432763188319</v>
      </c>
      <c r="Y132" s="17">
        <v>0.16049201246865699</v>
      </c>
      <c r="Z132" s="17">
        <v>0.18172006685504599</v>
      </c>
      <c r="AA132" s="17">
        <v>0.21021233899544001</v>
      </c>
      <c r="AB132" s="17">
        <v>0.10751559747438599</v>
      </c>
      <c r="AC132" s="17">
        <v>0.17609443213606399</v>
      </c>
      <c r="AD132" s="17">
        <v>0.225729050054717</v>
      </c>
      <c r="AE132" s="17">
        <v>0.32669518032748601</v>
      </c>
      <c r="AF132" s="17"/>
      <c r="AG132" s="17">
        <v>0.25217303369613803</v>
      </c>
      <c r="AH132" s="17">
        <v>0.15863824446832001</v>
      </c>
      <c r="AI132" s="17">
        <v>8.6282246441323596E-2</v>
      </c>
      <c r="AJ132" s="17">
        <v>0.20823840727267801</v>
      </c>
      <c r="AK132" s="17">
        <v>0.252460620916375</v>
      </c>
      <c r="AL132" s="17">
        <v>0.20634722764351099</v>
      </c>
      <c r="AM132" s="17"/>
      <c r="AN132" s="17">
        <v>0.15692882526639901</v>
      </c>
      <c r="AO132" s="17">
        <v>0.25810259215669401</v>
      </c>
      <c r="AP132" s="17">
        <v>0.18433073654467699</v>
      </c>
      <c r="AQ132" s="17"/>
      <c r="AR132" s="17">
        <v>0.20198260282151001</v>
      </c>
      <c r="AS132" s="17">
        <v>0.23212394475356701</v>
      </c>
      <c r="AT132" s="17">
        <v>0.16199594490299399</v>
      </c>
      <c r="AU132" s="17"/>
      <c r="AV132" s="17">
        <v>0.135782119054175</v>
      </c>
      <c r="AW132" s="17">
        <v>0.214433876879564</v>
      </c>
      <c r="AX132" s="17">
        <v>0.17520638350595899</v>
      </c>
      <c r="AY132" s="17"/>
      <c r="AZ132" s="17">
        <v>0.18998243946521901</v>
      </c>
      <c r="BA132" s="17">
        <v>0.20094298226016399</v>
      </c>
    </row>
    <row r="133" spans="2:53" x14ac:dyDescent="0.35">
      <c r="B133" t="s">
        <v>114</v>
      </c>
      <c r="C133" s="17">
        <v>8.70155485477523E-2</v>
      </c>
      <c r="D133" s="17">
        <v>7.9309173674483799E-2</v>
      </c>
      <c r="E133" s="17">
        <v>9.4308398595314105E-2</v>
      </c>
      <c r="F133" s="17"/>
      <c r="G133" s="17">
        <v>0.12731479870315901</v>
      </c>
      <c r="H133" s="17">
        <v>0.103066545630927</v>
      </c>
      <c r="I133" s="17">
        <v>9.7901914266543294E-2</v>
      </c>
      <c r="J133" s="17">
        <v>7.71256469046043E-2</v>
      </c>
      <c r="K133" s="17">
        <v>5.7691632541951497E-2</v>
      </c>
      <c r="L133" s="17">
        <v>7.9850942627291699E-2</v>
      </c>
      <c r="M133" s="17"/>
      <c r="N133" s="17">
        <v>9.7798051851523904E-2</v>
      </c>
      <c r="O133" s="17">
        <v>7.9917212275997407E-2</v>
      </c>
      <c r="P133" s="17"/>
      <c r="Q133" s="17">
        <v>0.10072497599209</v>
      </c>
      <c r="R133" s="17">
        <v>6.3064324967216395E-2</v>
      </c>
      <c r="S133" s="17">
        <v>7.0416279435048398E-2</v>
      </c>
      <c r="T133" s="17">
        <v>7.4312243624244198E-2</v>
      </c>
      <c r="U133" s="17">
        <v>0.117134206241431</v>
      </c>
      <c r="V133" s="17">
        <v>7.7715484441014199E-2</v>
      </c>
      <c r="W133" s="17">
        <v>6.3740474743860007E-2</v>
      </c>
      <c r="X133" s="17">
        <v>9.3542019951470004E-2</v>
      </c>
      <c r="Y133" s="17">
        <v>0.15824643070654301</v>
      </c>
      <c r="Z133" s="17">
        <v>9.7235016579048206E-2</v>
      </c>
      <c r="AA133" s="17">
        <v>9.3203136084295105E-2</v>
      </c>
      <c r="AB133" s="17">
        <v>9.2184632037586603E-2</v>
      </c>
      <c r="AC133" s="17">
        <v>5.3693672467095499E-2</v>
      </c>
      <c r="AD133" s="17">
        <v>5.5663559802695398E-2</v>
      </c>
      <c r="AE133" s="17">
        <v>7.7497821424874894E-2</v>
      </c>
      <c r="AF133" s="17"/>
      <c r="AG133" s="17">
        <v>9.90418192227214E-2</v>
      </c>
      <c r="AH133" s="17">
        <v>8.5216848085109806E-2</v>
      </c>
      <c r="AI133" s="17">
        <v>0.123143305077866</v>
      </c>
      <c r="AJ133" s="17">
        <v>6.9234147995713494E-2</v>
      </c>
      <c r="AK133" s="17">
        <v>7.6246080273485797E-2</v>
      </c>
      <c r="AL133" s="17">
        <v>6.6555940385444295E-2</v>
      </c>
      <c r="AM133" s="17"/>
      <c r="AN133" s="17">
        <v>9.2457690274327306E-2</v>
      </c>
      <c r="AO133" s="17">
        <v>9.8821816165217694E-2</v>
      </c>
      <c r="AP133" s="17">
        <v>7.9420180402164003E-2</v>
      </c>
      <c r="AQ133" s="17"/>
      <c r="AR133" s="17">
        <v>9.6887024590237694E-2</v>
      </c>
      <c r="AS133" s="17">
        <v>9.5301830741754398E-2</v>
      </c>
      <c r="AT133" s="17">
        <v>8.2160849182389695E-2</v>
      </c>
      <c r="AU133" s="17"/>
      <c r="AV133" s="17">
        <v>0.102810539865005</v>
      </c>
      <c r="AW133" s="17">
        <v>8.9887224336944196E-2</v>
      </c>
      <c r="AX133" s="17">
        <v>8.3195900611554893E-2</v>
      </c>
      <c r="AY133" s="17"/>
      <c r="AZ133" s="17">
        <v>0.10091984744946</v>
      </c>
      <c r="BA133" s="17">
        <v>6.8566330451806504E-2</v>
      </c>
    </row>
    <row r="134" spans="2:53" x14ac:dyDescent="0.35">
      <c r="B134" t="s">
        <v>115</v>
      </c>
      <c r="C134" s="17">
        <v>0.13050453895786299</v>
      </c>
      <c r="D134" s="17">
        <v>0.108555147090322</v>
      </c>
      <c r="E134" s="17">
        <v>0.149267790450509</v>
      </c>
      <c r="F134" s="17"/>
      <c r="G134" s="17">
        <v>8.9482941631894006E-2</v>
      </c>
      <c r="H134" s="17">
        <v>0.172802800232006</v>
      </c>
      <c r="I134" s="17">
        <v>0.16988923442779499</v>
      </c>
      <c r="J134" s="17">
        <v>0.137967608626963</v>
      </c>
      <c r="K134" s="17">
        <v>0.11094409298884</v>
      </c>
      <c r="L134" s="17">
        <v>0.106105023615485</v>
      </c>
      <c r="M134" s="17"/>
      <c r="N134" s="17">
        <v>0.13819643087287001</v>
      </c>
      <c r="O134" s="17">
        <v>0.125440813602025</v>
      </c>
      <c r="P134" s="17"/>
      <c r="Q134" s="17">
        <v>0.127047610893845</v>
      </c>
      <c r="R134" s="17">
        <v>0.11812354806506301</v>
      </c>
      <c r="S134" s="17">
        <v>0.105767631287149</v>
      </c>
      <c r="T134" s="17">
        <v>0.132047883284413</v>
      </c>
      <c r="U134" s="17">
        <v>0.12119246933114999</v>
      </c>
      <c r="V134" s="17">
        <v>0.13848989530368</v>
      </c>
      <c r="W134" s="17">
        <v>0.15563590289923299</v>
      </c>
      <c r="X134" s="17">
        <v>0.13481996668393401</v>
      </c>
      <c r="Y134" s="17">
        <v>0.18072598923209901</v>
      </c>
      <c r="Z134" s="17">
        <v>0.11920523984987499</v>
      </c>
      <c r="AA134" s="17">
        <v>0.14636981113546599</v>
      </c>
      <c r="AB134" s="17">
        <v>0.14167480498229901</v>
      </c>
      <c r="AC134" s="17">
        <v>0.27662075571269501</v>
      </c>
      <c r="AD134" s="17">
        <v>0</v>
      </c>
      <c r="AE134" s="17">
        <v>5.1776082765618202E-2</v>
      </c>
      <c r="AF134" s="17"/>
      <c r="AG134" s="17">
        <v>9.6516567457215999E-2</v>
      </c>
      <c r="AH134" s="17">
        <v>0.107060860098182</v>
      </c>
      <c r="AI134" s="17">
        <v>0.11428516136650201</v>
      </c>
      <c r="AJ134" s="17">
        <v>0.21371862884795401</v>
      </c>
      <c r="AK134" s="17">
        <v>0.11590761989812701</v>
      </c>
      <c r="AL134" s="17">
        <v>0.155020529105488</v>
      </c>
      <c r="AM134" s="17"/>
      <c r="AN134" s="17">
        <v>0.158284014589994</v>
      </c>
      <c r="AO134" s="17">
        <v>0.11339355003034</v>
      </c>
      <c r="AP134" s="17">
        <v>0.135254536229369</v>
      </c>
      <c r="AQ134" s="17"/>
      <c r="AR134" s="17">
        <v>0.10703781462734401</v>
      </c>
      <c r="AS134" s="17">
        <v>0.130932408296067</v>
      </c>
      <c r="AT134" s="17">
        <v>0.136411101375155</v>
      </c>
      <c r="AU134" s="17"/>
      <c r="AV134" s="17">
        <v>0.135258484635389</v>
      </c>
      <c r="AW134" s="17">
        <v>0.14449336465325899</v>
      </c>
      <c r="AX134" s="17">
        <v>0.121918097626577</v>
      </c>
      <c r="AY134" s="17"/>
      <c r="AZ134" s="17">
        <v>0.126683815380711</v>
      </c>
      <c r="BA134" s="17">
        <v>0.13557414822457201</v>
      </c>
    </row>
    <row r="135" spans="2:53" x14ac:dyDescent="0.35">
      <c r="B135" t="s">
        <v>116</v>
      </c>
      <c r="C135" s="17">
        <v>0.13923854022093399</v>
      </c>
      <c r="D135" s="17">
        <v>0.12591657100183901</v>
      </c>
      <c r="E135" s="17">
        <v>0.151805655287959</v>
      </c>
      <c r="F135" s="17"/>
      <c r="G135" s="17">
        <v>0.159042582666375</v>
      </c>
      <c r="H135" s="17">
        <v>0.1251890098722</v>
      </c>
      <c r="I135" s="17">
        <v>0.144528509297985</v>
      </c>
      <c r="J135" s="17">
        <v>0.15223491244415999</v>
      </c>
      <c r="K135" s="17">
        <v>0.14854466826436299</v>
      </c>
      <c r="L135" s="17">
        <v>0.121916866193558</v>
      </c>
      <c r="M135" s="17"/>
      <c r="N135" s="17">
        <v>0.13512417130466101</v>
      </c>
      <c r="O135" s="17">
        <v>0.14194711106862901</v>
      </c>
      <c r="P135" s="17"/>
      <c r="Q135" s="17">
        <v>0.15352785931468599</v>
      </c>
      <c r="R135" s="17">
        <v>0.16355255994462101</v>
      </c>
      <c r="S135" s="17">
        <v>0.15306874873030399</v>
      </c>
      <c r="T135" s="17">
        <v>0.14855898757271499</v>
      </c>
      <c r="U135" s="17">
        <v>0.15198238854003801</v>
      </c>
      <c r="V135" s="17">
        <v>0.13539867539314099</v>
      </c>
      <c r="W135" s="17">
        <v>0.15701462335560701</v>
      </c>
      <c r="X135" s="17">
        <v>7.9907609032771207E-2</v>
      </c>
      <c r="Y135" s="17">
        <v>0.114363945357901</v>
      </c>
      <c r="Z135" s="17">
        <v>0.154835320636935</v>
      </c>
      <c r="AA135" s="17">
        <v>0.10951009560861601</v>
      </c>
      <c r="AB135" s="17">
        <v>0.13039042332053599</v>
      </c>
      <c r="AC135" s="17">
        <v>0</v>
      </c>
      <c r="AD135" s="17">
        <v>4.1325478009677397E-2</v>
      </c>
      <c r="AE135" s="17">
        <v>0.149774354997572</v>
      </c>
      <c r="AF135" s="17"/>
      <c r="AG135" s="17">
        <v>9.1501207308630803E-2</v>
      </c>
      <c r="AH135" s="17">
        <v>0.138035766384212</v>
      </c>
      <c r="AI135" s="17">
        <v>0.107391718175219</v>
      </c>
      <c r="AJ135" s="17">
        <v>8.2362374535145097E-2</v>
      </c>
      <c r="AK135" s="17">
        <v>8.1832636722810506E-2</v>
      </c>
      <c r="AL135" s="17">
        <v>0.22239253449476101</v>
      </c>
      <c r="AM135" s="17"/>
      <c r="AN135" s="17">
        <v>0.115675124279589</v>
      </c>
      <c r="AO135" s="17">
        <v>0.14797585503347799</v>
      </c>
      <c r="AP135" s="17">
        <v>0.121531501624141</v>
      </c>
      <c r="AQ135" s="17"/>
      <c r="AR135" s="17">
        <v>8.0670075206366695E-2</v>
      </c>
      <c r="AS135" s="17">
        <v>8.6530809462858405E-2</v>
      </c>
      <c r="AT135" s="17">
        <v>0.19146275713887201</v>
      </c>
      <c r="AU135" s="17"/>
      <c r="AV135" s="17">
        <v>9.7031796281247099E-2</v>
      </c>
      <c r="AW135" s="17">
        <v>0.10940730183524899</v>
      </c>
      <c r="AX135" s="17">
        <v>0.199129926133289</v>
      </c>
      <c r="AY135" s="17"/>
      <c r="AZ135" s="17">
        <v>0.11864240099656601</v>
      </c>
      <c r="BA135" s="17">
        <v>0.166566970598548</v>
      </c>
    </row>
    <row r="136" spans="2:53" x14ac:dyDescent="0.35">
      <c r="B136" t="s">
        <v>117</v>
      </c>
      <c r="C136" s="17">
        <v>4.1857736310496399E-2</v>
      </c>
      <c r="D136" s="17">
        <v>2.8426407920834101E-2</v>
      </c>
      <c r="E136" s="17">
        <v>5.27509363935161E-2</v>
      </c>
      <c r="F136" s="17"/>
      <c r="G136" s="17">
        <v>6.5910702388008696E-2</v>
      </c>
      <c r="H136" s="17">
        <v>3.6055797851134899E-2</v>
      </c>
      <c r="I136" s="17">
        <v>2.6983448128325101E-2</v>
      </c>
      <c r="J136" s="17">
        <v>4.56952416302219E-2</v>
      </c>
      <c r="K136" s="17">
        <v>3.9424734663879697E-2</v>
      </c>
      <c r="L136" s="17">
        <v>4.36489818998941E-2</v>
      </c>
      <c r="M136" s="17"/>
      <c r="N136" s="17">
        <v>3.38956379075466E-2</v>
      </c>
      <c r="O136" s="17">
        <v>4.7099343968819297E-2</v>
      </c>
      <c r="P136" s="17"/>
      <c r="Q136" s="17">
        <v>0.124977164629386</v>
      </c>
      <c r="R136" s="17">
        <v>2.1259252074005201E-2</v>
      </c>
      <c r="S136" s="17">
        <v>4.9985255548821203E-2</v>
      </c>
      <c r="T136" s="17">
        <v>2.92919269143419E-2</v>
      </c>
      <c r="U136" s="17">
        <v>4.8630736622362697E-2</v>
      </c>
      <c r="V136" s="17">
        <v>3.4007607595399801E-2</v>
      </c>
      <c r="W136" s="17">
        <v>3.0450659504771199E-2</v>
      </c>
      <c r="X136" s="17">
        <v>1.76175074115121E-2</v>
      </c>
      <c r="Y136" s="17">
        <v>2.22415504610117E-2</v>
      </c>
      <c r="Z136" s="17">
        <v>2.5649728492569E-2</v>
      </c>
      <c r="AA136" s="17">
        <v>7.7161183366363396E-3</v>
      </c>
      <c r="AB136" s="17">
        <v>0</v>
      </c>
      <c r="AC136" s="17">
        <v>0</v>
      </c>
      <c r="AD136" s="17">
        <v>9.2236002751225996E-2</v>
      </c>
      <c r="AE136" s="17">
        <v>4.7710274718966002E-2</v>
      </c>
      <c r="AF136" s="17"/>
      <c r="AG136" s="17">
        <v>1.9748901592648499E-2</v>
      </c>
      <c r="AH136" s="17">
        <v>1.0618255744132299E-2</v>
      </c>
      <c r="AI136" s="17">
        <v>1.51077597722703E-2</v>
      </c>
      <c r="AJ136" s="17">
        <v>1.4320903500842801E-2</v>
      </c>
      <c r="AK136" s="17">
        <v>3.7062298400114199E-2</v>
      </c>
      <c r="AL136" s="17">
        <v>6.5866195689209095E-2</v>
      </c>
      <c r="AM136" s="17"/>
      <c r="AN136" s="17">
        <v>2.3060270568843601E-2</v>
      </c>
      <c r="AO136" s="17">
        <v>3.2516005363350801E-2</v>
      </c>
      <c r="AP136" s="17">
        <v>1.89748607016526E-2</v>
      </c>
      <c r="AQ136" s="17"/>
      <c r="AR136" s="17">
        <v>8.5910050279560408E-3</v>
      </c>
      <c r="AS136" s="17">
        <v>3.1057702464628401E-2</v>
      </c>
      <c r="AT136" s="17">
        <v>2.0675581554136499E-2</v>
      </c>
      <c r="AU136" s="17"/>
      <c r="AV136" s="17">
        <v>1.4942413291802801E-2</v>
      </c>
      <c r="AW136" s="17">
        <v>2.5425669958275401E-2</v>
      </c>
      <c r="AX136" s="17">
        <v>2.4105594769221399E-2</v>
      </c>
      <c r="AY136" s="17"/>
      <c r="AZ136" s="17">
        <v>2.2633512496261401E-2</v>
      </c>
      <c r="BA136" s="17">
        <v>6.7365811214621901E-2</v>
      </c>
    </row>
    <row r="137" spans="2:53" x14ac:dyDescent="0.35">
      <c r="C137" s="17"/>
      <c r="D137" s="17"/>
      <c r="E137" s="17"/>
      <c r="F137" s="17"/>
      <c r="G137" s="17"/>
      <c r="H137" s="17"/>
      <c r="I137" s="17"/>
      <c r="J137" s="17"/>
      <c r="K137" s="17"/>
      <c r="L137" s="17"/>
      <c r="M137" s="17"/>
      <c r="N137" s="17"/>
      <c r="O137" s="17"/>
      <c r="P137" s="17"/>
      <c r="Q137" s="17"/>
      <c r="R137" s="17"/>
      <c r="S137" s="17"/>
      <c r="T137" s="17"/>
      <c r="U137" s="17"/>
      <c r="V137" s="17"/>
      <c r="W137" s="17"/>
      <c r="X137" s="17"/>
      <c r="Y137" s="17"/>
      <c r="Z137" s="17"/>
      <c r="AA137" s="17"/>
      <c r="AB137" s="17"/>
      <c r="AC137" s="17"/>
      <c r="AD137" s="17"/>
      <c r="AE137" s="17"/>
      <c r="AF137" s="17"/>
      <c r="AG137" s="17"/>
      <c r="AH137" s="17"/>
      <c r="AI137" s="17"/>
      <c r="AJ137" s="17"/>
      <c r="AK137" s="17"/>
      <c r="AL137" s="17"/>
      <c r="AM137" s="17"/>
      <c r="AN137" s="17"/>
      <c r="AO137" s="17"/>
      <c r="AP137" s="17"/>
      <c r="AQ137" s="17"/>
      <c r="AR137" s="17"/>
      <c r="AS137" s="17"/>
      <c r="AT137" s="17"/>
      <c r="AU137" s="17"/>
      <c r="AV137" s="17"/>
      <c r="AW137" s="17"/>
      <c r="AX137" s="17"/>
      <c r="AY137" s="17"/>
      <c r="AZ137" s="17"/>
      <c r="BA137" s="17"/>
    </row>
    <row r="138" spans="2:53" x14ac:dyDescent="0.35">
      <c r="B138" s="6" t="s">
        <v>127</v>
      </c>
      <c r="C138" s="17"/>
      <c r="D138" s="17"/>
      <c r="E138" s="17"/>
      <c r="F138" s="17"/>
      <c r="G138" s="17"/>
      <c r="H138" s="17"/>
      <c r="I138" s="17"/>
      <c r="J138" s="17"/>
      <c r="K138" s="17"/>
      <c r="L138" s="17"/>
      <c r="M138" s="17"/>
      <c r="N138" s="17"/>
      <c r="O138" s="17"/>
      <c r="P138" s="17"/>
      <c r="Q138" s="17"/>
      <c r="R138" s="17"/>
      <c r="S138" s="17"/>
      <c r="T138" s="17"/>
      <c r="U138" s="17"/>
      <c r="V138" s="17"/>
      <c r="W138" s="17"/>
      <c r="X138" s="17"/>
      <c r="Y138" s="17"/>
      <c r="Z138" s="17"/>
      <c r="AA138" s="17"/>
      <c r="AB138" s="17"/>
      <c r="AC138" s="17"/>
      <c r="AD138" s="17"/>
      <c r="AE138" s="17"/>
      <c r="AF138" s="17"/>
      <c r="AG138" s="17"/>
      <c r="AH138" s="17"/>
      <c r="AI138" s="17"/>
      <c r="AJ138" s="17"/>
      <c r="AK138" s="17"/>
      <c r="AL138" s="17"/>
      <c r="AM138" s="17"/>
      <c r="AN138" s="17"/>
      <c r="AO138" s="17"/>
      <c r="AP138" s="17"/>
      <c r="AQ138" s="17"/>
      <c r="AR138" s="17"/>
      <c r="AS138" s="17"/>
      <c r="AT138" s="17"/>
      <c r="AU138" s="17"/>
      <c r="AV138" s="17"/>
      <c r="AW138" s="17"/>
      <c r="AX138" s="17"/>
      <c r="AY138" s="17"/>
      <c r="AZ138" s="17"/>
      <c r="BA138" s="17"/>
    </row>
    <row r="139" spans="2:53" x14ac:dyDescent="0.35">
      <c r="B139" s="21" t="s">
        <v>86</v>
      </c>
      <c r="C139" s="17"/>
      <c r="D139" s="17"/>
      <c r="E139" s="17"/>
      <c r="F139" s="17"/>
      <c r="G139" s="17"/>
      <c r="H139" s="17"/>
      <c r="I139" s="17"/>
      <c r="J139" s="17"/>
      <c r="K139" s="17"/>
      <c r="L139" s="17"/>
      <c r="M139" s="17"/>
      <c r="N139" s="17"/>
      <c r="O139" s="17"/>
      <c r="P139" s="17"/>
      <c r="Q139" s="17"/>
      <c r="R139" s="17"/>
      <c r="S139" s="17"/>
      <c r="T139" s="17"/>
      <c r="U139" s="17"/>
      <c r="V139" s="17"/>
      <c r="W139" s="17"/>
      <c r="X139" s="17"/>
      <c r="Y139" s="17"/>
      <c r="Z139" s="17"/>
      <c r="AA139" s="17"/>
      <c r="AB139" s="17"/>
      <c r="AC139" s="17"/>
      <c r="AD139" s="17"/>
      <c r="AE139" s="17"/>
      <c r="AF139" s="17"/>
      <c r="AG139" s="17"/>
      <c r="AH139" s="17"/>
      <c r="AI139" s="17"/>
      <c r="AJ139" s="17"/>
      <c r="AK139" s="17"/>
      <c r="AL139" s="17"/>
      <c r="AM139" s="17"/>
      <c r="AN139" s="17"/>
      <c r="AO139" s="17"/>
      <c r="AP139" s="17"/>
      <c r="AQ139" s="17"/>
      <c r="AR139" s="17"/>
      <c r="AS139" s="17"/>
      <c r="AT139" s="17"/>
      <c r="AU139" s="17"/>
      <c r="AV139" s="17"/>
      <c r="AW139" s="17"/>
      <c r="AX139" s="17"/>
      <c r="AY139" s="17"/>
      <c r="AZ139" s="17"/>
      <c r="BA139" s="17"/>
    </row>
    <row r="140" spans="2:53" x14ac:dyDescent="0.35">
      <c r="B140" t="s">
        <v>110</v>
      </c>
      <c r="C140" s="17">
        <v>8.6202901055770095E-2</v>
      </c>
      <c r="D140" s="17">
        <v>0.114150558588114</v>
      </c>
      <c r="E140" s="17">
        <v>6.1191620539081899E-2</v>
      </c>
      <c r="F140" s="17"/>
      <c r="G140" s="17">
        <v>0.112607023983347</v>
      </c>
      <c r="H140" s="17">
        <v>0.105443174363579</v>
      </c>
      <c r="I140" s="17">
        <v>8.1726374104360205E-2</v>
      </c>
      <c r="J140" s="17">
        <v>8.8175913307175696E-2</v>
      </c>
      <c r="K140" s="17">
        <v>7.5633943928848299E-2</v>
      </c>
      <c r="L140" s="17">
        <v>7.2820616839299301E-2</v>
      </c>
      <c r="M140" s="17"/>
      <c r="N140" s="17">
        <v>8.6079939166439107E-2</v>
      </c>
      <c r="O140" s="17">
        <v>8.6283849311893202E-2</v>
      </c>
      <c r="P140" s="17"/>
      <c r="Q140" s="17">
        <v>7.6319687574485706E-2</v>
      </c>
      <c r="R140" s="17">
        <v>9.7042821509138399E-2</v>
      </c>
      <c r="S140" s="17">
        <v>9.0138716765646304E-2</v>
      </c>
      <c r="T140" s="17">
        <v>8.8106143447543403E-2</v>
      </c>
      <c r="U140" s="17">
        <v>0.106207372247469</v>
      </c>
      <c r="V140" s="17">
        <v>9.3238176408259293E-2</v>
      </c>
      <c r="W140" s="17">
        <v>7.9143279612587894E-2</v>
      </c>
      <c r="X140" s="17">
        <v>5.5653682961083903E-2</v>
      </c>
      <c r="Y140" s="17">
        <v>2.2027321293382002E-2</v>
      </c>
      <c r="Z140" s="17">
        <v>9.9742401795851393E-2</v>
      </c>
      <c r="AA140" s="17">
        <v>9.9876262891047299E-2</v>
      </c>
      <c r="AB140" s="17">
        <v>0.152878753324977</v>
      </c>
      <c r="AC140" s="17">
        <v>0.136615201437263</v>
      </c>
      <c r="AD140" s="17">
        <v>0.19271798246878699</v>
      </c>
      <c r="AE140" s="17">
        <v>4.8441958915958899E-2</v>
      </c>
      <c r="AF140" s="17"/>
      <c r="AG140" s="17">
        <v>0.103489196081679</v>
      </c>
      <c r="AH140" s="17">
        <v>0.190143949666124</v>
      </c>
      <c r="AI140" s="17">
        <v>0.11503815974324</v>
      </c>
      <c r="AJ140" s="17">
        <v>6.24126259686947E-2</v>
      </c>
      <c r="AK140" s="17">
        <v>7.2433683602604104E-2</v>
      </c>
      <c r="AL140" s="17">
        <v>3.2567339623154501E-2</v>
      </c>
      <c r="AM140" s="17"/>
      <c r="AN140" s="17">
        <v>6.7080658463380904E-2</v>
      </c>
      <c r="AO140" s="17">
        <v>6.0751328672917201E-2</v>
      </c>
      <c r="AP140" s="17">
        <v>0.14238849468544101</v>
      </c>
      <c r="AQ140" s="17"/>
      <c r="AR140" s="17">
        <v>0.15869495619710799</v>
      </c>
      <c r="AS140" s="17">
        <v>6.1652613550881301E-2</v>
      </c>
      <c r="AT140" s="17">
        <v>9.8726957507193694E-2</v>
      </c>
      <c r="AU140" s="17"/>
      <c r="AV140" s="17">
        <v>0.17717850783615</v>
      </c>
      <c r="AW140" s="17">
        <v>6.7365157534078596E-2</v>
      </c>
      <c r="AX140" s="17">
        <v>9.8251322192739701E-2</v>
      </c>
      <c r="AY140" s="17"/>
      <c r="AZ140" s="17">
        <v>0.10733323164219501</v>
      </c>
      <c r="BA140" s="17">
        <v>5.8165667378312302E-2</v>
      </c>
    </row>
    <row r="141" spans="2:53" x14ac:dyDescent="0.35">
      <c r="B141" t="s">
        <v>111</v>
      </c>
      <c r="C141" s="17">
        <v>0.131029057168188</v>
      </c>
      <c r="D141" s="17">
        <v>0.13940177953871399</v>
      </c>
      <c r="E141" s="17">
        <v>0.123912233633554</v>
      </c>
      <c r="F141" s="17"/>
      <c r="G141" s="17">
        <v>0.13382075655585501</v>
      </c>
      <c r="H141" s="17">
        <v>0.15070033219443299</v>
      </c>
      <c r="I141" s="17">
        <v>0.118352786538214</v>
      </c>
      <c r="J141" s="17">
        <v>0.13394053090115801</v>
      </c>
      <c r="K141" s="17">
        <v>0.10049323582141</v>
      </c>
      <c r="L141" s="17">
        <v>0.143428500449404</v>
      </c>
      <c r="M141" s="17"/>
      <c r="N141" s="17">
        <v>0.14155555817500301</v>
      </c>
      <c r="O141" s="17">
        <v>0.124099252297625</v>
      </c>
      <c r="P141" s="17"/>
      <c r="Q141" s="17">
        <v>0.10739400560416</v>
      </c>
      <c r="R141" s="17">
        <v>7.9941865261280595E-2</v>
      </c>
      <c r="S141" s="17">
        <v>0.14318791072683801</v>
      </c>
      <c r="T141" s="17">
        <v>0.116516469468809</v>
      </c>
      <c r="U141" s="17">
        <v>9.3496061678713396E-2</v>
      </c>
      <c r="V141" s="17">
        <v>0.15782997697614401</v>
      </c>
      <c r="W141" s="17">
        <v>0.18162288241230301</v>
      </c>
      <c r="X141" s="17">
        <v>0.112567578971472</v>
      </c>
      <c r="Y141" s="17">
        <v>0.168056733222022</v>
      </c>
      <c r="Z141" s="17">
        <v>0.14723510581223501</v>
      </c>
      <c r="AA141" s="17">
        <v>0.20403107536223</v>
      </c>
      <c r="AB141" s="17">
        <v>0.132556576721723</v>
      </c>
      <c r="AC141" s="17">
        <v>0.27048073271020201</v>
      </c>
      <c r="AD141" s="17">
        <v>0.292002747694175</v>
      </c>
      <c r="AE141" s="17">
        <v>0.116975736520307</v>
      </c>
      <c r="AF141" s="17"/>
      <c r="AG141" s="17">
        <v>0.121108383566518</v>
      </c>
      <c r="AH141" s="17">
        <v>0.19389814612697701</v>
      </c>
      <c r="AI141" s="17">
        <v>0.22015890511233199</v>
      </c>
      <c r="AJ141" s="17">
        <v>0.103899363007826</v>
      </c>
      <c r="AK141" s="17">
        <v>0.153946166454005</v>
      </c>
      <c r="AL141" s="17">
        <v>8.9552211778379007E-2</v>
      </c>
      <c r="AM141" s="17"/>
      <c r="AN141" s="17">
        <v>0.141858182583771</v>
      </c>
      <c r="AO141" s="17">
        <v>8.5164940121707999E-2</v>
      </c>
      <c r="AP141" s="17">
        <v>0.182956835155968</v>
      </c>
      <c r="AQ141" s="17"/>
      <c r="AR141" s="17">
        <v>0.17005028683692799</v>
      </c>
      <c r="AS141" s="17">
        <v>0.15091965294870599</v>
      </c>
      <c r="AT141" s="17">
        <v>0.11999571201199299</v>
      </c>
      <c r="AU141" s="17"/>
      <c r="AV141" s="17">
        <v>0.17314680458686199</v>
      </c>
      <c r="AW141" s="17">
        <v>0.13259043022223199</v>
      </c>
      <c r="AX141" s="17">
        <v>0.12607575459029599</v>
      </c>
      <c r="AY141" s="17"/>
      <c r="AZ141" s="17">
        <v>0.150300576110596</v>
      </c>
      <c r="BA141" s="17">
        <v>0.105458227705872</v>
      </c>
    </row>
    <row r="142" spans="2:53" x14ac:dyDescent="0.35">
      <c r="B142" t="s">
        <v>112</v>
      </c>
      <c r="C142" s="17">
        <v>0.154793047528021</v>
      </c>
      <c r="D142" s="17">
        <v>0.188235352277484</v>
      </c>
      <c r="E142" s="17">
        <v>0.12504909505482101</v>
      </c>
      <c r="F142" s="17"/>
      <c r="G142" s="17">
        <v>0.16545885823525899</v>
      </c>
      <c r="H142" s="17">
        <v>0.163879045710943</v>
      </c>
      <c r="I142" s="17">
        <v>0.17585441597713</v>
      </c>
      <c r="J142" s="17">
        <v>0.142292659236949</v>
      </c>
      <c r="K142" s="17">
        <v>0.152711687198057</v>
      </c>
      <c r="L142" s="17">
        <v>0.142044211163601</v>
      </c>
      <c r="M142" s="17"/>
      <c r="N142" s="17">
        <v>0.17613593829525601</v>
      </c>
      <c r="O142" s="17">
        <v>0.140742598257659</v>
      </c>
      <c r="P142" s="17"/>
      <c r="Q142" s="17">
        <v>0.11934590994704</v>
      </c>
      <c r="R142" s="17">
        <v>0.17273215555697</v>
      </c>
      <c r="S142" s="17">
        <v>0.14236849465056201</v>
      </c>
      <c r="T142" s="17">
        <v>0.17243400240426701</v>
      </c>
      <c r="U142" s="17">
        <v>0.173831193357285</v>
      </c>
      <c r="V142" s="17">
        <v>0.144833550661111</v>
      </c>
      <c r="W142" s="17">
        <v>0.15045583760188</v>
      </c>
      <c r="X142" s="17">
        <v>0.18939261385366599</v>
      </c>
      <c r="Y142" s="17">
        <v>0.150873088515767</v>
      </c>
      <c r="Z142" s="17">
        <v>0.20121736054414999</v>
      </c>
      <c r="AA142" s="17">
        <v>0.16987855456617701</v>
      </c>
      <c r="AB142" s="17">
        <v>4.17448337577766E-2</v>
      </c>
      <c r="AC142" s="17">
        <v>2.8612802328589201E-2</v>
      </c>
      <c r="AD142" s="17">
        <v>9.2125575396664397E-2</v>
      </c>
      <c r="AE142" s="17">
        <v>0.15131814961440099</v>
      </c>
      <c r="AF142" s="17"/>
      <c r="AG142" s="17">
        <v>0.26109256441947698</v>
      </c>
      <c r="AH142" s="17">
        <v>0.16892100946243199</v>
      </c>
      <c r="AI142" s="17">
        <v>0.21612928317302901</v>
      </c>
      <c r="AJ142" s="17">
        <v>0.16335446133365999</v>
      </c>
      <c r="AK142" s="17">
        <v>0.194445911255889</v>
      </c>
      <c r="AL142" s="17">
        <v>9.1480550426862706E-2</v>
      </c>
      <c r="AM142" s="17"/>
      <c r="AN142" s="17">
        <v>0.17831621498406999</v>
      </c>
      <c r="AO142" s="17">
        <v>0.13289892311489901</v>
      </c>
      <c r="AP142" s="17">
        <v>0.19105603582730801</v>
      </c>
      <c r="AQ142" s="17"/>
      <c r="AR142" s="17">
        <v>0.272536863046214</v>
      </c>
      <c r="AS142" s="17">
        <v>0.19986375011466301</v>
      </c>
      <c r="AT142" s="17">
        <v>0.114042479505165</v>
      </c>
      <c r="AU142" s="17"/>
      <c r="AV142" s="17">
        <v>0.24647393498585099</v>
      </c>
      <c r="AW142" s="17">
        <v>0.17788783434458799</v>
      </c>
      <c r="AX142" s="17">
        <v>0.122966776376249</v>
      </c>
      <c r="AY142" s="17"/>
      <c r="AZ142" s="17">
        <v>0.18227295627326301</v>
      </c>
      <c r="BA142" s="17">
        <v>0.118330739483463</v>
      </c>
    </row>
    <row r="143" spans="2:53" x14ac:dyDescent="0.35">
      <c r="B143" t="s">
        <v>113</v>
      </c>
      <c r="C143" s="17">
        <v>0.178133275084808</v>
      </c>
      <c r="D143" s="17">
        <v>0.17287068066250999</v>
      </c>
      <c r="E143" s="17">
        <v>0.183537981841979</v>
      </c>
      <c r="F143" s="17"/>
      <c r="G143" s="17">
        <v>0.199799464825897</v>
      </c>
      <c r="H143" s="17">
        <v>0.19005191813087199</v>
      </c>
      <c r="I143" s="17">
        <v>0.15457383081487999</v>
      </c>
      <c r="J143" s="17">
        <v>0.13322456645933101</v>
      </c>
      <c r="K143" s="17">
        <v>0.15618384915533101</v>
      </c>
      <c r="L143" s="17">
        <v>0.219893657322179</v>
      </c>
      <c r="M143" s="17"/>
      <c r="N143" s="17">
        <v>0.170847827593581</v>
      </c>
      <c r="O143" s="17">
        <v>0.182929429996707</v>
      </c>
      <c r="P143" s="17"/>
      <c r="Q143" s="17">
        <v>0.22354780067628799</v>
      </c>
      <c r="R143" s="17">
        <v>0.17839075353040601</v>
      </c>
      <c r="S143" s="17">
        <v>0.15513376980187599</v>
      </c>
      <c r="T143" s="17">
        <v>0.18473044954694301</v>
      </c>
      <c r="U143" s="17">
        <v>0.173809363560743</v>
      </c>
      <c r="V143" s="17">
        <v>0.192872560973745</v>
      </c>
      <c r="W143" s="17">
        <v>0.14421312621924701</v>
      </c>
      <c r="X143" s="17">
        <v>0.15303644267462399</v>
      </c>
      <c r="Y143" s="17">
        <v>0.13379111004560901</v>
      </c>
      <c r="Z143" s="17">
        <v>0.186564902163985</v>
      </c>
      <c r="AA143" s="17">
        <v>0.13431034968632</v>
      </c>
      <c r="AB143" s="17">
        <v>0.29895484601572198</v>
      </c>
      <c r="AC143" s="17">
        <v>0.14089811238855501</v>
      </c>
      <c r="AD143" s="17">
        <v>8.3400100935261498E-2</v>
      </c>
      <c r="AE143" s="17">
        <v>0.235303724816643</v>
      </c>
      <c r="AF143" s="17"/>
      <c r="AG143" s="17">
        <v>0.234014474310446</v>
      </c>
      <c r="AH143" s="17">
        <v>9.9507000558736403E-2</v>
      </c>
      <c r="AI143" s="17">
        <v>0.150504363901939</v>
      </c>
      <c r="AJ143" s="17">
        <v>0.251493382448012</v>
      </c>
      <c r="AK143" s="17">
        <v>0.24804082913464001</v>
      </c>
      <c r="AL143" s="17">
        <v>0.16614466857176</v>
      </c>
      <c r="AM143" s="17"/>
      <c r="AN143" s="17">
        <v>0.181863201586697</v>
      </c>
      <c r="AO143" s="17">
        <v>0.255459342181028</v>
      </c>
      <c r="AP143" s="17">
        <v>0.14233237605636101</v>
      </c>
      <c r="AQ143" s="17"/>
      <c r="AR143" s="17">
        <v>0.19766107200387301</v>
      </c>
      <c r="AS143" s="17">
        <v>0.23634325871044601</v>
      </c>
      <c r="AT143" s="17">
        <v>0.13599008646212701</v>
      </c>
      <c r="AU143" s="17"/>
      <c r="AV143" s="17">
        <v>0.14267912243976699</v>
      </c>
      <c r="AW143" s="17">
        <v>0.20489686912546801</v>
      </c>
      <c r="AX143" s="17">
        <v>0.149619210086917</v>
      </c>
      <c r="AY143" s="17"/>
      <c r="AZ143" s="17">
        <v>0.174077821360035</v>
      </c>
      <c r="BA143" s="17">
        <v>0.18351434109721801</v>
      </c>
    </row>
    <row r="144" spans="2:53" x14ac:dyDescent="0.35">
      <c r="B144" t="s">
        <v>114</v>
      </c>
      <c r="C144" s="17">
        <v>8.04956823550666E-2</v>
      </c>
      <c r="D144" s="17">
        <v>8.6041546357007295E-2</v>
      </c>
      <c r="E144" s="17">
        <v>7.5196770099819496E-2</v>
      </c>
      <c r="F144" s="17"/>
      <c r="G144" s="17">
        <v>9.6627774541712799E-2</v>
      </c>
      <c r="H144" s="17">
        <v>8.2723905702055095E-2</v>
      </c>
      <c r="I144" s="17">
        <v>7.7335768739608998E-2</v>
      </c>
      <c r="J144" s="17">
        <v>8.7733589206582099E-2</v>
      </c>
      <c r="K144" s="17">
        <v>6.4754911830847306E-2</v>
      </c>
      <c r="L144" s="17">
        <v>7.9745092683883606E-2</v>
      </c>
      <c r="M144" s="17"/>
      <c r="N144" s="17">
        <v>9.6015311058739103E-2</v>
      </c>
      <c r="O144" s="17">
        <v>7.0278802262582707E-2</v>
      </c>
      <c r="P144" s="17"/>
      <c r="Q144" s="17">
        <v>6.0448923110482403E-2</v>
      </c>
      <c r="R144" s="17">
        <v>8.32120144121508E-2</v>
      </c>
      <c r="S144" s="17">
        <v>5.1467559620806402E-2</v>
      </c>
      <c r="T144" s="17">
        <v>8.0403544302849503E-2</v>
      </c>
      <c r="U144" s="17">
        <v>8.7620908437980302E-2</v>
      </c>
      <c r="V144" s="17">
        <v>6.4565529520748802E-2</v>
      </c>
      <c r="W144" s="17">
        <v>0.10141952721448599</v>
      </c>
      <c r="X144" s="17">
        <v>0.122527636590388</v>
      </c>
      <c r="Y144" s="17">
        <v>9.4056019707442595E-2</v>
      </c>
      <c r="Z144" s="17">
        <v>5.3289234403280698E-2</v>
      </c>
      <c r="AA144" s="17">
        <v>0.107136736503124</v>
      </c>
      <c r="AB144" s="17">
        <v>5.9764130406928302E-2</v>
      </c>
      <c r="AC144" s="17">
        <v>2.4499552801792002E-2</v>
      </c>
      <c r="AD144" s="17">
        <v>0</v>
      </c>
      <c r="AE144" s="17">
        <v>0.20430390907687401</v>
      </c>
      <c r="AF144" s="17"/>
      <c r="AG144" s="17">
        <v>5.2710702067392E-2</v>
      </c>
      <c r="AH144" s="17">
        <v>8.2755698156083399E-2</v>
      </c>
      <c r="AI144" s="17">
        <v>8.1369625884844601E-2</v>
      </c>
      <c r="AJ144" s="17">
        <v>9.2162658097104194E-2</v>
      </c>
      <c r="AK144" s="17">
        <v>0.114996029940373</v>
      </c>
      <c r="AL144" s="17">
        <v>6.5346161217274795E-2</v>
      </c>
      <c r="AM144" s="17"/>
      <c r="AN144" s="17">
        <v>0.10257630331623099</v>
      </c>
      <c r="AO144" s="17">
        <v>8.65632471417251E-2</v>
      </c>
      <c r="AP144" s="17">
        <v>7.6148344017943098E-2</v>
      </c>
      <c r="AQ144" s="17"/>
      <c r="AR144" s="17">
        <v>5.5661487460565498E-2</v>
      </c>
      <c r="AS144" s="17">
        <v>9.0309088851484004E-2</v>
      </c>
      <c r="AT144" s="17">
        <v>7.8165241953773001E-2</v>
      </c>
      <c r="AU144" s="17"/>
      <c r="AV144" s="17">
        <v>3.64747863617556E-2</v>
      </c>
      <c r="AW144" s="17">
        <v>9.1388179257638202E-2</v>
      </c>
      <c r="AX144" s="17">
        <v>8.2932702968533598E-2</v>
      </c>
      <c r="AY144" s="17"/>
      <c r="AZ144" s="17">
        <v>8.7195425103802002E-2</v>
      </c>
      <c r="BA144" s="17">
        <v>7.1605984569371506E-2</v>
      </c>
    </row>
    <row r="145" spans="2:53" x14ac:dyDescent="0.35">
      <c r="B145" t="s">
        <v>115</v>
      </c>
      <c r="C145" s="17">
        <v>0.123743269432893</v>
      </c>
      <c r="D145" s="17">
        <v>9.5336352055489501E-2</v>
      </c>
      <c r="E145" s="17">
        <v>0.148332620541443</v>
      </c>
      <c r="F145" s="17"/>
      <c r="G145" s="17">
        <v>0.112059704372841</v>
      </c>
      <c r="H145" s="17">
        <v>0.109469539628243</v>
      </c>
      <c r="I145" s="17">
        <v>0.12892916681890301</v>
      </c>
      <c r="J145" s="17">
        <v>0.12478226763894699</v>
      </c>
      <c r="K145" s="17">
        <v>0.122421901899384</v>
      </c>
      <c r="L145" s="17">
        <v>0.133415296712173</v>
      </c>
      <c r="M145" s="17"/>
      <c r="N145" s="17">
        <v>0.125089540730907</v>
      </c>
      <c r="O145" s="17">
        <v>0.122856992274695</v>
      </c>
      <c r="P145" s="17"/>
      <c r="Q145" s="17">
        <v>0.115243808212768</v>
      </c>
      <c r="R145" s="17">
        <v>7.2172704306561905E-2</v>
      </c>
      <c r="S145" s="17">
        <v>0.11620651846514</v>
      </c>
      <c r="T145" s="17">
        <v>0.107223841730235</v>
      </c>
      <c r="U145" s="17">
        <v>0.15395524018312201</v>
      </c>
      <c r="V145" s="17">
        <v>0.12558895001585901</v>
      </c>
      <c r="W145" s="17">
        <v>0.115536898072528</v>
      </c>
      <c r="X145" s="17">
        <v>0.15849590311179701</v>
      </c>
      <c r="Y145" s="17">
        <v>0.17159767897452799</v>
      </c>
      <c r="Z145" s="17">
        <v>0.106650030062602</v>
      </c>
      <c r="AA145" s="17">
        <v>0.19432267912676399</v>
      </c>
      <c r="AB145" s="17">
        <v>9.5465325236812199E-2</v>
      </c>
      <c r="AC145" s="17">
        <v>0.183259610570596</v>
      </c>
      <c r="AD145" s="17">
        <v>9.3228087445775806E-2</v>
      </c>
      <c r="AE145" s="17">
        <v>0.112170576216942</v>
      </c>
      <c r="AF145" s="17"/>
      <c r="AG145" s="17">
        <v>0.12570833954486499</v>
      </c>
      <c r="AH145" s="17">
        <v>9.7992051609408395E-2</v>
      </c>
      <c r="AI145" s="17">
        <v>9.5160417792464203E-2</v>
      </c>
      <c r="AJ145" s="17">
        <v>0.20455226141316599</v>
      </c>
      <c r="AK145" s="17">
        <v>9.7738008807879903E-2</v>
      </c>
      <c r="AL145" s="17">
        <v>0.112284611979535</v>
      </c>
      <c r="AM145" s="17"/>
      <c r="AN145" s="17">
        <v>0.16145610071527</v>
      </c>
      <c r="AO145" s="17">
        <v>0.13657947654358099</v>
      </c>
      <c r="AP145" s="17">
        <v>0.10550624652329001</v>
      </c>
      <c r="AQ145" s="17"/>
      <c r="AR145" s="17">
        <v>6.8752686563448406E-2</v>
      </c>
      <c r="AS145" s="17">
        <v>0.146590305021193</v>
      </c>
      <c r="AT145" s="17">
        <v>0.125021727415005</v>
      </c>
      <c r="AU145" s="17"/>
      <c r="AV145" s="17">
        <v>8.3889667534506301E-2</v>
      </c>
      <c r="AW145" s="17">
        <v>0.14197614221781699</v>
      </c>
      <c r="AX145" s="17">
        <v>0.112374875111839</v>
      </c>
      <c r="AY145" s="17"/>
      <c r="AZ145" s="17">
        <v>0.124322431296205</v>
      </c>
      <c r="BA145" s="17">
        <v>0.12297479605608801</v>
      </c>
    </row>
    <row r="146" spans="2:53" x14ac:dyDescent="0.35">
      <c r="B146" t="s">
        <v>116</v>
      </c>
      <c r="C146" s="17">
        <v>0.20109820547962301</v>
      </c>
      <c r="D146" s="17">
        <v>0.17362604825754099</v>
      </c>
      <c r="E146" s="17">
        <v>0.22528130617070999</v>
      </c>
      <c r="F146" s="17"/>
      <c r="G146" s="17">
        <v>0.117126384265786</v>
      </c>
      <c r="H146" s="17">
        <v>0.14106107073372301</v>
      </c>
      <c r="I146" s="17">
        <v>0.21883923170955499</v>
      </c>
      <c r="J146" s="17">
        <v>0.23526279065639899</v>
      </c>
      <c r="K146" s="17">
        <v>0.29059685689748999</v>
      </c>
      <c r="L146" s="17">
        <v>0.18014745671735599</v>
      </c>
      <c r="M146" s="17"/>
      <c r="N146" s="17">
        <v>0.16564268653062</v>
      </c>
      <c r="O146" s="17">
        <v>0.22443927842894101</v>
      </c>
      <c r="P146" s="17"/>
      <c r="Q146" s="17">
        <v>0.19568098016251301</v>
      </c>
      <c r="R146" s="17">
        <v>0.27417207134592703</v>
      </c>
      <c r="S146" s="17">
        <v>0.26613783604371699</v>
      </c>
      <c r="T146" s="17">
        <v>0.204866677674609</v>
      </c>
      <c r="U146" s="17">
        <v>0.17276436019277699</v>
      </c>
      <c r="V146" s="17">
        <v>0.178736351135588</v>
      </c>
      <c r="W146" s="17">
        <v>0.16424449064997099</v>
      </c>
      <c r="X146" s="17">
        <v>0.185760882661195</v>
      </c>
      <c r="Y146" s="17">
        <v>0.23864612915594799</v>
      </c>
      <c r="Z146" s="17">
        <v>0.19662206352904299</v>
      </c>
      <c r="AA146" s="17">
        <v>7.73064910090457E-2</v>
      </c>
      <c r="AB146" s="17">
        <v>0.21863553453605999</v>
      </c>
      <c r="AC146" s="17">
        <v>0.21563398776300199</v>
      </c>
      <c r="AD146" s="17">
        <v>0.24652550605933601</v>
      </c>
      <c r="AE146" s="17">
        <v>0.107034205653057</v>
      </c>
      <c r="AF146" s="17"/>
      <c r="AG146" s="17">
        <v>7.9021417696946303E-2</v>
      </c>
      <c r="AH146" s="17">
        <v>0.15713378618723201</v>
      </c>
      <c r="AI146" s="17">
        <v>9.4959045623669705E-2</v>
      </c>
      <c r="AJ146" s="17">
        <v>9.4662747823347299E-2</v>
      </c>
      <c r="AK146" s="17">
        <v>0.112463749839324</v>
      </c>
      <c r="AL146" s="17">
        <v>0.36409003598113499</v>
      </c>
      <c r="AM146" s="17"/>
      <c r="AN146" s="17">
        <v>0.141541806058022</v>
      </c>
      <c r="AO146" s="17">
        <v>0.20479466180595299</v>
      </c>
      <c r="AP146" s="17">
        <v>0.14865190825262301</v>
      </c>
      <c r="AQ146" s="17"/>
      <c r="AR146" s="17">
        <v>6.9445289122271006E-2</v>
      </c>
      <c r="AS146" s="17">
        <v>9.16859034475907E-2</v>
      </c>
      <c r="AT146" s="17">
        <v>0.30689625818753802</v>
      </c>
      <c r="AU146" s="17"/>
      <c r="AV146" s="17">
        <v>0.13395503509571799</v>
      </c>
      <c r="AW146" s="17">
        <v>0.16204113343547899</v>
      </c>
      <c r="AX146" s="17">
        <v>0.28077220097058098</v>
      </c>
      <c r="AY146" s="17"/>
      <c r="AZ146" s="17">
        <v>0.15228230918903299</v>
      </c>
      <c r="BA146" s="17">
        <v>0.26587062756151397</v>
      </c>
    </row>
    <row r="147" spans="2:53" x14ac:dyDescent="0.35">
      <c r="B147" t="s">
        <v>117</v>
      </c>
      <c r="C147" s="17">
        <v>4.45045618956297E-2</v>
      </c>
      <c r="D147" s="17">
        <v>3.0337682263139001E-2</v>
      </c>
      <c r="E147" s="17">
        <v>5.7498372118592003E-2</v>
      </c>
      <c r="F147" s="17"/>
      <c r="G147" s="17">
        <v>6.25000332193026E-2</v>
      </c>
      <c r="H147" s="17">
        <v>5.6671013536151199E-2</v>
      </c>
      <c r="I147" s="17">
        <v>4.43884252973498E-2</v>
      </c>
      <c r="J147" s="17">
        <v>5.4587682593458801E-2</v>
      </c>
      <c r="K147" s="17">
        <v>3.7203613268632203E-2</v>
      </c>
      <c r="L147" s="17">
        <v>2.8505168112105499E-2</v>
      </c>
      <c r="M147" s="17"/>
      <c r="N147" s="17">
        <v>3.86331984494553E-2</v>
      </c>
      <c r="O147" s="17">
        <v>4.8369797169896402E-2</v>
      </c>
      <c r="P147" s="17"/>
      <c r="Q147" s="17">
        <v>0.102018884712264</v>
      </c>
      <c r="R147" s="17">
        <v>4.2335614077565503E-2</v>
      </c>
      <c r="S147" s="17">
        <v>3.5359193925414902E-2</v>
      </c>
      <c r="T147" s="17">
        <v>4.5718871424743603E-2</v>
      </c>
      <c r="U147" s="17">
        <v>3.8315500341909697E-2</v>
      </c>
      <c r="V147" s="17">
        <v>4.2334904308546098E-2</v>
      </c>
      <c r="W147" s="17">
        <v>6.3363958216997598E-2</v>
      </c>
      <c r="X147" s="17">
        <v>2.2565259175773799E-2</v>
      </c>
      <c r="Y147" s="17">
        <v>2.0951919085300801E-2</v>
      </c>
      <c r="Z147" s="17">
        <v>8.6789016888532498E-3</v>
      </c>
      <c r="AA147" s="17">
        <v>1.3137850855292999E-2</v>
      </c>
      <c r="AB147" s="17">
        <v>0</v>
      </c>
      <c r="AC147" s="17">
        <v>0</v>
      </c>
      <c r="AD147" s="17">
        <v>0</v>
      </c>
      <c r="AE147" s="17">
        <v>2.4451739185818101E-2</v>
      </c>
      <c r="AF147" s="17"/>
      <c r="AG147" s="17">
        <v>2.2854922312676999E-2</v>
      </c>
      <c r="AH147" s="17">
        <v>9.6483582330073106E-3</v>
      </c>
      <c r="AI147" s="17">
        <v>2.6680198768480701E-2</v>
      </c>
      <c r="AJ147" s="17">
        <v>2.74624999081899E-2</v>
      </c>
      <c r="AK147" s="17">
        <v>5.9356209652853299E-3</v>
      </c>
      <c r="AL147" s="17">
        <v>7.8534420421898898E-2</v>
      </c>
      <c r="AM147" s="17"/>
      <c r="AN147" s="17">
        <v>2.5307532292558398E-2</v>
      </c>
      <c r="AO147" s="17">
        <v>3.7788080418187701E-2</v>
      </c>
      <c r="AP147" s="17">
        <v>1.0959759481065401E-2</v>
      </c>
      <c r="AQ147" s="17"/>
      <c r="AR147" s="17">
        <v>7.1973587695923899E-3</v>
      </c>
      <c r="AS147" s="17">
        <v>2.2635427355036E-2</v>
      </c>
      <c r="AT147" s="17">
        <v>2.11615369572048E-2</v>
      </c>
      <c r="AU147" s="17"/>
      <c r="AV147" s="17">
        <v>6.2021411593893303E-3</v>
      </c>
      <c r="AW147" s="17">
        <v>2.18542538626985E-2</v>
      </c>
      <c r="AX147" s="17">
        <v>2.7007157702843999E-2</v>
      </c>
      <c r="AY147" s="17"/>
      <c r="AZ147" s="17">
        <v>2.2215249024869901E-2</v>
      </c>
      <c r="BA147" s="17">
        <v>7.4079616148162095E-2</v>
      </c>
    </row>
    <row r="148" spans="2:53" x14ac:dyDescent="0.35">
      <c r="C148" s="17"/>
      <c r="D148" s="17"/>
      <c r="E148" s="17"/>
      <c r="F148" s="17"/>
      <c r="G148" s="17"/>
      <c r="H148" s="17"/>
      <c r="I148" s="17"/>
      <c r="J148" s="17"/>
      <c r="K148" s="17"/>
      <c r="L148" s="17"/>
      <c r="M148" s="17"/>
      <c r="N148" s="17"/>
      <c r="O148" s="17"/>
      <c r="P148" s="17"/>
      <c r="Q148" s="17"/>
      <c r="R148" s="17"/>
      <c r="S148" s="17"/>
      <c r="T148" s="17"/>
      <c r="U148" s="17"/>
      <c r="V148" s="17"/>
      <c r="W148" s="17"/>
      <c r="X148" s="17"/>
      <c r="Y148" s="17"/>
      <c r="Z148" s="17"/>
      <c r="AA148" s="17"/>
      <c r="AB148" s="17"/>
      <c r="AC148" s="17"/>
      <c r="AD148" s="17"/>
      <c r="AE148" s="17"/>
      <c r="AF148" s="17"/>
      <c r="AG148" s="17"/>
      <c r="AH148" s="17"/>
      <c r="AI148" s="17"/>
      <c r="AJ148" s="17"/>
      <c r="AK148" s="17"/>
      <c r="AL148" s="17"/>
      <c r="AM148" s="17"/>
      <c r="AN148" s="17"/>
      <c r="AO148" s="17"/>
      <c r="AP148" s="17"/>
      <c r="AQ148" s="17"/>
      <c r="AR148" s="17"/>
      <c r="AS148" s="17"/>
      <c r="AT148" s="17"/>
      <c r="AU148" s="17"/>
      <c r="AV148" s="17"/>
      <c r="AW148" s="17"/>
      <c r="AX148" s="17"/>
      <c r="AY148" s="17"/>
      <c r="AZ148" s="17"/>
      <c r="BA148" s="17"/>
    </row>
    <row r="149" spans="2:53" x14ac:dyDescent="0.35">
      <c r="B149" s="6" t="s">
        <v>131</v>
      </c>
      <c r="C149" s="17"/>
      <c r="D149" s="17"/>
      <c r="E149" s="17"/>
      <c r="F149" s="17"/>
      <c r="G149" s="17"/>
      <c r="H149" s="17"/>
      <c r="I149" s="17"/>
      <c r="J149" s="17"/>
      <c r="K149" s="17"/>
      <c r="L149" s="17"/>
      <c r="M149" s="17"/>
      <c r="N149" s="17"/>
      <c r="O149" s="17"/>
      <c r="P149" s="17"/>
      <c r="Q149" s="17"/>
      <c r="R149" s="17"/>
      <c r="S149" s="17"/>
      <c r="T149" s="17"/>
      <c r="U149" s="17"/>
      <c r="V149" s="17"/>
      <c r="W149" s="17"/>
      <c r="X149" s="17"/>
      <c r="Y149" s="17"/>
      <c r="Z149" s="17"/>
      <c r="AA149" s="17"/>
      <c r="AB149" s="17"/>
      <c r="AC149" s="17"/>
      <c r="AD149" s="17"/>
      <c r="AE149" s="17"/>
      <c r="AF149" s="17"/>
      <c r="AG149" s="17"/>
      <c r="AH149" s="17"/>
      <c r="AI149" s="17"/>
      <c r="AJ149" s="17"/>
      <c r="AK149" s="17"/>
      <c r="AL149" s="17"/>
      <c r="AM149" s="17"/>
      <c r="AN149" s="17"/>
      <c r="AO149" s="17"/>
      <c r="AP149" s="17"/>
      <c r="AQ149" s="17"/>
      <c r="AR149" s="17"/>
      <c r="AS149" s="17"/>
      <c r="AT149" s="17"/>
      <c r="AU149" s="17"/>
      <c r="AV149" s="17"/>
      <c r="AW149" s="17"/>
      <c r="AX149" s="17"/>
      <c r="AY149" s="17"/>
      <c r="AZ149" s="17"/>
      <c r="BA149" s="17"/>
    </row>
    <row r="150" spans="2:53" x14ac:dyDescent="0.35">
      <c r="B150" s="21" t="s">
        <v>86</v>
      </c>
      <c r="C150" s="17"/>
      <c r="D150" s="17"/>
      <c r="E150" s="17"/>
      <c r="F150" s="17"/>
      <c r="G150" s="17"/>
      <c r="H150" s="17"/>
      <c r="I150" s="17"/>
      <c r="J150" s="17"/>
      <c r="K150" s="17"/>
      <c r="L150" s="17"/>
      <c r="M150" s="17"/>
      <c r="N150" s="17"/>
      <c r="O150" s="17"/>
      <c r="P150" s="17"/>
      <c r="Q150" s="17"/>
      <c r="R150" s="17"/>
      <c r="S150" s="17"/>
      <c r="T150" s="17"/>
      <c r="U150" s="17"/>
      <c r="V150" s="17"/>
      <c r="W150" s="17"/>
      <c r="X150" s="17"/>
      <c r="Y150" s="17"/>
      <c r="Z150" s="17"/>
      <c r="AA150" s="17"/>
      <c r="AB150" s="17"/>
      <c r="AC150" s="17"/>
      <c r="AD150" s="17"/>
      <c r="AE150" s="17"/>
      <c r="AF150" s="17"/>
      <c r="AG150" s="17"/>
      <c r="AH150" s="17"/>
      <c r="AI150" s="17"/>
      <c r="AJ150" s="17"/>
      <c r="AK150" s="17"/>
      <c r="AL150" s="17"/>
      <c r="AM150" s="17"/>
      <c r="AN150" s="17"/>
      <c r="AO150" s="17"/>
      <c r="AP150" s="17"/>
      <c r="AQ150" s="17"/>
      <c r="AR150" s="17"/>
      <c r="AS150" s="17"/>
      <c r="AT150" s="17"/>
      <c r="AU150" s="17"/>
      <c r="AV150" s="17"/>
      <c r="AW150" s="17"/>
      <c r="AX150" s="17"/>
      <c r="AY150" s="17"/>
      <c r="AZ150" s="17"/>
      <c r="BA150" s="17"/>
    </row>
    <row r="151" spans="2:53" x14ac:dyDescent="0.35">
      <c r="B151" t="s">
        <v>128</v>
      </c>
      <c r="C151" s="17">
        <v>0.25510757328384898</v>
      </c>
      <c r="D151" s="17">
        <v>0.30332211627795402</v>
      </c>
      <c r="E151" s="17">
        <v>0.21035206490347799</v>
      </c>
      <c r="F151" s="17"/>
      <c r="G151" s="17">
        <v>0.22658063892974001</v>
      </c>
      <c r="H151" s="17">
        <v>0.28131787464089197</v>
      </c>
      <c r="I151" s="17">
        <v>0.27823917254785402</v>
      </c>
      <c r="J151" s="17">
        <v>0.20865066855182099</v>
      </c>
      <c r="K151" s="17">
        <v>0.243841147312025</v>
      </c>
      <c r="L151" s="17">
        <v>0.27472050512337598</v>
      </c>
      <c r="M151" s="17"/>
      <c r="N151" s="17">
        <v>0.280789167289894</v>
      </c>
      <c r="O151" s="17">
        <v>0.238200869421692</v>
      </c>
      <c r="P151" s="17"/>
      <c r="Q151" s="17">
        <v>0.250822084750354</v>
      </c>
      <c r="R151" s="17">
        <v>0.225398806852077</v>
      </c>
      <c r="S151" s="17">
        <v>0.22281789598274901</v>
      </c>
      <c r="T151" s="17">
        <v>0.19324536284841001</v>
      </c>
      <c r="U151" s="17">
        <v>0.20059206343406799</v>
      </c>
      <c r="V151" s="17">
        <v>0.26512204001369</v>
      </c>
      <c r="W151" s="17">
        <v>0.333511604177264</v>
      </c>
      <c r="X151" s="17">
        <v>0.29275552999820398</v>
      </c>
      <c r="Y151" s="17">
        <v>0.29861588514557302</v>
      </c>
      <c r="Z151" s="17">
        <v>0.33617138607239</v>
      </c>
      <c r="AA151" s="17">
        <v>0.242937759482243</v>
      </c>
      <c r="AB151" s="17">
        <v>0.29534416349977799</v>
      </c>
      <c r="AC151" s="17">
        <v>0.36457959433333398</v>
      </c>
      <c r="AD151" s="17">
        <v>0.49450984950930399</v>
      </c>
      <c r="AE151" s="17">
        <v>0.291212947314343</v>
      </c>
      <c r="AF151" s="17"/>
      <c r="AG151" s="17">
        <v>0.36470023198649498</v>
      </c>
      <c r="AH151" s="17">
        <v>0.17807274710109</v>
      </c>
      <c r="AI151" s="17">
        <v>0.31503169924312902</v>
      </c>
      <c r="AJ151" s="17">
        <v>0.388629039224613</v>
      </c>
      <c r="AK151" s="17">
        <v>0.29885063683817897</v>
      </c>
      <c r="AL151" s="17">
        <v>0.155717210138929</v>
      </c>
      <c r="AM151" s="17"/>
      <c r="AN151" s="17">
        <v>0.341234789727827</v>
      </c>
      <c r="AO151" s="17">
        <v>0.26221228671299401</v>
      </c>
      <c r="AP151" s="17">
        <v>0.23775954099295599</v>
      </c>
      <c r="AQ151" s="17"/>
      <c r="AR151" s="17">
        <v>0.44009169469658899</v>
      </c>
      <c r="AS151" s="17">
        <v>0.32999904504962901</v>
      </c>
      <c r="AT151" s="17">
        <v>0.194998524772834</v>
      </c>
      <c r="AU151" s="17"/>
      <c r="AV151" s="17">
        <v>0.43867086679052297</v>
      </c>
      <c r="AW151" s="17">
        <v>0.26959117566072699</v>
      </c>
      <c r="AX151" s="17">
        <v>0.20660715473944</v>
      </c>
      <c r="AY151" s="17"/>
      <c r="AZ151" s="17">
        <v>0.30996588105780498</v>
      </c>
      <c r="BA151" s="17">
        <v>0.18231764754570501</v>
      </c>
    </row>
    <row r="152" spans="2:53" x14ac:dyDescent="0.35">
      <c r="B152" t="s">
        <v>129</v>
      </c>
      <c r="C152" s="17">
        <v>0.58516853157767101</v>
      </c>
      <c r="D152" s="17">
        <v>0.59301947004379496</v>
      </c>
      <c r="E152" s="17">
        <v>0.57855964156040496</v>
      </c>
      <c r="F152" s="17"/>
      <c r="G152" s="17">
        <v>0.61462746466808904</v>
      </c>
      <c r="H152" s="17">
        <v>0.59597627134761899</v>
      </c>
      <c r="I152" s="17">
        <v>0.57507951245898803</v>
      </c>
      <c r="J152" s="17">
        <v>0.60219447756497502</v>
      </c>
      <c r="K152" s="17">
        <v>0.60239720990227597</v>
      </c>
      <c r="L152" s="17">
        <v>0.55183984223694305</v>
      </c>
      <c r="M152" s="17"/>
      <c r="N152" s="17">
        <v>0.58047826893632004</v>
      </c>
      <c r="O152" s="17">
        <v>0.58825622471285499</v>
      </c>
      <c r="P152" s="17"/>
      <c r="Q152" s="17">
        <v>0.55940778305882999</v>
      </c>
      <c r="R152" s="17">
        <v>0.56892675740421805</v>
      </c>
      <c r="S152" s="17">
        <v>0.57280258623855695</v>
      </c>
      <c r="T152" s="17">
        <v>0.64483273846863398</v>
      </c>
      <c r="U152" s="17">
        <v>0.61536802131535095</v>
      </c>
      <c r="V152" s="17">
        <v>0.53840645012624599</v>
      </c>
      <c r="W152" s="17">
        <v>0.53088308356307201</v>
      </c>
      <c r="X152" s="17">
        <v>0.59871272597785097</v>
      </c>
      <c r="Y152" s="17">
        <v>0.55711590081088902</v>
      </c>
      <c r="Z152" s="17">
        <v>0.59116736238150103</v>
      </c>
      <c r="AA152" s="17">
        <v>0.61582987873637096</v>
      </c>
      <c r="AB152" s="17">
        <v>0.67723792736054</v>
      </c>
      <c r="AC152" s="17">
        <v>0.60917590570687496</v>
      </c>
      <c r="AD152" s="17">
        <v>0.50549015049069601</v>
      </c>
      <c r="AE152" s="17">
        <v>0.53583187090725304</v>
      </c>
      <c r="AF152" s="17"/>
      <c r="AG152" s="17">
        <v>0.48967578381655802</v>
      </c>
      <c r="AH152" s="17">
        <v>0.73956126669895506</v>
      </c>
      <c r="AI152" s="17">
        <v>0.60054282220363298</v>
      </c>
      <c r="AJ152" s="17">
        <v>0.47913105974596898</v>
      </c>
      <c r="AK152" s="17">
        <v>0.58972346037312595</v>
      </c>
      <c r="AL152" s="17">
        <v>0.61080211284173302</v>
      </c>
      <c r="AM152" s="17"/>
      <c r="AN152" s="17">
        <v>0.521282564221907</v>
      </c>
      <c r="AO152" s="17">
        <v>0.59089328210728298</v>
      </c>
      <c r="AP152" s="17">
        <v>0.66066878157253295</v>
      </c>
      <c r="AQ152" s="17"/>
      <c r="AR152" s="17">
        <v>0.45945457260149403</v>
      </c>
      <c r="AS152" s="17">
        <v>0.536479144234566</v>
      </c>
      <c r="AT152" s="17">
        <v>0.66736462712336397</v>
      </c>
      <c r="AU152" s="17"/>
      <c r="AV152" s="17">
        <v>0.49374989046180201</v>
      </c>
      <c r="AW152" s="17">
        <v>0.58159179369996805</v>
      </c>
      <c r="AX152" s="17">
        <v>0.65636131295906797</v>
      </c>
      <c r="AY152" s="17"/>
      <c r="AZ152" s="17">
        <v>0.54924473641746896</v>
      </c>
      <c r="BA152" s="17">
        <v>0.63283479195008496</v>
      </c>
    </row>
    <row r="153" spans="2:53" x14ac:dyDescent="0.35">
      <c r="B153" t="s">
        <v>130</v>
      </c>
      <c r="C153" s="17">
        <v>0.15972389513848001</v>
      </c>
      <c r="D153" s="17">
        <v>0.103658413678252</v>
      </c>
      <c r="E153" s="17">
        <v>0.21108829353611799</v>
      </c>
      <c r="F153" s="17"/>
      <c r="G153" s="17">
        <v>0.15879189640217101</v>
      </c>
      <c r="H153" s="17">
        <v>0.12270585401148799</v>
      </c>
      <c r="I153" s="17">
        <v>0.14668131499315801</v>
      </c>
      <c r="J153" s="17">
        <v>0.18915485388320299</v>
      </c>
      <c r="K153" s="17">
        <v>0.15376164278569901</v>
      </c>
      <c r="L153" s="17">
        <v>0.173439652639681</v>
      </c>
      <c r="M153" s="17"/>
      <c r="N153" s="17">
        <v>0.13873256377378601</v>
      </c>
      <c r="O153" s="17">
        <v>0.17354290586545301</v>
      </c>
      <c r="P153" s="17"/>
      <c r="Q153" s="17">
        <v>0.18977013219081601</v>
      </c>
      <c r="R153" s="17">
        <v>0.205674435743705</v>
      </c>
      <c r="S153" s="17">
        <v>0.20437951777869401</v>
      </c>
      <c r="T153" s="17">
        <v>0.16192189868295601</v>
      </c>
      <c r="U153" s="17">
        <v>0.184039915250581</v>
      </c>
      <c r="V153" s="17">
        <v>0.19647150986006401</v>
      </c>
      <c r="W153" s="17">
        <v>0.13560531225966399</v>
      </c>
      <c r="X153" s="17">
        <v>0.108531744023946</v>
      </c>
      <c r="Y153" s="17">
        <v>0.14426821404353801</v>
      </c>
      <c r="Z153" s="17">
        <v>7.2661251546108696E-2</v>
      </c>
      <c r="AA153" s="17">
        <v>0.14123236178138601</v>
      </c>
      <c r="AB153" s="17">
        <v>2.7417909139682398E-2</v>
      </c>
      <c r="AC153" s="17">
        <v>2.62444999597902E-2</v>
      </c>
      <c r="AD153" s="17">
        <v>0</v>
      </c>
      <c r="AE153" s="17">
        <v>0.17295518177840499</v>
      </c>
      <c r="AF153" s="17"/>
      <c r="AG153" s="17">
        <v>0.145623984196947</v>
      </c>
      <c r="AH153" s="17">
        <v>8.2365986199954902E-2</v>
      </c>
      <c r="AI153" s="17">
        <v>8.4425478553237496E-2</v>
      </c>
      <c r="AJ153" s="17">
        <v>0.13223990102941799</v>
      </c>
      <c r="AK153" s="17">
        <v>0.11142590278869501</v>
      </c>
      <c r="AL153" s="17">
        <v>0.233480677019338</v>
      </c>
      <c r="AM153" s="17"/>
      <c r="AN153" s="17">
        <v>0.137482646050266</v>
      </c>
      <c r="AO153" s="17">
        <v>0.14689443117972301</v>
      </c>
      <c r="AP153" s="17">
        <v>0.101571677434511</v>
      </c>
      <c r="AQ153" s="17"/>
      <c r="AR153" s="17">
        <v>0.100453732701917</v>
      </c>
      <c r="AS153" s="17">
        <v>0.13352181071580499</v>
      </c>
      <c r="AT153" s="17">
        <v>0.137636848103802</v>
      </c>
      <c r="AU153" s="17"/>
      <c r="AV153" s="17">
        <v>6.7579242747675405E-2</v>
      </c>
      <c r="AW153" s="17">
        <v>0.14881703063930499</v>
      </c>
      <c r="AX153" s="17">
        <v>0.13703153230149201</v>
      </c>
      <c r="AY153" s="17"/>
      <c r="AZ153" s="17">
        <v>0.140789382524726</v>
      </c>
      <c r="BA153" s="17">
        <v>0.184847560504211</v>
      </c>
    </row>
    <row r="154" spans="2:53" x14ac:dyDescent="0.35">
      <c r="C154" s="17"/>
      <c r="D154" s="17"/>
      <c r="E154" s="17"/>
      <c r="F154" s="17"/>
      <c r="G154" s="17"/>
      <c r="H154" s="17"/>
      <c r="I154" s="17"/>
      <c r="J154" s="17"/>
      <c r="K154" s="17"/>
      <c r="L154" s="17"/>
      <c r="M154" s="17"/>
      <c r="N154" s="17"/>
      <c r="O154" s="17"/>
      <c r="P154" s="17"/>
      <c r="Q154" s="17"/>
      <c r="R154" s="17"/>
      <c r="S154" s="17"/>
      <c r="T154" s="17"/>
      <c r="U154" s="17"/>
      <c r="V154" s="17"/>
      <c r="W154" s="17"/>
      <c r="X154" s="17"/>
      <c r="Y154" s="17"/>
      <c r="Z154" s="17"/>
      <c r="AA154" s="17"/>
      <c r="AB154" s="17"/>
      <c r="AC154" s="17"/>
      <c r="AD154" s="17"/>
      <c r="AE154" s="17"/>
      <c r="AF154" s="17"/>
      <c r="AG154" s="17"/>
      <c r="AH154" s="17"/>
      <c r="AI154" s="17"/>
      <c r="AJ154" s="17"/>
      <c r="AK154" s="17"/>
      <c r="AL154" s="17"/>
      <c r="AM154" s="17"/>
      <c r="AN154" s="17"/>
      <c r="AO154" s="17"/>
      <c r="AP154" s="17"/>
      <c r="AQ154" s="17"/>
      <c r="AR154" s="17"/>
      <c r="AS154" s="17"/>
      <c r="AT154" s="17"/>
      <c r="AU154" s="17"/>
      <c r="AV154" s="17"/>
      <c r="AW154" s="17"/>
      <c r="AX154" s="17"/>
      <c r="AY154" s="17"/>
      <c r="AZ154" s="17"/>
      <c r="BA154" s="17"/>
    </row>
    <row r="155" spans="2:53" x14ac:dyDescent="0.35">
      <c r="B155" s="6" t="s">
        <v>140</v>
      </c>
      <c r="C155" s="17"/>
      <c r="D155" s="17"/>
      <c r="E155" s="17"/>
      <c r="F155" s="17"/>
      <c r="G155" s="17"/>
      <c r="H155" s="17"/>
      <c r="I155" s="17"/>
      <c r="J155" s="17"/>
      <c r="K155" s="17"/>
      <c r="L155" s="17"/>
      <c r="M155" s="17"/>
      <c r="N155" s="17"/>
      <c r="O155" s="17"/>
      <c r="P155" s="17"/>
      <c r="Q155" s="17"/>
      <c r="R155" s="17"/>
      <c r="S155" s="17"/>
      <c r="T155" s="17"/>
      <c r="U155" s="17"/>
      <c r="V155" s="17"/>
      <c r="W155" s="17"/>
      <c r="X155" s="17"/>
      <c r="Y155" s="17"/>
      <c r="Z155" s="17"/>
      <c r="AA155" s="17"/>
      <c r="AB155" s="17"/>
      <c r="AC155" s="17"/>
      <c r="AD155" s="17"/>
      <c r="AE155" s="17"/>
      <c r="AF155" s="17"/>
      <c r="AG155" s="17"/>
      <c r="AH155" s="17"/>
      <c r="AI155" s="17"/>
      <c r="AJ155" s="17"/>
      <c r="AK155" s="17"/>
      <c r="AL155" s="17"/>
      <c r="AM155" s="17"/>
      <c r="AN155" s="17"/>
      <c r="AO155" s="17"/>
      <c r="AP155" s="17"/>
      <c r="AQ155" s="17"/>
      <c r="AR155" s="17"/>
      <c r="AS155" s="17"/>
      <c r="AT155" s="17"/>
      <c r="AU155" s="17"/>
      <c r="AV155" s="17"/>
      <c r="AW155" s="17"/>
      <c r="AX155" s="17"/>
      <c r="AY155" s="17"/>
      <c r="AZ155" s="17"/>
      <c r="BA155" s="17"/>
    </row>
    <row r="156" spans="2:53" x14ac:dyDescent="0.35">
      <c r="B156" s="21" t="s">
        <v>86</v>
      </c>
      <c r="C156" s="17"/>
      <c r="D156" s="17"/>
      <c r="E156" s="17"/>
      <c r="F156" s="17"/>
      <c r="G156" s="17"/>
      <c r="H156" s="17"/>
      <c r="I156" s="17"/>
      <c r="J156" s="17"/>
      <c r="K156" s="17"/>
      <c r="L156" s="17"/>
      <c r="M156" s="17"/>
      <c r="N156" s="17"/>
      <c r="O156" s="17"/>
      <c r="P156" s="17"/>
      <c r="Q156" s="17"/>
      <c r="R156" s="17"/>
      <c r="S156" s="17"/>
      <c r="T156" s="17"/>
      <c r="U156" s="17"/>
      <c r="V156" s="17"/>
      <c r="W156" s="17"/>
      <c r="X156" s="17"/>
      <c r="Y156" s="17"/>
      <c r="Z156" s="17"/>
      <c r="AA156" s="17"/>
      <c r="AB156" s="17"/>
      <c r="AC156" s="17"/>
      <c r="AD156" s="17"/>
      <c r="AE156" s="17"/>
      <c r="AF156" s="17"/>
      <c r="AG156" s="17"/>
      <c r="AH156" s="17"/>
      <c r="AI156" s="17"/>
      <c r="AJ156" s="17"/>
      <c r="AK156" s="17"/>
      <c r="AL156" s="17"/>
      <c r="AM156" s="17"/>
      <c r="AN156" s="17"/>
      <c r="AO156" s="17"/>
      <c r="AP156" s="17"/>
      <c r="AQ156" s="17"/>
      <c r="AR156" s="17"/>
      <c r="AS156" s="17"/>
      <c r="AT156" s="17"/>
      <c r="AU156" s="17"/>
      <c r="AV156" s="17"/>
      <c r="AW156" s="17"/>
      <c r="AX156" s="17"/>
      <c r="AY156" s="17"/>
      <c r="AZ156" s="17"/>
      <c r="BA156" s="17"/>
    </row>
    <row r="157" spans="2:53" x14ac:dyDescent="0.35">
      <c r="B157" t="s">
        <v>132</v>
      </c>
      <c r="C157" s="17">
        <v>0.28525901511381202</v>
      </c>
      <c r="D157" s="17">
        <v>0.30162253954266399</v>
      </c>
      <c r="E157" s="17">
        <v>0.26787840722446599</v>
      </c>
      <c r="F157" s="17"/>
      <c r="G157" s="17">
        <v>0.33109382376479102</v>
      </c>
      <c r="H157" s="17">
        <v>0.336293963484812</v>
      </c>
      <c r="I157" s="17">
        <v>0.30620622819036902</v>
      </c>
      <c r="J157" s="17">
        <v>0.274619694440981</v>
      </c>
      <c r="K157" s="17">
        <v>0.27337765247919099</v>
      </c>
      <c r="L157" s="17">
        <v>0.23977872430584701</v>
      </c>
      <c r="M157" s="17"/>
      <c r="N157" s="17">
        <v>0.30891039926104402</v>
      </c>
      <c r="O157" s="17">
        <v>0.26968883876053501</v>
      </c>
      <c r="P157" s="17"/>
      <c r="Q157" s="17">
        <v>0.27320702272269998</v>
      </c>
      <c r="R157" s="17">
        <v>0.31662374329095</v>
      </c>
      <c r="S157" s="17">
        <v>0.22696790067033801</v>
      </c>
      <c r="T157" s="17">
        <v>0.30703068610669199</v>
      </c>
      <c r="U157" s="17">
        <v>0.25599590835962399</v>
      </c>
      <c r="V157" s="17">
        <v>0.24775857900927201</v>
      </c>
      <c r="W157" s="17">
        <v>0.31691756401354698</v>
      </c>
      <c r="X157" s="17">
        <v>0.31755014271321402</v>
      </c>
      <c r="Y157" s="17">
        <v>0.283827486630499</v>
      </c>
      <c r="Z157" s="17">
        <v>0.27256015236872699</v>
      </c>
      <c r="AA157" s="17">
        <v>0.332578329559023</v>
      </c>
      <c r="AB157" s="17">
        <v>0.32759175099799098</v>
      </c>
      <c r="AC157" s="17">
        <v>0.29519086631542002</v>
      </c>
      <c r="AD157" s="17">
        <v>0.494084054869182</v>
      </c>
      <c r="AE157" s="17">
        <v>0.2671983673951</v>
      </c>
      <c r="AF157" s="17"/>
      <c r="AG157" s="17">
        <v>0.18787027157063099</v>
      </c>
      <c r="AH157" s="17">
        <v>0.34876319152517998</v>
      </c>
      <c r="AI157" s="17">
        <v>0.45942097812612698</v>
      </c>
      <c r="AJ157" s="17">
        <v>0.25904346953751101</v>
      </c>
      <c r="AK157" s="17">
        <v>0.26648941585491798</v>
      </c>
      <c r="AL157" s="17">
        <v>0.23169981242194901</v>
      </c>
      <c r="AM157" s="17"/>
      <c r="AN157" s="17">
        <v>0.342086531437167</v>
      </c>
      <c r="AO157" s="17">
        <v>0.27133083248082401</v>
      </c>
      <c r="AP157" s="17">
        <v>0.28368012051476099</v>
      </c>
      <c r="AQ157" s="17"/>
      <c r="AR157" s="17">
        <v>0.203511434285198</v>
      </c>
      <c r="AS157" s="17">
        <v>0.25221012434721302</v>
      </c>
      <c r="AT157" s="17">
        <v>0.33189083407540798</v>
      </c>
      <c r="AU157" s="17"/>
      <c r="AV157" s="17">
        <v>0.33076459078308201</v>
      </c>
      <c r="AW157" s="17">
        <v>0.28045309845431299</v>
      </c>
      <c r="AX157" s="17">
        <v>0.30401824317099502</v>
      </c>
      <c r="AY157" s="17"/>
      <c r="AZ157" s="17">
        <v>0.50024517820874803</v>
      </c>
      <c r="BA157" s="17">
        <v>0</v>
      </c>
    </row>
    <row r="158" spans="2:53" x14ac:dyDescent="0.35">
      <c r="B158" t="s">
        <v>133</v>
      </c>
      <c r="C158" s="17">
        <v>0.20152455519963</v>
      </c>
      <c r="D158" s="17">
        <v>0.21184039071320701</v>
      </c>
      <c r="E158" s="17">
        <v>0.19147466736541999</v>
      </c>
      <c r="F158" s="17"/>
      <c r="G158" s="17">
        <v>0.14994074854943201</v>
      </c>
      <c r="H158" s="17">
        <v>0.18982501043384201</v>
      </c>
      <c r="I158" s="17">
        <v>0.183385900516712</v>
      </c>
      <c r="J158" s="17">
        <v>0.20137773315632901</v>
      </c>
      <c r="K158" s="17">
        <v>0.159758949933235</v>
      </c>
      <c r="L158" s="17">
        <v>0.26541088354082598</v>
      </c>
      <c r="M158" s="17"/>
      <c r="N158" s="17">
        <v>0.23696924542619899</v>
      </c>
      <c r="O158" s="17">
        <v>0.17819061101355499</v>
      </c>
      <c r="P158" s="17"/>
      <c r="Q158" s="17">
        <v>0.112485968616768</v>
      </c>
      <c r="R158" s="17">
        <v>0.158598019175788</v>
      </c>
      <c r="S158" s="17">
        <v>0.13743794714482099</v>
      </c>
      <c r="T158" s="17">
        <v>0.15437414570173499</v>
      </c>
      <c r="U158" s="17">
        <v>0.19054525504511099</v>
      </c>
      <c r="V158" s="17">
        <v>0.21277164358973699</v>
      </c>
      <c r="W158" s="17">
        <v>0.261791263503176</v>
      </c>
      <c r="X158" s="17">
        <v>0.26420968164964698</v>
      </c>
      <c r="Y158" s="17">
        <v>0.24820192299622201</v>
      </c>
      <c r="Z158" s="17">
        <v>0.29499117439406197</v>
      </c>
      <c r="AA158" s="17">
        <v>0.27755811756092003</v>
      </c>
      <c r="AB158" s="17">
        <v>0.24733143428359899</v>
      </c>
      <c r="AC158" s="17">
        <v>0.32303581400360798</v>
      </c>
      <c r="AD158" s="17">
        <v>0.36378346207441697</v>
      </c>
      <c r="AE158" s="17">
        <v>0.51539648620563105</v>
      </c>
      <c r="AF158" s="17"/>
      <c r="AG158" s="17">
        <v>0.29345750264384801</v>
      </c>
      <c r="AH158" s="17">
        <v>0.18018164051667299</v>
      </c>
      <c r="AI158" s="17">
        <v>0.26116793272318101</v>
      </c>
      <c r="AJ158" s="17">
        <v>0.226909099941172</v>
      </c>
      <c r="AK158" s="17">
        <v>0.26636405849286598</v>
      </c>
      <c r="AL158" s="17">
        <v>0.13349409549917399</v>
      </c>
      <c r="AM158" s="17"/>
      <c r="AN158" s="17">
        <v>0.250782009497586</v>
      </c>
      <c r="AO158" s="17">
        <v>0.200687080427357</v>
      </c>
      <c r="AP158" s="17">
        <v>0.206550989140937</v>
      </c>
      <c r="AQ158" s="17"/>
      <c r="AR158" s="17">
        <v>0.21384155324242399</v>
      </c>
      <c r="AS158" s="17">
        <v>0.233128766115623</v>
      </c>
      <c r="AT158" s="17">
        <v>0.18688501289043899</v>
      </c>
      <c r="AU158" s="17"/>
      <c r="AV158" s="17">
        <v>0.27706086823478199</v>
      </c>
      <c r="AW158" s="17">
        <v>0.2235128429063</v>
      </c>
      <c r="AX158" s="17">
        <v>0.171327471543154</v>
      </c>
      <c r="AY158" s="17"/>
      <c r="AZ158" s="17">
        <v>0.35340403523813702</v>
      </c>
      <c r="BA158" s="17">
        <v>0</v>
      </c>
    </row>
    <row r="159" spans="2:53" x14ac:dyDescent="0.35">
      <c r="B159" t="s">
        <v>134</v>
      </c>
      <c r="C159" s="17">
        <v>0.14664707089572501</v>
      </c>
      <c r="D159" s="17">
        <v>0.169723385137491</v>
      </c>
      <c r="E159" s="17">
        <v>0.12325167201022701</v>
      </c>
      <c r="F159" s="17"/>
      <c r="G159" s="17">
        <v>0.18607532553471501</v>
      </c>
      <c r="H159" s="17">
        <v>0.27031293058536399</v>
      </c>
      <c r="I159" s="17">
        <v>0.18296413994970201</v>
      </c>
      <c r="J159" s="17">
        <v>0.16109475293481201</v>
      </c>
      <c r="K159" s="17">
        <v>0.10576658558973701</v>
      </c>
      <c r="L159" s="17">
        <v>5.4868333288122698E-2</v>
      </c>
      <c r="M159" s="17"/>
      <c r="N159" s="17">
        <v>0.18766528481992001</v>
      </c>
      <c r="O159" s="17">
        <v>0.119643965262651</v>
      </c>
      <c r="P159" s="17"/>
      <c r="Q159" s="17">
        <v>0.180006861452046</v>
      </c>
      <c r="R159" s="17">
        <v>0.115696276019637</v>
      </c>
      <c r="S159" s="17">
        <v>0.11899327125088</v>
      </c>
      <c r="T159" s="17">
        <v>0.10216927165843501</v>
      </c>
      <c r="U159" s="17">
        <v>0.112934960742833</v>
      </c>
      <c r="V159" s="17">
        <v>0.12063661081146899</v>
      </c>
      <c r="W159" s="17">
        <v>0.18591089369562799</v>
      </c>
      <c r="X159" s="17">
        <v>0.179212500119593</v>
      </c>
      <c r="Y159" s="17">
        <v>0.22051909271824899</v>
      </c>
      <c r="Z159" s="17">
        <v>0.202351292102709</v>
      </c>
      <c r="AA159" s="17">
        <v>0.21689854694687499</v>
      </c>
      <c r="AB159" s="17">
        <v>0.12941248581914699</v>
      </c>
      <c r="AC159" s="17">
        <v>0.28402025426370597</v>
      </c>
      <c r="AD159" s="17">
        <v>7.1761163608488304E-2</v>
      </c>
      <c r="AE159" s="17">
        <v>0.231867965596845</v>
      </c>
      <c r="AF159" s="17"/>
      <c r="AG159" s="17">
        <v>0.18245444607588701</v>
      </c>
      <c r="AH159" s="17">
        <v>0.147118468885859</v>
      </c>
      <c r="AI159" s="17">
        <v>0.195210969510592</v>
      </c>
      <c r="AJ159" s="17">
        <v>0.110391967350795</v>
      </c>
      <c r="AK159" s="17">
        <v>0.17830569820709199</v>
      </c>
      <c r="AL159" s="17">
        <v>0.11787052890795501</v>
      </c>
      <c r="AM159" s="17"/>
      <c r="AN159" s="17">
        <v>0.153572978481887</v>
      </c>
      <c r="AO159" s="17">
        <v>0.166867042500525</v>
      </c>
      <c r="AP159" s="17">
        <v>0.15791716477639001</v>
      </c>
      <c r="AQ159" s="17"/>
      <c r="AR159" s="17">
        <v>0.26428293571165701</v>
      </c>
      <c r="AS159" s="17">
        <v>0.18059798092058499</v>
      </c>
      <c r="AT159" s="17">
        <v>0.116566147718362</v>
      </c>
      <c r="AU159" s="17"/>
      <c r="AV159" s="17">
        <v>0.244615323825322</v>
      </c>
      <c r="AW159" s="17">
        <v>0.14765483388582701</v>
      </c>
      <c r="AX159" s="17">
        <v>0.13383052798134901</v>
      </c>
      <c r="AY159" s="17"/>
      <c r="AZ159" s="17">
        <v>0.25716799900172899</v>
      </c>
      <c r="BA159" s="17">
        <v>0</v>
      </c>
    </row>
    <row r="160" spans="2:53" x14ac:dyDescent="0.35">
      <c r="B160" t="s">
        <v>135</v>
      </c>
      <c r="C160" s="17">
        <v>0.121380102037346</v>
      </c>
      <c r="D160" s="17">
        <v>0.14512553739772199</v>
      </c>
      <c r="E160" s="17">
        <v>9.6725738234941905E-2</v>
      </c>
      <c r="F160" s="17"/>
      <c r="G160" s="17">
        <v>0.18657747891061799</v>
      </c>
      <c r="H160" s="17">
        <v>0.24262308194875801</v>
      </c>
      <c r="I160" s="17">
        <v>0.112937067978646</v>
      </c>
      <c r="J160" s="17">
        <v>7.4020702930302398E-2</v>
      </c>
      <c r="K160" s="17">
        <v>0.112462482576921</v>
      </c>
      <c r="L160" s="17">
        <v>6.8540996889703901E-2</v>
      </c>
      <c r="M160" s="17"/>
      <c r="N160" s="17">
        <v>0.14008861572491399</v>
      </c>
      <c r="O160" s="17">
        <v>0.109063915567676</v>
      </c>
      <c r="P160" s="17"/>
      <c r="Q160" s="17">
        <v>0.117447945346993</v>
      </c>
      <c r="R160" s="17">
        <v>0.144619205951492</v>
      </c>
      <c r="S160" s="17">
        <v>0.133610119352843</v>
      </c>
      <c r="T160" s="17">
        <v>0.15565560076991999</v>
      </c>
      <c r="U160" s="17">
        <v>7.8615559964464399E-2</v>
      </c>
      <c r="V160" s="17">
        <v>0.12019994306326</v>
      </c>
      <c r="W160" s="17">
        <v>0.104912636051762</v>
      </c>
      <c r="X160" s="17">
        <v>0.106401838340366</v>
      </c>
      <c r="Y160" s="17">
        <v>8.7227587799678694E-2</v>
      </c>
      <c r="Z160" s="17">
        <v>0.130046685286451</v>
      </c>
      <c r="AA160" s="17">
        <v>0.106253339104651</v>
      </c>
      <c r="AB160" s="17">
        <v>0.18381086246289999</v>
      </c>
      <c r="AC160" s="17">
        <v>0.207312626350171</v>
      </c>
      <c r="AD160" s="17">
        <v>7.7367667696882997E-2</v>
      </c>
      <c r="AE160" s="17">
        <v>0.146896538806601</v>
      </c>
      <c r="AF160" s="17"/>
      <c r="AG160" s="17">
        <v>0.14324203699815199</v>
      </c>
      <c r="AH160" s="17">
        <v>8.4846515559535096E-2</v>
      </c>
      <c r="AI160" s="17">
        <v>0.36474030948666403</v>
      </c>
      <c r="AJ160" s="17">
        <v>0.13173221639275301</v>
      </c>
      <c r="AK160" s="17">
        <v>9.0602902811481895E-2</v>
      </c>
      <c r="AL160" s="17">
        <v>8.2187010798131094E-2</v>
      </c>
      <c r="AM160" s="17"/>
      <c r="AN160" s="17">
        <v>0.191873804406862</v>
      </c>
      <c r="AO160" s="17">
        <v>0.12884819348667501</v>
      </c>
      <c r="AP160" s="17">
        <v>9.3617637867703399E-2</v>
      </c>
      <c r="AQ160" s="17"/>
      <c r="AR160" s="17">
        <v>0.178897642189213</v>
      </c>
      <c r="AS160" s="17">
        <v>0.123511162517343</v>
      </c>
      <c r="AT160" s="17">
        <v>0.124820565973723</v>
      </c>
      <c r="AU160" s="17"/>
      <c r="AV160" s="17">
        <v>0.159393819250401</v>
      </c>
      <c r="AW160" s="17">
        <v>0.116643693871924</v>
      </c>
      <c r="AX160" s="17">
        <v>0.127919259573092</v>
      </c>
      <c r="AY160" s="17"/>
      <c r="AZ160" s="17">
        <v>0.212858516497516</v>
      </c>
      <c r="BA160" s="17">
        <v>0</v>
      </c>
    </row>
    <row r="161" spans="2:53" x14ac:dyDescent="0.35">
      <c r="B161" t="s">
        <v>136</v>
      </c>
      <c r="C161" s="17">
        <v>0.106947417849903</v>
      </c>
      <c r="D161" s="17">
        <v>0.119777862416119</v>
      </c>
      <c r="E161" s="17">
        <v>9.4281186591673102E-2</v>
      </c>
      <c r="F161" s="17"/>
      <c r="G161" s="17">
        <v>0.191612057477965</v>
      </c>
      <c r="H161" s="17">
        <v>0.17889137948347</v>
      </c>
      <c r="I161" s="17">
        <v>0.109305575646464</v>
      </c>
      <c r="J161" s="17">
        <v>7.9829481246880496E-2</v>
      </c>
      <c r="K161" s="17">
        <v>4.3105021685163197E-2</v>
      </c>
      <c r="L161" s="17">
        <v>8.8294487388984294E-2</v>
      </c>
      <c r="M161" s="17"/>
      <c r="N161" s="17">
        <v>0.11749652801980499</v>
      </c>
      <c r="O161" s="17">
        <v>0.10000272891782799</v>
      </c>
      <c r="P161" s="17"/>
      <c r="Q161" s="17">
        <v>0.15423927334843501</v>
      </c>
      <c r="R161" s="17">
        <v>8.9709229423230299E-2</v>
      </c>
      <c r="S161" s="17">
        <v>6.9157270602971305E-2</v>
      </c>
      <c r="T161" s="17">
        <v>8.2740787578304706E-2</v>
      </c>
      <c r="U161" s="17">
        <v>9.7085099590580606E-2</v>
      </c>
      <c r="V161" s="17">
        <v>0.115203785657432</v>
      </c>
      <c r="W161" s="17">
        <v>0.125929107893792</v>
      </c>
      <c r="X161" s="17">
        <v>9.1165867101978298E-2</v>
      </c>
      <c r="Y161" s="17">
        <v>8.4632522985274294E-2</v>
      </c>
      <c r="Z161" s="17">
        <v>0.13878593267195299</v>
      </c>
      <c r="AA161" s="17">
        <v>0.16661940393063501</v>
      </c>
      <c r="AB161" s="17">
        <v>0.11536363263768799</v>
      </c>
      <c r="AC161" s="17">
        <v>8.2481884555267601E-2</v>
      </c>
      <c r="AD161" s="17">
        <v>0.15825221978640799</v>
      </c>
      <c r="AE161" s="17">
        <v>0.21436956338150301</v>
      </c>
      <c r="AF161" s="17"/>
      <c r="AG161" s="17">
        <v>0.144592776260385</v>
      </c>
      <c r="AH161" s="17">
        <v>7.9738625284656306E-2</v>
      </c>
      <c r="AI161" s="17">
        <v>0.15101124118685599</v>
      </c>
      <c r="AJ161" s="17">
        <v>0.112204484025581</v>
      </c>
      <c r="AK161" s="17">
        <v>0.13348461377572601</v>
      </c>
      <c r="AL161" s="17">
        <v>8.9514598054439995E-2</v>
      </c>
      <c r="AM161" s="17"/>
      <c r="AN161" s="17">
        <v>0.11600447510681899</v>
      </c>
      <c r="AO161" s="17">
        <v>0.13478811443855501</v>
      </c>
      <c r="AP161" s="17">
        <v>0.100770918996368</v>
      </c>
      <c r="AQ161" s="17"/>
      <c r="AR161" s="17">
        <v>0.15291033391011899</v>
      </c>
      <c r="AS161" s="17">
        <v>0.149853632196013</v>
      </c>
      <c r="AT161" s="17">
        <v>7.8360085775295504E-2</v>
      </c>
      <c r="AU161" s="17"/>
      <c r="AV161" s="17">
        <v>0.20923400411309301</v>
      </c>
      <c r="AW161" s="17">
        <v>0.10513254473536</v>
      </c>
      <c r="AX161" s="17">
        <v>9.8306989399683298E-2</v>
      </c>
      <c r="AY161" s="17"/>
      <c r="AZ161" s="17">
        <v>0.187548604134193</v>
      </c>
      <c r="BA161" s="17">
        <v>0</v>
      </c>
    </row>
    <row r="162" spans="2:53" x14ac:dyDescent="0.35">
      <c r="B162" t="s">
        <v>137</v>
      </c>
      <c r="C162" s="17">
        <v>0.105410165510917</v>
      </c>
      <c r="D162" s="17">
        <v>0.136685935738701</v>
      </c>
      <c r="E162" s="17">
        <v>7.3876491567234304E-2</v>
      </c>
      <c r="F162" s="17"/>
      <c r="G162" s="17">
        <v>0.216887142296216</v>
      </c>
      <c r="H162" s="17">
        <v>0.17803181097561399</v>
      </c>
      <c r="I162" s="17">
        <v>0.13209182038262701</v>
      </c>
      <c r="J162" s="17">
        <v>5.9697530645601897E-2</v>
      </c>
      <c r="K162" s="17">
        <v>4.6013185009543399E-2</v>
      </c>
      <c r="L162" s="17">
        <v>7.0322621440000593E-2</v>
      </c>
      <c r="M162" s="17"/>
      <c r="N162" s="17">
        <v>0.119766829093067</v>
      </c>
      <c r="O162" s="17">
        <v>9.5958888476676996E-2</v>
      </c>
      <c r="P162" s="17"/>
      <c r="Q162" s="17">
        <v>0.13593011741432801</v>
      </c>
      <c r="R162" s="17">
        <v>0.144700319755143</v>
      </c>
      <c r="S162" s="17">
        <v>5.33131635735795E-2</v>
      </c>
      <c r="T162" s="17">
        <v>9.9336355920067496E-2</v>
      </c>
      <c r="U162" s="17">
        <v>9.9834482321649598E-2</v>
      </c>
      <c r="V162" s="17">
        <v>0.109725320866215</v>
      </c>
      <c r="W162" s="17">
        <v>8.9988240574810904E-2</v>
      </c>
      <c r="X162" s="17">
        <v>8.2134442166183194E-2</v>
      </c>
      <c r="Y162" s="17">
        <v>5.1307739792403897E-2</v>
      </c>
      <c r="Z162" s="17">
        <v>0.100006118747998</v>
      </c>
      <c r="AA162" s="17">
        <v>0.151198977883303</v>
      </c>
      <c r="AB162" s="17">
        <v>9.1010362567287506E-2</v>
      </c>
      <c r="AC162" s="17">
        <v>6.6897835429504296E-2</v>
      </c>
      <c r="AD162" s="17">
        <v>0.32774375640513198</v>
      </c>
      <c r="AE162" s="17">
        <v>0.34565973064323102</v>
      </c>
      <c r="AF162" s="17"/>
      <c r="AG162" s="17">
        <v>0.10247911636874101</v>
      </c>
      <c r="AH162" s="17">
        <v>0.124177348360943</v>
      </c>
      <c r="AI162" s="17">
        <v>0.25642196264494099</v>
      </c>
      <c r="AJ162" s="17">
        <v>0.110450042366387</v>
      </c>
      <c r="AK162" s="17">
        <v>8.6640635009548606E-2</v>
      </c>
      <c r="AL162" s="17">
        <v>7.1743808922196103E-2</v>
      </c>
      <c r="AM162" s="17"/>
      <c r="AN162" s="17">
        <v>0.14418231224310599</v>
      </c>
      <c r="AO162" s="17">
        <v>6.47980426746331E-2</v>
      </c>
      <c r="AP162" s="17">
        <v>0.123208110295075</v>
      </c>
      <c r="AQ162" s="17"/>
      <c r="AR162" s="17">
        <v>0.15294195872074401</v>
      </c>
      <c r="AS162" s="17">
        <v>0.102440472009491</v>
      </c>
      <c r="AT162" s="17">
        <v>0.110608290637235</v>
      </c>
      <c r="AU162" s="17"/>
      <c r="AV162" s="17">
        <v>0.18670715826036799</v>
      </c>
      <c r="AW162" s="17">
        <v>9.3400445684284003E-2</v>
      </c>
      <c r="AX162" s="17">
        <v>0.109131204144698</v>
      </c>
      <c r="AY162" s="17"/>
      <c r="AZ162" s="17">
        <v>0.18485279776340799</v>
      </c>
      <c r="BA162" s="17">
        <v>0</v>
      </c>
    </row>
    <row r="163" spans="2:53" x14ac:dyDescent="0.35">
      <c r="B163" t="s">
        <v>138</v>
      </c>
      <c r="C163" s="17">
        <v>7.6428269886385902E-2</v>
      </c>
      <c r="D163" s="17">
        <v>8.7138468346135103E-2</v>
      </c>
      <c r="E163" s="17">
        <v>6.3985013432342197E-2</v>
      </c>
      <c r="F163" s="17"/>
      <c r="G163" s="17">
        <v>0.13001848910119701</v>
      </c>
      <c r="H163" s="17">
        <v>9.3788575753228298E-2</v>
      </c>
      <c r="I163" s="17">
        <v>8.9579858224283507E-2</v>
      </c>
      <c r="J163" s="17">
        <v>4.52031673345024E-2</v>
      </c>
      <c r="K163" s="17">
        <v>6.7800320226055394E-2</v>
      </c>
      <c r="L163" s="17">
        <v>6.3027812221142399E-2</v>
      </c>
      <c r="M163" s="17"/>
      <c r="N163" s="17">
        <v>9.5234758562768695E-2</v>
      </c>
      <c r="O163" s="17">
        <v>6.4047584533920399E-2</v>
      </c>
      <c r="P163" s="17"/>
      <c r="Q163" s="17">
        <v>9.8789355539891197E-2</v>
      </c>
      <c r="R163" s="17">
        <v>4.4456087745216602E-2</v>
      </c>
      <c r="S163" s="17">
        <v>5.4018060604041802E-2</v>
      </c>
      <c r="T163" s="17">
        <v>5.9563174394796498E-2</v>
      </c>
      <c r="U163" s="17">
        <v>7.0006318782007804E-2</v>
      </c>
      <c r="V163" s="17">
        <v>7.3251192274520593E-2</v>
      </c>
      <c r="W163" s="17">
        <v>0.109523962233702</v>
      </c>
      <c r="X163" s="17">
        <v>7.9850497863414804E-2</v>
      </c>
      <c r="Y163" s="17">
        <v>8.2337321181726902E-2</v>
      </c>
      <c r="Z163" s="17">
        <v>5.0309442572293799E-2</v>
      </c>
      <c r="AA163" s="17">
        <v>0.100015380287744</v>
      </c>
      <c r="AB163" s="17">
        <v>8.4312627658442899E-2</v>
      </c>
      <c r="AC163" s="17">
        <v>0.24401097342643999</v>
      </c>
      <c r="AD163" s="17">
        <v>7.2500014788430697E-2</v>
      </c>
      <c r="AE163" s="17">
        <v>0.240971861964067</v>
      </c>
      <c r="AF163" s="17"/>
      <c r="AG163" s="17">
        <v>9.7604844054304501E-2</v>
      </c>
      <c r="AH163" s="17">
        <v>5.5050138362335597E-2</v>
      </c>
      <c r="AI163" s="17">
        <v>0.12124348406346901</v>
      </c>
      <c r="AJ163" s="17">
        <v>7.96956457095572E-2</v>
      </c>
      <c r="AK163" s="17">
        <v>7.0153120611759101E-2</v>
      </c>
      <c r="AL163" s="17">
        <v>5.9202710607606901E-2</v>
      </c>
      <c r="AM163" s="17"/>
      <c r="AN163" s="17">
        <v>8.8458677800574495E-2</v>
      </c>
      <c r="AO163" s="17">
        <v>0.106938450273142</v>
      </c>
      <c r="AP163" s="17">
        <v>5.9118583239463098E-2</v>
      </c>
      <c r="AQ163" s="17"/>
      <c r="AR163" s="17">
        <v>0.103851657711163</v>
      </c>
      <c r="AS163" s="17">
        <v>7.8907618749348304E-2</v>
      </c>
      <c r="AT163" s="17">
        <v>7.4826323521480997E-2</v>
      </c>
      <c r="AU163" s="17"/>
      <c r="AV163" s="17">
        <v>0.117390947030138</v>
      </c>
      <c r="AW163" s="17">
        <v>6.6742267510314396E-2</v>
      </c>
      <c r="AX163" s="17">
        <v>8.2675189305598099E-2</v>
      </c>
      <c r="AY163" s="17"/>
      <c r="AZ163" s="17">
        <v>0.13402862473688101</v>
      </c>
      <c r="BA163" s="17">
        <v>0</v>
      </c>
    </row>
    <row r="164" spans="2:53" x14ac:dyDescent="0.35">
      <c r="B164" t="s">
        <v>139</v>
      </c>
      <c r="C164" s="17">
        <v>4.3266365915460299E-2</v>
      </c>
      <c r="D164" s="17">
        <v>5.8058442899783097E-2</v>
      </c>
      <c r="E164" s="17">
        <v>2.8595249731823001E-2</v>
      </c>
      <c r="F164" s="17"/>
      <c r="G164" s="17">
        <v>5.9981531658879497E-2</v>
      </c>
      <c r="H164" s="17">
        <v>0.10540865185649601</v>
      </c>
      <c r="I164" s="17">
        <v>6.2204666767787201E-2</v>
      </c>
      <c r="J164" s="17">
        <v>1.6898906067386098E-2</v>
      </c>
      <c r="K164" s="17">
        <v>2.0238040768280299E-2</v>
      </c>
      <c r="L164" s="17">
        <v>2.1376329181699801E-2</v>
      </c>
      <c r="M164" s="17"/>
      <c r="N164" s="17">
        <v>5.6641815053959002E-2</v>
      </c>
      <c r="O164" s="17">
        <v>3.4461041855173902E-2</v>
      </c>
      <c r="P164" s="17"/>
      <c r="Q164" s="17">
        <v>7.2474045813196095E-2</v>
      </c>
      <c r="R164" s="17">
        <v>4.4439152663190498E-2</v>
      </c>
      <c r="S164" s="17">
        <v>6.4329290059102706E-2</v>
      </c>
      <c r="T164" s="17">
        <v>3.6760771219924798E-2</v>
      </c>
      <c r="U164" s="17">
        <v>2.3401645570941099E-2</v>
      </c>
      <c r="V164" s="17">
        <v>1.8410092307001299E-2</v>
      </c>
      <c r="W164" s="17">
        <v>4.7295870516950202E-2</v>
      </c>
      <c r="X164" s="17">
        <v>2.7813768611430201E-2</v>
      </c>
      <c r="Y164" s="17">
        <v>4.8000945142283098E-2</v>
      </c>
      <c r="Z164" s="17">
        <v>3.6048662097790597E-2</v>
      </c>
      <c r="AA164" s="17">
        <v>3.85763936887061E-2</v>
      </c>
      <c r="AB164" s="17">
        <v>0</v>
      </c>
      <c r="AC164" s="17">
        <v>0.158081843041283</v>
      </c>
      <c r="AD164" s="17">
        <v>7.7367667696882997E-2</v>
      </c>
      <c r="AE164" s="17">
        <v>0.16229087562835301</v>
      </c>
      <c r="AF164" s="17"/>
      <c r="AG164" s="17">
        <v>4.3234503339015802E-2</v>
      </c>
      <c r="AH164" s="17">
        <v>4.9966674194195398E-2</v>
      </c>
      <c r="AI164" s="17">
        <v>0.11087205456138</v>
      </c>
      <c r="AJ164" s="17">
        <v>5.49423446215659E-2</v>
      </c>
      <c r="AK164" s="17">
        <v>3.12537724076326E-2</v>
      </c>
      <c r="AL164" s="17">
        <v>1.7868620879630599E-2</v>
      </c>
      <c r="AM164" s="17"/>
      <c r="AN164" s="17">
        <v>5.5945477882736898E-2</v>
      </c>
      <c r="AO164" s="17">
        <v>4.6455297806368402E-2</v>
      </c>
      <c r="AP164" s="17">
        <v>4.5356601819944699E-2</v>
      </c>
      <c r="AQ164" s="17"/>
      <c r="AR164" s="17">
        <v>0.12746694765169</v>
      </c>
      <c r="AS164" s="17">
        <v>3.98562785175261E-2</v>
      </c>
      <c r="AT164" s="17">
        <v>3.5778276503296902E-2</v>
      </c>
      <c r="AU164" s="17"/>
      <c r="AV164" s="17">
        <v>9.39756468423084E-2</v>
      </c>
      <c r="AW164" s="17">
        <v>3.5205583720196797E-2</v>
      </c>
      <c r="AX164" s="17">
        <v>4.4555083398816003E-2</v>
      </c>
      <c r="AY164" s="17"/>
      <c r="AZ164" s="17">
        <v>7.5874169723221502E-2</v>
      </c>
      <c r="BA164" s="17">
        <v>0</v>
      </c>
    </row>
    <row r="165" spans="2:53" x14ac:dyDescent="0.35">
      <c r="B165" t="s">
        <v>130</v>
      </c>
      <c r="C165" s="17">
        <v>2.7411403677451901E-2</v>
      </c>
      <c r="D165" s="17">
        <v>2.8136641622248101E-2</v>
      </c>
      <c r="E165" s="17">
        <v>2.6852386421933001E-2</v>
      </c>
      <c r="F165" s="17"/>
      <c r="G165" s="17">
        <v>4.5980467172271798E-2</v>
      </c>
      <c r="H165" s="17">
        <v>2.48809449543641E-2</v>
      </c>
      <c r="I165" s="17">
        <v>2.80257565098305E-2</v>
      </c>
      <c r="J165" s="17">
        <v>2.91217764882967E-2</v>
      </c>
      <c r="K165" s="17">
        <v>3.5213185665879297E-2</v>
      </c>
      <c r="L165" s="17">
        <v>1.51918996079335E-2</v>
      </c>
      <c r="M165" s="17"/>
      <c r="N165" s="17">
        <v>1.9575376314915498E-2</v>
      </c>
      <c r="O165" s="17">
        <v>3.2570016263686899E-2</v>
      </c>
      <c r="P165" s="17"/>
      <c r="Q165" s="17">
        <v>9.3034945422619905E-2</v>
      </c>
      <c r="R165" s="17">
        <v>3.07767776823012E-2</v>
      </c>
      <c r="S165" s="17">
        <v>3.1727684703377002E-2</v>
      </c>
      <c r="T165" s="17">
        <v>3.04381194423415E-2</v>
      </c>
      <c r="U165" s="17">
        <v>8.7449600030789307E-3</v>
      </c>
      <c r="V165" s="17">
        <v>3.24878572118594E-2</v>
      </c>
      <c r="W165" s="17">
        <v>1.06474977969848E-2</v>
      </c>
      <c r="X165" s="17">
        <v>0</v>
      </c>
      <c r="Y165" s="17">
        <v>0</v>
      </c>
      <c r="Z165" s="17">
        <v>8.8778929194316802E-3</v>
      </c>
      <c r="AA165" s="17">
        <v>0</v>
      </c>
      <c r="AB165" s="17">
        <v>7.1643629391466707E-2</v>
      </c>
      <c r="AC165" s="17">
        <v>0</v>
      </c>
      <c r="AD165" s="17">
        <v>0</v>
      </c>
      <c r="AE165" s="17">
        <v>5.1404153954909403E-2</v>
      </c>
      <c r="AF165" s="17"/>
      <c r="AG165" s="17">
        <v>6.6369649379269804E-3</v>
      </c>
      <c r="AH165" s="17">
        <v>6.4843811403790296E-3</v>
      </c>
      <c r="AI165" s="17">
        <v>1.3256378147003501E-2</v>
      </c>
      <c r="AJ165" s="17">
        <v>2.20380029623846E-2</v>
      </c>
      <c r="AK165" s="17">
        <v>5.9356209652853299E-3</v>
      </c>
      <c r="AL165" s="17">
        <v>3.7824234560623997E-2</v>
      </c>
      <c r="AM165" s="17"/>
      <c r="AN165" s="17">
        <v>1.7453496903731699E-2</v>
      </c>
      <c r="AO165" s="17">
        <v>2.94401188635167E-2</v>
      </c>
      <c r="AP165" s="17">
        <v>7.7339037937740798E-3</v>
      </c>
      <c r="AQ165" s="17"/>
      <c r="AR165" s="17">
        <v>2.3280027836527301E-2</v>
      </c>
      <c r="AS165" s="17">
        <v>1.4221765607724099E-2</v>
      </c>
      <c r="AT165" s="17">
        <v>1.1217658862645301E-2</v>
      </c>
      <c r="AU165" s="17"/>
      <c r="AV165" s="17">
        <v>1.30383373868849E-2</v>
      </c>
      <c r="AW165" s="17">
        <v>9.2781562581492703E-3</v>
      </c>
      <c r="AX165" s="17">
        <v>1.87760142451757E-2</v>
      </c>
      <c r="AY165" s="17"/>
      <c r="AZ165" s="17">
        <v>0</v>
      </c>
      <c r="BA165" s="17">
        <v>6.37828142991861E-2</v>
      </c>
    </row>
    <row r="166" spans="2:53" x14ac:dyDescent="0.35">
      <c r="B166" t="s">
        <v>84</v>
      </c>
      <c r="C166" s="17">
        <v>0.40235018615885099</v>
      </c>
      <c r="D166" s="17">
        <v>0.36720689541935397</v>
      </c>
      <c r="E166" s="17">
        <v>0.43562747442648703</v>
      </c>
      <c r="F166" s="17"/>
      <c r="G166" s="17">
        <v>0.25090979789236101</v>
      </c>
      <c r="H166" s="17">
        <v>0.276589873701786</v>
      </c>
      <c r="I166" s="17">
        <v>0.41446583793048702</v>
      </c>
      <c r="J166" s="17">
        <v>0.449049756781214</v>
      </c>
      <c r="K166" s="17">
        <v>0.49034932093619998</v>
      </c>
      <c r="L166" s="17">
        <v>0.44142972395630597</v>
      </c>
      <c r="M166" s="17"/>
      <c r="N166" s="17">
        <v>0.35395855205378102</v>
      </c>
      <c r="O166" s="17">
        <v>0.434207360874241</v>
      </c>
      <c r="P166" s="17"/>
      <c r="Q166" s="17">
        <v>0.368734307078395</v>
      </c>
      <c r="R166" s="17">
        <v>0.46130639266074303</v>
      </c>
      <c r="S166" s="17">
        <v>0.47833662998926701</v>
      </c>
      <c r="T166" s="17">
        <v>0.44657088108708298</v>
      </c>
      <c r="U166" s="17">
        <v>0.42622136649467801</v>
      </c>
      <c r="V166" s="17">
        <v>0.37873541166672697</v>
      </c>
      <c r="W166" s="17">
        <v>0.34588392042767502</v>
      </c>
      <c r="X166" s="17">
        <v>0.37949995643416601</v>
      </c>
      <c r="Y166" s="17">
        <v>0.35023363207327801</v>
      </c>
      <c r="Z166" s="17">
        <v>0.364435533259515</v>
      </c>
      <c r="AA166" s="17">
        <v>0.36085733204043302</v>
      </c>
      <c r="AB166" s="17">
        <v>0.29670259438612601</v>
      </c>
      <c r="AC166" s="17">
        <v>0.39209609546171498</v>
      </c>
      <c r="AD166" s="17">
        <v>0.31311259862910301</v>
      </c>
      <c r="AE166" s="17">
        <v>0.213590589934681</v>
      </c>
      <c r="AF166" s="17"/>
      <c r="AG166" s="17">
        <v>0.36041833573341803</v>
      </c>
      <c r="AH166" s="17">
        <v>0.408887109448348</v>
      </c>
      <c r="AI166" s="17">
        <v>0.214351885124658</v>
      </c>
      <c r="AJ166" s="17">
        <v>0.37563675634996002</v>
      </c>
      <c r="AK166" s="17">
        <v>0.422226885628675</v>
      </c>
      <c r="AL166" s="17">
        <v>0.51234272412920701</v>
      </c>
      <c r="AM166" s="17"/>
      <c r="AN166" s="17">
        <v>0.32103254340886</v>
      </c>
      <c r="AO166" s="17">
        <v>0.40193265788928501</v>
      </c>
      <c r="AP166" s="17">
        <v>0.41041263404091499</v>
      </c>
      <c r="AQ166" s="17"/>
      <c r="AR166" s="17">
        <v>0.296044413883011</v>
      </c>
      <c r="AS166" s="17">
        <v>0.36459882262494597</v>
      </c>
      <c r="AT166" s="17">
        <v>0.44217736236336602</v>
      </c>
      <c r="AU166" s="17"/>
      <c r="AV166" s="17">
        <v>0.23827331570260199</v>
      </c>
      <c r="AW166" s="17">
        <v>0.410661502814126</v>
      </c>
      <c r="AX166" s="17">
        <v>0.42912467076282002</v>
      </c>
      <c r="AY166" s="17"/>
      <c r="AZ166" s="17">
        <v>0</v>
      </c>
      <c r="BA166" s="17">
        <v>0.93621718570081403</v>
      </c>
    </row>
    <row r="167" spans="2:53" x14ac:dyDescent="0.35">
      <c r="C167" s="17"/>
      <c r="D167" s="17"/>
      <c r="E167" s="17"/>
      <c r="F167" s="17"/>
      <c r="G167" s="17"/>
      <c r="H167" s="17"/>
      <c r="I167" s="17"/>
      <c r="J167" s="17"/>
      <c r="K167" s="17"/>
      <c r="L167" s="17"/>
      <c r="M167" s="17"/>
      <c r="N167" s="17"/>
      <c r="O167" s="17"/>
      <c r="P167" s="17"/>
      <c r="Q167" s="17"/>
      <c r="R167" s="17"/>
      <c r="S167" s="17"/>
      <c r="T167" s="17"/>
      <c r="U167" s="17"/>
      <c r="V167" s="17"/>
      <c r="W167" s="17"/>
      <c r="X167" s="17"/>
      <c r="Y167" s="17"/>
      <c r="Z167" s="17"/>
      <c r="AA167" s="17"/>
      <c r="AB167" s="17"/>
      <c r="AC167" s="17"/>
      <c r="AD167" s="17"/>
      <c r="AE167" s="17"/>
      <c r="AF167" s="17"/>
      <c r="AG167" s="17"/>
      <c r="AH167" s="17"/>
      <c r="AI167" s="17"/>
      <c r="AJ167" s="17"/>
      <c r="AK167" s="17"/>
      <c r="AL167" s="17"/>
      <c r="AM167" s="17"/>
      <c r="AN167" s="17"/>
      <c r="AO167" s="17"/>
      <c r="AP167" s="17"/>
      <c r="AQ167" s="17"/>
      <c r="AR167" s="17"/>
      <c r="AS167" s="17"/>
      <c r="AT167" s="17"/>
      <c r="AU167" s="17"/>
      <c r="AV167" s="17"/>
      <c r="AW167" s="17"/>
      <c r="AX167" s="17"/>
      <c r="AY167" s="17"/>
      <c r="AZ167" s="17"/>
      <c r="BA167" s="17"/>
    </row>
    <row r="168" spans="2:53" x14ac:dyDescent="0.35">
      <c r="B168" s="6" t="s">
        <v>158</v>
      </c>
      <c r="C168" s="17"/>
      <c r="D168" s="17"/>
      <c r="E168" s="17"/>
      <c r="F168" s="17"/>
      <c r="G168" s="17"/>
      <c r="H168" s="17"/>
      <c r="I168" s="17"/>
      <c r="J168" s="17"/>
      <c r="K168" s="17"/>
      <c r="L168" s="17"/>
      <c r="M168" s="17"/>
      <c r="N168" s="17"/>
      <c r="O168" s="17"/>
      <c r="P168" s="17"/>
      <c r="Q168" s="17"/>
      <c r="R168" s="17"/>
      <c r="S168" s="17"/>
      <c r="T168" s="17"/>
      <c r="U168" s="17"/>
      <c r="V168" s="17"/>
      <c r="W168" s="17"/>
      <c r="X168" s="17"/>
      <c r="Y168" s="17"/>
      <c r="Z168" s="17"/>
      <c r="AA168" s="17"/>
      <c r="AB168" s="17"/>
      <c r="AC168" s="17"/>
      <c r="AD168" s="17"/>
      <c r="AE168" s="17"/>
      <c r="AF168" s="17"/>
      <c r="AG168" s="17"/>
      <c r="AH168" s="17"/>
      <c r="AI168" s="17"/>
      <c r="AJ168" s="17"/>
      <c r="AK168" s="17"/>
      <c r="AL168" s="17"/>
      <c r="AM168" s="17"/>
      <c r="AN168" s="17"/>
      <c r="AO168" s="17"/>
      <c r="AP168" s="17"/>
      <c r="AQ168" s="17"/>
      <c r="AR168" s="17"/>
      <c r="AS168" s="17"/>
      <c r="AT168" s="17"/>
      <c r="AU168" s="17"/>
      <c r="AV168" s="17"/>
      <c r="AW168" s="17"/>
      <c r="AX168" s="17"/>
      <c r="AY168" s="17"/>
      <c r="AZ168" s="17"/>
      <c r="BA168" s="17"/>
    </row>
    <row r="169" spans="2:53" x14ac:dyDescent="0.35">
      <c r="B169" s="21" t="s">
        <v>86</v>
      </c>
      <c r="C169" s="17"/>
      <c r="D169" s="17"/>
      <c r="E169" s="17"/>
      <c r="F169" s="17"/>
      <c r="G169" s="17"/>
      <c r="H169" s="17"/>
      <c r="I169" s="17"/>
      <c r="J169" s="17"/>
      <c r="K169" s="17"/>
      <c r="L169" s="17"/>
      <c r="M169" s="17"/>
      <c r="N169" s="17"/>
      <c r="O169" s="17"/>
      <c r="P169" s="17"/>
      <c r="Q169" s="17"/>
      <c r="R169" s="17"/>
      <c r="S169" s="17"/>
      <c r="T169" s="17"/>
      <c r="U169" s="17"/>
      <c r="V169" s="17"/>
      <c r="W169" s="17"/>
      <c r="X169" s="17"/>
      <c r="Y169" s="17"/>
      <c r="Z169" s="17"/>
      <c r="AA169" s="17"/>
      <c r="AB169" s="17"/>
      <c r="AC169" s="17"/>
      <c r="AD169" s="17"/>
      <c r="AE169" s="17"/>
      <c r="AF169" s="17"/>
      <c r="AG169" s="17"/>
      <c r="AH169" s="17"/>
      <c r="AI169" s="17"/>
      <c r="AJ169" s="17"/>
      <c r="AK169" s="17"/>
      <c r="AL169" s="17"/>
      <c r="AM169" s="17"/>
      <c r="AN169" s="17"/>
      <c r="AO169" s="17"/>
      <c r="AP169" s="17"/>
      <c r="AQ169" s="17"/>
      <c r="AR169" s="17"/>
      <c r="AS169" s="17"/>
      <c r="AT169" s="17"/>
      <c r="AU169" s="17"/>
      <c r="AV169" s="17"/>
      <c r="AW169" s="17"/>
      <c r="AX169" s="17"/>
      <c r="AY169" s="17"/>
      <c r="AZ169" s="17"/>
      <c r="BA169" s="17"/>
    </row>
    <row r="170" spans="2:53" x14ac:dyDescent="0.35">
      <c r="B170" t="s">
        <v>154</v>
      </c>
      <c r="C170" s="17">
        <v>7.8857683809463203E-2</v>
      </c>
      <c r="D170" s="17">
        <v>0.103054220572042</v>
      </c>
      <c r="E170" s="17">
        <v>5.7218512920490801E-2</v>
      </c>
      <c r="F170" s="17"/>
      <c r="G170" s="17">
        <v>0.12546529325525499</v>
      </c>
      <c r="H170" s="17">
        <v>0.14774488233532099</v>
      </c>
      <c r="I170" s="17">
        <v>7.4752080968300799E-2</v>
      </c>
      <c r="J170" s="17">
        <v>7.3475138682058794E-2</v>
      </c>
      <c r="K170" s="17">
        <v>4.4618516204141499E-2</v>
      </c>
      <c r="L170" s="17">
        <v>4.8570954135222E-2</v>
      </c>
      <c r="M170" s="17"/>
      <c r="N170" s="17">
        <v>8.5531353346380498E-2</v>
      </c>
      <c r="O170" s="17">
        <v>7.4464274486506096E-2</v>
      </c>
      <c r="P170" s="17"/>
      <c r="Q170" s="17">
        <v>9.5728184593133897E-2</v>
      </c>
      <c r="R170" s="17">
        <v>6.3000425234019303E-2</v>
      </c>
      <c r="S170" s="17">
        <v>8.8116756986580197E-2</v>
      </c>
      <c r="T170" s="17">
        <v>3.8641925295306898E-2</v>
      </c>
      <c r="U170" s="17">
        <v>6.9771216414799594E-2</v>
      </c>
      <c r="V170" s="17">
        <v>9.06932793999769E-2</v>
      </c>
      <c r="W170" s="17">
        <v>6.6917616174488798E-2</v>
      </c>
      <c r="X170" s="17">
        <v>7.0356420422791902E-2</v>
      </c>
      <c r="Y170" s="17">
        <v>0.102839491250661</v>
      </c>
      <c r="Z170" s="17">
        <v>0.15282824524708399</v>
      </c>
      <c r="AA170" s="17">
        <v>9.6606761334729702E-2</v>
      </c>
      <c r="AB170" s="17">
        <v>8.3265752250393593E-2</v>
      </c>
      <c r="AC170" s="17">
        <v>8.3691772415187896E-2</v>
      </c>
      <c r="AD170" s="17">
        <v>3.5299148014519298E-2</v>
      </c>
      <c r="AE170" s="17">
        <v>9.0280692269964297E-2</v>
      </c>
      <c r="AF170" s="17"/>
      <c r="AG170" s="17">
        <v>0.13499133598465801</v>
      </c>
      <c r="AH170" s="17">
        <v>4.5634163209438403E-2</v>
      </c>
      <c r="AI170" s="17">
        <v>0.14191201461293801</v>
      </c>
      <c r="AJ170" s="17">
        <v>6.8594464201747599E-2</v>
      </c>
      <c r="AK170" s="17">
        <v>0.14061836814313</v>
      </c>
      <c r="AL170" s="17">
        <v>3.06936866328253E-2</v>
      </c>
      <c r="AM170" s="17"/>
      <c r="AN170" s="17">
        <v>8.1659969994105602E-2</v>
      </c>
      <c r="AO170" s="17">
        <v>8.5830851137876196E-2</v>
      </c>
      <c r="AP170" s="17">
        <v>9.1079673976941403E-2</v>
      </c>
      <c r="AQ170" s="17"/>
      <c r="AR170" s="17">
        <v>1</v>
      </c>
      <c r="AS170" s="17">
        <v>0</v>
      </c>
      <c r="AT170" s="17">
        <v>0</v>
      </c>
      <c r="AU170" s="17"/>
      <c r="AV170" s="17">
        <v>0.346136219996593</v>
      </c>
      <c r="AW170" s="17">
        <v>7.2351102160315303E-2</v>
      </c>
      <c r="AX170" s="17">
        <v>2.9780255666795302E-2</v>
      </c>
      <c r="AY170" s="17"/>
      <c r="AZ170" s="17">
        <v>9.4129923546015903E-2</v>
      </c>
      <c r="BA170" s="17">
        <v>5.8593383990747698E-2</v>
      </c>
    </row>
    <row r="171" spans="2:53" x14ac:dyDescent="0.35">
      <c r="B171" t="s">
        <v>155</v>
      </c>
      <c r="C171" s="17">
        <v>0.33570679665933401</v>
      </c>
      <c r="D171" s="17">
        <v>0.34805993047452399</v>
      </c>
      <c r="E171" s="17">
        <v>0.32571578221677899</v>
      </c>
      <c r="F171" s="17"/>
      <c r="G171" s="17">
        <v>0.35322251344454297</v>
      </c>
      <c r="H171" s="17">
        <v>0.310429332888571</v>
      </c>
      <c r="I171" s="17">
        <v>0.30239631761826802</v>
      </c>
      <c r="J171" s="17">
        <v>0.30794663971789699</v>
      </c>
      <c r="K171" s="17">
        <v>0.31444149440647201</v>
      </c>
      <c r="L171" s="17">
        <v>0.39446073312892799</v>
      </c>
      <c r="M171" s="17"/>
      <c r="N171" s="17">
        <v>0.34928264729537101</v>
      </c>
      <c r="O171" s="17">
        <v>0.32676954430940902</v>
      </c>
      <c r="P171" s="17"/>
      <c r="Q171" s="17">
        <v>0.316792615787725</v>
      </c>
      <c r="R171" s="17">
        <v>0.29995780264908101</v>
      </c>
      <c r="S171" s="17">
        <v>0.250803918591187</v>
      </c>
      <c r="T171" s="17">
        <v>0.35383856415356901</v>
      </c>
      <c r="U171" s="17">
        <v>0.33956662997202097</v>
      </c>
      <c r="V171" s="17">
        <v>0.36769292967463302</v>
      </c>
      <c r="W171" s="17">
        <v>0.35317086953326099</v>
      </c>
      <c r="X171" s="17">
        <v>0.30368585206907101</v>
      </c>
      <c r="Y171" s="17">
        <v>0.38802988888023199</v>
      </c>
      <c r="Z171" s="17">
        <v>0.29869492997104502</v>
      </c>
      <c r="AA171" s="17">
        <v>0.36407565255138902</v>
      </c>
      <c r="AB171" s="17">
        <v>0.37343822400006099</v>
      </c>
      <c r="AC171" s="17">
        <v>0.40507840094243103</v>
      </c>
      <c r="AD171" s="17">
        <v>0.45748731199569798</v>
      </c>
      <c r="AE171" s="17">
        <v>0.51981929934643001</v>
      </c>
      <c r="AF171" s="17"/>
      <c r="AG171" s="17">
        <v>0.58441199737852101</v>
      </c>
      <c r="AH171" s="17">
        <v>0.199368756117764</v>
      </c>
      <c r="AI171" s="17">
        <v>0.26262874063040798</v>
      </c>
      <c r="AJ171" s="17">
        <v>0.42859806887214802</v>
      </c>
      <c r="AK171" s="17">
        <v>0.43076535573236402</v>
      </c>
      <c r="AL171" s="17">
        <v>0.28945069260695999</v>
      </c>
      <c r="AM171" s="17"/>
      <c r="AN171" s="17">
        <v>0.34554583878093498</v>
      </c>
      <c r="AO171" s="17">
        <v>0.40793181610151502</v>
      </c>
      <c r="AP171" s="17">
        <v>0.32573877890111302</v>
      </c>
      <c r="AQ171" s="17"/>
      <c r="AR171" s="17">
        <v>0</v>
      </c>
      <c r="AS171" s="17">
        <v>1</v>
      </c>
      <c r="AT171" s="17">
        <v>0</v>
      </c>
      <c r="AU171" s="17"/>
      <c r="AV171" s="17">
        <v>0.42775077606754502</v>
      </c>
      <c r="AW171" s="17">
        <v>0.46495126373006002</v>
      </c>
      <c r="AX171" s="17">
        <v>0.18400921813712601</v>
      </c>
      <c r="AY171" s="17"/>
      <c r="AZ171" s="17">
        <v>0.365696429350096</v>
      </c>
      <c r="BA171" s="17">
        <v>0.29591440741047698</v>
      </c>
    </row>
    <row r="172" spans="2:53" x14ac:dyDescent="0.35">
      <c r="B172" t="s">
        <v>156</v>
      </c>
      <c r="C172" s="17">
        <v>0.52514271956698</v>
      </c>
      <c r="D172" s="17">
        <v>0.50376375604390899</v>
      </c>
      <c r="E172" s="17">
        <v>0.54281320678867795</v>
      </c>
      <c r="F172" s="17"/>
      <c r="G172" s="17">
        <v>0.40610041759873899</v>
      </c>
      <c r="H172" s="17">
        <v>0.480277050396896</v>
      </c>
      <c r="I172" s="17">
        <v>0.56634640918639101</v>
      </c>
      <c r="J172" s="17">
        <v>0.55726049491056595</v>
      </c>
      <c r="K172" s="17">
        <v>0.59367576837972602</v>
      </c>
      <c r="L172" s="17">
        <v>0.50949085619141699</v>
      </c>
      <c r="M172" s="17"/>
      <c r="N172" s="17">
        <v>0.520155699333124</v>
      </c>
      <c r="O172" s="17">
        <v>0.52842577412459601</v>
      </c>
      <c r="P172" s="17"/>
      <c r="Q172" s="17">
        <v>0.42918642981148403</v>
      </c>
      <c r="R172" s="17">
        <v>0.54099639265791</v>
      </c>
      <c r="S172" s="17">
        <v>0.61513775556941497</v>
      </c>
      <c r="T172" s="17">
        <v>0.55626356703060698</v>
      </c>
      <c r="U172" s="17">
        <v>0.54195401357670403</v>
      </c>
      <c r="V172" s="17">
        <v>0.49145079749304599</v>
      </c>
      <c r="W172" s="17">
        <v>0.52127588908898204</v>
      </c>
      <c r="X172" s="17">
        <v>0.57267962165694297</v>
      </c>
      <c r="Y172" s="17">
        <v>0.49433798805032297</v>
      </c>
      <c r="Z172" s="17">
        <v>0.53587876700028003</v>
      </c>
      <c r="AA172" s="17">
        <v>0.52617973525858797</v>
      </c>
      <c r="AB172" s="17">
        <v>0.48345998010567598</v>
      </c>
      <c r="AC172" s="17">
        <v>0.51122982664238104</v>
      </c>
      <c r="AD172" s="17">
        <v>0.47153003154522</v>
      </c>
      <c r="AE172" s="17">
        <v>0.389900008383605</v>
      </c>
      <c r="AF172" s="17"/>
      <c r="AG172" s="17">
        <v>0.25272335884702102</v>
      </c>
      <c r="AH172" s="17">
        <v>0.73157634119603998</v>
      </c>
      <c r="AI172" s="17">
        <v>0.53696427727562002</v>
      </c>
      <c r="AJ172" s="17">
        <v>0.48848656342526198</v>
      </c>
      <c r="AK172" s="17">
        <v>0.38845510492831498</v>
      </c>
      <c r="AL172" s="17">
        <v>0.58391492189599603</v>
      </c>
      <c r="AM172" s="17"/>
      <c r="AN172" s="17">
        <v>0.52238588012916498</v>
      </c>
      <c r="AO172" s="17">
        <v>0.43261185831417898</v>
      </c>
      <c r="AP172" s="17">
        <v>0.55547062491726196</v>
      </c>
      <c r="AQ172" s="17"/>
      <c r="AR172" s="17">
        <v>0</v>
      </c>
      <c r="AS172" s="17">
        <v>0</v>
      </c>
      <c r="AT172" s="17">
        <v>1</v>
      </c>
      <c r="AU172" s="17"/>
      <c r="AV172" s="17">
        <v>0.214447544456532</v>
      </c>
      <c r="AW172" s="17">
        <v>0.43685027923265202</v>
      </c>
      <c r="AX172" s="17">
        <v>0.76322121197106596</v>
      </c>
      <c r="AY172" s="17"/>
      <c r="AZ172" s="17">
        <v>0.50337827120383405</v>
      </c>
      <c r="BA172" s="17">
        <v>0.55402134605711895</v>
      </c>
    </row>
    <row r="173" spans="2:53" x14ac:dyDescent="0.35">
      <c r="B173" t="s">
        <v>130</v>
      </c>
      <c r="C173" s="17">
        <v>6.0292799964222703E-2</v>
      </c>
      <c r="D173" s="17">
        <v>4.5122092909524701E-2</v>
      </c>
      <c r="E173" s="17">
        <v>7.4252498074053E-2</v>
      </c>
      <c r="F173" s="17"/>
      <c r="G173" s="17">
        <v>0.115211775701463</v>
      </c>
      <c r="H173" s="17">
        <v>6.1548734379212003E-2</v>
      </c>
      <c r="I173" s="17">
        <v>5.6505192227040701E-2</v>
      </c>
      <c r="J173" s="17">
        <v>6.1317726689478401E-2</v>
      </c>
      <c r="K173" s="17">
        <v>4.7264221009660899E-2</v>
      </c>
      <c r="L173" s="17">
        <v>4.7477456544433499E-2</v>
      </c>
      <c r="M173" s="17"/>
      <c r="N173" s="17">
        <v>4.5030300025124301E-2</v>
      </c>
      <c r="O173" s="17">
        <v>7.0340407079489201E-2</v>
      </c>
      <c r="P173" s="17"/>
      <c r="Q173" s="17">
        <v>0.158292769807657</v>
      </c>
      <c r="R173" s="17">
        <v>9.6045379458990401E-2</v>
      </c>
      <c r="S173" s="17">
        <v>4.5941568852817499E-2</v>
      </c>
      <c r="T173" s="17">
        <v>5.1255943520516802E-2</v>
      </c>
      <c r="U173" s="17">
        <v>4.8708140036475403E-2</v>
      </c>
      <c r="V173" s="17">
        <v>5.0162993432344101E-2</v>
      </c>
      <c r="W173" s="17">
        <v>5.8635625203268198E-2</v>
      </c>
      <c r="X173" s="17">
        <v>5.3278105851194302E-2</v>
      </c>
      <c r="Y173" s="17">
        <v>1.47926318187838E-2</v>
      </c>
      <c r="Z173" s="17">
        <v>1.25980577815914E-2</v>
      </c>
      <c r="AA173" s="17">
        <v>1.3137850855292999E-2</v>
      </c>
      <c r="AB173" s="17">
        <v>5.9836043643869401E-2</v>
      </c>
      <c r="AC173" s="17">
        <v>0</v>
      </c>
      <c r="AD173" s="17">
        <v>3.5683508444562403E-2</v>
      </c>
      <c r="AE173" s="17">
        <v>0</v>
      </c>
      <c r="AF173" s="17"/>
      <c r="AG173" s="17">
        <v>2.78733077898001E-2</v>
      </c>
      <c r="AH173" s="17">
        <v>2.3420739476757099E-2</v>
      </c>
      <c r="AI173" s="17">
        <v>5.8494967481033902E-2</v>
      </c>
      <c r="AJ173" s="17">
        <v>1.4320903500842801E-2</v>
      </c>
      <c r="AK173" s="17">
        <v>4.0161171196190802E-2</v>
      </c>
      <c r="AL173" s="17">
        <v>9.5940698864218299E-2</v>
      </c>
      <c r="AM173" s="17"/>
      <c r="AN173" s="17">
        <v>5.0408311095795202E-2</v>
      </c>
      <c r="AO173" s="17">
        <v>7.3625474446430098E-2</v>
      </c>
      <c r="AP173" s="17">
        <v>2.7710922204683502E-2</v>
      </c>
      <c r="AQ173" s="17"/>
      <c r="AR173" s="17">
        <v>0</v>
      </c>
      <c r="AS173" s="17">
        <v>0</v>
      </c>
      <c r="AT173" s="17">
        <v>0</v>
      </c>
      <c r="AU173" s="17"/>
      <c r="AV173" s="17">
        <v>1.16654594793299E-2</v>
      </c>
      <c r="AW173" s="17">
        <v>2.58473548769724E-2</v>
      </c>
      <c r="AX173" s="17">
        <v>2.2989314225013598E-2</v>
      </c>
      <c r="AY173" s="17"/>
      <c r="AZ173" s="17">
        <v>3.6795375900054203E-2</v>
      </c>
      <c r="BA173" s="17">
        <v>9.14708625416564E-2</v>
      </c>
    </row>
    <row r="174" spans="2:53" x14ac:dyDescent="0.35">
      <c r="C174" s="17"/>
      <c r="D174" s="17"/>
      <c r="E174" s="17"/>
      <c r="F174" s="17"/>
      <c r="G174" s="17"/>
      <c r="H174" s="17"/>
      <c r="I174" s="17"/>
      <c r="J174" s="17"/>
      <c r="K174" s="17"/>
      <c r="L174" s="17"/>
      <c r="M174" s="17"/>
      <c r="N174" s="17"/>
      <c r="O174" s="17"/>
      <c r="P174" s="17"/>
      <c r="Q174" s="17"/>
      <c r="R174" s="17"/>
      <c r="S174" s="17"/>
      <c r="T174" s="17"/>
      <c r="U174" s="17"/>
      <c r="V174" s="17"/>
      <c r="W174" s="17"/>
      <c r="X174" s="17"/>
      <c r="Y174" s="17"/>
      <c r="Z174" s="17"/>
      <c r="AA174" s="17"/>
      <c r="AB174" s="17"/>
      <c r="AC174" s="17"/>
      <c r="AD174" s="17"/>
      <c r="AE174" s="17"/>
      <c r="AF174" s="17"/>
      <c r="AG174" s="17"/>
      <c r="AH174" s="17"/>
      <c r="AI174" s="17"/>
      <c r="AJ174" s="17"/>
      <c r="AK174" s="17"/>
      <c r="AL174" s="17"/>
      <c r="AM174" s="17"/>
      <c r="AN174" s="17"/>
      <c r="AO174" s="17"/>
      <c r="AP174" s="17"/>
      <c r="AQ174" s="17"/>
      <c r="AR174" s="17"/>
      <c r="AS174" s="17"/>
      <c r="AT174" s="17"/>
      <c r="AU174" s="17"/>
      <c r="AV174" s="17"/>
      <c r="AW174" s="17"/>
      <c r="AX174" s="17"/>
      <c r="AY174" s="17"/>
      <c r="AZ174" s="17"/>
      <c r="BA174" s="17"/>
    </row>
    <row r="175" spans="2:53" x14ac:dyDescent="0.35">
      <c r="B175" s="6" t="s">
        <v>159</v>
      </c>
      <c r="C175" s="17"/>
      <c r="D175" s="17"/>
      <c r="E175" s="17"/>
      <c r="F175" s="17"/>
      <c r="G175" s="17"/>
      <c r="H175" s="17"/>
      <c r="I175" s="17"/>
      <c r="J175" s="17"/>
      <c r="K175" s="17"/>
      <c r="L175" s="17"/>
      <c r="M175" s="17"/>
      <c r="N175" s="17"/>
      <c r="O175" s="17"/>
      <c r="P175" s="17"/>
      <c r="Q175" s="17"/>
      <c r="R175" s="17"/>
      <c r="S175" s="17"/>
      <c r="T175" s="17"/>
      <c r="U175" s="17"/>
      <c r="V175" s="17"/>
      <c r="W175" s="17"/>
      <c r="X175" s="17"/>
      <c r="Y175" s="17"/>
      <c r="Z175" s="17"/>
      <c r="AA175" s="17"/>
      <c r="AB175" s="17"/>
      <c r="AC175" s="17"/>
      <c r="AD175" s="17"/>
      <c r="AE175" s="17"/>
      <c r="AF175" s="17"/>
      <c r="AG175" s="17"/>
      <c r="AH175" s="17"/>
      <c r="AI175" s="17"/>
      <c r="AJ175" s="17"/>
      <c r="AK175" s="17"/>
      <c r="AL175" s="17"/>
      <c r="AM175" s="17"/>
      <c r="AN175" s="17"/>
      <c r="AO175" s="17"/>
      <c r="AP175" s="17"/>
      <c r="AQ175" s="17"/>
      <c r="AR175" s="17"/>
      <c r="AS175" s="17"/>
      <c r="AT175" s="17"/>
      <c r="AU175" s="17"/>
      <c r="AV175" s="17"/>
      <c r="AW175" s="17"/>
      <c r="AX175" s="17"/>
      <c r="AY175" s="17"/>
      <c r="AZ175" s="17"/>
      <c r="BA175" s="17"/>
    </row>
    <row r="176" spans="2:53" x14ac:dyDescent="0.35">
      <c r="B176" s="21" t="s">
        <v>86</v>
      </c>
      <c r="C176" s="17"/>
      <c r="D176" s="17"/>
      <c r="E176" s="17"/>
      <c r="F176" s="17"/>
      <c r="G176" s="17"/>
      <c r="H176" s="17"/>
      <c r="I176" s="17"/>
      <c r="J176" s="17"/>
      <c r="K176" s="17"/>
      <c r="L176" s="17"/>
      <c r="M176" s="17"/>
      <c r="N176" s="17"/>
      <c r="O176" s="17"/>
      <c r="P176" s="17"/>
      <c r="Q176" s="17"/>
      <c r="R176" s="17"/>
      <c r="S176" s="17"/>
      <c r="T176" s="17"/>
      <c r="U176" s="17"/>
      <c r="V176" s="17"/>
      <c r="W176" s="17"/>
      <c r="X176" s="17"/>
      <c r="Y176" s="17"/>
      <c r="Z176" s="17"/>
      <c r="AA176" s="17"/>
      <c r="AB176" s="17"/>
      <c r="AC176" s="17"/>
      <c r="AD176" s="17"/>
      <c r="AE176" s="17"/>
      <c r="AF176" s="17"/>
      <c r="AG176" s="17"/>
      <c r="AH176" s="17"/>
      <c r="AI176" s="17"/>
      <c r="AJ176" s="17"/>
      <c r="AK176" s="17"/>
      <c r="AL176" s="17"/>
      <c r="AM176" s="17"/>
      <c r="AN176" s="17"/>
      <c r="AO176" s="17"/>
      <c r="AP176" s="17"/>
      <c r="AQ176" s="17"/>
      <c r="AR176" s="17"/>
      <c r="AS176" s="17"/>
      <c r="AT176" s="17"/>
      <c r="AU176" s="17"/>
      <c r="AV176" s="17"/>
      <c r="AW176" s="17"/>
      <c r="AX176" s="17"/>
      <c r="AY176" s="17"/>
      <c r="AZ176" s="17"/>
      <c r="BA176" s="17"/>
    </row>
    <row r="177" spans="2:53" x14ac:dyDescent="0.35">
      <c r="B177" t="s">
        <v>154</v>
      </c>
      <c r="C177" s="17">
        <v>9.4088901273949602E-2</v>
      </c>
      <c r="D177" s="17">
        <v>0.102474536106873</v>
      </c>
      <c r="E177" s="17">
        <v>8.6828284073071402E-2</v>
      </c>
      <c r="F177" s="17"/>
      <c r="G177" s="17">
        <v>0.13228081411402001</v>
      </c>
      <c r="H177" s="17">
        <v>0.137001280246388</v>
      </c>
      <c r="I177" s="17">
        <v>0.109075812105506</v>
      </c>
      <c r="J177" s="17">
        <v>9.7305534677587693E-2</v>
      </c>
      <c r="K177" s="17">
        <v>5.1372662952928097E-2</v>
      </c>
      <c r="L177" s="17">
        <v>6.98108880916571E-2</v>
      </c>
      <c r="M177" s="17"/>
      <c r="N177" s="17">
        <v>0.10856727690578501</v>
      </c>
      <c r="O177" s="17">
        <v>8.4557498777870305E-2</v>
      </c>
      <c r="P177" s="17"/>
      <c r="Q177" s="17">
        <v>0.12958583290459899</v>
      </c>
      <c r="R177" s="17">
        <v>0.11299601476696999</v>
      </c>
      <c r="S177" s="17">
        <v>8.62580756260308E-2</v>
      </c>
      <c r="T177" s="17">
        <v>6.6117674581115504E-2</v>
      </c>
      <c r="U177" s="17">
        <v>0.111331423241546</v>
      </c>
      <c r="V177" s="17">
        <v>7.2885947943320803E-2</v>
      </c>
      <c r="W177" s="17">
        <v>0.10477162854375401</v>
      </c>
      <c r="X177" s="17">
        <v>6.3557838537313893E-2</v>
      </c>
      <c r="Y177" s="17">
        <v>7.5616936876083493E-2</v>
      </c>
      <c r="Z177" s="17">
        <v>0.128844000153684</v>
      </c>
      <c r="AA177" s="17">
        <v>8.1936114628737206E-2</v>
      </c>
      <c r="AB177" s="17">
        <v>0.10618269084890999</v>
      </c>
      <c r="AC177" s="17">
        <v>0.11288622644877599</v>
      </c>
      <c r="AD177" s="17">
        <v>0.25994459127949399</v>
      </c>
      <c r="AE177" s="17">
        <v>6.5036224491135997E-2</v>
      </c>
      <c r="AF177" s="17"/>
      <c r="AG177" s="17">
        <v>0.17972436484531101</v>
      </c>
      <c r="AH177" s="17">
        <v>6.2854691496013498E-2</v>
      </c>
      <c r="AI177" s="17">
        <v>0.124402821434515</v>
      </c>
      <c r="AJ177" s="17">
        <v>0.17839136127775301</v>
      </c>
      <c r="AK177" s="17">
        <v>0.130805413627398</v>
      </c>
      <c r="AL177" s="17">
        <v>4.2583839229346498E-2</v>
      </c>
      <c r="AM177" s="17"/>
      <c r="AN177" s="17">
        <v>0.117159541987922</v>
      </c>
      <c r="AO177" s="17">
        <v>9.6945238629390099E-2</v>
      </c>
      <c r="AP177" s="17">
        <v>9.9442440851723199E-2</v>
      </c>
      <c r="AQ177" s="17"/>
      <c r="AR177" s="17">
        <v>0.52089628523204201</v>
      </c>
      <c r="AS177" s="17">
        <v>0.109510768597507</v>
      </c>
      <c r="AT177" s="17">
        <v>2.6688082924768701E-2</v>
      </c>
      <c r="AU177" s="17"/>
      <c r="AV177" s="17">
        <v>0.38202392538572499</v>
      </c>
      <c r="AW177" s="17">
        <v>8.4450152467760498E-2</v>
      </c>
      <c r="AX177" s="17">
        <v>4.9188274305880901E-2</v>
      </c>
      <c r="AY177" s="17"/>
      <c r="AZ177" s="17">
        <v>0.113635561151394</v>
      </c>
      <c r="BA177" s="17">
        <v>6.8152995143367104E-2</v>
      </c>
    </row>
    <row r="178" spans="2:53" x14ac:dyDescent="0.35">
      <c r="B178" t="s">
        <v>155</v>
      </c>
      <c r="C178" s="17">
        <v>0.41780514113846401</v>
      </c>
      <c r="D178" s="17">
        <v>0.43296889133056699</v>
      </c>
      <c r="E178" s="17">
        <v>0.40341022308393798</v>
      </c>
      <c r="F178" s="17"/>
      <c r="G178" s="17">
        <v>0.406516182334833</v>
      </c>
      <c r="H178" s="17">
        <v>0.41845220401258398</v>
      </c>
      <c r="I178" s="17">
        <v>0.38018939593986001</v>
      </c>
      <c r="J178" s="17">
        <v>0.37865515577859099</v>
      </c>
      <c r="K178" s="17">
        <v>0.417245471084492</v>
      </c>
      <c r="L178" s="17">
        <v>0.47062279795648199</v>
      </c>
      <c r="M178" s="17"/>
      <c r="N178" s="17">
        <v>0.41250337022704597</v>
      </c>
      <c r="O178" s="17">
        <v>0.42129540232409102</v>
      </c>
      <c r="P178" s="17"/>
      <c r="Q178" s="17">
        <v>0.33729865081620403</v>
      </c>
      <c r="R178" s="17">
        <v>0.372264975075701</v>
      </c>
      <c r="S178" s="17">
        <v>0.39541549497492101</v>
      </c>
      <c r="T178" s="17">
        <v>0.42327032425195599</v>
      </c>
      <c r="U178" s="17">
        <v>0.41717620271976902</v>
      </c>
      <c r="V178" s="17">
        <v>0.45222876655760103</v>
      </c>
      <c r="W178" s="17">
        <v>0.36540289876371301</v>
      </c>
      <c r="X178" s="17">
        <v>0.491468061282334</v>
      </c>
      <c r="Y178" s="17">
        <v>0.47807791080399298</v>
      </c>
      <c r="Z178" s="17">
        <v>0.42842607890533102</v>
      </c>
      <c r="AA178" s="17">
        <v>0.47726643989404499</v>
      </c>
      <c r="AB178" s="17">
        <v>0.44859210013369299</v>
      </c>
      <c r="AC178" s="17">
        <v>0.44095087391662802</v>
      </c>
      <c r="AD178" s="17">
        <v>0.20910019996902501</v>
      </c>
      <c r="AE178" s="17">
        <v>0.63653763906505501</v>
      </c>
      <c r="AF178" s="17"/>
      <c r="AG178" s="17">
        <v>0.57439691980818597</v>
      </c>
      <c r="AH178" s="17">
        <v>0.26525932381711498</v>
      </c>
      <c r="AI178" s="17">
        <v>0.53229968771203395</v>
      </c>
      <c r="AJ178" s="17">
        <v>0.53347371574799796</v>
      </c>
      <c r="AK178" s="17">
        <v>0.49173056074542598</v>
      </c>
      <c r="AL178" s="17">
        <v>0.344818588259523</v>
      </c>
      <c r="AM178" s="17"/>
      <c r="AN178" s="17">
        <v>0.50974873661196796</v>
      </c>
      <c r="AO178" s="17">
        <v>0.46404522531349102</v>
      </c>
      <c r="AP178" s="17">
        <v>0.37296822840654698</v>
      </c>
      <c r="AQ178" s="17"/>
      <c r="AR178" s="17">
        <v>0.380367066832768</v>
      </c>
      <c r="AS178" s="17">
        <v>0.69212813823864106</v>
      </c>
      <c r="AT178" s="17">
        <v>0.28499144755198103</v>
      </c>
      <c r="AU178" s="17"/>
      <c r="AV178" s="17">
        <v>0.47653742524008902</v>
      </c>
      <c r="AW178" s="17">
        <v>0.56222336728025801</v>
      </c>
      <c r="AX178" s="17">
        <v>0.26649949642644699</v>
      </c>
      <c r="AY178" s="17"/>
      <c r="AZ178" s="17">
        <v>0.44385148231557098</v>
      </c>
      <c r="BA178" s="17">
        <v>0.38324499305944998</v>
      </c>
    </row>
    <row r="179" spans="2:53" x14ac:dyDescent="0.35">
      <c r="B179" t="s">
        <v>156</v>
      </c>
      <c r="C179" s="17">
        <v>0.393712094007584</v>
      </c>
      <c r="D179" s="17">
        <v>0.405956028374161</v>
      </c>
      <c r="E179" s="17">
        <v>0.382602669888707</v>
      </c>
      <c r="F179" s="17"/>
      <c r="G179" s="17">
        <v>0.28679820523745098</v>
      </c>
      <c r="H179" s="17">
        <v>0.35365010213651599</v>
      </c>
      <c r="I179" s="17">
        <v>0.43079781907502401</v>
      </c>
      <c r="J179" s="17">
        <v>0.426468004691061</v>
      </c>
      <c r="K179" s="17">
        <v>0.42739021649633102</v>
      </c>
      <c r="L179" s="17">
        <v>0.39408748997499599</v>
      </c>
      <c r="M179" s="17"/>
      <c r="N179" s="17">
        <v>0.39359554616471898</v>
      </c>
      <c r="O179" s="17">
        <v>0.39378881976941299</v>
      </c>
      <c r="P179" s="17"/>
      <c r="Q179" s="17">
        <v>0.327440406504169</v>
      </c>
      <c r="R179" s="17">
        <v>0.40152560155507599</v>
      </c>
      <c r="S179" s="17">
        <v>0.42694327209017502</v>
      </c>
      <c r="T179" s="17">
        <v>0.42051317871132299</v>
      </c>
      <c r="U179" s="17">
        <v>0.38553152452650302</v>
      </c>
      <c r="V179" s="17">
        <v>0.36502335845182599</v>
      </c>
      <c r="W179" s="17">
        <v>0.454270858433442</v>
      </c>
      <c r="X179" s="17">
        <v>0.39067450447584001</v>
      </c>
      <c r="Y179" s="17">
        <v>0.38520776318876199</v>
      </c>
      <c r="Z179" s="17">
        <v>0.385876498466106</v>
      </c>
      <c r="AA179" s="17">
        <v>0.440797445477218</v>
      </c>
      <c r="AB179" s="17">
        <v>0.35466127175712697</v>
      </c>
      <c r="AC179" s="17">
        <v>0.44616289963459599</v>
      </c>
      <c r="AD179" s="17">
        <v>0.53095520875148094</v>
      </c>
      <c r="AE179" s="17">
        <v>0.26834554075230299</v>
      </c>
      <c r="AF179" s="17"/>
      <c r="AG179" s="17">
        <v>0.18683753803244901</v>
      </c>
      <c r="AH179" s="17">
        <v>0.61548467650448502</v>
      </c>
      <c r="AI179" s="17">
        <v>0.29330022925714699</v>
      </c>
      <c r="AJ179" s="17">
        <v>0.24170691803744801</v>
      </c>
      <c r="AK179" s="17">
        <v>0.33096136715550101</v>
      </c>
      <c r="AL179" s="17">
        <v>0.46222581638982801</v>
      </c>
      <c r="AM179" s="17"/>
      <c r="AN179" s="17">
        <v>0.30403288502082199</v>
      </c>
      <c r="AO179" s="17">
        <v>0.33253027419957598</v>
      </c>
      <c r="AP179" s="17">
        <v>0.47290911676129499</v>
      </c>
      <c r="AQ179" s="17"/>
      <c r="AR179" s="17">
        <v>7.5749000181062606E-2</v>
      </c>
      <c r="AS179" s="17">
        <v>0.14748166530045001</v>
      </c>
      <c r="AT179" s="17">
        <v>0.63307831731519204</v>
      </c>
      <c r="AU179" s="17"/>
      <c r="AV179" s="17">
        <v>9.5792013141933904E-2</v>
      </c>
      <c r="AW179" s="17">
        <v>0.30084393722068498</v>
      </c>
      <c r="AX179" s="17">
        <v>0.62718601137468899</v>
      </c>
      <c r="AY179" s="17"/>
      <c r="AZ179" s="17">
        <v>0.38224430545655802</v>
      </c>
      <c r="BA179" s="17">
        <v>0.40892837593245601</v>
      </c>
    </row>
    <row r="180" spans="2:53" x14ac:dyDescent="0.35">
      <c r="B180" t="s">
        <v>130</v>
      </c>
      <c r="C180" s="17">
        <v>9.4393863580002693E-2</v>
      </c>
      <c r="D180" s="17">
        <v>5.86005441883981E-2</v>
      </c>
      <c r="E180" s="17">
        <v>0.12715882295428399</v>
      </c>
      <c r="F180" s="17"/>
      <c r="G180" s="17">
        <v>0.17440479831369499</v>
      </c>
      <c r="H180" s="17">
        <v>9.0896413604512005E-2</v>
      </c>
      <c r="I180" s="17">
        <v>7.9936972879610796E-2</v>
      </c>
      <c r="J180" s="17">
        <v>9.7571304852760096E-2</v>
      </c>
      <c r="K180" s="17">
        <v>0.103991649466249</v>
      </c>
      <c r="L180" s="17">
        <v>6.5478823976864303E-2</v>
      </c>
      <c r="M180" s="17"/>
      <c r="N180" s="17">
        <v>8.5333806702449597E-2</v>
      </c>
      <c r="O180" s="17">
        <v>0.10035827912862599</v>
      </c>
      <c r="P180" s="17"/>
      <c r="Q180" s="17">
        <v>0.20567510977502801</v>
      </c>
      <c r="R180" s="17">
        <v>0.113213408602253</v>
      </c>
      <c r="S180" s="17">
        <v>9.1383157308873295E-2</v>
      </c>
      <c r="T180" s="17">
        <v>9.0098822455605396E-2</v>
      </c>
      <c r="U180" s="17">
        <v>8.5960849512182205E-2</v>
      </c>
      <c r="V180" s="17">
        <v>0.10986192704725201</v>
      </c>
      <c r="W180" s="17">
        <v>7.5554614259091699E-2</v>
      </c>
      <c r="X180" s="17">
        <v>5.4299595704512003E-2</v>
      </c>
      <c r="Y180" s="17">
        <v>6.1097389131161702E-2</v>
      </c>
      <c r="Z180" s="17">
        <v>5.6853422474879602E-2</v>
      </c>
      <c r="AA180" s="17">
        <v>0</v>
      </c>
      <c r="AB180" s="17">
        <v>9.0563937260269997E-2</v>
      </c>
      <c r="AC180" s="17">
        <v>0</v>
      </c>
      <c r="AD180" s="17">
        <v>0</v>
      </c>
      <c r="AE180" s="17">
        <v>3.00805956915055E-2</v>
      </c>
      <c r="AF180" s="17"/>
      <c r="AG180" s="17">
        <v>5.9041177314053797E-2</v>
      </c>
      <c r="AH180" s="17">
        <v>5.6401308182386402E-2</v>
      </c>
      <c r="AI180" s="17">
        <v>4.9997261596304403E-2</v>
      </c>
      <c r="AJ180" s="17">
        <v>4.6428004936801298E-2</v>
      </c>
      <c r="AK180" s="17">
        <v>4.6502658471675E-2</v>
      </c>
      <c r="AL180" s="17">
        <v>0.15037175612130199</v>
      </c>
      <c r="AM180" s="17"/>
      <c r="AN180" s="17">
        <v>6.9058836379288099E-2</v>
      </c>
      <c r="AO180" s="17">
        <v>0.106479261857543</v>
      </c>
      <c r="AP180" s="17">
        <v>5.46802139804346E-2</v>
      </c>
      <c r="AQ180" s="17"/>
      <c r="AR180" s="17">
        <v>2.2987647754127202E-2</v>
      </c>
      <c r="AS180" s="17">
        <v>5.0879427863403E-2</v>
      </c>
      <c r="AT180" s="17">
        <v>5.5242152208058497E-2</v>
      </c>
      <c r="AU180" s="17"/>
      <c r="AV180" s="17">
        <v>4.5646636232251903E-2</v>
      </c>
      <c r="AW180" s="17">
        <v>5.24825430312965E-2</v>
      </c>
      <c r="AX180" s="17">
        <v>5.7126217892982299E-2</v>
      </c>
      <c r="AY180" s="17"/>
      <c r="AZ180" s="17">
        <v>6.0268651076477199E-2</v>
      </c>
      <c r="BA180" s="17">
        <v>0.139673635864726</v>
      </c>
    </row>
    <row r="181" spans="2:53" x14ac:dyDescent="0.35">
      <c r="C181" s="17"/>
      <c r="D181" s="17"/>
      <c r="E181" s="17"/>
      <c r="F181" s="17"/>
      <c r="G181" s="17"/>
      <c r="H181" s="17"/>
      <c r="I181" s="17"/>
      <c r="J181" s="17"/>
      <c r="K181" s="17"/>
      <c r="L181" s="17"/>
      <c r="M181" s="17"/>
      <c r="N181" s="17"/>
      <c r="O181" s="17"/>
      <c r="P181" s="17"/>
      <c r="Q181" s="17"/>
      <c r="R181" s="17"/>
      <c r="S181" s="17"/>
      <c r="T181" s="17"/>
      <c r="U181" s="17"/>
      <c r="V181" s="17"/>
      <c r="W181" s="17"/>
      <c r="X181" s="17"/>
      <c r="Y181" s="17"/>
      <c r="Z181" s="17"/>
      <c r="AA181" s="17"/>
      <c r="AB181" s="17"/>
      <c r="AC181" s="17"/>
      <c r="AD181" s="17"/>
      <c r="AE181" s="17"/>
      <c r="AF181" s="17"/>
      <c r="AG181" s="17"/>
      <c r="AH181" s="17"/>
      <c r="AI181" s="17"/>
      <c r="AJ181" s="17"/>
      <c r="AK181" s="17"/>
      <c r="AL181" s="17"/>
      <c r="AM181" s="17"/>
      <c r="AN181" s="17"/>
      <c r="AO181" s="17"/>
      <c r="AP181" s="17"/>
      <c r="AQ181" s="17"/>
      <c r="AR181" s="17"/>
      <c r="AS181" s="17"/>
      <c r="AT181" s="17"/>
      <c r="AU181" s="17"/>
      <c r="AV181" s="17"/>
      <c r="AW181" s="17"/>
      <c r="AX181" s="17"/>
      <c r="AY181" s="17"/>
      <c r="AZ181" s="17"/>
      <c r="BA181" s="17"/>
    </row>
    <row r="182" spans="2:53" x14ac:dyDescent="0.35">
      <c r="B182" s="6" t="s">
        <v>160</v>
      </c>
      <c r="C182" s="17"/>
      <c r="D182" s="17"/>
      <c r="E182" s="17"/>
      <c r="F182" s="17"/>
      <c r="G182" s="17"/>
      <c r="H182" s="17"/>
      <c r="I182" s="17"/>
      <c r="J182" s="17"/>
      <c r="K182" s="17"/>
      <c r="L182" s="17"/>
      <c r="M182" s="17"/>
      <c r="N182" s="17"/>
      <c r="O182" s="17"/>
      <c r="P182" s="17"/>
      <c r="Q182" s="17"/>
      <c r="R182" s="17"/>
      <c r="S182" s="17"/>
      <c r="T182" s="17"/>
      <c r="U182" s="17"/>
      <c r="V182" s="17"/>
      <c r="W182" s="17"/>
      <c r="X182" s="17"/>
      <c r="Y182" s="17"/>
      <c r="Z182" s="17"/>
      <c r="AA182" s="17"/>
      <c r="AB182" s="17"/>
      <c r="AC182" s="17"/>
      <c r="AD182" s="17"/>
      <c r="AE182" s="17"/>
      <c r="AF182" s="17"/>
      <c r="AG182" s="17"/>
      <c r="AH182" s="17"/>
      <c r="AI182" s="17"/>
      <c r="AJ182" s="17"/>
      <c r="AK182" s="17"/>
      <c r="AL182" s="17"/>
      <c r="AM182" s="17"/>
      <c r="AN182" s="17"/>
      <c r="AO182" s="17"/>
      <c r="AP182" s="17"/>
      <c r="AQ182" s="17"/>
      <c r="AR182" s="17"/>
      <c r="AS182" s="17"/>
      <c r="AT182" s="17"/>
      <c r="AU182" s="17"/>
      <c r="AV182" s="17"/>
      <c r="AW182" s="17"/>
      <c r="AX182" s="17"/>
      <c r="AY182" s="17"/>
      <c r="AZ182" s="17"/>
      <c r="BA182" s="17"/>
    </row>
    <row r="183" spans="2:53" x14ac:dyDescent="0.35">
      <c r="B183" s="21" t="s">
        <v>86</v>
      </c>
      <c r="C183" s="17"/>
      <c r="D183" s="17"/>
      <c r="E183" s="17"/>
      <c r="F183" s="17"/>
      <c r="G183" s="17"/>
      <c r="H183" s="17"/>
      <c r="I183" s="17"/>
      <c r="J183" s="17"/>
      <c r="K183" s="17"/>
      <c r="L183" s="17"/>
      <c r="M183" s="17"/>
      <c r="N183" s="17"/>
      <c r="O183" s="17"/>
      <c r="P183" s="17"/>
      <c r="Q183" s="17"/>
      <c r="R183" s="17"/>
      <c r="S183" s="17"/>
      <c r="T183" s="17"/>
      <c r="U183" s="17"/>
      <c r="V183" s="17"/>
      <c r="W183" s="17"/>
      <c r="X183" s="17"/>
      <c r="Y183" s="17"/>
      <c r="Z183" s="17"/>
      <c r="AA183" s="17"/>
      <c r="AB183" s="17"/>
      <c r="AC183" s="17"/>
      <c r="AD183" s="17"/>
      <c r="AE183" s="17"/>
      <c r="AF183" s="17"/>
      <c r="AG183" s="17"/>
      <c r="AH183" s="17"/>
      <c r="AI183" s="17"/>
      <c r="AJ183" s="17"/>
      <c r="AK183" s="17"/>
      <c r="AL183" s="17"/>
      <c r="AM183" s="17"/>
      <c r="AN183" s="17"/>
      <c r="AO183" s="17"/>
      <c r="AP183" s="17"/>
      <c r="AQ183" s="17"/>
      <c r="AR183" s="17"/>
      <c r="AS183" s="17"/>
      <c r="AT183" s="17"/>
      <c r="AU183" s="17"/>
      <c r="AV183" s="17"/>
      <c r="AW183" s="17"/>
      <c r="AX183" s="17"/>
      <c r="AY183" s="17"/>
      <c r="AZ183" s="17"/>
      <c r="BA183" s="17"/>
    </row>
    <row r="184" spans="2:53" x14ac:dyDescent="0.35">
      <c r="B184" t="s">
        <v>154</v>
      </c>
      <c r="C184" s="17">
        <v>9.8269539055228297E-2</v>
      </c>
      <c r="D184" s="17">
        <v>0.11464301172225499</v>
      </c>
      <c r="E184" s="17">
        <v>8.3787188143285604E-2</v>
      </c>
      <c r="F184" s="17"/>
      <c r="G184" s="17">
        <v>0.22226277380668599</v>
      </c>
      <c r="H184" s="17">
        <v>7.8060105618183606E-2</v>
      </c>
      <c r="I184" s="17">
        <v>9.1019533525988003E-2</v>
      </c>
      <c r="J184" s="17">
        <v>8.6124541220908402E-2</v>
      </c>
      <c r="K184" s="17">
        <v>7.61382913731143E-2</v>
      </c>
      <c r="L184" s="17">
        <v>8.6484269837886193E-2</v>
      </c>
      <c r="M184" s="17"/>
      <c r="N184" s="17">
        <v>0.10497272910767</v>
      </c>
      <c r="O184" s="17">
        <v>9.3856695790059105E-2</v>
      </c>
      <c r="P184" s="17"/>
      <c r="Q184" s="17">
        <v>0.138097309069905</v>
      </c>
      <c r="R184" s="17">
        <v>7.2668461365579501E-2</v>
      </c>
      <c r="S184" s="17">
        <v>9.0049335513449194E-2</v>
      </c>
      <c r="T184" s="17">
        <v>7.9145564434648305E-2</v>
      </c>
      <c r="U184" s="17">
        <v>0.116666328763348</v>
      </c>
      <c r="V184" s="17">
        <v>9.8793664105597395E-2</v>
      </c>
      <c r="W184" s="17">
        <v>0.10065148470026</v>
      </c>
      <c r="X184" s="17">
        <v>0.103629468085726</v>
      </c>
      <c r="Y184" s="17">
        <v>0.10697739228742099</v>
      </c>
      <c r="Z184" s="17">
        <v>9.6981124683929901E-2</v>
      </c>
      <c r="AA184" s="17">
        <v>0.124026127411209</v>
      </c>
      <c r="AB184" s="17">
        <v>2.8311615663456399E-2</v>
      </c>
      <c r="AC184" s="17">
        <v>0.109808501943871</v>
      </c>
      <c r="AD184" s="17">
        <v>0.19355136780092699</v>
      </c>
      <c r="AE184" s="17">
        <v>0.119896988009029</v>
      </c>
      <c r="AF184" s="17"/>
      <c r="AG184" s="17">
        <v>0.141781773250411</v>
      </c>
      <c r="AH184" s="17">
        <v>7.30291217096255E-2</v>
      </c>
      <c r="AI184" s="17">
        <v>9.3514058936947697E-2</v>
      </c>
      <c r="AJ184" s="17">
        <v>0.13511118199848701</v>
      </c>
      <c r="AK184" s="17">
        <v>0.13255265781727801</v>
      </c>
      <c r="AL184" s="17">
        <v>6.5484871269397907E-2</v>
      </c>
      <c r="AM184" s="17"/>
      <c r="AN184" s="17">
        <v>8.8109704036148997E-2</v>
      </c>
      <c r="AO184" s="17">
        <v>0.118909319800723</v>
      </c>
      <c r="AP184" s="17">
        <v>0.111961502699004</v>
      </c>
      <c r="AQ184" s="17"/>
      <c r="AR184" s="17">
        <v>0.45224962121853901</v>
      </c>
      <c r="AS184" s="17">
        <v>0.122626127927267</v>
      </c>
      <c r="AT184" s="17">
        <v>3.8253215846456801E-2</v>
      </c>
      <c r="AU184" s="17"/>
      <c r="AV184" s="17">
        <v>0.33107788668413701</v>
      </c>
      <c r="AW184" s="17">
        <v>0.101860980952755</v>
      </c>
      <c r="AX184" s="17">
        <v>4.9230707923828498E-2</v>
      </c>
      <c r="AY184" s="17"/>
      <c r="AZ184" s="17">
        <v>0.11094359815089801</v>
      </c>
      <c r="BA184" s="17">
        <v>8.1452691109862599E-2</v>
      </c>
    </row>
    <row r="185" spans="2:53" x14ac:dyDescent="0.35">
      <c r="B185" t="s">
        <v>155</v>
      </c>
      <c r="C185" s="17">
        <v>0.43076341281978697</v>
      </c>
      <c r="D185" s="17">
        <v>0.44813303098000501</v>
      </c>
      <c r="E185" s="17">
        <v>0.41656756643759502</v>
      </c>
      <c r="F185" s="17"/>
      <c r="G185" s="17">
        <v>0.35629366573989102</v>
      </c>
      <c r="H185" s="17">
        <v>0.45893370586530002</v>
      </c>
      <c r="I185" s="17">
        <v>0.36404467271188001</v>
      </c>
      <c r="J185" s="17">
        <v>0.415592383385404</v>
      </c>
      <c r="K185" s="17">
        <v>0.41574663573440102</v>
      </c>
      <c r="L185" s="17">
        <v>0.50406992871106604</v>
      </c>
      <c r="M185" s="17"/>
      <c r="N185" s="17">
        <v>0.43848607613811402</v>
      </c>
      <c r="O185" s="17">
        <v>0.42567943003743403</v>
      </c>
      <c r="P185" s="17"/>
      <c r="Q185" s="17">
        <v>0.33414056322304297</v>
      </c>
      <c r="R185" s="17">
        <v>0.401797994614909</v>
      </c>
      <c r="S185" s="17">
        <v>0.39979560234010603</v>
      </c>
      <c r="T185" s="17">
        <v>0.41549982569157101</v>
      </c>
      <c r="U185" s="17">
        <v>0.41375805906899898</v>
      </c>
      <c r="V185" s="17">
        <v>0.44059977523608201</v>
      </c>
      <c r="W185" s="17">
        <v>0.46712780862165498</v>
      </c>
      <c r="X185" s="17">
        <v>0.43662676421359797</v>
      </c>
      <c r="Y185" s="17">
        <v>0.45812825616043801</v>
      </c>
      <c r="Z185" s="17">
        <v>0.52295208535912496</v>
      </c>
      <c r="AA185" s="17">
        <v>0.50072525773211196</v>
      </c>
      <c r="AB185" s="17">
        <v>0.60264871449607904</v>
      </c>
      <c r="AC185" s="17">
        <v>0.65808533231038302</v>
      </c>
      <c r="AD185" s="17">
        <v>0.33206936437449702</v>
      </c>
      <c r="AE185" s="17">
        <v>0.50453619808364902</v>
      </c>
      <c r="AF185" s="17"/>
      <c r="AG185" s="17">
        <v>0.614878714435798</v>
      </c>
      <c r="AH185" s="17">
        <v>0.37148938554275801</v>
      </c>
      <c r="AI185" s="17">
        <v>0.39395100125500099</v>
      </c>
      <c r="AJ185" s="17">
        <v>0.51648204432787304</v>
      </c>
      <c r="AK185" s="17">
        <v>0.59952443687769297</v>
      </c>
      <c r="AL185" s="17">
        <v>0.33685682798856198</v>
      </c>
      <c r="AM185" s="17"/>
      <c r="AN185" s="17">
        <v>0.44288630877663399</v>
      </c>
      <c r="AO185" s="17">
        <v>0.458616816663592</v>
      </c>
      <c r="AP185" s="17">
        <v>0.458749475653839</v>
      </c>
      <c r="AQ185" s="17"/>
      <c r="AR185" s="17">
        <v>0.499635594294213</v>
      </c>
      <c r="AS185" s="17">
        <v>0.64276738405484302</v>
      </c>
      <c r="AT185" s="17">
        <v>0.32285067963964098</v>
      </c>
      <c r="AU185" s="17"/>
      <c r="AV185" s="17">
        <v>0.51118630487718297</v>
      </c>
      <c r="AW185" s="17">
        <v>0.56428906859744699</v>
      </c>
      <c r="AX185" s="17">
        <v>0.29057891214846998</v>
      </c>
      <c r="AY185" s="17"/>
      <c r="AZ185" s="17">
        <v>0.458799322043971</v>
      </c>
      <c r="BA185" s="17">
        <v>0.393563363579505</v>
      </c>
    </row>
    <row r="186" spans="2:53" x14ac:dyDescent="0.35">
      <c r="B186" t="s">
        <v>156</v>
      </c>
      <c r="C186" s="17">
        <v>0.369762162951357</v>
      </c>
      <c r="D186" s="17">
        <v>0.36959415559250403</v>
      </c>
      <c r="E186" s="17">
        <v>0.36766068420294101</v>
      </c>
      <c r="F186" s="17"/>
      <c r="G186" s="17">
        <v>0.26280669068267998</v>
      </c>
      <c r="H186" s="17">
        <v>0.35585854521405003</v>
      </c>
      <c r="I186" s="17">
        <v>0.45885370542810999</v>
      </c>
      <c r="J186" s="17">
        <v>0.40860235193979999</v>
      </c>
      <c r="K186" s="17">
        <v>0.39751248127734701</v>
      </c>
      <c r="L186" s="17">
        <v>0.32344025092681</v>
      </c>
      <c r="M186" s="17"/>
      <c r="N186" s="17">
        <v>0.370815338224602</v>
      </c>
      <c r="O186" s="17">
        <v>0.36906883673276297</v>
      </c>
      <c r="P186" s="17"/>
      <c r="Q186" s="17">
        <v>0.34818497698363099</v>
      </c>
      <c r="R186" s="17">
        <v>0.39303919929584802</v>
      </c>
      <c r="S186" s="17">
        <v>0.393243830096767</v>
      </c>
      <c r="T186" s="17">
        <v>0.40896235086501498</v>
      </c>
      <c r="U186" s="17">
        <v>0.36860791620384498</v>
      </c>
      <c r="V186" s="17">
        <v>0.36676073906558299</v>
      </c>
      <c r="W186" s="17">
        <v>0.35306029225269803</v>
      </c>
      <c r="X186" s="17">
        <v>0.39719714573236398</v>
      </c>
      <c r="Y186" s="17">
        <v>0.36964863669439801</v>
      </c>
      <c r="Z186" s="17">
        <v>0.30292741920601601</v>
      </c>
      <c r="AA186" s="17">
        <v>0.37524861485667899</v>
      </c>
      <c r="AB186" s="17">
        <v>0.354867355842992</v>
      </c>
      <c r="AC186" s="17">
        <v>0.232106165745746</v>
      </c>
      <c r="AD186" s="17">
        <v>0.47437926782457601</v>
      </c>
      <c r="AE186" s="17">
        <v>0.31962090784580099</v>
      </c>
      <c r="AF186" s="17"/>
      <c r="AG186" s="17">
        <v>0.169429108100288</v>
      </c>
      <c r="AH186" s="17">
        <v>0.50084287162619201</v>
      </c>
      <c r="AI186" s="17">
        <v>0.45128265977376503</v>
      </c>
      <c r="AJ186" s="17">
        <v>0.27429659969228298</v>
      </c>
      <c r="AK186" s="17">
        <v>0.20303081055237701</v>
      </c>
      <c r="AL186" s="17">
        <v>0.44888240730163897</v>
      </c>
      <c r="AM186" s="17"/>
      <c r="AN186" s="17">
        <v>0.38485510684146701</v>
      </c>
      <c r="AO186" s="17">
        <v>0.30688447347056902</v>
      </c>
      <c r="AP186" s="17">
        <v>0.37362691737313802</v>
      </c>
      <c r="AQ186" s="17"/>
      <c r="AR186" s="17">
        <v>3.8478898919831903E-2</v>
      </c>
      <c r="AS186" s="17">
        <v>0.17115535640270099</v>
      </c>
      <c r="AT186" s="17">
        <v>0.57986536109588205</v>
      </c>
      <c r="AU186" s="17"/>
      <c r="AV186" s="17">
        <v>0.138104036244767</v>
      </c>
      <c r="AW186" s="17">
        <v>0.26459699713588503</v>
      </c>
      <c r="AX186" s="17">
        <v>0.60703819658107105</v>
      </c>
      <c r="AY186" s="17"/>
      <c r="AZ186" s="17">
        <v>0.361187469506907</v>
      </c>
      <c r="BA186" s="17">
        <v>0.38113967940011001</v>
      </c>
    </row>
    <row r="187" spans="2:53" x14ac:dyDescent="0.35">
      <c r="B187" t="s">
        <v>130</v>
      </c>
      <c r="C187" s="17">
        <v>0.101204885173627</v>
      </c>
      <c r="D187" s="17">
        <v>6.76298017052364E-2</v>
      </c>
      <c r="E187" s="17">
        <v>0.13198456121617799</v>
      </c>
      <c r="F187" s="17"/>
      <c r="G187" s="17">
        <v>0.15863686977074301</v>
      </c>
      <c r="H187" s="17">
        <v>0.107147643302466</v>
      </c>
      <c r="I187" s="17">
        <v>8.6082088334022602E-2</v>
      </c>
      <c r="J187" s="17">
        <v>8.9680723453887806E-2</v>
      </c>
      <c r="K187" s="17">
        <v>0.110602591615138</v>
      </c>
      <c r="L187" s="17">
        <v>8.6005550524238E-2</v>
      </c>
      <c r="M187" s="17"/>
      <c r="N187" s="17">
        <v>8.57258565296143E-2</v>
      </c>
      <c r="O187" s="17">
        <v>0.11139503743974299</v>
      </c>
      <c r="P187" s="17"/>
      <c r="Q187" s="17">
        <v>0.17957715072342201</v>
      </c>
      <c r="R187" s="17">
        <v>0.132494344723663</v>
      </c>
      <c r="S187" s="17">
        <v>0.116911232049677</v>
      </c>
      <c r="T187" s="17">
        <v>9.6392259008766606E-2</v>
      </c>
      <c r="U187" s="17">
        <v>0.100967695963808</v>
      </c>
      <c r="V187" s="17">
        <v>9.3845821592737397E-2</v>
      </c>
      <c r="W187" s="17">
        <v>7.9160414425387904E-2</v>
      </c>
      <c r="X187" s="17">
        <v>6.2546621968311206E-2</v>
      </c>
      <c r="Y187" s="17">
        <v>6.5245714857743498E-2</v>
      </c>
      <c r="Z187" s="17">
        <v>7.7139370750928998E-2</v>
      </c>
      <c r="AA187" s="17">
        <v>0</v>
      </c>
      <c r="AB187" s="17">
        <v>1.4172313997472E-2</v>
      </c>
      <c r="AC187" s="17">
        <v>0</v>
      </c>
      <c r="AD187" s="17">
        <v>0</v>
      </c>
      <c r="AE187" s="17">
        <v>5.5945906061520702E-2</v>
      </c>
      <c r="AF187" s="17"/>
      <c r="AG187" s="17">
        <v>7.3910404213503395E-2</v>
      </c>
      <c r="AH187" s="17">
        <v>5.4638621121424501E-2</v>
      </c>
      <c r="AI187" s="17">
        <v>6.1252280034286399E-2</v>
      </c>
      <c r="AJ187" s="17">
        <v>7.4110173981357094E-2</v>
      </c>
      <c r="AK187" s="17">
        <v>6.4892094752652396E-2</v>
      </c>
      <c r="AL187" s="17">
        <v>0.14877589344040101</v>
      </c>
      <c r="AM187" s="17"/>
      <c r="AN187" s="17">
        <v>8.4148880345750895E-2</v>
      </c>
      <c r="AO187" s="17">
        <v>0.115589390065116</v>
      </c>
      <c r="AP187" s="17">
        <v>5.5662104274018499E-2</v>
      </c>
      <c r="AQ187" s="17"/>
      <c r="AR187" s="17">
        <v>9.6358855674158403E-3</v>
      </c>
      <c r="AS187" s="17">
        <v>6.3451131615190004E-2</v>
      </c>
      <c r="AT187" s="17">
        <v>5.90307434180194E-2</v>
      </c>
      <c r="AU187" s="17"/>
      <c r="AV187" s="17">
        <v>1.9631772193912E-2</v>
      </c>
      <c r="AW187" s="17">
        <v>6.9252953313913096E-2</v>
      </c>
      <c r="AX187" s="17">
        <v>5.3152183346630397E-2</v>
      </c>
      <c r="AY187" s="17"/>
      <c r="AZ187" s="17">
        <v>6.9069610298223796E-2</v>
      </c>
      <c r="BA187" s="17">
        <v>0.14384426591052299</v>
      </c>
    </row>
    <row r="188" spans="2:53" x14ac:dyDescent="0.35">
      <c r="C188" s="17"/>
      <c r="D188" s="17"/>
      <c r="E188" s="17"/>
      <c r="F188" s="17"/>
      <c r="G188" s="17"/>
      <c r="H188" s="17"/>
      <c r="I188" s="17"/>
      <c r="J188" s="17"/>
      <c r="K188" s="17"/>
      <c r="L188" s="17"/>
      <c r="M188" s="17"/>
      <c r="N188" s="17"/>
      <c r="O188" s="17"/>
      <c r="P188" s="17"/>
      <c r="Q188" s="17"/>
      <c r="R188" s="17"/>
      <c r="S188" s="17"/>
      <c r="T188" s="17"/>
      <c r="U188" s="17"/>
      <c r="V188" s="17"/>
      <c r="W188" s="17"/>
      <c r="X188" s="17"/>
      <c r="Y188" s="17"/>
      <c r="Z188" s="17"/>
      <c r="AA188" s="17"/>
      <c r="AB188" s="17"/>
      <c r="AC188" s="17"/>
      <c r="AD188" s="17"/>
      <c r="AE188" s="17"/>
      <c r="AF188" s="17"/>
      <c r="AG188" s="17"/>
      <c r="AH188" s="17"/>
      <c r="AI188" s="17"/>
      <c r="AJ188" s="17"/>
      <c r="AK188" s="17"/>
      <c r="AL188" s="17"/>
      <c r="AM188" s="17"/>
      <c r="AN188" s="17"/>
      <c r="AO188" s="17"/>
      <c r="AP188" s="17"/>
      <c r="AQ188" s="17"/>
      <c r="AR188" s="17"/>
      <c r="AS188" s="17"/>
      <c r="AT188" s="17"/>
      <c r="AU188" s="17"/>
      <c r="AV188" s="17"/>
      <c r="AW188" s="17"/>
      <c r="AX188" s="17"/>
      <c r="AY188" s="17"/>
      <c r="AZ188" s="17"/>
      <c r="BA188" s="17"/>
    </row>
    <row r="189" spans="2:53" x14ac:dyDescent="0.35">
      <c r="B189" s="6" t="s">
        <v>161</v>
      </c>
      <c r="C189" s="17"/>
      <c r="D189" s="17"/>
      <c r="E189" s="17"/>
      <c r="F189" s="17"/>
      <c r="G189" s="17"/>
      <c r="H189" s="17"/>
      <c r="I189" s="17"/>
      <c r="J189" s="17"/>
      <c r="K189" s="17"/>
      <c r="L189" s="17"/>
      <c r="M189" s="17"/>
      <c r="N189" s="17"/>
      <c r="O189" s="17"/>
      <c r="P189" s="17"/>
      <c r="Q189" s="17"/>
      <c r="R189" s="17"/>
      <c r="S189" s="17"/>
      <c r="T189" s="17"/>
      <c r="U189" s="17"/>
      <c r="V189" s="17"/>
      <c r="W189" s="17"/>
      <c r="X189" s="17"/>
      <c r="Y189" s="17"/>
      <c r="Z189" s="17"/>
      <c r="AA189" s="17"/>
      <c r="AB189" s="17"/>
      <c r="AC189" s="17"/>
      <c r="AD189" s="17"/>
      <c r="AE189" s="17"/>
      <c r="AF189" s="17"/>
      <c r="AG189" s="17"/>
      <c r="AH189" s="17"/>
      <c r="AI189" s="17"/>
      <c r="AJ189" s="17"/>
      <c r="AK189" s="17"/>
      <c r="AL189" s="17"/>
      <c r="AM189" s="17"/>
      <c r="AN189" s="17"/>
      <c r="AO189" s="17"/>
      <c r="AP189" s="17"/>
      <c r="AQ189" s="17"/>
      <c r="AR189" s="17"/>
      <c r="AS189" s="17"/>
      <c r="AT189" s="17"/>
      <c r="AU189" s="17"/>
      <c r="AV189" s="17"/>
      <c r="AW189" s="17"/>
      <c r="AX189" s="17"/>
      <c r="AY189" s="17"/>
      <c r="AZ189" s="17"/>
      <c r="BA189" s="17"/>
    </row>
    <row r="190" spans="2:53" x14ac:dyDescent="0.35">
      <c r="B190" s="21" t="s">
        <v>86</v>
      </c>
      <c r="C190" s="17"/>
      <c r="D190" s="17"/>
      <c r="E190" s="17"/>
      <c r="F190" s="17"/>
      <c r="G190" s="17"/>
      <c r="H190" s="17"/>
      <c r="I190" s="17"/>
      <c r="J190" s="17"/>
      <c r="K190" s="17"/>
      <c r="L190" s="17"/>
      <c r="M190" s="17"/>
      <c r="N190" s="17"/>
      <c r="O190" s="17"/>
      <c r="P190" s="17"/>
      <c r="Q190" s="17"/>
      <c r="R190" s="17"/>
      <c r="S190" s="17"/>
      <c r="T190" s="17"/>
      <c r="U190" s="17"/>
      <c r="V190" s="17"/>
      <c r="W190" s="17"/>
      <c r="X190" s="17"/>
      <c r="Y190" s="17"/>
      <c r="Z190" s="17"/>
      <c r="AA190" s="17"/>
      <c r="AB190" s="17"/>
      <c r="AC190" s="17"/>
      <c r="AD190" s="17"/>
      <c r="AE190" s="17"/>
      <c r="AF190" s="17"/>
      <c r="AG190" s="17"/>
      <c r="AH190" s="17"/>
      <c r="AI190" s="17"/>
      <c r="AJ190" s="17"/>
      <c r="AK190" s="17"/>
      <c r="AL190" s="17"/>
      <c r="AM190" s="17"/>
      <c r="AN190" s="17"/>
      <c r="AO190" s="17"/>
      <c r="AP190" s="17"/>
      <c r="AQ190" s="17"/>
      <c r="AR190" s="17"/>
      <c r="AS190" s="17"/>
      <c r="AT190" s="17"/>
      <c r="AU190" s="17"/>
      <c r="AV190" s="17"/>
      <c r="AW190" s="17"/>
      <c r="AX190" s="17"/>
      <c r="AY190" s="17"/>
      <c r="AZ190" s="17"/>
      <c r="BA190" s="17"/>
    </row>
    <row r="191" spans="2:53" x14ac:dyDescent="0.35">
      <c r="B191" t="s">
        <v>154</v>
      </c>
      <c r="C191" s="17">
        <v>8.8124405901848696E-2</v>
      </c>
      <c r="D191" s="17">
        <v>8.9434381635531093E-2</v>
      </c>
      <c r="E191" s="17">
        <v>8.7252743521600201E-2</v>
      </c>
      <c r="F191" s="17"/>
      <c r="G191" s="17">
        <v>0.201595823298377</v>
      </c>
      <c r="H191" s="17">
        <v>9.9430163990600007E-2</v>
      </c>
      <c r="I191" s="17">
        <v>7.7449078708246605E-2</v>
      </c>
      <c r="J191" s="17">
        <v>6.6705028526403295E-2</v>
      </c>
      <c r="K191" s="17">
        <v>6.4424491827147198E-2</v>
      </c>
      <c r="L191" s="17">
        <v>7.18007134283217E-2</v>
      </c>
      <c r="M191" s="17"/>
      <c r="N191" s="17">
        <v>0.102989098205128</v>
      </c>
      <c r="O191" s="17">
        <v>7.8338683461315201E-2</v>
      </c>
      <c r="P191" s="17"/>
      <c r="Q191" s="17">
        <v>0.13888384411355101</v>
      </c>
      <c r="R191" s="17">
        <v>0.12773484195983001</v>
      </c>
      <c r="S191" s="17">
        <v>8.9599180013631194E-2</v>
      </c>
      <c r="T191" s="17">
        <v>4.2476978206541401E-2</v>
      </c>
      <c r="U191" s="17">
        <v>7.5129746444659098E-2</v>
      </c>
      <c r="V191" s="17">
        <v>7.6032276048967506E-2</v>
      </c>
      <c r="W191" s="17">
        <v>8.3649832744428207E-2</v>
      </c>
      <c r="X191" s="17">
        <v>5.9810051776841199E-2</v>
      </c>
      <c r="Y191" s="17">
        <v>0.120919406543932</v>
      </c>
      <c r="Z191" s="17">
        <v>0.100821116566778</v>
      </c>
      <c r="AA191" s="17">
        <v>0.12797285992429</v>
      </c>
      <c r="AB191" s="17">
        <v>9.2967738665170802E-2</v>
      </c>
      <c r="AC191" s="17">
        <v>0.108190990848695</v>
      </c>
      <c r="AD191" s="17">
        <v>0.19355136780092699</v>
      </c>
      <c r="AE191" s="17">
        <v>4.6590304964798601E-2</v>
      </c>
      <c r="AF191" s="17"/>
      <c r="AG191" s="17">
        <v>0.14145154659651499</v>
      </c>
      <c r="AH191" s="17">
        <v>7.7074202586308496E-2</v>
      </c>
      <c r="AI191" s="17">
        <v>0.108401234545127</v>
      </c>
      <c r="AJ191" s="17">
        <v>0.104030875994448</v>
      </c>
      <c r="AK191" s="17">
        <v>8.9248784479607102E-2</v>
      </c>
      <c r="AL191" s="17">
        <v>5.0469597794685302E-2</v>
      </c>
      <c r="AM191" s="17"/>
      <c r="AN191" s="17">
        <v>8.5976495559739394E-2</v>
      </c>
      <c r="AO191" s="17">
        <v>9.9001028939415897E-2</v>
      </c>
      <c r="AP191" s="17">
        <v>0.10282021744086101</v>
      </c>
      <c r="AQ191" s="17"/>
      <c r="AR191" s="17">
        <v>0.38675582150815602</v>
      </c>
      <c r="AS191" s="17">
        <v>0.119074204545853</v>
      </c>
      <c r="AT191" s="17">
        <v>2.9370692318293399E-2</v>
      </c>
      <c r="AU191" s="17"/>
      <c r="AV191" s="17">
        <v>0.31301693067974501</v>
      </c>
      <c r="AW191" s="17">
        <v>8.5267616585656195E-2</v>
      </c>
      <c r="AX191" s="17">
        <v>4.4290999650163199E-2</v>
      </c>
      <c r="AY191" s="17"/>
      <c r="AZ191" s="17">
        <v>0.11017915847630599</v>
      </c>
      <c r="BA191" s="17">
        <v>5.8860583024139497E-2</v>
      </c>
    </row>
    <row r="192" spans="2:53" x14ac:dyDescent="0.35">
      <c r="B192" t="s">
        <v>155</v>
      </c>
      <c r="C192" s="17">
        <v>0.44963650215537798</v>
      </c>
      <c r="D192" s="17">
        <v>0.47666489504895598</v>
      </c>
      <c r="E192" s="17">
        <v>0.42675765470058202</v>
      </c>
      <c r="F192" s="17"/>
      <c r="G192" s="17">
        <v>0.40291665501023999</v>
      </c>
      <c r="H192" s="17">
        <v>0.423257999031728</v>
      </c>
      <c r="I192" s="17">
        <v>0.38215549190315901</v>
      </c>
      <c r="J192" s="17">
        <v>0.43309847915182098</v>
      </c>
      <c r="K192" s="17">
        <v>0.475970977623842</v>
      </c>
      <c r="L192" s="17">
        <v>0.51864416296023697</v>
      </c>
      <c r="M192" s="17"/>
      <c r="N192" s="17">
        <v>0.449336716327423</v>
      </c>
      <c r="O192" s="17">
        <v>0.44983385712540602</v>
      </c>
      <c r="P192" s="17"/>
      <c r="Q192" s="17">
        <v>0.37894292420894699</v>
      </c>
      <c r="R192" s="17">
        <v>0.32479954426449098</v>
      </c>
      <c r="S192" s="17">
        <v>0.39613245011543902</v>
      </c>
      <c r="T192" s="17">
        <v>0.43714645053255902</v>
      </c>
      <c r="U192" s="17">
        <v>0.42010726285918198</v>
      </c>
      <c r="V192" s="17">
        <v>0.54640498789801795</v>
      </c>
      <c r="W192" s="17">
        <v>0.53546781844316604</v>
      </c>
      <c r="X192" s="17">
        <v>0.450046472549604</v>
      </c>
      <c r="Y192" s="17">
        <v>0.45399292905751698</v>
      </c>
      <c r="Z192" s="17">
        <v>0.56607156637580602</v>
      </c>
      <c r="AA192" s="17">
        <v>0.51654432756255397</v>
      </c>
      <c r="AB192" s="17">
        <v>0.53331058597144099</v>
      </c>
      <c r="AC192" s="17">
        <v>0.38339789861583301</v>
      </c>
      <c r="AD192" s="17">
        <v>0.42905840218686903</v>
      </c>
      <c r="AE192" s="17">
        <v>0.458586349391091</v>
      </c>
      <c r="AF192" s="17"/>
      <c r="AG192" s="17">
        <v>0.57921427346337495</v>
      </c>
      <c r="AH192" s="17">
        <v>0.46562400400390502</v>
      </c>
      <c r="AI192" s="17">
        <v>0.306306652925602</v>
      </c>
      <c r="AJ192" s="17">
        <v>0.504405567762235</v>
      </c>
      <c r="AK192" s="17">
        <v>0.60352800067630696</v>
      </c>
      <c r="AL192" s="17">
        <v>0.38779807137202299</v>
      </c>
      <c r="AM192" s="17"/>
      <c r="AN192" s="17">
        <v>0.39138545611322301</v>
      </c>
      <c r="AO192" s="17">
        <v>0.47971118731701201</v>
      </c>
      <c r="AP192" s="17">
        <v>0.50463086823982795</v>
      </c>
      <c r="AQ192" s="17"/>
      <c r="AR192" s="17">
        <v>0.49816349791675901</v>
      </c>
      <c r="AS192" s="17">
        <v>0.60458810873198998</v>
      </c>
      <c r="AT192" s="17">
        <v>0.37692548326597303</v>
      </c>
      <c r="AU192" s="17"/>
      <c r="AV192" s="17">
        <v>0.47382916905120598</v>
      </c>
      <c r="AW192" s="17">
        <v>0.57016396414945203</v>
      </c>
      <c r="AX192" s="17">
        <v>0.337788360553401</v>
      </c>
      <c r="AY192" s="17"/>
      <c r="AZ192" s="17">
        <v>0.44650948919569999</v>
      </c>
      <c r="BA192" s="17">
        <v>0.45378564656674197</v>
      </c>
    </row>
    <row r="193" spans="2:53" x14ac:dyDescent="0.35">
      <c r="B193" t="s">
        <v>156</v>
      </c>
      <c r="C193" s="17">
        <v>0.37971921649344098</v>
      </c>
      <c r="D193" s="17">
        <v>0.37665216477446001</v>
      </c>
      <c r="E193" s="17">
        <v>0.38027976963128302</v>
      </c>
      <c r="F193" s="17"/>
      <c r="G193" s="17">
        <v>0.26935514436268698</v>
      </c>
      <c r="H193" s="17">
        <v>0.380991565107484</v>
      </c>
      <c r="I193" s="17">
        <v>0.46053821032395897</v>
      </c>
      <c r="J193" s="17">
        <v>0.41852321016116401</v>
      </c>
      <c r="K193" s="17">
        <v>0.38957467816531099</v>
      </c>
      <c r="L193" s="17">
        <v>0.34225054381877601</v>
      </c>
      <c r="M193" s="17"/>
      <c r="N193" s="17">
        <v>0.38145413922022497</v>
      </c>
      <c r="O193" s="17">
        <v>0.37857708237363003</v>
      </c>
      <c r="P193" s="17"/>
      <c r="Q193" s="17">
        <v>0.31819584845141102</v>
      </c>
      <c r="R193" s="17">
        <v>0.44107052366209198</v>
      </c>
      <c r="S193" s="17">
        <v>0.42735705568057603</v>
      </c>
      <c r="T193" s="17">
        <v>0.445544571039592</v>
      </c>
      <c r="U193" s="17">
        <v>0.41279705091770202</v>
      </c>
      <c r="V193" s="17">
        <v>0.32025879455775602</v>
      </c>
      <c r="W193" s="17">
        <v>0.31288750803688298</v>
      </c>
      <c r="X193" s="17">
        <v>0.43966221013803802</v>
      </c>
      <c r="Y193" s="17">
        <v>0.38101768834847399</v>
      </c>
      <c r="Z193" s="17">
        <v>0.27750556842046498</v>
      </c>
      <c r="AA193" s="17">
        <v>0.33711539442880301</v>
      </c>
      <c r="AB193" s="17">
        <v>0.313885631719519</v>
      </c>
      <c r="AC193" s="17">
        <v>0.50841111053547206</v>
      </c>
      <c r="AD193" s="17">
        <v>0.37739023001220401</v>
      </c>
      <c r="AE193" s="17">
        <v>0.46474274995260501</v>
      </c>
      <c r="AF193" s="17"/>
      <c r="AG193" s="17">
        <v>0.25046173246168102</v>
      </c>
      <c r="AH193" s="17">
        <v>0.399932669545564</v>
      </c>
      <c r="AI193" s="17">
        <v>0.51436739909482698</v>
      </c>
      <c r="AJ193" s="17">
        <v>0.35567246163458599</v>
      </c>
      <c r="AK193" s="17">
        <v>0.27162144437284602</v>
      </c>
      <c r="AL193" s="17">
        <v>0.43716649895755599</v>
      </c>
      <c r="AM193" s="17"/>
      <c r="AN193" s="17">
        <v>0.456287599417461</v>
      </c>
      <c r="AO193" s="17">
        <v>0.33959544503162098</v>
      </c>
      <c r="AP193" s="17">
        <v>0.340784012302078</v>
      </c>
      <c r="AQ193" s="17"/>
      <c r="AR193" s="17">
        <v>9.1686030400829496E-2</v>
      </c>
      <c r="AS193" s="17">
        <v>0.23096606710932699</v>
      </c>
      <c r="AT193" s="17">
        <v>0.55219422793815598</v>
      </c>
      <c r="AU193" s="17"/>
      <c r="AV193" s="17">
        <v>0.17229209261467601</v>
      </c>
      <c r="AW193" s="17">
        <v>0.302902366129008</v>
      </c>
      <c r="AX193" s="17">
        <v>0.57516536663892204</v>
      </c>
      <c r="AY193" s="17"/>
      <c r="AZ193" s="17">
        <v>0.39690964358387698</v>
      </c>
      <c r="BA193" s="17">
        <v>0.35690972852170499</v>
      </c>
    </row>
    <row r="194" spans="2:53" x14ac:dyDescent="0.35">
      <c r="B194" t="s">
        <v>130</v>
      </c>
      <c r="C194" s="17">
        <v>8.2519875449331398E-2</v>
      </c>
      <c r="D194" s="17">
        <v>5.7248558541052999E-2</v>
      </c>
      <c r="E194" s="17">
        <v>0.105709832146535</v>
      </c>
      <c r="F194" s="17"/>
      <c r="G194" s="17">
        <v>0.126132377328697</v>
      </c>
      <c r="H194" s="17">
        <v>9.6320271870187907E-2</v>
      </c>
      <c r="I194" s="17">
        <v>7.9857219064635901E-2</v>
      </c>
      <c r="J194" s="17">
        <v>8.1673282160612301E-2</v>
      </c>
      <c r="K194" s="17">
        <v>7.0029852383699798E-2</v>
      </c>
      <c r="L194" s="17">
        <v>6.7304579792666103E-2</v>
      </c>
      <c r="M194" s="17"/>
      <c r="N194" s="17">
        <v>6.6220046247223802E-2</v>
      </c>
      <c r="O194" s="17">
        <v>9.3250377039649501E-2</v>
      </c>
      <c r="P194" s="17"/>
      <c r="Q194" s="17">
        <v>0.16397738322609201</v>
      </c>
      <c r="R194" s="17">
        <v>0.106395090113586</v>
      </c>
      <c r="S194" s="17">
        <v>8.6911314190354402E-2</v>
      </c>
      <c r="T194" s="17">
        <v>7.4832000221307704E-2</v>
      </c>
      <c r="U194" s="17">
        <v>9.1965939778456907E-2</v>
      </c>
      <c r="V194" s="17">
        <v>5.7303941495258102E-2</v>
      </c>
      <c r="W194" s="17">
        <v>6.7994840775522897E-2</v>
      </c>
      <c r="X194" s="17">
        <v>5.0481265535517003E-2</v>
      </c>
      <c r="Y194" s="17">
        <v>4.4069976050077397E-2</v>
      </c>
      <c r="Z194" s="17">
        <v>5.5601748636951297E-2</v>
      </c>
      <c r="AA194" s="17">
        <v>1.8367418084352299E-2</v>
      </c>
      <c r="AB194" s="17">
        <v>5.9836043643869401E-2</v>
      </c>
      <c r="AC194" s="17">
        <v>0</v>
      </c>
      <c r="AD194" s="17">
        <v>0</v>
      </c>
      <c r="AE194" s="17">
        <v>3.00805956915055E-2</v>
      </c>
      <c r="AF194" s="17"/>
      <c r="AG194" s="17">
        <v>2.8872447478428601E-2</v>
      </c>
      <c r="AH194" s="17">
        <v>5.7369123864222299E-2</v>
      </c>
      <c r="AI194" s="17">
        <v>7.0924713434444203E-2</v>
      </c>
      <c r="AJ194" s="17">
        <v>3.5891094608731203E-2</v>
      </c>
      <c r="AK194" s="17">
        <v>3.5601770471239899E-2</v>
      </c>
      <c r="AL194" s="17">
        <v>0.124565831875736</v>
      </c>
      <c r="AM194" s="17"/>
      <c r="AN194" s="17">
        <v>6.6350448909576198E-2</v>
      </c>
      <c r="AO194" s="17">
        <v>8.1692338711951196E-2</v>
      </c>
      <c r="AP194" s="17">
        <v>5.1764902017232599E-2</v>
      </c>
      <c r="AQ194" s="17"/>
      <c r="AR194" s="17">
        <v>2.33946501742547E-2</v>
      </c>
      <c r="AS194" s="17">
        <v>4.5371619612830101E-2</v>
      </c>
      <c r="AT194" s="17">
        <v>4.1509596477577501E-2</v>
      </c>
      <c r="AU194" s="17"/>
      <c r="AV194" s="17">
        <v>4.0861807654373902E-2</v>
      </c>
      <c r="AW194" s="17">
        <v>4.1666053135883598E-2</v>
      </c>
      <c r="AX194" s="17">
        <v>4.2755273157513402E-2</v>
      </c>
      <c r="AY194" s="17"/>
      <c r="AZ194" s="17">
        <v>4.6401708744115797E-2</v>
      </c>
      <c r="BA194" s="17">
        <v>0.13044404188741299</v>
      </c>
    </row>
    <row r="195" spans="2:53" x14ac:dyDescent="0.35">
      <c r="C195" s="17"/>
      <c r="D195" s="17"/>
      <c r="E195" s="17"/>
      <c r="F195" s="17"/>
      <c r="G195" s="17"/>
      <c r="H195" s="17"/>
      <c r="I195" s="17"/>
      <c r="J195" s="17"/>
      <c r="K195" s="17"/>
      <c r="L195" s="17"/>
      <c r="M195" s="17"/>
      <c r="N195" s="17"/>
      <c r="O195" s="17"/>
      <c r="P195" s="17"/>
      <c r="Q195" s="17"/>
      <c r="R195" s="17"/>
      <c r="S195" s="17"/>
      <c r="T195" s="17"/>
      <c r="U195" s="17"/>
      <c r="V195" s="17"/>
      <c r="W195" s="17"/>
      <c r="X195" s="17"/>
      <c r="Y195" s="17"/>
      <c r="Z195" s="17"/>
      <c r="AA195" s="17"/>
      <c r="AB195" s="17"/>
      <c r="AC195" s="17"/>
      <c r="AD195" s="17"/>
      <c r="AE195" s="17"/>
      <c r="AF195" s="17"/>
      <c r="AG195" s="17"/>
      <c r="AH195" s="17"/>
      <c r="AI195" s="17"/>
      <c r="AJ195" s="17"/>
      <c r="AK195" s="17"/>
      <c r="AL195" s="17"/>
      <c r="AM195" s="17"/>
      <c r="AN195" s="17"/>
      <c r="AO195" s="17"/>
      <c r="AP195" s="17"/>
      <c r="AQ195" s="17"/>
      <c r="AR195" s="17"/>
      <c r="AS195" s="17"/>
      <c r="AT195" s="17"/>
      <c r="AU195" s="17"/>
      <c r="AV195" s="17"/>
      <c r="AW195" s="17"/>
      <c r="AX195" s="17"/>
      <c r="AY195" s="17"/>
      <c r="AZ195" s="17"/>
      <c r="BA195" s="17"/>
    </row>
    <row r="196" spans="2:53" x14ac:dyDescent="0.35">
      <c r="B196" s="6" t="s">
        <v>162</v>
      </c>
      <c r="C196" s="17"/>
      <c r="D196" s="17"/>
      <c r="E196" s="17"/>
      <c r="F196" s="17"/>
      <c r="G196" s="17"/>
      <c r="H196" s="17"/>
      <c r="I196" s="17"/>
      <c r="J196" s="17"/>
      <c r="K196" s="17"/>
      <c r="L196" s="17"/>
      <c r="M196" s="17"/>
      <c r="N196" s="17"/>
      <c r="O196" s="17"/>
      <c r="P196" s="17"/>
      <c r="Q196" s="17"/>
      <c r="R196" s="17"/>
      <c r="S196" s="17"/>
      <c r="T196" s="17"/>
      <c r="U196" s="17"/>
      <c r="V196" s="17"/>
      <c r="W196" s="17"/>
      <c r="X196" s="17"/>
      <c r="Y196" s="17"/>
      <c r="Z196" s="17"/>
      <c r="AA196" s="17"/>
      <c r="AB196" s="17"/>
      <c r="AC196" s="17"/>
      <c r="AD196" s="17"/>
      <c r="AE196" s="17"/>
      <c r="AF196" s="17"/>
      <c r="AG196" s="17"/>
      <c r="AH196" s="17"/>
      <c r="AI196" s="17"/>
      <c r="AJ196" s="17"/>
      <c r="AK196" s="17"/>
      <c r="AL196" s="17"/>
      <c r="AM196" s="17"/>
      <c r="AN196" s="17"/>
      <c r="AO196" s="17"/>
      <c r="AP196" s="17"/>
      <c r="AQ196" s="17"/>
      <c r="AR196" s="17"/>
      <c r="AS196" s="17"/>
      <c r="AT196" s="17"/>
      <c r="AU196" s="17"/>
      <c r="AV196" s="17"/>
      <c r="AW196" s="17"/>
      <c r="AX196" s="17"/>
      <c r="AY196" s="17"/>
      <c r="AZ196" s="17"/>
      <c r="BA196" s="17"/>
    </row>
    <row r="197" spans="2:53" x14ac:dyDescent="0.35">
      <c r="B197" s="21" t="s">
        <v>86</v>
      </c>
      <c r="C197" s="17"/>
      <c r="D197" s="17"/>
      <c r="E197" s="17"/>
      <c r="F197" s="17"/>
      <c r="G197" s="17"/>
      <c r="H197" s="17"/>
      <c r="I197" s="17"/>
      <c r="J197" s="17"/>
      <c r="K197" s="17"/>
      <c r="L197" s="17"/>
      <c r="M197" s="17"/>
      <c r="N197" s="17"/>
      <c r="O197" s="17"/>
      <c r="P197" s="17"/>
      <c r="Q197" s="17"/>
      <c r="R197" s="17"/>
      <c r="S197" s="17"/>
      <c r="T197" s="17"/>
      <c r="U197" s="17"/>
      <c r="V197" s="17"/>
      <c r="W197" s="17"/>
      <c r="X197" s="17"/>
      <c r="Y197" s="17"/>
      <c r="Z197" s="17"/>
      <c r="AA197" s="17"/>
      <c r="AB197" s="17"/>
      <c r="AC197" s="17"/>
      <c r="AD197" s="17"/>
      <c r="AE197" s="17"/>
      <c r="AF197" s="17"/>
      <c r="AG197" s="17"/>
      <c r="AH197" s="17"/>
      <c r="AI197" s="17"/>
      <c r="AJ197" s="17"/>
      <c r="AK197" s="17"/>
      <c r="AL197" s="17"/>
      <c r="AM197" s="17"/>
      <c r="AN197" s="17"/>
      <c r="AO197" s="17"/>
      <c r="AP197" s="17"/>
      <c r="AQ197" s="17"/>
      <c r="AR197" s="17"/>
      <c r="AS197" s="17"/>
      <c r="AT197" s="17"/>
      <c r="AU197" s="17"/>
      <c r="AV197" s="17"/>
      <c r="AW197" s="17"/>
      <c r="AX197" s="17"/>
      <c r="AY197" s="17"/>
      <c r="AZ197" s="17"/>
      <c r="BA197" s="17"/>
    </row>
    <row r="198" spans="2:53" x14ac:dyDescent="0.35">
      <c r="B198" t="s">
        <v>154</v>
      </c>
      <c r="C198" s="17">
        <v>0.128366161227293</v>
      </c>
      <c r="D198" s="17">
        <v>0.13862673295546599</v>
      </c>
      <c r="E198" s="17">
        <v>0.11952949419893399</v>
      </c>
      <c r="F198" s="17"/>
      <c r="G198" s="17">
        <v>0.17694356581071399</v>
      </c>
      <c r="H198" s="17">
        <v>0.153081060794727</v>
      </c>
      <c r="I198" s="17">
        <v>0.14510722144131599</v>
      </c>
      <c r="J198" s="17">
        <v>0.119721603617634</v>
      </c>
      <c r="K198" s="17">
        <v>9.7204659149402101E-2</v>
      </c>
      <c r="L198" s="17">
        <v>0.109788649672486</v>
      </c>
      <c r="M198" s="17"/>
      <c r="N198" s="17">
        <v>0.14444139193316</v>
      </c>
      <c r="O198" s="17">
        <v>0.117783517291874</v>
      </c>
      <c r="P198" s="17"/>
      <c r="Q198" s="17">
        <v>0.14911266297502199</v>
      </c>
      <c r="R198" s="17">
        <v>0.122864765477641</v>
      </c>
      <c r="S198" s="17">
        <v>0.105570467952422</v>
      </c>
      <c r="T198" s="17">
        <v>9.0760383823377602E-2</v>
      </c>
      <c r="U198" s="17">
        <v>0.19996872877834601</v>
      </c>
      <c r="V198" s="17">
        <v>0.10622996287219599</v>
      </c>
      <c r="W198" s="17">
        <v>0.109065394844045</v>
      </c>
      <c r="X198" s="17">
        <v>0.100815084299411</v>
      </c>
      <c r="Y198" s="17">
        <v>0.15135221728711101</v>
      </c>
      <c r="Z198" s="17">
        <v>0.153146481333163</v>
      </c>
      <c r="AA198" s="17">
        <v>0.192836187661029</v>
      </c>
      <c r="AB198" s="17">
        <v>7.6342379535117494E-2</v>
      </c>
      <c r="AC198" s="17">
        <v>0.15336756659345899</v>
      </c>
      <c r="AD198" s="17">
        <v>0.37127171088488498</v>
      </c>
      <c r="AE198" s="17">
        <v>0.110842642841599</v>
      </c>
      <c r="AF198" s="17"/>
      <c r="AG198" s="17">
        <v>0.239371372313955</v>
      </c>
      <c r="AH198" s="17">
        <v>9.8649180950796195E-2</v>
      </c>
      <c r="AI198" s="17">
        <v>0.1862669360692</v>
      </c>
      <c r="AJ198" s="17">
        <v>0.202830232194952</v>
      </c>
      <c r="AK198" s="17">
        <v>0.12923628755097699</v>
      </c>
      <c r="AL198" s="17">
        <v>7.8669230865085399E-2</v>
      </c>
      <c r="AM198" s="17"/>
      <c r="AN198" s="17">
        <v>0.14619341667973801</v>
      </c>
      <c r="AO198" s="17">
        <v>0.144182979810934</v>
      </c>
      <c r="AP198" s="17">
        <v>0.136435353481934</v>
      </c>
      <c r="AQ198" s="17"/>
      <c r="AR198" s="17">
        <v>0.52305812512809702</v>
      </c>
      <c r="AS198" s="17">
        <v>0.17328599057265701</v>
      </c>
      <c r="AT198" s="17">
        <v>5.3154546767359603E-2</v>
      </c>
      <c r="AU198" s="17"/>
      <c r="AV198" s="17">
        <v>0.46237761651741999</v>
      </c>
      <c r="AW198" s="17">
        <v>0.12710951694636899</v>
      </c>
      <c r="AX198" s="17">
        <v>6.4286987316772598E-2</v>
      </c>
      <c r="AY198" s="17"/>
      <c r="AZ198" s="17">
        <v>0.15173037693154501</v>
      </c>
      <c r="BA198" s="17">
        <v>9.7364849027685704E-2</v>
      </c>
    </row>
    <row r="199" spans="2:53" x14ac:dyDescent="0.35">
      <c r="B199" t="s">
        <v>155</v>
      </c>
      <c r="C199" s="17">
        <v>0.45300293801185498</v>
      </c>
      <c r="D199" s="17">
        <v>0.478149005385198</v>
      </c>
      <c r="E199" s="17">
        <v>0.43025269069393501</v>
      </c>
      <c r="F199" s="17"/>
      <c r="G199" s="17">
        <v>0.40643581207067497</v>
      </c>
      <c r="H199" s="17">
        <v>0.421340322468502</v>
      </c>
      <c r="I199" s="17">
        <v>0.47243944844491298</v>
      </c>
      <c r="J199" s="17">
        <v>0.43280851450601698</v>
      </c>
      <c r="K199" s="17">
        <v>0.438013719527722</v>
      </c>
      <c r="L199" s="17">
        <v>0.49988481222126602</v>
      </c>
      <c r="M199" s="17"/>
      <c r="N199" s="17">
        <v>0.46584926303871399</v>
      </c>
      <c r="O199" s="17">
        <v>0.44454594687279397</v>
      </c>
      <c r="P199" s="17"/>
      <c r="Q199" s="17">
        <v>0.34946093940325401</v>
      </c>
      <c r="R199" s="17">
        <v>0.42344048206870499</v>
      </c>
      <c r="S199" s="17">
        <v>0.396906508101948</v>
      </c>
      <c r="T199" s="17">
        <v>0.44376100511355698</v>
      </c>
      <c r="U199" s="17">
        <v>0.409659698568893</v>
      </c>
      <c r="V199" s="17">
        <v>0.490084769235341</v>
      </c>
      <c r="W199" s="17">
        <v>0.457214582771509</v>
      </c>
      <c r="X199" s="17">
        <v>0.49397985375041498</v>
      </c>
      <c r="Y199" s="17">
        <v>0.53117716112495905</v>
      </c>
      <c r="Z199" s="17">
        <v>0.49239564242313599</v>
      </c>
      <c r="AA199" s="17">
        <v>0.58218611228783801</v>
      </c>
      <c r="AB199" s="17">
        <v>0.60884748906761799</v>
      </c>
      <c r="AC199" s="17">
        <v>0.62042159017415199</v>
      </c>
      <c r="AD199" s="17">
        <v>0.29738208354490597</v>
      </c>
      <c r="AE199" s="17">
        <v>0.50153465068310599</v>
      </c>
      <c r="AF199" s="17"/>
      <c r="AG199" s="17">
        <v>0.55049058458085998</v>
      </c>
      <c r="AH199" s="17">
        <v>0.390614640290955</v>
      </c>
      <c r="AI199" s="17">
        <v>0.43722499381236202</v>
      </c>
      <c r="AJ199" s="17">
        <v>0.55345266475282795</v>
      </c>
      <c r="AK199" s="17">
        <v>0.56477821749190105</v>
      </c>
      <c r="AL199" s="17">
        <v>0.38642526339872002</v>
      </c>
      <c r="AM199" s="17"/>
      <c r="AN199" s="17">
        <v>0.50547989210510402</v>
      </c>
      <c r="AO199" s="17">
        <v>0.44825169123945302</v>
      </c>
      <c r="AP199" s="17">
        <v>0.46647134266982199</v>
      </c>
      <c r="AQ199" s="17"/>
      <c r="AR199" s="17">
        <v>0.32768274198570502</v>
      </c>
      <c r="AS199" s="17">
        <v>0.62382026237910704</v>
      </c>
      <c r="AT199" s="17">
        <v>0.39634968126929498</v>
      </c>
      <c r="AU199" s="17"/>
      <c r="AV199" s="17">
        <v>0.407346566629531</v>
      </c>
      <c r="AW199" s="17">
        <v>0.58756314252180997</v>
      </c>
      <c r="AX199" s="17">
        <v>0.340750562926463</v>
      </c>
      <c r="AY199" s="17"/>
      <c r="AZ199" s="17">
        <v>0.48686995584838</v>
      </c>
      <c r="BA199" s="17">
        <v>0.40806575687511998</v>
      </c>
    </row>
    <row r="200" spans="2:53" x14ac:dyDescent="0.35">
      <c r="B200" t="s">
        <v>156</v>
      </c>
      <c r="C200" s="17">
        <v>0.311245366468128</v>
      </c>
      <c r="D200" s="17">
        <v>0.30832040963351098</v>
      </c>
      <c r="E200" s="17">
        <v>0.31302108393504402</v>
      </c>
      <c r="F200" s="17"/>
      <c r="G200" s="17">
        <v>0.235394882517726</v>
      </c>
      <c r="H200" s="17">
        <v>0.322446476137215</v>
      </c>
      <c r="I200" s="17">
        <v>0.308514938072318</v>
      </c>
      <c r="J200" s="17">
        <v>0.34304880077441402</v>
      </c>
      <c r="K200" s="17">
        <v>0.336544904689905</v>
      </c>
      <c r="L200" s="17">
        <v>0.30036244664999201</v>
      </c>
      <c r="M200" s="17"/>
      <c r="N200" s="17">
        <v>0.30506715280757801</v>
      </c>
      <c r="O200" s="17">
        <v>0.31531260733843702</v>
      </c>
      <c r="P200" s="17"/>
      <c r="Q200" s="17">
        <v>0.26712337870728697</v>
      </c>
      <c r="R200" s="17">
        <v>0.32461858206699801</v>
      </c>
      <c r="S200" s="17">
        <v>0.33635269620006603</v>
      </c>
      <c r="T200" s="17">
        <v>0.37209331318646499</v>
      </c>
      <c r="U200" s="17">
        <v>0.30259894536068799</v>
      </c>
      <c r="V200" s="17">
        <v>0.28995338440712598</v>
      </c>
      <c r="W200" s="17">
        <v>0.34719404048916103</v>
      </c>
      <c r="X200" s="17">
        <v>0.337251061609457</v>
      </c>
      <c r="Y200" s="17">
        <v>0.26244053793936001</v>
      </c>
      <c r="Z200" s="17">
        <v>0.29216942537063201</v>
      </c>
      <c r="AA200" s="17">
        <v>0.22497770005113399</v>
      </c>
      <c r="AB200" s="17">
        <v>0.27535527539892501</v>
      </c>
      <c r="AC200" s="17">
        <v>0.22621084323238899</v>
      </c>
      <c r="AD200" s="17">
        <v>0.29566269712564702</v>
      </c>
      <c r="AE200" s="17">
        <v>0.38762270647529501</v>
      </c>
      <c r="AF200" s="17"/>
      <c r="AG200" s="17">
        <v>0.148707650898804</v>
      </c>
      <c r="AH200" s="17">
        <v>0.46094292008712101</v>
      </c>
      <c r="AI200" s="17">
        <v>0.31437146722737702</v>
      </c>
      <c r="AJ200" s="17">
        <v>0.16358537205471901</v>
      </c>
      <c r="AK200" s="17">
        <v>0.22603580680087801</v>
      </c>
      <c r="AL200" s="17">
        <v>0.37427473506089298</v>
      </c>
      <c r="AM200" s="17"/>
      <c r="AN200" s="17">
        <v>0.26566516068586199</v>
      </c>
      <c r="AO200" s="17">
        <v>0.283861120563423</v>
      </c>
      <c r="AP200" s="17">
        <v>0.339556201620139</v>
      </c>
      <c r="AQ200" s="17"/>
      <c r="AR200" s="17">
        <v>0.11624800295639801</v>
      </c>
      <c r="AS200" s="17">
        <v>0.13251738434077301</v>
      </c>
      <c r="AT200" s="17">
        <v>0.48307685272483403</v>
      </c>
      <c r="AU200" s="17"/>
      <c r="AV200" s="17">
        <v>0.11196048767360001</v>
      </c>
      <c r="AW200" s="17">
        <v>0.21404990397811599</v>
      </c>
      <c r="AX200" s="17">
        <v>0.52762821355757406</v>
      </c>
      <c r="AY200" s="17"/>
      <c r="AZ200" s="17">
        <v>0.28914408018256899</v>
      </c>
      <c r="BA200" s="17">
        <v>0.340570933601409</v>
      </c>
    </row>
    <row r="201" spans="2:53" x14ac:dyDescent="0.35">
      <c r="B201" t="s">
        <v>130</v>
      </c>
      <c r="C201" s="17">
        <v>0.107385534292724</v>
      </c>
      <c r="D201" s="17">
        <v>7.4903852025825293E-2</v>
      </c>
      <c r="E201" s="17">
        <v>0.137196731172088</v>
      </c>
      <c r="F201" s="17"/>
      <c r="G201" s="17">
        <v>0.18122573960088501</v>
      </c>
      <c r="H201" s="17">
        <v>0.103132140599556</v>
      </c>
      <c r="I201" s="17">
        <v>7.3938392041453305E-2</v>
      </c>
      <c r="J201" s="17">
        <v>0.104421081101934</v>
      </c>
      <c r="K201" s="17">
        <v>0.12823671663297101</v>
      </c>
      <c r="L201" s="17">
        <v>8.9964091456255293E-2</v>
      </c>
      <c r="M201" s="17"/>
      <c r="N201" s="17">
        <v>8.4642192220548404E-2</v>
      </c>
      <c r="O201" s="17">
        <v>0.122357928496896</v>
      </c>
      <c r="P201" s="17"/>
      <c r="Q201" s="17">
        <v>0.234303018914437</v>
      </c>
      <c r="R201" s="17">
        <v>0.129076170386656</v>
      </c>
      <c r="S201" s="17">
        <v>0.161170327745564</v>
      </c>
      <c r="T201" s="17">
        <v>9.3385297876599702E-2</v>
      </c>
      <c r="U201" s="17">
        <v>8.7772627292073205E-2</v>
      </c>
      <c r="V201" s="17">
        <v>0.113731883485337</v>
      </c>
      <c r="W201" s="17">
        <v>8.6525981895284695E-2</v>
      </c>
      <c r="X201" s="17">
        <v>6.7954000340716803E-2</v>
      </c>
      <c r="Y201" s="17">
        <v>5.5030083648569497E-2</v>
      </c>
      <c r="Z201" s="17">
        <v>6.2288450873068897E-2</v>
      </c>
      <c r="AA201" s="17">
        <v>0</v>
      </c>
      <c r="AB201" s="17">
        <v>3.94548559983387E-2</v>
      </c>
      <c r="AC201" s="17">
        <v>0</v>
      </c>
      <c r="AD201" s="17">
        <v>3.5683508444562403E-2</v>
      </c>
      <c r="AE201" s="17">
        <v>0</v>
      </c>
      <c r="AF201" s="17"/>
      <c r="AG201" s="17">
        <v>6.1430392206381301E-2</v>
      </c>
      <c r="AH201" s="17">
        <v>4.9793258671127501E-2</v>
      </c>
      <c r="AI201" s="17">
        <v>6.2136602891060801E-2</v>
      </c>
      <c r="AJ201" s="17">
        <v>8.0131730997500802E-2</v>
      </c>
      <c r="AK201" s="17">
        <v>7.9949688156244106E-2</v>
      </c>
      <c r="AL201" s="17">
        <v>0.16063077067530099</v>
      </c>
      <c r="AM201" s="17"/>
      <c r="AN201" s="17">
        <v>8.2661530529295896E-2</v>
      </c>
      <c r="AO201" s="17">
        <v>0.12370420838619001</v>
      </c>
      <c r="AP201" s="17">
        <v>5.7537102228105298E-2</v>
      </c>
      <c r="AQ201" s="17"/>
      <c r="AR201" s="17">
        <v>3.3011129929799397E-2</v>
      </c>
      <c r="AS201" s="17">
        <v>7.0376362707462697E-2</v>
      </c>
      <c r="AT201" s="17">
        <v>6.7418919238511399E-2</v>
      </c>
      <c r="AU201" s="17"/>
      <c r="AV201" s="17">
        <v>1.83153291794492E-2</v>
      </c>
      <c r="AW201" s="17">
        <v>7.1277436553704998E-2</v>
      </c>
      <c r="AX201" s="17">
        <v>6.73342361991906E-2</v>
      </c>
      <c r="AY201" s="17"/>
      <c r="AZ201" s="17">
        <v>7.22555870375058E-2</v>
      </c>
      <c r="BA201" s="17">
        <v>0.153998460495786</v>
      </c>
    </row>
    <row r="202" spans="2:53" x14ac:dyDescent="0.35">
      <c r="C202" s="17"/>
      <c r="D202" s="17"/>
      <c r="E202" s="17"/>
      <c r="F202" s="17"/>
      <c r="G202" s="17"/>
      <c r="H202" s="17"/>
      <c r="I202" s="17"/>
      <c r="J202" s="17"/>
      <c r="K202" s="17"/>
      <c r="L202" s="17"/>
      <c r="M202" s="17"/>
      <c r="N202" s="17"/>
      <c r="O202" s="17"/>
      <c r="P202" s="17"/>
      <c r="Q202" s="17"/>
      <c r="R202" s="17"/>
      <c r="S202" s="17"/>
      <c r="T202" s="17"/>
      <c r="U202" s="17"/>
      <c r="V202" s="17"/>
      <c r="W202" s="17"/>
      <c r="X202" s="17"/>
      <c r="Y202" s="17"/>
      <c r="Z202" s="17"/>
      <c r="AA202" s="17"/>
      <c r="AB202" s="17"/>
      <c r="AC202" s="17"/>
      <c r="AD202" s="17"/>
      <c r="AE202" s="17"/>
      <c r="AF202" s="17"/>
      <c r="AG202" s="17"/>
      <c r="AH202" s="17"/>
      <c r="AI202" s="17"/>
      <c r="AJ202" s="17"/>
      <c r="AK202" s="17"/>
      <c r="AL202" s="17"/>
      <c r="AM202" s="17"/>
      <c r="AN202" s="17"/>
      <c r="AO202" s="17"/>
      <c r="AP202" s="17"/>
      <c r="AQ202" s="17"/>
      <c r="AR202" s="17"/>
      <c r="AS202" s="17"/>
      <c r="AT202" s="17"/>
      <c r="AU202" s="17"/>
      <c r="AV202" s="17"/>
      <c r="AW202" s="17"/>
      <c r="AX202" s="17"/>
      <c r="AY202" s="17"/>
      <c r="AZ202" s="17"/>
      <c r="BA202" s="17"/>
    </row>
    <row r="203" spans="2:53" x14ac:dyDescent="0.35">
      <c r="B203" s="6" t="s">
        <v>163</v>
      </c>
      <c r="C203" s="17"/>
      <c r="D203" s="17"/>
      <c r="E203" s="17"/>
      <c r="F203" s="17"/>
      <c r="G203" s="17"/>
      <c r="H203" s="17"/>
      <c r="I203" s="17"/>
      <c r="J203" s="17"/>
      <c r="K203" s="17"/>
      <c r="L203" s="17"/>
      <c r="M203" s="17"/>
      <c r="N203" s="17"/>
      <c r="O203" s="17"/>
      <c r="P203" s="17"/>
      <c r="Q203" s="17"/>
      <c r="R203" s="17"/>
      <c r="S203" s="17"/>
      <c r="T203" s="17"/>
      <c r="U203" s="17"/>
      <c r="V203" s="17"/>
      <c r="W203" s="17"/>
      <c r="X203" s="17"/>
      <c r="Y203" s="17"/>
      <c r="Z203" s="17"/>
      <c r="AA203" s="17"/>
      <c r="AB203" s="17"/>
      <c r="AC203" s="17"/>
      <c r="AD203" s="17"/>
      <c r="AE203" s="17"/>
      <c r="AF203" s="17"/>
      <c r="AG203" s="17"/>
      <c r="AH203" s="17"/>
      <c r="AI203" s="17"/>
      <c r="AJ203" s="17"/>
      <c r="AK203" s="17"/>
      <c r="AL203" s="17"/>
      <c r="AM203" s="17"/>
      <c r="AN203" s="17"/>
      <c r="AO203" s="17"/>
      <c r="AP203" s="17"/>
      <c r="AQ203" s="17"/>
      <c r="AR203" s="17"/>
      <c r="AS203" s="17"/>
      <c r="AT203" s="17"/>
      <c r="AU203" s="17"/>
      <c r="AV203" s="17"/>
      <c r="AW203" s="17"/>
      <c r="AX203" s="17"/>
      <c r="AY203" s="17"/>
      <c r="AZ203" s="17"/>
      <c r="BA203" s="17"/>
    </row>
    <row r="204" spans="2:53" x14ac:dyDescent="0.35">
      <c r="B204" s="21" t="s">
        <v>86</v>
      </c>
      <c r="C204" s="17"/>
      <c r="D204" s="17"/>
      <c r="E204" s="17"/>
      <c r="F204" s="17"/>
      <c r="G204" s="17"/>
      <c r="H204" s="17"/>
      <c r="I204" s="17"/>
      <c r="J204" s="17"/>
      <c r="K204" s="17"/>
      <c r="L204" s="17"/>
      <c r="M204" s="17"/>
      <c r="N204" s="17"/>
      <c r="O204" s="17"/>
      <c r="P204" s="17"/>
      <c r="Q204" s="17"/>
      <c r="R204" s="17"/>
      <c r="S204" s="17"/>
      <c r="T204" s="17"/>
      <c r="U204" s="17"/>
      <c r="V204" s="17"/>
      <c r="W204" s="17"/>
      <c r="X204" s="17"/>
      <c r="Y204" s="17"/>
      <c r="Z204" s="17"/>
      <c r="AA204" s="17"/>
      <c r="AB204" s="17"/>
      <c r="AC204" s="17"/>
      <c r="AD204" s="17"/>
      <c r="AE204" s="17"/>
      <c r="AF204" s="17"/>
      <c r="AG204" s="17"/>
      <c r="AH204" s="17"/>
      <c r="AI204" s="17"/>
      <c r="AJ204" s="17"/>
      <c r="AK204" s="17"/>
      <c r="AL204" s="17"/>
      <c r="AM204" s="17"/>
      <c r="AN204" s="17"/>
      <c r="AO204" s="17"/>
      <c r="AP204" s="17"/>
      <c r="AQ204" s="17"/>
      <c r="AR204" s="17"/>
      <c r="AS204" s="17"/>
      <c r="AT204" s="17"/>
      <c r="AU204" s="17"/>
      <c r="AV204" s="17"/>
      <c r="AW204" s="17"/>
      <c r="AX204" s="17"/>
      <c r="AY204" s="17"/>
      <c r="AZ204" s="17"/>
      <c r="BA204" s="17"/>
    </row>
    <row r="205" spans="2:53" x14ac:dyDescent="0.35">
      <c r="B205" t="s">
        <v>154</v>
      </c>
      <c r="C205" s="17">
        <v>0.23248404828754499</v>
      </c>
      <c r="D205" s="17">
        <v>0.25722423317386001</v>
      </c>
      <c r="E205" s="17">
        <v>0.20875054181726699</v>
      </c>
      <c r="F205" s="17"/>
      <c r="G205" s="17">
        <v>0.36007843680682899</v>
      </c>
      <c r="H205" s="17">
        <v>0.30430330302890501</v>
      </c>
      <c r="I205" s="17">
        <v>0.218240709950699</v>
      </c>
      <c r="J205" s="17">
        <v>0.18864014699908899</v>
      </c>
      <c r="K205" s="17">
        <v>0.17736034379243701</v>
      </c>
      <c r="L205" s="17">
        <v>0.212508135370646</v>
      </c>
      <c r="M205" s="17"/>
      <c r="N205" s="17">
        <v>0.28853367905595301</v>
      </c>
      <c r="O205" s="17">
        <v>0.195585462134301</v>
      </c>
      <c r="P205" s="17"/>
      <c r="Q205" s="17">
        <v>0.280798692151778</v>
      </c>
      <c r="R205" s="17">
        <v>0.24584826249711</v>
      </c>
      <c r="S205" s="17">
        <v>0.220869038449132</v>
      </c>
      <c r="T205" s="17">
        <v>0.20328188640231301</v>
      </c>
      <c r="U205" s="17">
        <v>0.23775528956716399</v>
      </c>
      <c r="V205" s="17">
        <v>0.22433751273967201</v>
      </c>
      <c r="W205" s="17">
        <v>0.21479772061312299</v>
      </c>
      <c r="X205" s="17">
        <v>0.20813484730195</v>
      </c>
      <c r="Y205" s="17">
        <v>0.28478024696323301</v>
      </c>
      <c r="Z205" s="17">
        <v>0.299662112525309</v>
      </c>
      <c r="AA205" s="17">
        <v>0.20372758027514901</v>
      </c>
      <c r="AB205" s="17">
        <v>7.9838078324265205E-2</v>
      </c>
      <c r="AC205" s="17">
        <v>0.276366404069323</v>
      </c>
      <c r="AD205" s="17">
        <v>0.206807284281387</v>
      </c>
      <c r="AE205" s="17">
        <v>0.30664838856687998</v>
      </c>
      <c r="AF205" s="17"/>
      <c r="AG205" s="17">
        <v>0.34404282168656403</v>
      </c>
      <c r="AH205" s="17">
        <v>0.15051001740282699</v>
      </c>
      <c r="AI205" s="17">
        <v>0.327866460656279</v>
      </c>
      <c r="AJ205" s="17">
        <v>0.32150607133510101</v>
      </c>
      <c r="AK205" s="17">
        <v>0.21446649826828099</v>
      </c>
      <c r="AL205" s="17">
        <v>0.207749000182292</v>
      </c>
      <c r="AM205" s="17"/>
      <c r="AN205" s="17">
        <v>0.30595124809191299</v>
      </c>
      <c r="AO205" s="17">
        <v>0.28178526599492099</v>
      </c>
      <c r="AP205" s="17">
        <v>0.19121549272423799</v>
      </c>
      <c r="AQ205" s="17"/>
      <c r="AR205" s="17">
        <v>0.54482056683985502</v>
      </c>
      <c r="AS205" s="17">
        <v>0.29520053902123999</v>
      </c>
      <c r="AT205" s="17">
        <v>0.16202712046266299</v>
      </c>
      <c r="AU205" s="17"/>
      <c r="AV205" s="17">
        <v>0.58225882491959502</v>
      </c>
      <c r="AW205" s="17">
        <v>0.25571458926920299</v>
      </c>
      <c r="AX205" s="17">
        <v>0.14860302687488</v>
      </c>
      <c r="AY205" s="17"/>
      <c r="AZ205" s="17">
        <v>0.27777570458492101</v>
      </c>
      <c r="BA205" s="17">
        <v>0.17238783985129599</v>
      </c>
    </row>
    <row r="206" spans="2:53" x14ac:dyDescent="0.35">
      <c r="B206" t="s">
        <v>155</v>
      </c>
      <c r="C206" s="17">
        <v>0.49628361065746202</v>
      </c>
      <c r="D206" s="17">
        <v>0.50682556778239596</v>
      </c>
      <c r="E206" s="17">
        <v>0.48708290317776598</v>
      </c>
      <c r="F206" s="17"/>
      <c r="G206" s="17">
        <v>0.434503065154077</v>
      </c>
      <c r="H206" s="17">
        <v>0.38673028862950698</v>
      </c>
      <c r="I206" s="17">
        <v>0.480628414008622</v>
      </c>
      <c r="J206" s="17">
        <v>0.53884548229356899</v>
      </c>
      <c r="K206" s="17">
        <v>0.51280715655331199</v>
      </c>
      <c r="L206" s="17">
        <v>0.55426699679168001</v>
      </c>
      <c r="M206" s="17"/>
      <c r="N206" s="17">
        <v>0.46861391840587502</v>
      </c>
      <c r="O206" s="17">
        <v>0.51449911911634005</v>
      </c>
      <c r="P206" s="17"/>
      <c r="Q206" s="17">
        <v>0.37250068935109598</v>
      </c>
      <c r="R206" s="17">
        <v>0.44612829377577101</v>
      </c>
      <c r="S206" s="17">
        <v>0.54743107602950902</v>
      </c>
      <c r="T206" s="17">
        <v>0.53555262021595196</v>
      </c>
      <c r="U206" s="17">
        <v>0.43645430914129701</v>
      </c>
      <c r="V206" s="17">
        <v>0.49056420036546899</v>
      </c>
      <c r="W206" s="17">
        <v>0.50419261575705998</v>
      </c>
      <c r="X206" s="17">
        <v>0.52099090306960205</v>
      </c>
      <c r="Y206" s="17">
        <v>0.52069819073702905</v>
      </c>
      <c r="Z206" s="17">
        <v>0.47377745854984499</v>
      </c>
      <c r="AA206" s="17">
        <v>0.58551536035008001</v>
      </c>
      <c r="AB206" s="17">
        <v>0.65274847630834198</v>
      </c>
      <c r="AC206" s="17">
        <v>0.60706583799901204</v>
      </c>
      <c r="AD206" s="17">
        <v>0.63087444592527298</v>
      </c>
      <c r="AE206" s="17">
        <v>0.48766547992568698</v>
      </c>
      <c r="AF206" s="17"/>
      <c r="AG206" s="17">
        <v>0.53100337908850004</v>
      </c>
      <c r="AH206" s="17">
        <v>0.49433747350180102</v>
      </c>
      <c r="AI206" s="17">
        <v>0.52859273519035999</v>
      </c>
      <c r="AJ206" s="17">
        <v>0.53030626059191599</v>
      </c>
      <c r="AK206" s="17">
        <v>0.57268157810181197</v>
      </c>
      <c r="AL206" s="17">
        <v>0.44229407533207199</v>
      </c>
      <c r="AM206" s="17"/>
      <c r="AN206" s="17">
        <v>0.53785165945937696</v>
      </c>
      <c r="AO206" s="17">
        <v>0.47121566693932498</v>
      </c>
      <c r="AP206" s="17">
        <v>0.50393899894093797</v>
      </c>
      <c r="AQ206" s="17"/>
      <c r="AR206" s="17">
        <v>0.34976240189052898</v>
      </c>
      <c r="AS206" s="17">
        <v>0.56423476818963003</v>
      </c>
      <c r="AT206" s="17">
        <v>0.50375663451269304</v>
      </c>
      <c r="AU206" s="17"/>
      <c r="AV206" s="17">
        <v>0.31762033017941199</v>
      </c>
      <c r="AW206" s="17">
        <v>0.59214791177145898</v>
      </c>
      <c r="AX206" s="17">
        <v>0.46042926244357502</v>
      </c>
      <c r="AY206" s="17"/>
      <c r="AZ206" s="17">
        <v>0.50963632956371896</v>
      </c>
      <c r="BA206" s="17">
        <v>0.47856626834362997</v>
      </c>
    </row>
    <row r="207" spans="2:53" x14ac:dyDescent="0.35">
      <c r="B207" t="s">
        <v>156</v>
      </c>
      <c r="C207" s="17">
        <v>0.20094969537353</v>
      </c>
      <c r="D207" s="17">
        <v>0.18738691424599199</v>
      </c>
      <c r="E207" s="17">
        <v>0.21395565190094601</v>
      </c>
      <c r="F207" s="17"/>
      <c r="G207" s="17">
        <v>0.15614421288583699</v>
      </c>
      <c r="H207" s="17">
        <v>0.222933214266748</v>
      </c>
      <c r="I207" s="17">
        <v>0.24183810494518701</v>
      </c>
      <c r="J207" s="17">
        <v>0.201402944902875</v>
      </c>
      <c r="K207" s="17">
        <v>0.23555857054722201</v>
      </c>
      <c r="L207" s="17">
        <v>0.15982221602573901</v>
      </c>
      <c r="M207" s="17"/>
      <c r="N207" s="17">
        <v>0.186609559564029</v>
      </c>
      <c r="O207" s="17">
        <v>0.210390091846477</v>
      </c>
      <c r="P207" s="17"/>
      <c r="Q207" s="17">
        <v>0.208548523926637</v>
      </c>
      <c r="R207" s="17">
        <v>0.23864715504057701</v>
      </c>
      <c r="S207" s="17">
        <v>0.15345867614627701</v>
      </c>
      <c r="T207" s="17">
        <v>0.203467145439895</v>
      </c>
      <c r="U207" s="17">
        <v>0.23187198957090199</v>
      </c>
      <c r="V207" s="17">
        <v>0.20107692417294501</v>
      </c>
      <c r="W207" s="17">
        <v>0.21977996982727799</v>
      </c>
      <c r="X207" s="17">
        <v>0.22043294030694699</v>
      </c>
      <c r="Y207" s="17">
        <v>0.160432199357498</v>
      </c>
      <c r="Z207" s="17">
        <v>0.19822814696625099</v>
      </c>
      <c r="AA207" s="17">
        <v>0.21075705937477099</v>
      </c>
      <c r="AB207" s="17">
        <v>0.17461594773123301</v>
      </c>
      <c r="AC207" s="17">
        <v>0.116567757931665</v>
      </c>
      <c r="AD207" s="17">
        <v>0.16231826979333999</v>
      </c>
      <c r="AE207" s="17">
        <v>0.175605535815927</v>
      </c>
      <c r="AF207" s="17"/>
      <c r="AG207" s="17">
        <v>9.2202417883161095E-2</v>
      </c>
      <c r="AH207" s="17">
        <v>0.31640022603786</v>
      </c>
      <c r="AI207" s="17">
        <v>8.9757009662006906E-2</v>
      </c>
      <c r="AJ207" s="17">
        <v>0.119522473596106</v>
      </c>
      <c r="AK207" s="17">
        <v>0.12890458431327101</v>
      </c>
      <c r="AL207" s="17">
        <v>0.25432275865155102</v>
      </c>
      <c r="AM207" s="17"/>
      <c r="AN207" s="17">
        <v>0.123465354245005</v>
      </c>
      <c r="AO207" s="17">
        <v>0.16998727600313801</v>
      </c>
      <c r="AP207" s="17">
        <v>0.25594649274468301</v>
      </c>
      <c r="AQ207" s="17"/>
      <c r="AR207" s="17">
        <v>6.3276011733774395E-2</v>
      </c>
      <c r="AS207" s="17">
        <v>0.104789816679554</v>
      </c>
      <c r="AT207" s="17">
        <v>0.29983581035467</v>
      </c>
      <c r="AU207" s="17"/>
      <c r="AV207" s="17">
        <v>8.3238601452455305E-2</v>
      </c>
      <c r="AW207" s="17">
        <v>0.116079385016692</v>
      </c>
      <c r="AX207" s="17">
        <v>0.35501620983243898</v>
      </c>
      <c r="AY207" s="17"/>
      <c r="AZ207" s="17">
        <v>0.16921095308022399</v>
      </c>
      <c r="BA207" s="17">
        <v>0.243062928323976</v>
      </c>
    </row>
    <row r="208" spans="2:53" x14ac:dyDescent="0.35">
      <c r="B208" t="s">
        <v>130</v>
      </c>
      <c r="C208" s="17">
        <v>7.0282645681463002E-2</v>
      </c>
      <c r="D208" s="17">
        <v>4.8563284797752002E-2</v>
      </c>
      <c r="E208" s="17">
        <v>9.0210903104021203E-2</v>
      </c>
      <c r="F208" s="17"/>
      <c r="G208" s="17">
        <v>4.9274285153256901E-2</v>
      </c>
      <c r="H208" s="17">
        <v>8.6033194074839198E-2</v>
      </c>
      <c r="I208" s="17">
        <v>5.9292771095492698E-2</v>
      </c>
      <c r="J208" s="17">
        <v>7.1111425804467998E-2</v>
      </c>
      <c r="K208" s="17">
        <v>7.42739291070285E-2</v>
      </c>
      <c r="L208" s="17">
        <v>7.3402651811935601E-2</v>
      </c>
      <c r="M208" s="17"/>
      <c r="N208" s="17">
        <v>5.6242842974142497E-2</v>
      </c>
      <c r="O208" s="17">
        <v>7.9525326902881693E-2</v>
      </c>
      <c r="P208" s="17"/>
      <c r="Q208" s="17">
        <v>0.13815209457048899</v>
      </c>
      <c r="R208" s="17">
        <v>6.9376288686542303E-2</v>
      </c>
      <c r="S208" s="17">
        <v>7.8241209375082194E-2</v>
      </c>
      <c r="T208" s="17">
        <v>5.7698347941840498E-2</v>
      </c>
      <c r="U208" s="17">
        <v>9.3918411720637099E-2</v>
      </c>
      <c r="V208" s="17">
        <v>8.4021362721913906E-2</v>
      </c>
      <c r="W208" s="17">
        <v>6.12296938025398E-2</v>
      </c>
      <c r="X208" s="17">
        <v>5.0441309321500601E-2</v>
      </c>
      <c r="Y208" s="17">
        <v>3.4089362942240797E-2</v>
      </c>
      <c r="Z208" s="17">
        <v>2.83322819585945E-2</v>
      </c>
      <c r="AA208" s="17">
        <v>0</v>
      </c>
      <c r="AB208" s="17">
        <v>9.2797497636160506E-2</v>
      </c>
      <c r="AC208" s="17">
        <v>0</v>
      </c>
      <c r="AD208" s="17">
        <v>0</v>
      </c>
      <c r="AE208" s="17">
        <v>3.00805956915055E-2</v>
      </c>
      <c r="AF208" s="17"/>
      <c r="AG208" s="17">
        <v>3.2751381341775E-2</v>
      </c>
      <c r="AH208" s="17">
        <v>3.8752283057511397E-2</v>
      </c>
      <c r="AI208" s="17">
        <v>5.3783794491354203E-2</v>
      </c>
      <c r="AJ208" s="17">
        <v>2.8665194476876901E-2</v>
      </c>
      <c r="AK208" s="17">
        <v>8.3947339316635797E-2</v>
      </c>
      <c r="AL208" s="17">
        <v>9.5634165834084794E-2</v>
      </c>
      <c r="AM208" s="17"/>
      <c r="AN208" s="17">
        <v>3.27317382037043E-2</v>
      </c>
      <c r="AO208" s="17">
        <v>7.7011791062615603E-2</v>
      </c>
      <c r="AP208" s="17">
        <v>4.8899015590140898E-2</v>
      </c>
      <c r="AQ208" s="17"/>
      <c r="AR208" s="17">
        <v>4.21410195358412E-2</v>
      </c>
      <c r="AS208" s="17">
        <v>3.5774876109575998E-2</v>
      </c>
      <c r="AT208" s="17">
        <v>3.4380434669974501E-2</v>
      </c>
      <c r="AU208" s="17"/>
      <c r="AV208" s="17">
        <v>1.6882243448537601E-2</v>
      </c>
      <c r="AW208" s="17">
        <v>3.6058113942645999E-2</v>
      </c>
      <c r="AX208" s="17">
        <v>3.5951500849106102E-2</v>
      </c>
      <c r="AY208" s="17"/>
      <c r="AZ208" s="17">
        <v>4.3377012771136501E-2</v>
      </c>
      <c r="BA208" s="17">
        <v>0.10598296348109799</v>
      </c>
    </row>
    <row r="209" spans="2:53" x14ac:dyDescent="0.35">
      <c r="C209" s="17"/>
      <c r="D209" s="17"/>
      <c r="E209" s="17"/>
      <c r="F209" s="17"/>
      <c r="G209" s="17"/>
      <c r="H209" s="17"/>
      <c r="I209" s="17"/>
      <c r="J209" s="17"/>
      <c r="K209" s="17"/>
      <c r="L209" s="17"/>
      <c r="M209" s="17"/>
      <c r="N209" s="17"/>
      <c r="O209" s="17"/>
      <c r="P209" s="17"/>
      <c r="Q209" s="17"/>
      <c r="R209" s="17"/>
      <c r="S209" s="17"/>
      <c r="T209" s="17"/>
      <c r="U209" s="17"/>
      <c r="V209" s="17"/>
      <c r="W209" s="17"/>
      <c r="X209" s="17"/>
      <c r="Y209" s="17"/>
      <c r="Z209" s="17"/>
      <c r="AA209" s="17"/>
      <c r="AB209" s="17"/>
      <c r="AC209" s="17"/>
      <c r="AD209" s="17"/>
      <c r="AE209" s="17"/>
      <c r="AF209" s="17"/>
      <c r="AG209" s="17"/>
      <c r="AH209" s="17"/>
      <c r="AI209" s="17"/>
      <c r="AJ209" s="17"/>
      <c r="AK209" s="17"/>
      <c r="AL209" s="17"/>
      <c r="AM209" s="17"/>
      <c r="AN209" s="17"/>
      <c r="AO209" s="17"/>
      <c r="AP209" s="17"/>
      <c r="AQ209" s="17"/>
      <c r="AR209" s="17"/>
      <c r="AS209" s="17"/>
      <c r="AT209" s="17"/>
      <c r="AU209" s="17"/>
      <c r="AV209" s="17"/>
      <c r="AW209" s="17"/>
      <c r="AX209" s="17"/>
      <c r="AY209" s="17"/>
      <c r="AZ209" s="17"/>
      <c r="BA209" s="17"/>
    </row>
    <row r="210" spans="2:53" x14ac:dyDescent="0.35">
      <c r="B210" s="6" t="s">
        <v>164</v>
      </c>
      <c r="C210" s="17"/>
      <c r="D210" s="17"/>
      <c r="E210" s="17"/>
      <c r="F210" s="17"/>
      <c r="G210" s="17"/>
      <c r="H210" s="17"/>
      <c r="I210" s="17"/>
      <c r="J210" s="17"/>
      <c r="K210" s="17"/>
      <c r="L210" s="17"/>
      <c r="M210" s="17"/>
      <c r="N210" s="17"/>
      <c r="O210" s="17"/>
      <c r="P210" s="17"/>
      <c r="Q210" s="17"/>
      <c r="R210" s="17"/>
      <c r="S210" s="17"/>
      <c r="T210" s="17"/>
      <c r="U210" s="17"/>
      <c r="V210" s="17"/>
      <c r="W210" s="17"/>
      <c r="X210" s="17"/>
      <c r="Y210" s="17"/>
      <c r="Z210" s="17"/>
      <c r="AA210" s="17"/>
      <c r="AB210" s="17"/>
      <c r="AC210" s="17"/>
      <c r="AD210" s="17"/>
      <c r="AE210" s="17"/>
      <c r="AF210" s="17"/>
      <c r="AG210" s="17"/>
      <c r="AH210" s="17"/>
      <c r="AI210" s="17"/>
      <c r="AJ210" s="17"/>
      <c r="AK210" s="17"/>
      <c r="AL210" s="17"/>
      <c r="AM210" s="17"/>
      <c r="AN210" s="17"/>
      <c r="AO210" s="17"/>
      <c r="AP210" s="17"/>
      <c r="AQ210" s="17"/>
      <c r="AR210" s="17"/>
      <c r="AS210" s="17"/>
      <c r="AT210" s="17"/>
      <c r="AU210" s="17"/>
      <c r="AV210" s="17"/>
      <c r="AW210" s="17"/>
      <c r="AX210" s="17"/>
      <c r="AY210" s="17"/>
      <c r="AZ210" s="17"/>
      <c r="BA210" s="17"/>
    </row>
    <row r="211" spans="2:53" x14ac:dyDescent="0.35">
      <c r="B211" s="21" t="s">
        <v>86</v>
      </c>
      <c r="C211" s="17"/>
      <c r="D211" s="17"/>
      <c r="E211" s="17"/>
      <c r="F211" s="17"/>
      <c r="G211" s="17"/>
      <c r="H211" s="17"/>
      <c r="I211" s="17"/>
      <c r="J211" s="17"/>
      <c r="K211" s="17"/>
      <c r="L211" s="17"/>
      <c r="M211" s="17"/>
      <c r="N211" s="17"/>
      <c r="O211" s="17"/>
      <c r="P211" s="17"/>
      <c r="Q211" s="17"/>
      <c r="R211" s="17"/>
      <c r="S211" s="17"/>
      <c r="T211" s="17"/>
      <c r="U211" s="17"/>
      <c r="V211" s="17"/>
      <c r="W211" s="17"/>
      <c r="X211" s="17"/>
      <c r="Y211" s="17"/>
      <c r="Z211" s="17"/>
      <c r="AA211" s="17"/>
      <c r="AB211" s="17"/>
      <c r="AC211" s="17"/>
      <c r="AD211" s="17"/>
      <c r="AE211" s="17"/>
      <c r="AF211" s="17"/>
      <c r="AG211" s="17"/>
      <c r="AH211" s="17"/>
      <c r="AI211" s="17"/>
      <c r="AJ211" s="17"/>
      <c r="AK211" s="17"/>
      <c r="AL211" s="17"/>
      <c r="AM211" s="17"/>
      <c r="AN211" s="17"/>
      <c r="AO211" s="17"/>
      <c r="AP211" s="17"/>
      <c r="AQ211" s="17"/>
      <c r="AR211" s="17"/>
      <c r="AS211" s="17"/>
      <c r="AT211" s="17"/>
      <c r="AU211" s="17"/>
      <c r="AV211" s="17"/>
      <c r="AW211" s="17"/>
      <c r="AX211" s="17"/>
      <c r="AY211" s="17"/>
      <c r="AZ211" s="17"/>
      <c r="BA211" s="17"/>
    </row>
    <row r="212" spans="2:53" x14ac:dyDescent="0.35">
      <c r="B212" t="s">
        <v>154</v>
      </c>
      <c r="C212" s="17">
        <v>0.146398003949163</v>
      </c>
      <c r="D212" s="17">
        <v>0.16444619053898099</v>
      </c>
      <c r="E212" s="17">
        <v>0.13057052871691599</v>
      </c>
      <c r="F212" s="17"/>
      <c r="G212" s="17">
        <v>0.15395270739847999</v>
      </c>
      <c r="H212" s="17">
        <v>0.17220922577558601</v>
      </c>
      <c r="I212" s="17">
        <v>0.1434569093077</v>
      </c>
      <c r="J212" s="17">
        <v>0.10517379548465999</v>
      </c>
      <c r="K212" s="17">
        <v>0.12190841543745</v>
      </c>
      <c r="L212" s="17">
        <v>0.17253043593200201</v>
      </c>
      <c r="M212" s="17"/>
      <c r="N212" s="17">
        <v>0.16425893578324999</v>
      </c>
      <c r="O212" s="17">
        <v>0.134639797462837</v>
      </c>
      <c r="P212" s="17"/>
      <c r="Q212" s="17">
        <v>0.12783170469049701</v>
      </c>
      <c r="R212" s="17">
        <v>9.7022454552663506E-2</v>
      </c>
      <c r="S212" s="17">
        <v>0.130032443383127</v>
      </c>
      <c r="T212" s="17">
        <v>0.13435560262473401</v>
      </c>
      <c r="U212" s="17">
        <v>0.15528188006968599</v>
      </c>
      <c r="V212" s="17">
        <v>0.157154888899109</v>
      </c>
      <c r="W212" s="17">
        <v>0.16995871183111499</v>
      </c>
      <c r="X212" s="17">
        <v>0.113213961717252</v>
      </c>
      <c r="Y212" s="17">
        <v>0.20304191369838001</v>
      </c>
      <c r="Z212" s="17">
        <v>0.17934595295595601</v>
      </c>
      <c r="AA212" s="17">
        <v>0.18875562350185501</v>
      </c>
      <c r="AB212" s="17">
        <v>0.22331571030115799</v>
      </c>
      <c r="AC212" s="17">
        <v>0.18836450324606299</v>
      </c>
      <c r="AD212" s="17">
        <v>0.15941338089103499</v>
      </c>
      <c r="AE212" s="17">
        <v>0.14659831071367799</v>
      </c>
      <c r="AF212" s="17"/>
      <c r="AG212" s="17">
        <v>0.179721613718728</v>
      </c>
      <c r="AH212" s="17">
        <v>9.8842021663553395E-2</v>
      </c>
      <c r="AI212" s="17">
        <v>0.15737420939759</v>
      </c>
      <c r="AJ212" s="17">
        <v>0.22424055594563699</v>
      </c>
      <c r="AK212" s="17">
        <v>0.18579535359705801</v>
      </c>
      <c r="AL212" s="17">
        <v>9.3723926237054195E-2</v>
      </c>
      <c r="AM212" s="17"/>
      <c r="AN212" s="17">
        <v>0.16535312504664901</v>
      </c>
      <c r="AO212" s="17">
        <v>0.163181890926444</v>
      </c>
      <c r="AP212" s="17">
        <v>0.14656214856390901</v>
      </c>
      <c r="AQ212" s="17"/>
      <c r="AR212" s="17">
        <v>0.52508840035015303</v>
      </c>
      <c r="AS212" s="17">
        <v>0.17725628558798101</v>
      </c>
      <c r="AT212" s="17">
        <v>8.4133309105078602E-2</v>
      </c>
      <c r="AU212" s="17"/>
      <c r="AV212" s="17">
        <v>0.42261082247160497</v>
      </c>
      <c r="AW212" s="17">
        <v>0.153018196819934</v>
      </c>
      <c r="AX212" s="17">
        <v>8.9803071019429304E-2</v>
      </c>
      <c r="AY212" s="17"/>
      <c r="AZ212" s="17">
        <v>0.16754461445792099</v>
      </c>
      <c r="BA212" s="17">
        <v>0.118339168906557</v>
      </c>
    </row>
    <row r="213" spans="2:53" x14ac:dyDescent="0.35">
      <c r="B213" t="s">
        <v>155</v>
      </c>
      <c r="C213" s="17">
        <v>0.56905118460901705</v>
      </c>
      <c r="D213" s="17">
        <v>0.58259937236646497</v>
      </c>
      <c r="E213" s="17">
        <v>0.55682474287477102</v>
      </c>
      <c r="F213" s="17"/>
      <c r="G213" s="17">
        <v>0.50238475470048904</v>
      </c>
      <c r="H213" s="17">
        <v>0.464647992221216</v>
      </c>
      <c r="I213" s="17">
        <v>0.49418506482820901</v>
      </c>
      <c r="J213" s="17">
        <v>0.60573402237718998</v>
      </c>
      <c r="K213" s="17">
        <v>0.63077848114186397</v>
      </c>
      <c r="L213" s="17">
        <v>0.63807780524847801</v>
      </c>
      <c r="M213" s="17"/>
      <c r="N213" s="17">
        <v>0.57001397099412499</v>
      </c>
      <c r="O213" s="17">
        <v>0.56841736319233505</v>
      </c>
      <c r="P213" s="17"/>
      <c r="Q213" s="17">
        <v>0.43534651402971702</v>
      </c>
      <c r="R213" s="17">
        <v>0.53317204594782597</v>
      </c>
      <c r="S213" s="17">
        <v>0.51468311603842798</v>
      </c>
      <c r="T213" s="17">
        <v>0.57760556203871805</v>
      </c>
      <c r="U213" s="17">
        <v>0.56838630627972597</v>
      </c>
      <c r="V213" s="17">
        <v>0.57078410274611302</v>
      </c>
      <c r="W213" s="17">
        <v>0.55864412240536698</v>
      </c>
      <c r="X213" s="17">
        <v>0.70935996459899697</v>
      </c>
      <c r="Y213" s="17">
        <v>0.67381688297568498</v>
      </c>
      <c r="Z213" s="17">
        <v>0.61741801314718903</v>
      </c>
      <c r="AA213" s="17">
        <v>0.55683676307446806</v>
      </c>
      <c r="AB213" s="17">
        <v>0.585866490691756</v>
      </c>
      <c r="AC213" s="17">
        <v>0.51671662697851495</v>
      </c>
      <c r="AD213" s="17">
        <v>0.70176702176634598</v>
      </c>
      <c r="AE213" s="17">
        <v>0.56494301722993201</v>
      </c>
      <c r="AF213" s="17"/>
      <c r="AG213" s="17">
        <v>0.63669007545106104</v>
      </c>
      <c r="AH213" s="17">
        <v>0.59318286999791403</v>
      </c>
      <c r="AI213" s="17">
        <v>0.56300152135703596</v>
      </c>
      <c r="AJ213" s="17">
        <v>0.65061132767088004</v>
      </c>
      <c r="AK213" s="17">
        <v>0.67058012878087203</v>
      </c>
      <c r="AL213" s="17">
        <v>0.50987235311606904</v>
      </c>
      <c r="AM213" s="17"/>
      <c r="AN213" s="17">
        <v>0.61272495526914506</v>
      </c>
      <c r="AO213" s="17">
        <v>0.537889782939731</v>
      </c>
      <c r="AP213" s="17">
        <v>0.58485711639975002</v>
      </c>
      <c r="AQ213" s="17"/>
      <c r="AR213" s="17">
        <v>0.41302707022056301</v>
      </c>
      <c r="AS213" s="17">
        <v>0.70957873339154798</v>
      </c>
      <c r="AT213" s="17">
        <v>0.53695776423901598</v>
      </c>
      <c r="AU213" s="17"/>
      <c r="AV213" s="17">
        <v>0.49623013646911801</v>
      </c>
      <c r="AW213" s="17">
        <v>0.68787556380147996</v>
      </c>
      <c r="AX213" s="17">
        <v>0.490715450924189</v>
      </c>
      <c r="AY213" s="17"/>
      <c r="AZ213" s="17">
        <v>0.59551695909637103</v>
      </c>
      <c r="BA213" s="17">
        <v>0.53393450241978702</v>
      </c>
    </row>
    <row r="214" spans="2:53" x14ac:dyDescent="0.35">
      <c r="B214" t="s">
        <v>156</v>
      </c>
      <c r="C214" s="17">
        <v>0.20527461261163699</v>
      </c>
      <c r="D214" s="17">
        <v>0.18508876283940401</v>
      </c>
      <c r="E214" s="17">
        <v>0.222707533330534</v>
      </c>
      <c r="F214" s="17"/>
      <c r="G214" s="17">
        <v>0.19196858246356499</v>
      </c>
      <c r="H214" s="17">
        <v>0.26208795624391401</v>
      </c>
      <c r="I214" s="17">
        <v>0.29717258668248803</v>
      </c>
      <c r="J214" s="17">
        <v>0.21440317930229599</v>
      </c>
      <c r="K214" s="17">
        <v>0.180499880047928</v>
      </c>
      <c r="L214" s="17">
        <v>0.131880962965198</v>
      </c>
      <c r="M214" s="17"/>
      <c r="N214" s="17">
        <v>0.19565712704951099</v>
      </c>
      <c r="O214" s="17">
        <v>0.21160599454451801</v>
      </c>
      <c r="P214" s="17"/>
      <c r="Q214" s="17">
        <v>0.22134479512837399</v>
      </c>
      <c r="R214" s="17">
        <v>0.26027277056357701</v>
      </c>
      <c r="S214" s="17">
        <v>0.26951194026366398</v>
      </c>
      <c r="T214" s="17">
        <v>0.229299423991292</v>
      </c>
      <c r="U214" s="17">
        <v>0.20778612270396299</v>
      </c>
      <c r="V214" s="17">
        <v>0.19717162936930799</v>
      </c>
      <c r="W214" s="17">
        <v>0.20223058643243999</v>
      </c>
      <c r="X214" s="17">
        <v>0.12706364929987499</v>
      </c>
      <c r="Y214" s="17">
        <v>0.11227773820187099</v>
      </c>
      <c r="Z214" s="17">
        <v>0.16262031537170599</v>
      </c>
      <c r="AA214" s="17">
        <v>0.233138736982404</v>
      </c>
      <c r="AB214" s="17">
        <v>0.15626429736408401</v>
      </c>
      <c r="AC214" s="17">
        <v>0.29491886977542198</v>
      </c>
      <c r="AD214" s="17">
        <v>4.6583594591393197E-2</v>
      </c>
      <c r="AE214" s="17">
        <v>0.25837807636488502</v>
      </c>
      <c r="AF214" s="17"/>
      <c r="AG214" s="17">
        <v>0.141296753266512</v>
      </c>
      <c r="AH214" s="17">
        <v>0.279645354906916</v>
      </c>
      <c r="AI214" s="17">
        <v>0.21891652777845</v>
      </c>
      <c r="AJ214" s="17">
        <v>0.103724699443423</v>
      </c>
      <c r="AK214" s="17">
        <v>9.41777722681061E-2</v>
      </c>
      <c r="AL214" s="17">
        <v>0.27192401479724598</v>
      </c>
      <c r="AM214" s="17"/>
      <c r="AN214" s="17">
        <v>0.16644700350653099</v>
      </c>
      <c r="AO214" s="17">
        <v>0.20001531332859299</v>
      </c>
      <c r="AP214" s="17">
        <v>0.22760310518398499</v>
      </c>
      <c r="AQ214" s="17"/>
      <c r="AR214" s="17">
        <v>4.2416417061399599E-2</v>
      </c>
      <c r="AS214" s="17">
        <v>7.4319280416184796E-2</v>
      </c>
      <c r="AT214" s="17">
        <v>0.33182901307526802</v>
      </c>
      <c r="AU214" s="17"/>
      <c r="AV214" s="17">
        <v>6.9858839064409803E-2</v>
      </c>
      <c r="AW214" s="17">
        <v>0.12330683124280201</v>
      </c>
      <c r="AX214" s="17">
        <v>0.36882777050097898</v>
      </c>
      <c r="AY214" s="17"/>
      <c r="AZ214" s="17">
        <v>0.189622290602075</v>
      </c>
      <c r="BA214" s="17">
        <v>0.22604323277032301</v>
      </c>
    </row>
    <row r="215" spans="2:53" x14ac:dyDescent="0.35">
      <c r="B215" t="s">
        <v>130</v>
      </c>
      <c r="C215" s="17">
        <v>7.9276198830182998E-2</v>
      </c>
      <c r="D215" s="17">
        <v>6.7865674255149805E-2</v>
      </c>
      <c r="E215" s="17">
        <v>8.9897195077779296E-2</v>
      </c>
      <c r="F215" s="17"/>
      <c r="G215" s="17">
        <v>0.151693955437466</v>
      </c>
      <c r="H215" s="17">
        <v>0.101054825759284</v>
      </c>
      <c r="I215" s="17">
        <v>6.5185439181602994E-2</v>
      </c>
      <c r="J215" s="17">
        <v>7.4689002835854099E-2</v>
      </c>
      <c r="K215" s="17">
        <v>6.6813223372756997E-2</v>
      </c>
      <c r="L215" s="17">
        <v>5.7510795854321603E-2</v>
      </c>
      <c r="M215" s="17"/>
      <c r="N215" s="17">
        <v>7.0069966173113798E-2</v>
      </c>
      <c r="O215" s="17">
        <v>8.5336844800310396E-2</v>
      </c>
      <c r="P215" s="17"/>
      <c r="Q215" s="17">
        <v>0.215476986151413</v>
      </c>
      <c r="R215" s="17">
        <v>0.10953272893593401</v>
      </c>
      <c r="S215" s="17">
        <v>8.5772500314780606E-2</v>
      </c>
      <c r="T215" s="17">
        <v>5.8739411345256697E-2</v>
      </c>
      <c r="U215" s="17">
        <v>6.8545690946624799E-2</v>
      </c>
      <c r="V215" s="17">
        <v>7.4889378985469601E-2</v>
      </c>
      <c r="W215" s="17">
        <v>6.9166579331078407E-2</v>
      </c>
      <c r="X215" s="17">
        <v>5.03624243838761E-2</v>
      </c>
      <c r="Y215" s="17">
        <v>1.0863465124063099E-2</v>
      </c>
      <c r="Z215" s="17">
        <v>4.0615718525149003E-2</v>
      </c>
      <c r="AA215" s="17">
        <v>2.1268876441272799E-2</v>
      </c>
      <c r="AB215" s="17">
        <v>3.45535016430027E-2</v>
      </c>
      <c r="AC215" s="17">
        <v>0</v>
      </c>
      <c r="AD215" s="17">
        <v>9.2236002751225996E-2</v>
      </c>
      <c r="AE215" s="17">
        <v>3.00805956915055E-2</v>
      </c>
      <c r="AF215" s="17"/>
      <c r="AG215" s="17">
        <v>4.2291557563699303E-2</v>
      </c>
      <c r="AH215" s="17">
        <v>2.83297534316162E-2</v>
      </c>
      <c r="AI215" s="17">
        <v>6.0707741466924002E-2</v>
      </c>
      <c r="AJ215" s="17">
        <v>2.14234169400601E-2</v>
      </c>
      <c r="AK215" s="17">
        <v>4.9446745353963699E-2</v>
      </c>
      <c r="AL215" s="17">
        <v>0.124479705849631</v>
      </c>
      <c r="AM215" s="17"/>
      <c r="AN215" s="17">
        <v>5.54749161776757E-2</v>
      </c>
      <c r="AO215" s="17">
        <v>9.8913012805232306E-2</v>
      </c>
      <c r="AP215" s="17">
        <v>4.0977629852356E-2</v>
      </c>
      <c r="AQ215" s="17"/>
      <c r="AR215" s="17">
        <v>1.9468112367884299E-2</v>
      </c>
      <c r="AS215" s="17">
        <v>3.8845700604286403E-2</v>
      </c>
      <c r="AT215" s="17">
        <v>4.7079913580637699E-2</v>
      </c>
      <c r="AU215" s="17"/>
      <c r="AV215" s="17">
        <v>1.13002019948664E-2</v>
      </c>
      <c r="AW215" s="17">
        <v>3.5799408135783001E-2</v>
      </c>
      <c r="AX215" s="17">
        <v>5.0653707555402903E-2</v>
      </c>
      <c r="AY215" s="17"/>
      <c r="AZ215" s="17">
        <v>4.73161358436332E-2</v>
      </c>
      <c r="BA215" s="17">
        <v>0.121683095903334</v>
      </c>
    </row>
    <row r="216" spans="2:53" x14ac:dyDescent="0.35">
      <c r="C216" s="17"/>
      <c r="D216" s="17"/>
      <c r="E216" s="17"/>
      <c r="F216" s="17"/>
      <c r="G216" s="17"/>
      <c r="H216" s="17"/>
      <c r="I216" s="17"/>
      <c r="J216" s="17"/>
      <c r="K216" s="17"/>
      <c r="L216" s="17"/>
      <c r="M216" s="17"/>
      <c r="N216" s="17"/>
      <c r="O216" s="17"/>
      <c r="P216" s="17"/>
      <c r="Q216" s="17"/>
      <c r="R216" s="17"/>
      <c r="S216" s="17"/>
      <c r="T216" s="17"/>
      <c r="U216" s="17"/>
      <c r="V216" s="17"/>
      <c r="W216" s="17"/>
      <c r="X216" s="17"/>
      <c r="Y216" s="17"/>
      <c r="Z216" s="17"/>
      <c r="AA216" s="17"/>
      <c r="AB216" s="17"/>
      <c r="AC216" s="17"/>
      <c r="AD216" s="17"/>
      <c r="AE216" s="17"/>
      <c r="AF216" s="17"/>
      <c r="AG216" s="17"/>
      <c r="AH216" s="17"/>
      <c r="AI216" s="17"/>
      <c r="AJ216" s="17"/>
      <c r="AK216" s="17"/>
      <c r="AL216" s="17"/>
      <c r="AM216" s="17"/>
      <c r="AN216" s="17"/>
      <c r="AO216" s="17"/>
      <c r="AP216" s="17"/>
      <c r="AQ216" s="17"/>
      <c r="AR216" s="17"/>
      <c r="AS216" s="17"/>
      <c r="AT216" s="17"/>
      <c r="AU216" s="17"/>
      <c r="AV216" s="17"/>
      <c r="AW216" s="17"/>
      <c r="AX216" s="17"/>
      <c r="AY216" s="17"/>
      <c r="AZ216" s="17"/>
      <c r="BA216" s="17"/>
    </row>
    <row r="217" spans="2:53" x14ac:dyDescent="0.35">
      <c r="B217" s="6" t="s">
        <v>165</v>
      </c>
      <c r="C217" s="17"/>
      <c r="D217" s="17"/>
      <c r="E217" s="17"/>
      <c r="F217" s="17"/>
      <c r="G217" s="17"/>
      <c r="H217" s="17"/>
      <c r="I217" s="17"/>
      <c r="J217" s="17"/>
      <c r="K217" s="17"/>
      <c r="L217" s="17"/>
      <c r="M217" s="17"/>
      <c r="N217" s="17"/>
      <c r="O217" s="17"/>
      <c r="P217" s="17"/>
      <c r="Q217" s="17"/>
      <c r="R217" s="17"/>
      <c r="S217" s="17"/>
      <c r="T217" s="17"/>
      <c r="U217" s="17"/>
      <c r="V217" s="17"/>
      <c r="W217" s="17"/>
      <c r="X217" s="17"/>
      <c r="Y217" s="17"/>
      <c r="Z217" s="17"/>
      <c r="AA217" s="17"/>
      <c r="AB217" s="17"/>
      <c r="AC217" s="17"/>
      <c r="AD217" s="17"/>
      <c r="AE217" s="17"/>
      <c r="AF217" s="17"/>
      <c r="AG217" s="17"/>
      <c r="AH217" s="17"/>
      <c r="AI217" s="17"/>
      <c r="AJ217" s="17"/>
      <c r="AK217" s="17"/>
      <c r="AL217" s="17"/>
      <c r="AM217" s="17"/>
      <c r="AN217" s="17"/>
      <c r="AO217" s="17"/>
      <c r="AP217" s="17"/>
      <c r="AQ217" s="17"/>
      <c r="AR217" s="17"/>
      <c r="AS217" s="17"/>
      <c r="AT217" s="17"/>
      <c r="AU217" s="17"/>
      <c r="AV217" s="17"/>
      <c r="AW217" s="17"/>
      <c r="AX217" s="17"/>
      <c r="AY217" s="17"/>
      <c r="AZ217" s="17"/>
      <c r="BA217" s="17"/>
    </row>
    <row r="218" spans="2:53" x14ac:dyDescent="0.35">
      <c r="B218" s="21" t="s">
        <v>86</v>
      </c>
      <c r="C218" s="17"/>
      <c r="D218" s="17"/>
      <c r="E218" s="17"/>
      <c r="F218" s="17"/>
      <c r="G218" s="17"/>
      <c r="H218" s="17"/>
      <c r="I218" s="17"/>
      <c r="J218" s="17"/>
      <c r="K218" s="17"/>
      <c r="L218" s="17"/>
      <c r="M218" s="17"/>
      <c r="N218" s="17"/>
      <c r="O218" s="17"/>
      <c r="P218" s="17"/>
      <c r="Q218" s="17"/>
      <c r="R218" s="17"/>
      <c r="S218" s="17"/>
      <c r="T218" s="17"/>
      <c r="U218" s="17"/>
      <c r="V218" s="17"/>
      <c r="W218" s="17"/>
      <c r="X218" s="17"/>
      <c r="Y218" s="17"/>
      <c r="Z218" s="17"/>
      <c r="AA218" s="17"/>
      <c r="AB218" s="17"/>
      <c r="AC218" s="17"/>
      <c r="AD218" s="17"/>
      <c r="AE218" s="17"/>
      <c r="AF218" s="17"/>
      <c r="AG218" s="17"/>
      <c r="AH218" s="17"/>
      <c r="AI218" s="17"/>
      <c r="AJ218" s="17"/>
      <c r="AK218" s="17"/>
      <c r="AL218" s="17"/>
      <c r="AM218" s="17"/>
      <c r="AN218" s="17"/>
      <c r="AO218" s="17"/>
      <c r="AP218" s="17"/>
      <c r="AQ218" s="17"/>
      <c r="AR218" s="17"/>
      <c r="AS218" s="17"/>
      <c r="AT218" s="17"/>
      <c r="AU218" s="17"/>
      <c r="AV218" s="17"/>
      <c r="AW218" s="17"/>
      <c r="AX218" s="17"/>
      <c r="AY218" s="17"/>
      <c r="AZ218" s="17"/>
      <c r="BA218" s="17"/>
    </row>
    <row r="219" spans="2:53" x14ac:dyDescent="0.35">
      <c r="B219" t="s">
        <v>154</v>
      </c>
      <c r="C219" s="17">
        <v>0.323374497175347</v>
      </c>
      <c r="D219" s="17">
        <v>0.35580027807908199</v>
      </c>
      <c r="E219" s="17">
        <v>0.29372954982973898</v>
      </c>
      <c r="F219" s="17"/>
      <c r="G219" s="17">
        <v>0.20062202909746199</v>
      </c>
      <c r="H219" s="17">
        <v>0.17695197557426501</v>
      </c>
      <c r="I219" s="17">
        <v>0.25505173524054497</v>
      </c>
      <c r="J219" s="17">
        <v>0.34788178032293698</v>
      </c>
      <c r="K219" s="17">
        <v>0.36429514361653198</v>
      </c>
      <c r="L219" s="17">
        <v>0.45510624073881001</v>
      </c>
      <c r="M219" s="17"/>
      <c r="N219" s="17">
        <v>0.313147794795818</v>
      </c>
      <c r="O219" s="17">
        <v>0.33010693864982998</v>
      </c>
      <c r="P219" s="17"/>
      <c r="Q219" s="17">
        <v>0.229677779746876</v>
      </c>
      <c r="R219" s="17">
        <v>0.21998952801942201</v>
      </c>
      <c r="S219" s="17">
        <v>0.28369707599120098</v>
      </c>
      <c r="T219" s="17">
        <v>0.25029773466397198</v>
      </c>
      <c r="U219" s="17">
        <v>0.36358907847194499</v>
      </c>
      <c r="V219" s="17">
        <v>0.36549932715801298</v>
      </c>
      <c r="W219" s="17">
        <v>0.36652700903618002</v>
      </c>
      <c r="X219" s="17">
        <v>0.400613592054537</v>
      </c>
      <c r="Y219" s="17">
        <v>0.35111596153500202</v>
      </c>
      <c r="Z219" s="17">
        <v>0.41589856025615202</v>
      </c>
      <c r="AA219" s="17">
        <v>0.41932620425463302</v>
      </c>
      <c r="AB219" s="17">
        <v>0.42813703001521702</v>
      </c>
      <c r="AC219" s="17">
        <v>0.50051481262466202</v>
      </c>
      <c r="AD219" s="17">
        <v>0.26440756254699799</v>
      </c>
      <c r="AE219" s="17">
        <v>0.47400421594103198</v>
      </c>
      <c r="AF219" s="17"/>
      <c r="AG219" s="17">
        <v>0.46719712835042598</v>
      </c>
      <c r="AH219" s="17">
        <v>0.43273831332135398</v>
      </c>
      <c r="AI219" s="17">
        <v>0.13971450003071401</v>
      </c>
      <c r="AJ219" s="17">
        <v>0.30980700587723298</v>
      </c>
      <c r="AK219" s="17">
        <v>0.46529701546350399</v>
      </c>
      <c r="AL219" s="17">
        <v>0.25974184648689203</v>
      </c>
      <c r="AM219" s="17"/>
      <c r="AN219" s="17">
        <v>0.228814639397382</v>
      </c>
      <c r="AO219" s="17">
        <v>0.29135244301740798</v>
      </c>
      <c r="AP219" s="17">
        <v>0.457185720423954</v>
      </c>
      <c r="AQ219" s="17"/>
      <c r="AR219" s="17">
        <v>0.57198501181367201</v>
      </c>
      <c r="AS219" s="17">
        <v>0.371160214568382</v>
      </c>
      <c r="AT219" s="17">
        <v>0.28157150374088502</v>
      </c>
      <c r="AU219" s="17"/>
      <c r="AV219" s="17">
        <v>0.46498134785135697</v>
      </c>
      <c r="AW219" s="17">
        <v>0.36834954102812301</v>
      </c>
      <c r="AX219" s="17">
        <v>0.27329163085248598</v>
      </c>
      <c r="AY219" s="17"/>
      <c r="AZ219" s="17">
        <v>0.32517046299859398</v>
      </c>
      <c r="BA219" s="17">
        <v>0.32099148128938498</v>
      </c>
    </row>
    <row r="220" spans="2:53" x14ac:dyDescent="0.35">
      <c r="B220" t="s">
        <v>155</v>
      </c>
      <c r="C220" s="17">
        <v>0.43973640342471898</v>
      </c>
      <c r="D220" s="17">
        <v>0.41145287924179502</v>
      </c>
      <c r="E220" s="17">
        <v>0.46693268938556398</v>
      </c>
      <c r="F220" s="17"/>
      <c r="G220" s="17">
        <v>0.45176949191098698</v>
      </c>
      <c r="H220" s="17">
        <v>0.44452426966178699</v>
      </c>
      <c r="I220" s="17">
        <v>0.40541003498273198</v>
      </c>
      <c r="J220" s="17">
        <v>0.42837041903836598</v>
      </c>
      <c r="K220" s="17">
        <v>0.47570795735486998</v>
      </c>
      <c r="L220" s="17">
        <v>0.43839863222372799</v>
      </c>
      <c r="M220" s="17"/>
      <c r="N220" s="17">
        <v>0.43120630947929101</v>
      </c>
      <c r="O220" s="17">
        <v>0.445351933839918</v>
      </c>
      <c r="P220" s="17"/>
      <c r="Q220" s="17">
        <v>0.37443761301277501</v>
      </c>
      <c r="R220" s="17">
        <v>0.42282533599302602</v>
      </c>
      <c r="S220" s="17">
        <v>0.39883895316048501</v>
      </c>
      <c r="T220" s="17">
        <v>0.51117351850459203</v>
      </c>
      <c r="U220" s="17">
        <v>0.43908635444409</v>
      </c>
      <c r="V220" s="17">
        <v>0.43280581634218801</v>
      </c>
      <c r="W220" s="17">
        <v>0.45852353634861398</v>
      </c>
      <c r="X220" s="17">
        <v>0.466489024533075</v>
      </c>
      <c r="Y220" s="17">
        <v>0.49062154607481201</v>
      </c>
      <c r="Z220" s="17">
        <v>0.440694169294856</v>
      </c>
      <c r="AA220" s="17">
        <v>0.38682875120863303</v>
      </c>
      <c r="AB220" s="17">
        <v>0.36961273352644503</v>
      </c>
      <c r="AC220" s="17">
        <v>0.36716225238384498</v>
      </c>
      <c r="AD220" s="17">
        <v>0.46282923148659499</v>
      </c>
      <c r="AE220" s="17">
        <v>0.35104102329799602</v>
      </c>
      <c r="AF220" s="17"/>
      <c r="AG220" s="17">
        <v>0.42301843301644998</v>
      </c>
      <c r="AH220" s="17">
        <v>0.42762405393310399</v>
      </c>
      <c r="AI220" s="17">
        <v>0.42490721471175602</v>
      </c>
      <c r="AJ220" s="17">
        <v>0.51429973249170302</v>
      </c>
      <c r="AK220" s="17">
        <v>0.46336805056392499</v>
      </c>
      <c r="AL220" s="17">
        <v>0.42468577677251301</v>
      </c>
      <c r="AM220" s="17"/>
      <c r="AN220" s="17">
        <v>0.488110450873803</v>
      </c>
      <c r="AO220" s="17">
        <v>0.48937847885343799</v>
      </c>
      <c r="AP220" s="17">
        <v>0.39194634559501701</v>
      </c>
      <c r="AQ220" s="17"/>
      <c r="AR220" s="17">
        <v>0.32491503494416701</v>
      </c>
      <c r="AS220" s="17">
        <v>0.55068290004743103</v>
      </c>
      <c r="AT220" s="17">
        <v>0.40930374621427101</v>
      </c>
      <c r="AU220" s="17"/>
      <c r="AV220" s="17">
        <v>0.40881221713490901</v>
      </c>
      <c r="AW220" s="17">
        <v>0.51825290567280002</v>
      </c>
      <c r="AX220" s="17">
        <v>0.36861243266385701</v>
      </c>
      <c r="AY220" s="17"/>
      <c r="AZ220" s="17">
        <v>0.44715080440892402</v>
      </c>
      <c r="BA220" s="17">
        <v>0.42989844598613303</v>
      </c>
    </row>
    <row r="221" spans="2:53" x14ac:dyDescent="0.35">
      <c r="B221" t="s">
        <v>156</v>
      </c>
      <c r="C221" s="17">
        <v>0.18418463474233801</v>
      </c>
      <c r="D221" s="17">
        <v>0.19112009526283399</v>
      </c>
      <c r="E221" s="17">
        <v>0.17640882961433901</v>
      </c>
      <c r="F221" s="17"/>
      <c r="G221" s="17">
        <v>0.24799654197748799</v>
      </c>
      <c r="H221" s="17">
        <v>0.30405999863198602</v>
      </c>
      <c r="I221" s="17">
        <v>0.28145027728548599</v>
      </c>
      <c r="J221" s="17">
        <v>0.17116439545412701</v>
      </c>
      <c r="K221" s="17">
        <v>0.13207964576665601</v>
      </c>
      <c r="L221" s="17">
        <v>7.2601801057485205E-2</v>
      </c>
      <c r="M221" s="17"/>
      <c r="N221" s="17">
        <v>0.21090436486293401</v>
      </c>
      <c r="O221" s="17">
        <v>0.16659450523871899</v>
      </c>
      <c r="P221" s="17"/>
      <c r="Q221" s="17">
        <v>0.26926450893158999</v>
      </c>
      <c r="R221" s="17">
        <v>0.29097975859666902</v>
      </c>
      <c r="S221" s="17">
        <v>0.220538859445507</v>
      </c>
      <c r="T221" s="17">
        <v>0.19791818964768801</v>
      </c>
      <c r="U221" s="17">
        <v>0.14204325630374601</v>
      </c>
      <c r="V221" s="17">
        <v>0.15424556765196301</v>
      </c>
      <c r="W221" s="17">
        <v>0.141459348843264</v>
      </c>
      <c r="X221" s="17">
        <v>0.112919495444827</v>
      </c>
      <c r="Y221" s="17">
        <v>0.158262492390186</v>
      </c>
      <c r="Z221" s="17">
        <v>0.12680633094989599</v>
      </c>
      <c r="AA221" s="17">
        <v>0.19384504453673401</v>
      </c>
      <c r="AB221" s="17">
        <v>0.18807792246086599</v>
      </c>
      <c r="AC221" s="17">
        <v>0.132322934991493</v>
      </c>
      <c r="AD221" s="17">
        <v>0.27276320596640702</v>
      </c>
      <c r="AE221" s="17">
        <v>0.11900885469945099</v>
      </c>
      <c r="AF221" s="17"/>
      <c r="AG221" s="17">
        <v>9.7138010643885095E-2</v>
      </c>
      <c r="AH221" s="17">
        <v>0.12389488032241799</v>
      </c>
      <c r="AI221" s="17">
        <v>0.38971432887191498</v>
      </c>
      <c r="AJ221" s="17">
        <v>0.15127290481995601</v>
      </c>
      <c r="AK221" s="17">
        <v>5.5370667376371398E-2</v>
      </c>
      <c r="AL221" s="17">
        <v>0.244607207290094</v>
      </c>
      <c r="AM221" s="17"/>
      <c r="AN221" s="17">
        <v>0.23966745283782201</v>
      </c>
      <c r="AO221" s="17">
        <v>0.16969623475944101</v>
      </c>
      <c r="AP221" s="17">
        <v>0.124934219429823</v>
      </c>
      <c r="AQ221" s="17"/>
      <c r="AR221" s="17">
        <v>7.8687267344409395E-2</v>
      </c>
      <c r="AS221" s="17">
        <v>6.4839683811327001E-2</v>
      </c>
      <c r="AT221" s="17">
        <v>0.28831947072693498</v>
      </c>
      <c r="AU221" s="17"/>
      <c r="AV221" s="17">
        <v>0.106472078252518</v>
      </c>
      <c r="AW221" s="17">
        <v>9.5814747438049297E-2</v>
      </c>
      <c r="AX221" s="17">
        <v>0.34057629138026102</v>
      </c>
      <c r="AY221" s="17"/>
      <c r="AZ221" s="17">
        <v>0.19183246576718199</v>
      </c>
      <c r="BA221" s="17">
        <v>0.17403694563296601</v>
      </c>
    </row>
    <row r="222" spans="2:53" x14ac:dyDescent="0.35">
      <c r="B222" t="s">
        <v>130</v>
      </c>
      <c r="C222" s="17">
        <v>5.2704464657595602E-2</v>
      </c>
      <c r="D222" s="17">
        <v>4.1626747416288801E-2</v>
      </c>
      <c r="E222" s="17">
        <v>6.2928931170358096E-2</v>
      </c>
      <c r="F222" s="17"/>
      <c r="G222" s="17">
        <v>9.9611937014062596E-2</v>
      </c>
      <c r="H222" s="17">
        <v>7.4463756131962502E-2</v>
      </c>
      <c r="I222" s="17">
        <v>5.8087952491237702E-2</v>
      </c>
      <c r="J222" s="17">
        <v>5.25834051845704E-2</v>
      </c>
      <c r="K222" s="17">
        <v>2.7917253261942599E-2</v>
      </c>
      <c r="L222" s="17">
        <v>3.3893325979976199E-2</v>
      </c>
      <c r="M222" s="17"/>
      <c r="N222" s="17">
        <v>4.4741530861957403E-2</v>
      </c>
      <c r="O222" s="17">
        <v>5.7946622271532203E-2</v>
      </c>
      <c r="P222" s="17"/>
      <c r="Q222" s="17">
        <v>0.126620098308759</v>
      </c>
      <c r="R222" s="17">
        <v>6.6205377390883099E-2</v>
      </c>
      <c r="S222" s="17">
        <v>9.6925111402808004E-2</v>
      </c>
      <c r="T222" s="17">
        <v>4.0610557183748001E-2</v>
      </c>
      <c r="U222" s="17">
        <v>5.5281310780218501E-2</v>
      </c>
      <c r="V222" s="17">
        <v>4.7449288847835898E-2</v>
      </c>
      <c r="W222" s="17">
        <v>3.3490105771942301E-2</v>
      </c>
      <c r="X222" s="17">
        <v>1.9977887967560601E-2</v>
      </c>
      <c r="Y222" s="17">
        <v>0</v>
      </c>
      <c r="Z222" s="17">
        <v>1.66009394990961E-2</v>
      </c>
      <c r="AA222" s="17">
        <v>0</v>
      </c>
      <c r="AB222" s="17">
        <v>1.4172313997472E-2</v>
      </c>
      <c r="AC222" s="17">
        <v>0</v>
      </c>
      <c r="AD222" s="17">
        <v>0</v>
      </c>
      <c r="AE222" s="17">
        <v>5.5945906061520702E-2</v>
      </c>
      <c r="AF222" s="17"/>
      <c r="AG222" s="17">
        <v>1.26464279892394E-2</v>
      </c>
      <c r="AH222" s="17">
        <v>1.57427524231229E-2</v>
      </c>
      <c r="AI222" s="17">
        <v>4.5663956385614698E-2</v>
      </c>
      <c r="AJ222" s="17">
        <v>2.4620356811107299E-2</v>
      </c>
      <c r="AK222" s="17">
        <v>1.5964266596199601E-2</v>
      </c>
      <c r="AL222" s="17">
        <v>7.0965169450500201E-2</v>
      </c>
      <c r="AM222" s="17"/>
      <c r="AN222" s="17">
        <v>4.3407456890992201E-2</v>
      </c>
      <c r="AO222" s="17">
        <v>4.9572843369712703E-2</v>
      </c>
      <c r="AP222" s="17">
        <v>2.5933714551205501E-2</v>
      </c>
      <c r="AQ222" s="17"/>
      <c r="AR222" s="17">
        <v>2.44126858977507E-2</v>
      </c>
      <c r="AS222" s="17">
        <v>1.33172015728601E-2</v>
      </c>
      <c r="AT222" s="17">
        <v>2.0805279317909101E-2</v>
      </c>
      <c r="AU222" s="17"/>
      <c r="AV222" s="17">
        <v>1.97343567612157E-2</v>
      </c>
      <c r="AW222" s="17">
        <v>1.7582805861028099E-2</v>
      </c>
      <c r="AX222" s="17">
        <v>1.7519645103396101E-2</v>
      </c>
      <c r="AY222" s="17"/>
      <c r="AZ222" s="17">
        <v>3.5846266825299899E-2</v>
      </c>
      <c r="BA222" s="17">
        <v>7.5073127091516395E-2</v>
      </c>
    </row>
    <row r="223" spans="2:53" x14ac:dyDescent="0.35">
      <c r="C223" s="17"/>
      <c r="D223" s="17"/>
      <c r="E223" s="17"/>
      <c r="F223" s="17"/>
      <c r="G223" s="17"/>
      <c r="H223" s="17"/>
      <c r="I223" s="17"/>
      <c r="J223" s="17"/>
      <c r="K223" s="17"/>
      <c r="L223" s="17"/>
      <c r="M223" s="17"/>
      <c r="N223" s="17"/>
      <c r="O223" s="17"/>
      <c r="P223" s="17"/>
      <c r="Q223" s="17"/>
      <c r="R223" s="17"/>
      <c r="S223" s="17"/>
      <c r="T223" s="17"/>
      <c r="U223" s="17"/>
      <c r="V223" s="17"/>
      <c r="W223" s="17"/>
      <c r="X223" s="17"/>
      <c r="Y223" s="17"/>
      <c r="Z223" s="17"/>
      <c r="AA223" s="17"/>
      <c r="AB223" s="17"/>
      <c r="AC223" s="17"/>
      <c r="AD223" s="17"/>
      <c r="AE223" s="17"/>
      <c r="AF223" s="17"/>
      <c r="AG223" s="17"/>
      <c r="AH223" s="17"/>
      <c r="AI223" s="17"/>
      <c r="AJ223" s="17"/>
      <c r="AK223" s="17"/>
      <c r="AL223" s="17"/>
      <c r="AM223" s="17"/>
      <c r="AN223" s="17"/>
      <c r="AO223" s="17"/>
      <c r="AP223" s="17"/>
      <c r="AQ223" s="17"/>
      <c r="AR223" s="17"/>
      <c r="AS223" s="17"/>
      <c r="AT223" s="17"/>
      <c r="AU223" s="17"/>
      <c r="AV223" s="17"/>
      <c r="AW223" s="17"/>
      <c r="AX223" s="17"/>
      <c r="AY223" s="17"/>
      <c r="AZ223" s="17"/>
      <c r="BA223" s="17"/>
    </row>
    <row r="224" spans="2:53" x14ac:dyDescent="0.35">
      <c r="B224" s="6" t="s">
        <v>166</v>
      </c>
      <c r="C224" s="17"/>
      <c r="D224" s="17"/>
      <c r="E224" s="17"/>
      <c r="F224" s="17"/>
      <c r="G224" s="17"/>
      <c r="H224" s="17"/>
      <c r="I224" s="17"/>
      <c r="J224" s="17"/>
      <c r="K224" s="17"/>
      <c r="L224" s="17"/>
      <c r="M224" s="17"/>
      <c r="N224" s="17"/>
      <c r="O224" s="17"/>
      <c r="P224" s="17"/>
      <c r="Q224" s="17"/>
      <c r="R224" s="17"/>
      <c r="S224" s="17"/>
      <c r="T224" s="17"/>
      <c r="U224" s="17"/>
      <c r="V224" s="17"/>
      <c r="W224" s="17"/>
      <c r="X224" s="17"/>
      <c r="Y224" s="17"/>
      <c r="Z224" s="17"/>
      <c r="AA224" s="17"/>
      <c r="AB224" s="17"/>
      <c r="AC224" s="17"/>
      <c r="AD224" s="17"/>
      <c r="AE224" s="17"/>
      <c r="AF224" s="17"/>
      <c r="AG224" s="17"/>
      <c r="AH224" s="17"/>
      <c r="AI224" s="17"/>
      <c r="AJ224" s="17"/>
      <c r="AK224" s="17"/>
      <c r="AL224" s="17"/>
      <c r="AM224" s="17"/>
      <c r="AN224" s="17"/>
      <c r="AO224" s="17"/>
      <c r="AP224" s="17"/>
      <c r="AQ224" s="17"/>
      <c r="AR224" s="17"/>
      <c r="AS224" s="17"/>
      <c r="AT224" s="17"/>
      <c r="AU224" s="17"/>
      <c r="AV224" s="17"/>
      <c r="AW224" s="17"/>
      <c r="AX224" s="17"/>
      <c r="AY224" s="17"/>
      <c r="AZ224" s="17"/>
      <c r="BA224" s="17"/>
    </row>
    <row r="225" spans="2:53" x14ac:dyDescent="0.35">
      <c r="B225" s="21" t="s">
        <v>86</v>
      </c>
      <c r="C225" s="17"/>
      <c r="D225" s="17"/>
      <c r="E225" s="17"/>
      <c r="F225" s="17"/>
      <c r="G225" s="17"/>
      <c r="H225" s="17"/>
      <c r="I225" s="17"/>
      <c r="J225" s="17"/>
      <c r="K225" s="17"/>
      <c r="L225" s="17"/>
      <c r="M225" s="17"/>
      <c r="N225" s="17"/>
      <c r="O225" s="17"/>
      <c r="P225" s="17"/>
      <c r="Q225" s="17"/>
      <c r="R225" s="17"/>
      <c r="S225" s="17"/>
      <c r="T225" s="17"/>
      <c r="U225" s="17"/>
      <c r="V225" s="17"/>
      <c r="W225" s="17"/>
      <c r="X225" s="17"/>
      <c r="Y225" s="17"/>
      <c r="Z225" s="17"/>
      <c r="AA225" s="17"/>
      <c r="AB225" s="17"/>
      <c r="AC225" s="17"/>
      <c r="AD225" s="17"/>
      <c r="AE225" s="17"/>
      <c r="AF225" s="17"/>
      <c r="AG225" s="17"/>
      <c r="AH225" s="17"/>
      <c r="AI225" s="17"/>
      <c r="AJ225" s="17"/>
      <c r="AK225" s="17"/>
      <c r="AL225" s="17"/>
      <c r="AM225" s="17"/>
      <c r="AN225" s="17"/>
      <c r="AO225" s="17"/>
      <c r="AP225" s="17"/>
      <c r="AQ225" s="17"/>
      <c r="AR225" s="17"/>
      <c r="AS225" s="17"/>
      <c r="AT225" s="17"/>
      <c r="AU225" s="17"/>
      <c r="AV225" s="17"/>
      <c r="AW225" s="17"/>
      <c r="AX225" s="17"/>
      <c r="AY225" s="17"/>
      <c r="AZ225" s="17"/>
      <c r="BA225" s="17"/>
    </row>
    <row r="226" spans="2:53" x14ac:dyDescent="0.35">
      <c r="B226" t="s">
        <v>154</v>
      </c>
      <c r="C226" s="17">
        <v>0.19170592226375699</v>
      </c>
      <c r="D226" s="17">
        <v>0.218405016698279</v>
      </c>
      <c r="E226" s="17">
        <v>0.16661431015223499</v>
      </c>
      <c r="F226" s="17"/>
      <c r="G226" s="17">
        <v>0.27043635251092801</v>
      </c>
      <c r="H226" s="17">
        <v>0.21573717198829501</v>
      </c>
      <c r="I226" s="17">
        <v>0.21044289699506299</v>
      </c>
      <c r="J226" s="17">
        <v>0.18066852606035</v>
      </c>
      <c r="K226" s="17">
        <v>0.140547453132366</v>
      </c>
      <c r="L226" s="17">
        <v>0.174219078578596</v>
      </c>
      <c r="M226" s="17"/>
      <c r="N226" s="17">
        <v>0.222914231953147</v>
      </c>
      <c r="O226" s="17">
        <v>0.17116087160090501</v>
      </c>
      <c r="P226" s="17"/>
      <c r="Q226" s="17">
        <v>0.25676678950335502</v>
      </c>
      <c r="R226" s="17">
        <v>0.15248377778896799</v>
      </c>
      <c r="S226" s="17">
        <v>0.14658086302047099</v>
      </c>
      <c r="T226" s="17">
        <v>0.15040504744997199</v>
      </c>
      <c r="U226" s="17">
        <v>0.214055918024432</v>
      </c>
      <c r="V226" s="17">
        <v>0.180173708322133</v>
      </c>
      <c r="W226" s="17">
        <v>0.19874454620580401</v>
      </c>
      <c r="X226" s="17">
        <v>0.165767791842692</v>
      </c>
      <c r="Y226" s="17">
        <v>0.25138975910831102</v>
      </c>
      <c r="Z226" s="17">
        <v>0.26638247387585301</v>
      </c>
      <c r="AA226" s="17">
        <v>0.15511565511058401</v>
      </c>
      <c r="AB226" s="17">
        <v>0.210785432706625</v>
      </c>
      <c r="AC226" s="17">
        <v>0.20224747442207799</v>
      </c>
      <c r="AD226" s="17">
        <v>0.31001701410382299</v>
      </c>
      <c r="AE226" s="17">
        <v>0.21125123478456501</v>
      </c>
      <c r="AF226" s="17"/>
      <c r="AG226" s="17">
        <v>0.31056148612709999</v>
      </c>
      <c r="AH226" s="17">
        <v>0.121999701581557</v>
      </c>
      <c r="AI226" s="17">
        <v>0.31318397647156099</v>
      </c>
      <c r="AJ226" s="17">
        <v>0.31663811703189199</v>
      </c>
      <c r="AK226" s="17">
        <v>0.16652264913721199</v>
      </c>
      <c r="AL226" s="17">
        <v>0.117820363897204</v>
      </c>
      <c r="AM226" s="17"/>
      <c r="AN226" s="17">
        <v>0.272510978168375</v>
      </c>
      <c r="AO226" s="17">
        <v>0.17866987606243101</v>
      </c>
      <c r="AP226" s="17">
        <v>0.17870399607044599</v>
      </c>
      <c r="AQ226" s="17"/>
      <c r="AR226" s="17">
        <v>0.57686156744171202</v>
      </c>
      <c r="AS226" s="17">
        <v>0.25321483537866102</v>
      </c>
      <c r="AT226" s="17">
        <v>0.11169239822827701</v>
      </c>
      <c r="AU226" s="17"/>
      <c r="AV226" s="17">
        <v>0.55229779940746404</v>
      </c>
      <c r="AW226" s="17">
        <v>0.20532387823654699</v>
      </c>
      <c r="AX226" s="17">
        <v>0.11330869695641201</v>
      </c>
      <c r="AY226" s="17"/>
      <c r="AZ226" s="17">
        <v>0.226911783099154</v>
      </c>
      <c r="BA226" s="17">
        <v>0.144992268493842</v>
      </c>
    </row>
    <row r="227" spans="2:53" x14ac:dyDescent="0.35">
      <c r="B227" t="s">
        <v>155</v>
      </c>
      <c r="C227" s="17">
        <v>0.52232611633195702</v>
      </c>
      <c r="D227" s="17">
        <v>0.52993002444704096</v>
      </c>
      <c r="E227" s="17">
        <v>0.51730506122840003</v>
      </c>
      <c r="F227" s="17"/>
      <c r="G227" s="17">
        <v>0.439976379938465</v>
      </c>
      <c r="H227" s="17">
        <v>0.48854252928915598</v>
      </c>
      <c r="I227" s="17">
        <v>0.497294641747975</v>
      </c>
      <c r="J227" s="17">
        <v>0.514140476126284</v>
      </c>
      <c r="K227" s="17">
        <v>0.55903840816056605</v>
      </c>
      <c r="L227" s="17">
        <v>0.57198869910611705</v>
      </c>
      <c r="M227" s="17"/>
      <c r="N227" s="17">
        <v>0.51131806310903405</v>
      </c>
      <c r="O227" s="17">
        <v>0.529572936599227</v>
      </c>
      <c r="P227" s="17"/>
      <c r="Q227" s="17">
        <v>0.36301397693188497</v>
      </c>
      <c r="R227" s="17">
        <v>0.47877363395181799</v>
      </c>
      <c r="S227" s="17">
        <v>0.535393802558777</v>
      </c>
      <c r="T227" s="17">
        <v>0.56637245479708898</v>
      </c>
      <c r="U227" s="17">
        <v>0.51853856253363895</v>
      </c>
      <c r="V227" s="17">
        <v>0.49469955165505197</v>
      </c>
      <c r="W227" s="17">
        <v>0.554171718261388</v>
      </c>
      <c r="X227" s="17">
        <v>0.62384512266324899</v>
      </c>
      <c r="Y227" s="17">
        <v>0.56079997869636999</v>
      </c>
      <c r="Z227" s="17">
        <v>0.49265633981040502</v>
      </c>
      <c r="AA227" s="17">
        <v>0.61681776291559698</v>
      </c>
      <c r="AB227" s="17">
        <v>0.53228348105384804</v>
      </c>
      <c r="AC227" s="17">
        <v>0.60234213328571595</v>
      </c>
      <c r="AD227" s="17">
        <v>0.44168239051133101</v>
      </c>
      <c r="AE227" s="17">
        <v>0.56833783111388703</v>
      </c>
      <c r="AF227" s="17"/>
      <c r="AG227" s="17">
        <v>0.55710030894079199</v>
      </c>
      <c r="AH227" s="17">
        <v>0.52727194501280505</v>
      </c>
      <c r="AI227" s="17">
        <v>0.47946156374147703</v>
      </c>
      <c r="AJ227" s="17">
        <v>0.532072284283442</v>
      </c>
      <c r="AK227" s="17">
        <v>0.60008847535932197</v>
      </c>
      <c r="AL227" s="17">
        <v>0.49632094950851802</v>
      </c>
      <c r="AM227" s="17"/>
      <c r="AN227" s="17">
        <v>0.535229234085419</v>
      </c>
      <c r="AO227" s="17">
        <v>0.53827488437369297</v>
      </c>
      <c r="AP227" s="17">
        <v>0.52790389355827105</v>
      </c>
      <c r="AQ227" s="17"/>
      <c r="AR227" s="17">
        <v>0.30903711160761099</v>
      </c>
      <c r="AS227" s="17">
        <v>0.63015760610419802</v>
      </c>
      <c r="AT227" s="17">
        <v>0.52190150053650197</v>
      </c>
      <c r="AU227" s="17"/>
      <c r="AV227" s="17">
        <v>0.37739464755812602</v>
      </c>
      <c r="AW227" s="17">
        <v>0.62836114562881895</v>
      </c>
      <c r="AX227" s="17">
        <v>0.47538392941879798</v>
      </c>
      <c r="AY227" s="17"/>
      <c r="AZ227" s="17">
        <v>0.53368693302699</v>
      </c>
      <c r="BA227" s="17">
        <v>0.50725177231530205</v>
      </c>
    </row>
    <row r="228" spans="2:53" x14ac:dyDescent="0.35">
      <c r="B228" t="s">
        <v>156</v>
      </c>
      <c r="C228" s="17">
        <v>0.185075595432377</v>
      </c>
      <c r="D228" s="17">
        <v>0.18152986217946299</v>
      </c>
      <c r="E228" s="17">
        <v>0.18696253877636301</v>
      </c>
      <c r="F228" s="17"/>
      <c r="G228" s="17">
        <v>0.16387085942753599</v>
      </c>
      <c r="H228" s="17">
        <v>0.19767321127288201</v>
      </c>
      <c r="I228" s="17">
        <v>0.229280209465579</v>
      </c>
      <c r="J228" s="17">
        <v>0.191144270505053</v>
      </c>
      <c r="K228" s="17">
        <v>0.193157881724136</v>
      </c>
      <c r="L228" s="17">
        <v>0.150552273234384</v>
      </c>
      <c r="M228" s="17"/>
      <c r="N228" s="17">
        <v>0.18171057938068</v>
      </c>
      <c r="O228" s="17">
        <v>0.187290852392831</v>
      </c>
      <c r="P228" s="17"/>
      <c r="Q228" s="17">
        <v>0.19688291316890599</v>
      </c>
      <c r="R228" s="17">
        <v>0.241951361061091</v>
      </c>
      <c r="S228" s="17">
        <v>0.175785220832266</v>
      </c>
      <c r="T228" s="17">
        <v>0.19252932551797</v>
      </c>
      <c r="U228" s="17">
        <v>0.175857265455301</v>
      </c>
      <c r="V228" s="17">
        <v>0.184697463353964</v>
      </c>
      <c r="W228" s="17">
        <v>0.15632310047164899</v>
      </c>
      <c r="X228" s="17">
        <v>0.18056932265275899</v>
      </c>
      <c r="Y228" s="17">
        <v>0.146744020527902</v>
      </c>
      <c r="Z228" s="17">
        <v>0.20668482821921899</v>
      </c>
      <c r="AA228" s="17">
        <v>0.20002712502981701</v>
      </c>
      <c r="AB228" s="17">
        <v>0.208003699524654</v>
      </c>
      <c r="AC228" s="17">
        <v>0.195410392292205</v>
      </c>
      <c r="AD228" s="17">
        <v>0.15606459263362099</v>
      </c>
      <c r="AE228" s="17">
        <v>0.14962264376739001</v>
      </c>
      <c r="AF228" s="17"/>
      <c r="AG228" s="17">
        <v>8.3585232920858399E-2</v>
      </c>
      <c r="AH228" s="17">
        <v>0.28203464004127599</v>
      </c>
      <c r="AI228" s="17">
        <v>0.13973813533984999</v>
      </c>
      <c r="AJ228" s="17">
        <v>0.104496847830537</v>
      </c>
      <c r="AK228" s="17">
        <v>0.141837946873073</v>
      </c>
      <c r="AL228" s="17">
        <v>0.246449749877932</v>
      </c>
      <c r="AM228" s="17"/>
      <c r="AN228" s="17">
        <v>0.11956216577621499</v>
      </c>
      <c r="AO228" s="17">
        <v>0.16792491756272199</v>
      </c>
      <c r="AP228" s="17">
        <v>0.22837967095215</v>
      </c>
      <c r="AQ228" s="17"/>
      <c r="AR228" s="17">
        <v>7.1662586830748498E-2</v>
      </c>
      <c r="AS228" s="17">
        <v>6.0341233165409999E-2</v>
      </c>
      <c r="AT228" s="17">
        <v>0.29906560556511302</v>
      </c>
      <c r="AU228" s="17"/>
      <c r="AV228" s="17">
        <v>3.8277036353076097E-2</v>
      </c>
      <c r="AW228" s="17">
        <v>0.110556308342348</v>
      </c>
      <c r="AX228" s="17">
        <v>0.33754206420813299</v>
      </c>
      <c r="AY228" s="17"/>
      <c r="AZ228" s="17">
        <v>0.167513017871908</v>
      </c>
      <c r="BA228" s="17">
        <v>0.20837887926067999</v>
      </c>
    </row>
    <row r="229" spans="2:53" x14ac:dyDescent="0.35">
      <c r="B229" t="s">
        <v>130</v>
      </c>
      <c r="C229" s="17">
        <v>0.100892365971909</v>
      </c>
      <c r="D229" s="17">
        <v>7.0135096675217501E-2</v>
      </c>
      <c r="E229" s="17">
        <v>0.12911808984300199</v>
      </c>
      <c r="F229" s="17"/>
      <c r="G229" s="17">
        <v>0.12571640812307</v>
      </c>
      <c r="H229" s="17">
        <v>9.8047087449667003E-2</v>
      </c>
      <c r="I229" s="17">
        <v>6.2982251791383795E-2</v>
      </c>
      <c r="J229" s="17">
        <v>0.114046727308314</v>
      </c>
      <c r="K229" s="17">
        <v>0.10725625698293099</v>
      </c>
      <c r="L229" s="17">
        <v>0.103239949080903</v>
      </c>
      <c r="M229" s="17"/>
      <c r="N229" s="17">
        <v>8.4057125557139595E-2</v>
      </c>
      <c r="O229" s="17">
        <v>0.11197533940703699</v>
      </c>
      <c r="P229" s="17"/>
      <c r="Q229" s="17">
        <v>0.18333632039585299</v>
      </c>
      <c r="R229" s="17">
        <v>0.126791227198123</v>
      </c>
      <c r="S229" s="17">
        <v>0.14224011358848601</v>
      </c>
      <c r="T229" s="17">
        <v>9.06931722349687E-2</v>
      </c>
      <c r="U229" s="17">
        <v>9.1548253986628594E-2</v>
      </c>
      <c r="V229" s="17">
        <v>0.14042927666885099</v>
      </c>
      <c r="W229" s="17">
        <v>9.0760635061159403E-2</v>
      </c>
      <c r="X229" s="17">
        <v>2.9817762841299899E-2</v>
      </c>
      <c r="Y229" s="17">
        <v>4.1066241667418103E-2</v>
      </c>
      <c r="Z229" s="17">
        <v>3.4276358094523098E-2</v>
      </c>
      <c r="AA229" s="17">
        <v>2.8039456944001499E-2</v>
      </c>
      <c r="AB229" s="17">
        <v>4.8927386714872602E-2</v>
      </c>
      <c r="AC229" s="17">
        <v>0</v>
      </c>
      <c r="AD229" s="17">
        <v>9.2236002751225996E-2</v>
      </c>
      <c r="AE229" s="17">
        <v>7.0788290334157997E-2</v>
      </c>
      <c r="AF229" s="17"/>
      <c r="AG229" s="17">
        <v>4.8752972011249299E-2</v>
      </c>
      <c r="AH229" s="17">
        <v>6.8693713364361905E-2</v>
      </c>
      <c r="AI229" s="17">
        <v>6.76163244471117E-2</v>
      </c>
      <c r="AJ229" s="17">
        <v>4.6792750854129699E-2</v>
      </c>
      <c r="AK229" s="17">
        <v>9.1550928630392894E-2</v>
      </c>
      <c r="AL229" s="17">
        <v>0.13940893671634599</v>
      </c>
      <c r="AM229" s="17"/>
      <c r="AN229" s="17">
        <v>7.2697621969991397E-2</v>
      </c>
      <c r="AO229" s="17">
        <v>0.115130322001154</v>
      </c>
      <c r="AP229" s="17">
        <v>6.5012439419133594E-2</v>
      </c>
      <c r="AQ229" s="17"/>
      <c r="AR229" s="17">
        <v>4.24387341199279E-2</v>
      </c>
      <c r="AS229" s="17">
        <v>5.6286325351730997E-2</v>
      </c>
      <c r="AT229" s="17">
        <v>6.7340495670108302E-2</v>
      </c>
      <c r="AU229" s="17"/>
      <c r="AV229" s="17">
        <v>3.2030516681333797E-2</v>
      </c>
      <c r="AW229" s="17">
        <v>5.57586677922862E-2</v>
      </c>
      <c r="AX229" s="17">
        <v>7.3765309416657002E-2</v>
      </c>
      <c r="AY229" s="17"/>
      <c r="AZ229" s="17">
        <v>7.1888266001947004E-2</v>
      </c>
      <c r="BA229" s="17">
        <v>0.13937707993017701</v>
      </c>
    </row>
    <row r="230" spans="2:53" x14ac:dyDescent="0.35">
      <c r="C230" s="17"/>
      <c r="D230" s="17"/>
      <c r="E230" s="17"/>
      <c r="F230" s="17"/>
      <c r="G230" s="17"/>
      <c r="H230" s="17"/>
      <c r="I230" s="17"/>
      <c r="J230" s="17"/>
      <c r="K230" s="17"/>
      <c r="L230" s="17"/>
      <c r="M230" s="17"/>
      <c r="N230" s="17"/>
      <c r="O230" s="17"/>
      <c r="P230" s="17"/>
      <c r="Q230" s="17"/>
      <c r="R230" s="17"/>
      <c r="S230" s="17"/>
      <c r="T230" s="17"/>
      <c r="U230" s="17"/>
      <c r="V230" s="17"/>
      <c r="W230" s="17"/>
      <c r="X230" s="17"/>
      <c r="Y230" s="17"/>
      <c r="Z230" s="17"/>
      <c r="AA230" s="17"/>
      <c r="AB230" s="17"/>
      <c r="AC230" s="17"/>
      <c r="AD230" s="17"/>
      <c r="AE230" s="17"/>
      <c r="AF230" s="17"/>
      <c r="AG230" s="17"/>
      <c r="AH230" s="17"/>
      <c r="AI230" s="17"/>
      <c r="AJ230" s="17"/>
      <c r="AK230" s="17"/>
      <c r="AL230" s="17"/>
      <c r="AM230" s="17"/>
      <c r="AN230" s="17"/>
      <c r="AO230" s="17"/>
      <c r="AP230" s="17"/>
      <c r="AQ230" s="17"/>
      <c r="AR230" s="17"/>
      <c r="AS230" s="17"/>
      <c r="AT230" s="17"/>
      <c r="AU230" s="17"/>
      <c r="AV230" s="17"/>
      <c r="AW230" s="17"/>
      <c r="AX230" s="17"/>
      <c r="AY230" s="17"/>
      <c r="AZ230" s="17"/>
      <c r="BA230" s="17"/>
    </row>
    <row r="231" spans="2:53" x14ac:dyDescent="0.35">
      <c r="B231" s="6" t="s">
        <v>167</v>
      </c>
      <c r="C231" s="17"/>
      <c r="D231" s="17"/>
      <c r="E231" s="17"/>
      <c r="F231" s="17"/>
      <c r="G231" s="17"/>
      <c r="H231" s="17"/>
      <c r="I231" s="17"/>
      <c r="J231" s="17"/>
      <c r="K231" s="17"/>
      <c r="L231" s="17"/>
      <c r="M231" s="17"/>
      <c r="N231" s="17"/>
      <c r="O231" s="17"/>
      <c r="P231" s="17"/>
      <c r="Q231" s="17"/>
      <c r="R231" s="17"/>
      <c r="S231" s="17"/>
      <c r="T231" s="17"/>
      <c r="U231" s="17"/>
      <c r="V231" s="17"/>
      <c r="W231" s="17"/>
      <c r="X231" s="17"/>
      <c r="Y231" s="17"/>
      <c r="Z231" s="17"/>
      <c r="AA231" s="17"/>
      <c r="AB231" s="17"/>
      <c r="AC231" s="17"/>
      <c r="AD231" s="17"/>
      <c r="AE231" s="17"/>
      <c r="AF231" s="17"/>
      <c r="AG231" s="17"/>
      <c r="AH231" s="17"/>
      <c r="AI231" s="17"/>
      <c r="AJ231" s="17"/>
      <c r="AK231" s="17"/>
      <c r="AL231" s="17"/>
      <c r="AM231" s="17"/>
      <c r="AN231" s="17"/>
      <c r="AO231" s="17"/>
      <c r="AP231" s="17"/>
      <c r="AQ231" s="17"/>
      <c r="AR231" s="17"/>
      <c r="AS231" s="17"/>
      <c r="AT231" s="17"/>
      <c r="AU231" s="17"/>
      <c r="AV231" s="17"/>
      <c r="AW231" s="17"/>
      <c r="AX231" s="17"/>
      <c r="AY231" s="17"/>
      <c r="AZ231" s="17"/>
      <c r="BA231" s="17"/>
    </row>
    <row r="232" spans="2:53" x14ac:dyDescent="0.35">
      <c r="B232" s="21" t="s">
        <v>86</v>
      </c>
      <c r="C232" s="17"/>
      <c r="D232" s="17"/>
      <c r="E232" s="17"/>
      <c r="F232" s="17"/>
      <c r="G232" s="17"/>
      <c r="H232" s="17"/>
      <c r="I232" s="17"/>
      <c r="J232" s="17"/>
      <c r="K232" s="17"/>
      <c r="L232" s="17"/>
      <c r="M232" s="17"/>
      <c r="N232" s="17"/>
      <c r="O232" s="17"/>
      <c r="P232" s="17"/>
      <c r="Q232" s="17"/>
      <c r="R232" s="17"/>
      <c r="S232" s="17"/>
      <c r="T232" s="17"/>
      <c r="U232" s="17"/>
      <c r="V232" s="17"/>
      <c r="W232" s="17"/>
      <c r="X232" s="17"/>
      <c r="Y232" s="17"/>
      <c r="Z232" s="17"/>
      <c r="AA232" s="17"/>
      <c r="AB232" s="17"/>
      <c r="AC232" s="17"/>
      <c r="AD232" s="17"/>
      <c r="AE232" s="17"/>
      <c r="AF232" s="17"/>
      <c r="AG232" s="17"/>
      <c r="AH232" s="17"/>
      <c r="AI232" s="17"/>
      <c r="AJ232" s="17"/>
      <c r="AK232" s="17"/>
      <c r="AL232" s="17"/>
      <c r="AM232" s="17"/>
      <c r="AN232" s="17"/>
      <c r="AO232" s="17"/>
      <c r="AP232" s="17"/>
      <c r="AQ232" s="17"/>
      <c r="AR232" s="17"/>
      <c r="AS232" s="17"/>
      <c r="AT232" s="17"/>
      <c r="AU232" s="17"/>
      <c r="AV232" s="17"/>
      <c r="AW232" s="17"/>
      <c r="AX232" s="17"/>
      <c r="AY232" s="17"/>
      <c r="AZ232" s="17"/>
      <c r="BA232" s="17"/>
    </row>
    <row r="233" spans="2:53" x14ac:dyDescent="0.35">
      <c r="B233" t="s">
        <v>154</v>
      </c>
      <c r="C233" s="17">
        <v>0.34127769367873101</v>
      </c>
      <c r="D233" s="17">
        <v>0.38244609401631902</v>
      </c>
      <c r="E233" s="17">
        <v>0.30304987485451002</v>
      </c>
      <c r="F233" s="17"/>
      <c r="G233" s="17">
        <v>0.35495413898154499</v>
      </c>
      <c r="H233" s="17">
        <v>0.30991714892872002</v>
      </c>
      <c r="I233" s="17">
        <v>0.32819399436489</v>
      </c>
      <c r="J233" s="17">
        <v>0.36695616842212703</v>
      </c>
      <c r="K233" s="17">
        <v>0.30229830935773799</v>
      </c>
      <c r="L233" s="17">
        <v>0.368802899441669</v>
      </c>
      <c r="M233" s="17"/>
      <c r="N233" s="17">
        <v>0.38933551248655102</v>
      </c>
      <c r="O233" s="17">
        <v>0.30964027620948298</v>
      </c>
      <c r="P233" s="17"/>
      <c r="Q233" s="17">
        <v>0.26077738384454602</v>
      </c>
      <c r="R233" s="17">
        <v>0.312338285906753</v>
      </c>
      <c r="S233" s="17">
        <v>0.26464032844402402</v>
      </c>
      <c r="T233" s="17">
        <v>0.27999292856776498</v>
      </c>
      <c r="U233" s="17">
        <v>0.39194379698281001</v>
      </c>
      <c r="V233" s="17">
        <v>0.36711930015661598</v>
      </c>
      <c r="W233" s="17">
        <v>0.34194739829471699</v>
      </c>
      <c r="X233" s="17">
        <v>0.35957303303549798</v>
      </c>
      <c r="Y233" s="17">
        <v>0.45037608866486001</v>
      </c>
      <c r="Z233" s="17">
        <v>0.42598331031290998</v>
      </c>
      <c r="AA233" s="17">
        <v>0.44958180912809098</v>
      </c>
      <c r="AB233" s="17">
        <v>0.39832808680725001</v>
      </c>
      <c r="AC233" s="17">
        <v>0.42300544885622898</v>
      </c>
      <c r="AD233" s="17">
        <v>0.459293021782337</v>
      </c>
      <c r="AE233" s="17">
        <v>0.54578119472768405</v>
      </c>
      <c r="AF233" s="17"/>
      <c r="AG233" s="17">
        <v>0.50800232718458804</v>
      </c>
      <c r="AH233" s="17">
        <v>0.27238548579357602</v>
      </c>
      <c r="AI233" s="17">
        <v>0.40787473945143998</v>
      </c>
      <c r="AJ233" s="17">
        <v>0.47634225412533998</v>
      </c>
      <c r="AK233" s="17">
        <v>0.40575952186856501</v>
      </c>
      <c r="AL233" s="17">
        <v>0.260622957857015</v>
      </c>
      <c r="AM233" s="17"/>
      <c r="AN233" s="17">
        <v>0.42965703294615099</v>
      </c>
      <c r="AO233" s="17">
        <v>0.33236575683629499</v>
      </c>
      <c r="AP233" s="17">
        <v>0.33570285085697998</v>
      </c>
      <c r="AQ233" s="17"/>
      <c r="AR233" s="17">
        <v>0.54455932968334297</v>
      </c>
      <c r="AS233" s="17">
        <v>0.44647813938438102</v>
      </c>
      <c r="AT233" s="17">
        <v>0.27192944521596901</v>
      </c>
      <c r="AU233" s="17"/>
      <c r="AV233" s="17">
        <v>0.63460958584355498</v>
      </c>
      <c r="AW233" s="17">
        <v>0.39208418103324499</v>
      </c>
      <c r="AX233" s="17">
        <v>0.24810167660694901</v>
      </c>
      <c r="AY233" s="17"/>
      <c r="AZ233" s="17">
        <v>0.37217498899061502</v>
      </c>
      <c r="BA233" s="17">
        <v>0.30028095275612399</v>
      </c>
    </row>
    <row r="234" spans="2:53" x14ac:dyDescent="0.35">
      <c r="B234" t="s">
        <v>155</v>
      </c>
      <c r="C234" s="17">
        <v>0.47592724911739098</v>
      </c>
      <c r="D234" s="17">
        <v>0.48448169219412901</v>
      </c>
      <c r="E234" s="17">
        <v>0.46845436234535298</v>
      </c>
      <c r="F234" s="17"/>
      <c r="G234" s="17">
        <v>0.44550304270816699</v>
      </c>
      <c r="H234" s="17">
        <v>0.45781120182752899</v>
      </c>
      <c r="I234" s="17">
        <v>0.46950638359012598</v>
      </c>
      <c r="J234" s="17">
        <v>0.42402741336847799</v>
      </c>
      <c r="K234" s="17">
        <v>0.51521908123075899</v>
      </c>
      <c r="L234" s="17">
        <v>0.51171507827372997</v>
      </c>
      <c r="M234" s="17"/>
      <c r="N234" s="17">
        <v>0.461298925233045</v>
      </c>
      <c r="O234" s="17">
        <v>0.48555736552894002</v>
      </c>
      <c r="P234" s="17"/>
      <c r="Q234" s="17">
        <v>0.38610010139672202</v>
      </c>
      <c r="R234" s="17">
        <v>0.41093914554258798</v>
      </c>
      <c r="S234" s="17">
        <v>0.51945594296408404</v>
      </c>
      <c r="T234" s="17">
        <v>0.54273879357362098</v>
      </c>
      <c r="U234" s="17">
        <v>0.45797432500934798</v>
      </c>
      <c r="V234" s="17">
        <v>0.491070178900678</v>
      </c>
      <c r="W234" s="17">
        <v>0.49136834895020998</v>
      </c>
      <c r="X234" s="17">
        <v>0.51701957192832904</v>
      </c>
      <c r="Y234" s="17">
        <v>0.406655851371584</v>
      </c>
      <c r="Z234" s="17">
        <v>0.45800819765536499</v>
      </c>
      <c r="AA234" s="17">
        <v>0.46141261171076398</v>
      </c>
      <c r="AB234" s="17">
        <v>0.528116687401186</v>
      </c>
      <c r="AC234" s="17">
        <v>0.52389912679666495</v>
      </c>
      <c r="AD234" s="17">
        <v>0.37184634944224099</v>
      </c>
      <c r="AE234" s="17">
        <v>0.27884219937066002</v>
      </c>
      <c r="AF234" s="17"/>
      <c r="AG234" s="17">
        <v>0.42016827983578497</v>
      </c>
      <c r="AH234" s="17">
        <v>0.55988482568197295</v>
      </c>
      <c r="AI234" s="17">
        <v>0.46223983251585099</v>
      </c>
      <c r="AJ234" s="17">
        <v>0.41479797471555302</v>
      </c>
      <c r="AK234" s="17">
        <v>0.50029048239891705</v>
      </c>
      <c r="AL234" s="17">
        <v>0.479821426698815</v>
      </c>
      <c r="AM234" s="17"/>
      <c r="AN234" s="17">
        <v>0.459653839950111</v>
      </c>
      <c r="AO234" s="17">
        <v>0.48867423834498702</v>
      </c>
      <c r="AP234" s="17">
        <v>0.50435087078344898</v>
      </c>
      <c r="AQ234" s="17"/>
      <c r="AR234" s="17">
        <v>0.35592261910596601</v>
      </c>
      <c r="AS234" s="17">
        <v>0.48891627916766001</v>
      </c>
      <c r="AT234" s="17">
        <v>0.51382099890981103</v>
      </c>
      <c r="AU234" s="17"/>
      <c r="AV234" s="17">
        <v>0.277792684195103</v>
      </c>
      <c r="AW234" s="17">
        <v>0.52793611327980705</v>
      </c>
      <c r="AX234" s="17">
        <v>0.48925105185121898</v>
      </c>
      <c r="AY234" s="17"/>
      <c r="AZ234" s="17">
        <v>0.47829870826389098</v>
      </c>
      <c r="BA234" s="17">
        <v>0.47278062753591599</v>
      </c>
    </row>
    <row r="235" spans="2:53" x14ac:dyDescent="0.35">
      <c r="B235" t="s">
        <v>156</v>
      </c>
      <c r="C235" s="17">
        <v>0.12049344720333199</v>
      </c>
      <c r="D235" s="17">
        <v>8.9755513887615407E-2</v>
      </c>
      <c r="E235" s="17">
        <v>0.14877174551449801</v>
      </c>
      <c r="F235" s="17"/>
      <c r="G235" s="17">
        <v>0.111690120781359</v>
      </c>
      <c r="H235" s="17">
        <v>0.157428242801749</v>
      </c>
      <c r="I235" s="17">
        <v>0.154732338016596</v>
      </c>
      <c r="J235" s="17">
        <v>0.13029651285923</v>
      </c>
      <c r="K235" s="17">
        <v>0.13701241937706199</v>
      </c>
      <c r="L235" s="17">
        <v>6.5751425323566107E-2</v>
      </c>
      <c r="M235" s="17"/>
      <c r="N235" s="17">
        <v>0.103188007778597</v>
      </c>
      <c r="O235" s="17">
        <v>0.13188596199387001</v>
      </c>
      <c r="P235" s="17"/>
      <c r="Q235" s="17">
        <v>0.18521428437394499</v>
      </c>
      <c r="R235" s="17">
        <v>0.180338401763492</v>
      </c>
      <c r="S235" s="17">
        <v>0.13959080866114701</v>
      </c>
      <c r="T235" s="17">
        <v>0.12775265737870101</v>
      </c>
      <c r="U235" s="17">
        <v>0.107544743652865</v>
      </c>
      <c r="V235" s="17">
        <v>8.4206625583716804E-2</v>
      </c>
      <c r="W235" s="17">
        <v>0.118763456478792</v>
      </c>
      <c r="X235" s="17">
        <v>9.5574952577186303E-2</v>
      </c>
      <c r="Y235" s="17">
        <v>0.11661121176684899</v>
      </c>
      <c r="Z235" s="17">
        <v>9.9491331960753104E-2</v>
      </c>
      <c r="AA235" s="17">
        <v>6.9175522177738397E-2</v>
      </c>
      <c r="AB235" s="17">
        <v>4.7722101408165102E-2</v>
      </c>
      <c r="AC235" s="17">
        <v>5.3095424347106297E-2</v>
      </c>
      <c r="AD235" s="17">
        <v>7.6624626024196604E-2</v>
      </c>
      <c r="AE235" s="17">
        <v>0.13088909947583899</v>
      </c>
      <c r="AF235" s="17"/>
      <c r="AG235" s="17">
        <v>4.4964512743151802E-2</v>
      </c>
      <c r="AH235" s="17">
        <v>0.135437579835571</v>
      </c>
      <c r="AI235" s="17">
        <v>7.8389251084414399E-2</v>
      </c>
      <c r="AJ235" s="17">
        <v>8.5379758999293801E-2</v>
      </c>
      <c r="AK235" s="17">
        <v>7.2352441963426203E-2</v>
      </c>
      <c r="AL235" s="17">
        <v>0.172163787725128</v>
      </c>
      <c r="AM235" s="17"/>
      <c r="AN235" s="17">
        <v>6.1227995073992098E-2</v>
      </c>
      <c r="AO235" s="17">
        <v>0.12351078643048199</v>
      </c>
      <c r="AP235" s="17">
        <v>0.12847198644970101</v>
      </c>
      <c r="AQ235" s="17"/>
      <c r="AR235" s="17">
        <v>6.5516239602515305E-2</v>
      </c>
      <c r="AS235" s="17">
        <v>4.6266332799687303E-2</v>
      </c>
      <c r="AT235" s="17">
        <v>0.184401004827356</v>
      </c>
      <c r="AU235" s="17"/>
      <c r="AV235" s="17">
        <v>6.8673603145401593E-2</v>
      </c>
      <c r="AW235" s="17">
        <v>4.9218249644566898E-2</v>
      </c>
      <c r="AX235" s="17">
        <v>0.23806671135240601</v>
      </c>
      <c r="AY235" s="17"/>
      <c r="AZ235" s="17">
        <v>0.10572257335497801</v>
      </c>
      <c r="BA235" s="17">
        <v>0.140092498908306</v>
      </c>
    </row>
    <row r="236" spans="2:53" x14ac:dyDescent="0.35">
      <c r="B236" t="s">
        <v>130</v>
      </c>
      <c r="C236" s="17">
        <v>6.2301610000545897E-2</v>
      </c>
      <c r="D236" s="17">
        <v>4.3316699901936997E-2</v>
      </c>
      <c r="E236" s="17">
        <v>7.9724017285639007E-2</v>
      </c>
      <c r="F236" s="17"/>
      <c r="G236" s="17">
        <v>8.7852697528928603E-2</v>
      </c>
      <c r="H236" s="17">
        <v>7.48434064420022E-2</v>
      </c>
      <c r="I236" s="17">
        <v>4.7567284028387898E-2</v>
      </c>
      <c r="J236" s="17">
        <v>7.8719905350164696E-2</v>
      </c>
      <c r="K236" s="17">
        <v>4.5470190034441402E-2</v>
      </c>
      <c r="L236" s="17">
        <v>5.3730596961035E-2</v>
      </c>
      <c r="M236" s="17"/>
      <c r="N236" s="17">
        <v>4.6177554501806599E-2</v>
      </c>
      <c r="O236" s="17">
        <v>7.2916396267706601E-2</v>
      </c>
      <c r="P236" s="17"/>
      <c r="Q236" s="17">
        <v>0.167908230384787</v>
      </c>
      <c r="R236" s="17">
        <v>9.6384166787167505E-2</v>
      </c>
      <c r="S236" s="17">
        <v>7.6312919930744794E-2</v>
      </c>
      <c r="T236" s="17">
        <v>4.9515620479912301E-2</v>
      </c>
      <c r="U236" s="17">
        <v>4.2537134354976802E-2</v>
      </c>
      <c r="V236" s="17">
        <v>5.7603895358989202E-2</v>
      </c>
      <c r="W236" s="17">
        <v>4.7920796276280798E-2</v>
      </c>
      <c r="X236" s="17">
        <v>2.7832442458986001E-2</v>
      </c>
      <c r="Y236" s="17">
        <v>2.63568481967064E-2</v>
      </c>
      <c r="Z236" s="17">
        <v>1.65171600709717E-2</v>
      </c>
      <c r="AA236" s="17">
        <v>1.9830056983407E-2</v>
      </c>
      <c r="AB236" s="17">
        <v>2.5833124383398801E-2</v>
      </c>
      <c r="AC236" s="17">
        <v>0</v>
      </c>
      <c r="AD236" s="17">
        <v>9.2236002751225996E-2</v>
      </c>
      <c r="AE236" s="17">
        <v>4.4487506425815997E-2</v>
      </c>
      <c r="AF236" s="17"/>
      <c r="AG236" s="17">
        <v>2.6864880236474799E-2</v>
      </c>
      <c r="AH236" s="17">
        <v>3.2292108688879002E-2</v>
      </c>
      <c r="AI236" s="17">
        <v>5.1496176948294302E-2</v>
      </c>
      <c r="AJ236" s="17">
        <v>2.3480012159813001E-2</v>
      </c>
      <c r="AK236" s="17">
        <v>2.1597553769091601E-2</v>
      </c>
      <c r="AL236" s="17">
        <v>8.7391827719041207E-2</v>
      </c>
      <c r="AM236" s="17"/>
      <c r="AN236" s="17">
        <v>4.9461132029745898E-2</v>
      </c>
      <c r="AO236" s="17">
        <v>5.5449218388236299E-2</v>
      </c>
      <c r="AP236" s="17">
        <v>3.1474291909869598E-2</v>
      </c>
      <c r="AQ236" s="17"/>
      <c r="AR236" s="17">
        <v>3.4001811608175503E-2</v>
      </c>
      <c r="AS236" s="17">
        <v>1.8339248648271699E-2</v>
      </c>
      <c r="AT236" s="17">
        <v>2.9848551046864201E-2</v>
      </c>
      <c r="AU236" s="17"/>
      <c r="AV236" s="17">
        <v>1.8924126815940901E-2</v>
      </c>
      <c r="AW236" s="17">
        <v>3.07614560423808E-2</v>
      </c>
      <c r="AX236" s="17">
        <v>2.4580560189426601E-2</v>
      </c>
      <c r="AY236" s="17"/>
      <c r="AZ236" s="17">
        <v>4.3803729390516598E-2</v>
      </c>
      <c r="BA236" s="17">
        <v>8.6845920799653697E-2</v>
      </c>
    </row>
    <row r="237" spans="2:53" x14ac:dyDescent="0.35">
      <c r="C237" s="17"/>
      <c r="D237" s="17"/>
      <c r="E237" s="17"/>
      <c r="F237" s="17"/>
      <c r="G237" s="17"/>
      <c r="H237" s="17"/>
      <c r="I237" s="17"/>
      <c r="J237" s="17"/>
      <c r="K237" s="17"/>
      <c r="L237" s="17"/>
      <c r="M237" s="17"/>
      <c r="N237" s="17"/>
      <c r="O237" s="17"/>
      <c r="P237" s="17"/>
      <c r="Q237" s="17"/>
      <c r="R237" s="17"/>
      <c r="S237" s="17"/>
      <c r="T237" s="17"/>
      <c r="U237" s="17"/>
      <c r="V237" s="17"/>
      <c r="W237" s="17"/>
      <c r="X237" s="17"/>
      <c r="Y237" s="17"/>
      <c r="Z237" s="17"/>
      <c r="AA237" s="17"/>
      <c r="AB237" s="17"/>
      <c r="AC237" s="17"/>
      <c r="AD237" s="17"/>
      <c r="AE237" s="17"/>
      <c r="AF237" s="17"/>
      <c r="AG237" s="17"/>
      <c r="AH237" s="17"/>
      <c r="AI237" s="17"/>
      <c r="AJ237" s="17"/>
      <c r="AK237" s="17"/>
      <c r="AL237" s="17"/>
      <c r="AM237" s="17"/>
      <c r="AN237" s="17"/>
      <c r="AO237" s="17"/>
      <c r="AP237" s="17"/>
      <c r="AQ237" s="17"/>
      <c r="AR237" s="17"/>
      <c r="AS237" s="17"/>
      <c r="AT237" s="17"/>
      <c r="AU237" s="17"/>
      <c r="AV237" s="17"/>
      <c r="AW237" s="17"/>
      <c r="AX237" s="17"/>
      <c r="AY237" s="17"/>
      <c r="AZ237" s="17"/>
      <c r="BA237" s="17"/>
    </row>
    <row r="238" spans="2:53" x14ac:dyDescent="0.35">
      <c r="B238" s="6" t="s">
        <v>168</v>
      </c>
      <c r="C238" s="17"/>
      <c r="D238" s="17"/>
      <c r="E238" s="17"/>
      <c r="F238" s="17"/>
      <c r="G238" s="17"/>
      <c r="H238" s="17"/>
      <c r="I238" s="17"/>
      <c r="J238" s="17"/>
      <c r="K238" s="17"/>
      <c r="L238" s="17"/>
      <c r="M238" s="17"/>
      <c r="N238" s="17"/>
      <c r="O238" s="17"/>
      <c r="P238" s="17"/>
      <c r="Q238" s="17"/>
      <c r="R238" s="17"/>
      <c r="S238" s="17"/>
      <c r="T238" s="17"/>
      <c r="U238" s="17"/>
      <c r="V238" s="17"/>
      <c r="W238" s="17"/>
      <c r="X238" s="17"/>
      <c r="Y238" s="17"/>
      <c r="Z238" s="17"/>
      <c r="AA238" s="17"/>
      <c r="AB238" s="17"/>
      <c r="AC238" s="17"/>
      <c r="AD238" s="17"/>
      <c r="AE238" s="17"/>
      <c r="AF238" s="17"/>
      <c r="AG238" s="17"/>
      <c r="AH238" s="17"/>
      <c r="AI238" s="17"/>
      <c r="AJ238" s="17"/>
      <c r="AK238" s="17"/>
      <c r="AL238" s="17"/>
      <c r="AM238" s="17"/>
      <c r="AN238" s="17"/>
      <c r="AO238" s="17"/>
      <c r="AP238" s="17"/>
      <c r="AQ238" s="17"/>
      <c r="AR238" s="17"/>
      <c r="AS238" s="17"/>
      <c r="AT238" s="17"/>
      <c r="AU238" s="17"/>
      <c r="AV238" s="17"/>
      <c r="AW238" s="17"/>
      <c r="AX238" s="17"/>
      <c r="AY238" s="17"/>
      <c r="AZ238" s="17"/>
      <c r="BA238" s="17"/>
    </row>
    <row r="239" spans="2:53" x14ac:dyDescent="0.35">
      <c r="B239" s="21" t="s">
        <v>86</v>
      </c>
      <c r="C239" s="17"/>
      <c r="D239" s="17"/>
      <c r="E239" s="17"/>
      <c r="F239" s="17"/>
      <c r="G239" s="17"/>
      <c r="H239" s="17"/>
      <c r="I239" s="17"/>
      <c r="J239" s="17"/>
      <c r="K239" s="17"/>
      <c r="L239" s="17"/>
      <c r="M239" s="17"/>
      <c r="N239" s="17"/>
      <c r="O239" s="17"/>
      <c r="P239" s="17"/>
      <c r="Q239" s="17"/>
      <c r="R239" s="17"/>
      <c r="S239" s="17"/>
      <c r="T239" s="17"/>
      <c r="U239" s="17"/>
      <c r="V239" s="17"/>
      <c r="W239" s="17"/>
      <c r="X239" s="17"/>
      <c r="Y239" s="17"/>
      <c r="Z239" s="17"/>
      <c r="AA239" s="17"/>
      <c r="AB239" s="17"/>
      <c r="AC239" s="17"/>
      <c r="AD239" s="17"/>
      <c r="AE239" s="17"/>
      <c r="AF239" s="17"/>
      <c r="AG239" s="17"/>
      <c r="AH239" s="17"/>
      <c r="AI239" s="17"/>
      <c r="AJ239" s="17"/>
      <c r="AK239" s="17"/>
      <c r="AL239" s="17"/>
      <c r="AM239" s="17"/>
      <c r="AN239" s="17"/>
      <c r="AO239" s="17"/>
      <c r="AP239" s="17"/>
      <c r="AQ239" s="17"/>
      <c r="AR239" s="17"/>
      <c r="AS239" s="17"/>
      <c r="AT239" s="17"/>
      <c r="AU239" s="17"/>
      <c r="AV239" s="17"/>
      <c r="AW239" s="17"/>
      <c r="AX239" s="17"/>
      <c r="AY239" s="17"/>
      <c r="AZ239" s="17"/>
      <c r="BA239" s="17"/>
    </row>
    <row r="240" spans="2:53" x14ac:dyDescent="0.35">
      <c r="B240" t="s">
        <v>154</v>
      </c>
      <c r="C240" s="17">
        <v>5.0042142048259998E-2</v>
      </c>
      <c r="D240" s="17">
        <v>5.6053852910008001E-2</v>
      </c>
      <c r="E240" s="17">
        <v>4.4774703311829103E-2</v>
      </c>
      <c r="F240" s="17"/>
      <c r="G240" s="17">
        <v>0.13362073575246899</v>
      </c>
      <c r="H240" s="17">
        <v>9.7761618006054193E-2</v>
      </c>
      <c r="I240" s="17">
        <v>6.0795543662268199E-2</v>
      </c>
      <c r="J240" s="17">
        <v>3.6009114879147597E-2</v>
      </c>
      <c r="K240" s="17">
        <v>1.48021447082372E-2</v>
      </c>
      <c r="L240" s="17">
        <v>1.4265814653461301E-2</v>
      </c>
      <c r="M240" s="17"/>
      <c r="N240" s="17">
        <v>5.0484063087192298E-2</v>
      </c>
      <c r="O240" s="17">
        <v>4.9751216643321002E-2</v>
      </c>
      <c r="P240" s="17"/>
      <c r="Q240" s="17">
        <v>7.5943800101905296E-2</v>
      </c>
      <c r="R240" s="17">
        <v>7.8760053313005798E-2</v>
      </c>
      <c r="S240" s="17">
        <v>3.71953431612594E-2</v>
      </c>
      <c r="T240" s="17">
        <v>2.4133993983729601E-2</v>
      </c>
      <c r="U240" s="17">
        <v>4.3992374337262399E-2</v>
      </c>
      <c r="V240" s="17">
        <v>6.0326166162404701E-2</v>
      </c>
      <c r="W240" s="17">
        <v>5.3491075855447698E-2</v>
      </c>
      <c r="X240" s="17">
        <v>6.7621763422269901E-2</v>
      </c>
      <c r="Y240" s="17">
        <v>2.38763476605145E-2</v>
      </c>
      <c r="Z240" s="17">
        <v>7.1357534249887597E-2</v>
      </c>
      <c r="AA240" s="17">
        <v>5.4852106076312197E-2</v>
      </c>
      <c r="AB240" s="17">
        <v>0</v>
      </c>
      <c r="AC240" s="17">
        <v>0</v>
      </c>
      <c r="AD240" s="17">
        <v>0.155986840157847</v>
      </c>
      <c r="AE240" s="17">
        <v>0</v>
      </c>
      <c r="AF240" s="17"/>
      <c r="AG240" s="17">
        <v>7.9156323313490901E-2</v>
      </c>
      <c r="AH240" s="17">
        <v>3.44782781688922E-2</v>
      </c>
      <c r="AI240" s="17">
        <v>8.7643693050500002E-2</v>
      </c>
      <c r="AJ240" s="17">
        <v>4.9862079249824998E-2</v>
      </c>
      <c r="AK240" s="17">
        <v>2.2678996476727199E-2</v>
      </c>
      <c r="AL240" s="17">
        <v>4.0468987126610498E-2</v>
      </c>
      <c r="AM240" s="17"/>
      <c r="AN240" s="17">
        <v>5.0915426860098999E-2</v>
      </c>
      <c r="AO240" s="17">
        <v>6.8539053040246795E-2</v>
      </c>
      <c r="AP240" s="17">
        <v>4.9311710442165001E-2</v>
      </c>
      <c r="AQ240" s="17"/>
      <c r="AR240" s="17">
        <v>0.26646501014582902</v>
      </c>
      <c r="AS240" s="17">
        <v>4.90075028916932E-2</v>
      </c>
      <c r="AT240" s="17">
        <v>2.06410286637351E-2</v>
      </c>
      <c r="AU240" s="17"/>
      <c r="AV240" s="17">
        <v>0.24683994797748901</v>
      </c>
      <c r="AW240" s="17">
        <v>4.09540863581353E-2</v>
      </c>
      <c r="AX240" s="17">
        <v>2.34127242809265E-2</v>
      </c>
      <c r="AY240" s="17"/>
      <c r="AZ240" s="17">
        <v>6.4216932551521999E-2</v>
      </c>
      <c r="BA240" s="17">
        <v>3.1234016352191099E-2</v>
      </c>
    </row>
    <row r="241" spans="2:53" x14ac:dyDescent="0.35">
      <c r="B241" t="s">
        <v>155</v>
      </c>
      <c r="C241" s="17">
        <v>0.14986684260629901</v>
      </c>
      <c r="D241" s="17">
        <v>0.15830413432403501</v>
      </c>
      <c r="E241" s="17">
        <v>0.14219647109660899</v>
      </c>
      <c r="F241" s="17"/>
      <c r="G241" s="17">
        <v>0.30871719702859102</v>
      </c>
      <c r="H241" s="17">
        <v>0.26493863802290601</v>
      </c>
      <c r="I241" s="17">
        <v>0.17318185630209201</v>
      </c>
      <c r="J241" s="17">
        <v>0.11655962115908999</v>
      </c>
      <c r="K241" s="17">
        <v>9.0858194262082304E-2</v>
      </c>
      <c r="L241" s="17">
        <v>6.5771033561691103E-2</v>
      </c>
      <c r="M241" s="17"/>
      <c r="N241" s="17">
        <v>0.161891456776282</v>
      </c>
      <c r="O241" s="17">
        <v>0.141950800059223</v>
      </c>
      <c r="P241" s="17"/>
      <c r="Q241" s="17">
        <v>0.21254886706262699</v>
      </c>
      <c r="R241" s="17">
        <v>0.17920916745714</v>
      </c>
      <c r="S241" s="17">
        <v>0.18021700672104199</v>
      </c>
      <c r="T241" s="17">
        <v>0.183458657079169</v>
      </c>
      <c r="U241" s="17">
        <v>0.118685601909472</v>
      </c>
      <c r="V241" s="17">
        <v>0.120168231003755</v>
      </c>
      <c r="W241" s="17">
        <v>0.144246151504801</v>
      </c>
      <c r="X241" s="17">
        <v>0.116011187017348</v>
      </c>
      <c r="Y241" s="17">
        <v>0.102155180256051</v>
      </c>
      <c r="Z241" s="17">
        <v>0.12455369718107701</v>
      </c>
      <c r="AA241" s="17">
        <v>0.17032149055533599</v>
      </c>
      <c r="AB241" s="17">
        <v>0.135656699050615</v>
      </c>
      <c r="AC241" s="17">
        <v>0.14065788125256801</v>
      </c>
      <c r="AD241" s="17">
        <v>0</v>
      </c>
      <c r="AE241" s="17">
        <v>4.8510857630260897E-2</v>
      </c>
      <c r="AF241" s="17"/>
      <c r="AG241" s="17">
        <v>0.14826426637564399</v>
      </c>
      <c r="AH241" s="17">
        <v>9.9880765549494904E-2</v>
      </c>
      <c r="AI241" s="17">
        <v>0.26177626700555201</v>
      </c>
      <c r="AJ241" s="17">
        <v>0.122308816540695</v>
      </c>
      <c r="AK241" s="17">
        <v>0.17813243978698801</v>
      </c>
      <c r="AL241" s="17">
        <v>0.14448289868771699</v>
      </c>
      <c r="AM241" s="17"/>
      <c r="AN241" s="17">
        <v>0.14674727486667499</v>
      </c>
      <c r="AO241" s="17">
        <v>0.18643906264983101</v>
      </c>
      <c r="AP241" s="17">
        <v>0.15153362061494899</v>
      </c>
      <c r="AQ241" s="17"/>
      <c r="AR241" s="17">
        <v>0.24900509141921601</v>
      </c>
      <c r="AS241" s="17">
        <v>0.20252999386274601</v>
      </c>
      <c r="AT241" s="17">
        <v>0.110479377401934</v>
      </c>
      <c r="AU241" s="17"/>
      <c r="AV241" s="17">
        <v>0.191644842360468</v>
      </c>
      <c r="AW241" s="17">
        <v>0.192771680002781</v>
      </c>
      <c r="AX241" s="17">
        <v>0.10353553209290101</v>
      </c>
      <c r="AY241" s="17"/>
      <c r="AZ241" s="17">
        <v>0.16948471841971999</v>
      </c>
      <c r="BA241" s="17">
        <v>0.123836442079126</v>
      </c>
    </row>
    <row r="242" spans="2:53" x14ac:dyDescent="0.35">
      <c r="B242" t="s">
        <v>156</v>
      </c>
      <c r="C242" s="17">
        <v>0.72964858857586801</v>
      </c>
      <c r="D242" s="17">
        <v>0.72683939396111397</v>
      </c>
      <c r="E242" s="17">
        <v>0.73178926932959498</v>
      </c>
      <c r="F242" s="17"/>
      <c r="G242" s="17">
        <v>0.407809398192715</v>
      </c>
      <c r="H242" s="17">
        <v>0.58359141726006303</v>
      </c>
      <c r="I242" s="17">
        <v>0.70153858635067801</v>
      </c>
      <c r="J242" s="17">
        <v>0.78631408772095002</v>
      </c>
      <c r="K242" s="17">
        <v>0.84383962352272301</v>
      </c>
      <c r="L242" s="17">
        <v>0.84956966114686205</v>
      </c>
      <c r="M242" s="17"/>
      <c r="N242" s="17">
        <v>0.72739563434356402</v>
      </c>
      <c r="O242" s="17">
        <v>0.73113175313378398</v>
      </c>
      <c r="P242" s="17"/>
      <c r="Q242" s="17">
        <v>0.56498051428912699</v>
      </c>
      <c r="R242" s="17">
        <v>0.65074561490499605</v>
      </c>
      <c r="S242" s="17">
        <v>0.68503099060902495</v>
      </c>
      <c r="T242" s="17">
        <v>0.73021281158618601</v>
      </c>
      <c r="U242" s="17">
        <v>0.77861963125480704</v>
      </c>
      <c r="V242" s="17">
        <v>0.73224280089189597</v>
      </c>
      <c r="W242" s="17">
        <v>0.751734032629789</v>
      </c>
      <c r="X242" s="17">
        <v>0.77449657032682295</v>
      </c>
      <c r="Y242" s="17">
        <v>0.82801571335076396</v>
      </c>
      <c r="Z242" s="17">
        <v>0.77390639888172297</v>
      </c>
      <c r="AA242" s="17">
        <v>0.77482640336835196</v>
      </c>
      <c r="AB242" s="17">
        <v>0.85017098695191295</v>
      </c>
      <c r="AC242" s="17">
        <v>0.85934211874743205</v>
      </c>
      <c r="AD242" s="17">
        <v>0.76495755366277196</v>
      </c>
      <c r="AE242" s="17">
        <v>0.95148914236973903</v>
      </c>
      <c r="AF242" s="17"/>
      <c r="AG242" s="17">
        <v>0.741471660121651</v>
      </c>
      <c r="AH242" s="17">
        <v>0.81606031304232196</v>
      </c>
      <c r="AI242" s="17">
        <v>0.59575765581932705</v>
      </c>
      <c r="AJ242" s="17">
        <v>0.78019883512590804</v>
      </c>
      <c r="AK242" s="17">
        <v>0.75690545268024301</v>
      </c>
      <c r="AL242" s="17">
        <v>0.72100215632764197</v>
      </c>
      <c r="AM242" s="17"/>
      <c r="AN242" s="17">
        <v>0.73353492739873205</v>
      </c>
      <c r="AO242" s="17">
        <v>0.67771185542991497</v>
      </c>
      <c r="AP242" s="17">
        <v>0.75616088761825295</v>
      </c>
      <c r="AQ242" s="17"/>
      <c r="AR242" s="17">
        <v>0.44523818533720799</v>
      </c>
      <c r="AS242" s="17">
        <v>0.70002471754228601</v>
      </c>
      <c r="AT242" s="17">
        <v>0.840388196603155</v>
      </c>
      <c r="AU242" s="17"/>
      <c r="AV242" s="17">
        <v>0.53386321065376496</v>
      </c>
      <c r="AW242" s="17">
        <v>0.72573470423289899</v>
      </c>
      <c r="AX242" s="17">
        <v>0.84598881196506204</v>
      </c>
      <c r="AY242" s="17"/>
      <c r="AZ242" s="17">
        <v>0.71659091828977195</v>
      </c>
      <c r="BA242" s="17">
        <v>0.74697443928118901</v>
      </c>
    </row>
    <row r="243" spans="2:53" x14ac:dyDescent="0.35">
      <c r="B243" t="s">
        <v>130</v>
      </c>
      <c r="C243" s="17">
        <v>7.0442426769572894E-2</v>
      </c>
      <c r="D243" s="17">
        <v>5.8802618804843103E-2</v>
      </c>
      <c r="E243" s="17">
        <v>8.1239556261966897E-2</v>
      </c>
      <c r="F243" s="17"/>
      <c r="G243" s="17">
        <v>0.14985266902622499</v>
      </c>
      <c r="H243" s="17">
        <v>5.3708326710976403E-2</v>
      </c>
      <c r="I243" s="17">
        <v>6.4484013684961705E-2</v>
      </c>
      <c r="J243" s="17">
        <v>6.1117176240813101E-2</v>
      </c>
      <c r="K243" s="17">
        <v>5.0500037506957397E-2</v>
      </c>
      <c r="L243" s="17">
        <v>7.0393490637985098E-2</v>
      </c>
      <c r="M243" s="17"/>
      <c r="N243" s="17">
        <v>6.0228845792961901E-2</v>
      </c>
      <c r="O243" s="17">
        <v>7.7166230163671898E-2</v>
      </c>
      <c r="P243" s="17"/>
      <c r="Q243" s="17">
        <v>0.14652681854634</v>
      </c>
      <c r="R243" s="17">
        <v>9.1285164324858295E-2</v>
      </c>
      <c r="S243" s="17">
        <v>9.7556659508673205E-2</v>
      </c>
      <c r="T243" s="17">
        <v>6.2194537350914902E-2</v>
      </c>
      <c r="U243" s="17">
        <v>5.8702392498458197E-2</v>
      </c>
      <c r="V243" s="17">
        <v>8.7262801941945106E-2</v>
      </c>
      <c r="W243" s="17">
        <v>5.0528740009962297E-2</v>
      </c>
      <c r="X243" s="17">
        <v>4.1870479233558397E-2</v>
      </c>
      <c r="Y243" s="17">
        <v>4.5952758732670899E-2</v>
      </c>
      <c r="Z243" s="17">
        <v>3.0182369687312301E-2</v>
      </c>
      <c r="AA243" s="17">
        <v>0</v>
      </c>
      <c r="AB243" s="17">
        <v>1.4172313997472E-2</v>
      </c>
      <c r="AC243" s="17">
        <v>0</v>
      </c>
      <c r="AD243" s="17">
        <v>7.9055606179380997E-2</v>
      </c>
      <c r="AE243" s="17">
        <v>0</v>
      </c>
      <c r="AF243" s="17"/>
      <c r="AG243" s="17">
        <v>3.11077501892148E-2</v>
      </c>
      <c r="AH243" s="17">
        <v>4.95806432392909E-2</v>
      </c>
      <c r="AI243" s="17">
        <v>5.4822384124620697E-2</v>
      </c>
      <c r="AJ243" s="17">
        <v>4.7630269083571701E-2</v>
      </c>
      <c r="AK243" s="17">
        <v>4.2283111056041503E-2</v>
      </c>
      <c r="AL243" s="17">
        <v>9.4045957858029897E-2</v>
      </c>
      <c r="AM243" s="17"/>
      <c r="AN243" s="17">
        <v>6.8802370874493604E-2</v>
      </c>
      <c r="AO243" s="17">
        <v>6.7310028880007103E-2</v>
      </c>
      <c r="AP243" s="17">
        <v>4.2993781324632697E-2</v>
      </c>
      <c r="AQ243" s="17"/>
      <c r="AR243" s="17">
        <v>3.9291713097745498E-2</v>
      </c>
      <c r="AS243" s="17">
        <v>4.8437785703274998E-2</v>
      </c>
      <c r="AT243" s="17">
        <v>2.8491397331175901E-2</v>
      </c>
      <c r="AU243" s="17"/>
      <c r="AV243" s="17">
        <v>2.76519990082775E-2</v>
      </c>
      <c r="AW243" s="17">
        <v>4.0539529406184799E-2</v>
      </c>
      <c r="AX243" s="17">
        <v>2.7062931661110099E-2</v>
      </c>
      <c r="AY243" s="17"/>
      <c r="AZ243" s="17">
        <v>4.9707430738986501E-2</v>
      </c>
      <c r="BA243" s="17">
        <v>9.7955102287494003E-2</v>
      </c>
    </row>
    <row r="244" spans="2:53" x14ac:dyDescent="0.35">
      <c r="C244" s="17"/>
      <c r="D244" s="17"/>
      <c r="E244" s="17"/>
      <c r="F244" s="17"/>
      <c r="G244" s="17"/>
      <c r="H244" s="17"/>
      <c r="I244" s="17"/>
      <c r="J244" s="17"/>
      <c r="K244" s="17"/>
      <c r="L244" s="17"/>
      <c r="M244" s="17"/>
      <c r="N244" s="17"/>
      <c r="O244" s="17"/>
      <c r="P244" s="17"/>
      <c r="Q244" s="17"/>
      <c r="R244" s="17"/>
      <c r="S244" s="17"/>
      <c r="T244" s="17"/>
      <c r="U244" s="17"/>
      <c r="V244" s="17"/>
      <c r="W244" s="17"/>
      <c r="X244" s="17"/>
      <c r="Y244" s="17"/>
      <c r="Z244" s="17"/>
      <c r="AA244" s="17"/>
      <c r="AB244" s="17"/>
      <c r="AC244" s="17"/>
      <c r="AD244" s="17"/>
      <c r="AE244" s="17"/>
      <c r="AF244" s="17"/>
      <c r="AG244" s="17"/>
      <c r="AH244" s="17"/>
      <c r="AI244" s="17"/>
      <c r="AJ244" s="17"/>
      <c r="AK244" s="17"/>
      <c r="AL244" s="17"/>
      <c r="AM244" s="17"/>
      <c r="AN244" s="17"/>
      <c r="AO244" s="17"/>
      <c r="AP244" s="17"/>
      <c r="AQ244" s="17"/>
      <c r="AR244" s="17"/>
      <c r="AS244" s="17"/>
      <c r="AT244" s="17"/>
      <c r="AU244" s="17"/>
      <c r="AV244" s="17"/>
      <c r="AW244" s="17"/>
      <c r="AX244" s="17"/>
      <c r="AY244" s="17"/>
      <c r="AZ244" s="17"/>
      <c r="BA244" s="17"/>
    </row>
    <row r="245" spans="2:53" x14ac:dyDescent="0.35">
      <c r="B245" s="6" t="s">
        <v>169</v>
      </c>
      <c r="C245" s="17"/>
      <c r="D245" s="17"/>
      <c r="E245" s="17"/>
      <c r="F245" s="17"/>
      <c r="G245" s="17"/>
      <c r="H245" s="17"/>
      <c r="I245" s="17"/>
      <c r="J245" s="17"/>
      <c r="K245" s="17"/>
      <c r="L245" s="17"/>
      <c r="M245" s="17"/>
      <c r="N245" s="17"/>
      <c r="O245" s="17"/>
      <c r="P245" s="17"/>
      <c r="Q245" s="17"/>
      <c r="R245" s="17"/>
      <c r="S245" s="17"/>
      <c r="T245" s="17"/>
      <c r="U245" s="17"/>
      <c r="V245" s="17"/>
      <c r="W245" s="17"/>
      <c r="X245" s="17"/>
      <c r="Y245" s="17"/>
      <c r="Z245" s="17"/>
      <c r="AA245" s="17"/>
      <c r="AB245" s="17"/>
      <c r="AC245" s="17"/>
      <c r="AD245" s="17"/>
      <c r="AE245" s="17"/>
      <c r="AF245" s="17"/>
      <c r="AG245" s="17"/>
      <c r="AH245" s="17"/>
      <c r="AI245" s="17"/>
      <c r="AJ245" s="17"/>
      <c r="AK245" s="17"/>
      <c r="AL245" s="17"/>
      <c r="AM245" s="17"/>
      <c r="AN245" s="17"/>
      <c r="AO245" s="17"/>
      <c r="AP245" s="17"/>
      <c r="AQ245" s="17"/>
      <c r="AR245" s="17"/>
      <c r="AS245" s="17"/>
      <c r="AT245" s="17"/>
      <c r="AU245" s="17"/>
      <c r="AV245" s="17"/>
      <c r="AW245" s="17"/>
      <c r="AX245" s="17"/>
      <c r="AY245" s="17"/>
      <c r="AZ245" s="17"/>
      <c r="BA245" s="17"/>
    </row>
    <row r="246" spans="2:53" x14ac:dyDescent="0.35">
      <c r="B246" s="21" t="s">
        <v>86</v>
      </c>
      <c r="C246" s="17"/>
      <c r="D246" s="17"/>
      <c r="E246" s="17"/>
      <c r="F246" s="17"/>
      <c r="G246" s="17"/>
      <c r="H246" s="17"/>
      <c r="I246" s="17"/>
      <c r="J246" s="17"/>
      <c r="K246" s="17"/>
      <c r="L246" s="17"/>
      <c r="M246" s="17"/>
      <c r="N246" s="17"/>
      <c r="O246" s="17"/>
      <c r="P246" s="17"/>
      <c r="Q246" s="17"/>
      <c r="R246" s="17"/>
      <c r="S246" s="17"/>
      <c r="T246" s="17"/>
      <c r="U246" s="17"/>
      <c r="V246" s="17"/>
      <c r="W246" s="17"/>
      <c r="X246" s="17"/>
      <c r="Y246" s="17"/>
      <c r="Z246" s="17"/>
      <c r="AA246" s="17"/>
      <c r="AB246" s="17"/>
      <c r="AC246" s="17"/>
      <c r="AD246" s="17"/>
      <c r="AE246" s="17"/>
      <c r="AF246" s="17"/>
      <c r="AG246" s="17"/>
      <c r="AH246" s="17"/>
      <c r="AI246" s="17"/>
      <c r="AJ246" s="17"/>
      <c r="AK246" s="17"/>
      <c r="AL246" s="17"/>
      <c r="AM246" s="17"/>
      <c r="AN246" s="17"/>
      <c r="AO246" s="17"/>
      <c r="AP246" s="17"/>
      <c r="AQ246" s="17"/>
      <c r="AR246" s="17"/>
      <c r="AS246" s="17"/>
      <c r="AT246" s="17"/>
      <c r="AU246" s="17"/>
      <c r="AV246" s="17"/>
      <c r="AW246" s="17"/>
      <c r="AX246" s="17"/>
      <c r="AY246" s="17"/>
      <c r="AZ246" s="17"/>
      <c r="BA246" s="17"/>
    </row>
    <row r="247" spans="2:53" x14ac:dyDescent="0.35">
      <c r="B247" t="s">
        <v>154</v>
      </c>
      <c r="C247" s="17">
        <v>8.8466376823940998E-2</v>
      </c>
      <c r="D247" s="17">
        <v>0.103611230539117</v>
      </c>
      <c r="E247" s="17">
        <v>7.5062053459955494E-2</v>
      </c>
      <c r="F247" s="17"/>
      <c r="G247" s="17">
        <v>0.13699312512078499</v>
      </c>
      <c r="H247" s="17">
        <v>0.16611978332027899</v>
      </c>
      <c r="I247" s="17">
        <v>8.1175311768307501E-2</v>
      </c>
      <c r="J247" s="17">
        <v>6.6520551844774498E-2</v>
      </c>
      <c r="K247" s="17">
        <v>7.0769575329351006E-2</v>
      </c>
      <c r="L247" s="17">
        <v>5.5005772514173101E-2</v>
      </c>
      <c r="M247" s="17"/>
      <c r="N247" s="17">
        <v>9.1180439857261306E-2</v>
      </c>
      <c r="O247" s="17">
        <v>8.6679655175869993E-2</v>
      </c>
      <c r="P247" s="17"/>
      <c r="Q247" s="17">
        <v>0.102888034365192</v>
      </c>
      <c r="R247" s="17">
        <v>0.10338102495851</v>
      </c>
      <c r="S247" s="17">
        <v>8.3247433643751298E-2</v>
      </c>
      <c r="T247" s="17">
        <v>6.9109417300558904E-2</v>
      </c>
      <c r="U247" s="17">
        <v>0.11443741424206801</v>
      </c>
      <c r="V247" s="17">
        <v>6.9107342825184007E-2</v>
      </c>
      <c r="W247" s="17">
        <v>7.9492902477235006E-2</v>
      </c>
      <c r="X247" s="17">
        <v>6.80897906446742E-2</v>
      </c>
      <c r="Y247" s="17">
        <v>8.3089647221304602E-2</v>
      </c>
      <c r="Z247" s="17">
        <v>0.14590385598316599</v>
      </c>
      <c r="AA247" s="17">
        <v>5.2513858570238603E-2</v>
      </c>
      <c r="AB247" s="17">
        <v>9.0467658468280907E-2</v>
      </c>
      <c r="AC247" s="17">
        <v>0.108553766882</v>
      </c>
      <c r="AD247" s="17">
        <v>0.155986840157847</v>
      </c>
      <c r="AE247" s="17">
        <v>9.1535521973273706E-2</v>
      </c>
      <c r="AF247" s="17"/>
      <c r="AG247" s="17">
        <v>0.14558893439689799</v>
      </c>
      <c r="AH247" s="17">
        <v>6.2279254919981E-2</v>
      </c>
      <c r="AI247" s="17">
        <v>0.113748349406121</v>
      </c>
      <c r="AJ247" s="17">
        <v>0.13004528784187699</v>
      </c>
      <c r="AK247" s="17">
        <v>0.113913475545367</v>
      </c>
      <c r="AL247" s="17">
        <v>4.5214378235870198E-2</v>
      </c>
      <c r="AM247" s="17"/>
      <c r="AN247" s="17">
        <v>0.103029539368482</v>
      </c>
      <c r="AO247" s="17">
        <v>0.109633044266292</v>
      </c>
      <c r="AP247" s="17">
        <v>8.2638772776256295E-2</v>
      </c>
      <c r="AQ247" s="17"/>
      <c r="AR247" s="17">
        <v>0.38831241029879798</v>
      </c>
      <c r="AS247" s="17">
        <v>0.11272205900771599</v>
      </c>
      <c r="AT247" s="17">
        <v>3.61261740284693E-2</v>
      </c>
      <c r="AU247" s="17"/>
      <c r="AV247" s="17">
        <v>1</v>
      </c>
      <c r="AW247" s="17">
        <v>0</v>
      </c>
      <c r="AX247" s="17">
        <v>0</v>
      </c>
      <c r="AY247" s="17"/>
      <c r="AZ247" s="17">
        <v>0.116150971665457</v>
      </c>
      <c r="BA247" s="17">
        <v>5.17324766294971E-2</v>
      </c>
    </row>
    <row r="248" spans="2:53" x14ac:dyDescent="0.35">
      <c r="B248" t="s">
        <v>155</v>
      </c>
      <c r="C248" s="17">
        <v>0.47555844062535102</v>
      </c>
      <c r="D248" s="17">
        <v>0.48074110175822499</v>
      </c>
      <c r="E248" s="17">
        <v>0.47041253910620601</v>
      </c>
      <c r="F248" s="17"/>
      <c r="G248" s="17">
        <v>0.38825188594966598</v>
      </c>
      <c r="H248" s="17">
        <v>0.363284264968809</v>
      </c>
      <c r="I248" s="17">
        <v>0.47249421533911001</v>
      </c>
      <c r="J248" s="17">
        <v>0.48887787823939</v>
      </c>
      <c r="K248" s="17">
        <v>0.51562967608896904</v>
      </c>
      <c r="L248" s="17">
        <v>0.54207496862190296</v>
      </c>
      <c r="M248" s="17"/>
      <c r="N248" s="17">
        <v>0.47464898941225497</v>
      </c>
      <c r="O248" s="17">
        <v>0.47615715043803902</v>
      </c>
      <c r="P248" s="17"/>
      <c r="Q248" s="17">
        <v>0.32354420142051699</v>
      </c>
      <c r="R248" s="17">
        <v>0.44950215153805401</v>
      </c>
      <c r="S248" s="17">
        <v>0.45403243454478998</v>
      </c>
      <c r="T248" s="17">
        <v>0.475857503931232</v>
      </c>
      <c r="U248" s="17">
        <v>0.51479295934401303</v>
      </c>
      <c r="V248" s="17">
        <v>0.49927021995019299</v>
      </c>
      <c r="W248" s="17">
        <v>0.45369729009128101</v>
      </c>
      <c r="X248" s="17">
        <v>0.54561933547071995</v>
      </c>
      <c r="Y248" s="17">
        <v>0.50303811520482999</v>
      </c>
      <c r="Z248" s="17">
        <v>0.475537902780303</v>
      </c>
      <c r="AA248" s="17">
        <v>0.54400188443980502</v>
      </c>
      <c r="AB248" s="17">
        <v>0.59956279679554103</v>
      </c>
      <c r="AC248" s="17">
        <v>0.54127141504071097</v>
      </c>
      <c r="AD248" s="17">
        <v>0.45396121416610402</v>
      </c>
      <c r="AE248" s="17">
        <v>0.49243988304713499</v>
      </c>
      <c r="AF248" s="17"/>
      <c r="AG248" s="17">
        <v>0.58267119553954205</v>
      </c>
      <c r="AH248" s="17">
        <v>0.43745925640244998</v>
      </c>
      <c r="AI248" s="17">
        <v>0.43857485826811399</v>
      </c>
      <c r="AJ248" s="17">
        <v>0.65019169084097905</v>
      </c>
      <c r="AK248" s="17">
        <v>0.50132247289737497</v>
      </c>
      <c r="AL248" s="17">
        <v>0.42110034050246498</v>
      </c>
      <c r="AM248" s="17"/>
      <c r="AN248" s="17">
        <v>0.53611563954369701</v>
      </c>
      <c r="AO248" s="17">
        <v>0.49557533734961001</v>
      </c>
      <c r="AP248" s="17">
        <v>0.47116370685245801</v>
      </c>
      <c r="AQ248" s="17"/>
      <c r="AR248" s="17">
        <v>0.43631990769624901</v>
      </c>
      <c r="AS248" s="17">
        <v>0.65864468681172295</v>
      </c>
      <c r="AT248" s="17">
        <v>0.39560262351143799</v>
      </c>
      <c r="AU248" s="17"/>
      <c r="AV248" s="17">
        <v>0</v>
      </c>
      <c r="AW248" s="17">
        <v>1</v>
      </c>
      <c r="AX248" s="17">
        <v>0</v>
      </c>
      <c r="AY248" s="17"/>
      <c r="AZ248" s="17">
        <v>0.48374957962058301</v>
      </c>
      <c r="BA248" s="17">
        <v>0.46468985164826099</v>
      </c>
    </row>
    <row r="249" spans="2:53" x14ac:dyDescent="0.35">
      <c r="B249" t="s">
        <v>156</v>
      </c>
      <c r="C249" s="17">
        <v>0.37283336380815502</v>
      </c>
      <c r="D249" s="17">
        <v>0.36817181277695898</v>
      </c>
      <c r="E249" s="17">
        <v>0.37696501851715902</v>
      </c>
      <c r="F249" s="17"/>
      <c r="G249" s="17">
        <v>0.38833564818482003</v>
      </c>
      <c r="H249" s="17">
        <v>0.38767761142257801</v>
      </c>
      <c r="I249" s="17">
        <v>0.396748232676291</v>
      </c>
      <c r="J249" s="17">
        <v>0.38980574424235498</v>
      </c>
      <c r="K249" s="17">
        <v>0.35333713838002601</v>
      </c>
      <c r="L249" s="17">
        <v>0.344715822494641</v>
      </c>
      <c r="M249" s="17"/>
      <c r="N249" s="17">
        <v>0.38831909703850298</v>
      </c>
      <c r="O249" s="17">
        <v>0.36263879777957297</v>
      </c>
      <c r="P249" s="17"/>
      <c r="Q249" s="17">
        <v>0.44124914746663402</v>
      </c>
      <c r="R249" s="17">
        <v>0.36664082174937701</v>
      </c>
      <c r="S249" s="17">
        <v>0.40703771973937403</v>
      </c>
      <c r="T249" s="17">
        <v>0.379596316965714</v>
      </c>
      <c r="U249" s="17">
        <v>0.31305532310110701</v>
      </c>
      <c r="V249" s="17">
        <v>0.36520052042272499</v>
      </c>
      <c r="W249" s="17">
        <v>0.41788600810093601</v>
      </c>
      <c r="X249" s="17">
        <v>0.34346477361687899</v>
      </c>
      <c r="Y249" s="17">
        <v>0.38711563212790601</v>
      </c>
      <c r="Z249" s="17">
        <v>0.35596878937573001</v>
      </c>
      <c r="AA249" s="17">
        <v>0.40348425698995599</v>
      </c>
      <c r="AB249" s="17">
        <v>0.25845233633528703</v>
      </c>
      <c r="AC249" s="17">
        <v>0.35017481807728901</v>
      </c>
      <c r="AD249" s="17">
        <v>0.39005194567604901</v>
      </c>
      <c r="AE249" s="17">
        <v>0.38594399928808598</v>
      </c>
      <c r="AF249" s="17"/>
      <c r="AG249" s="17">
        <v>0.23851539312297201</v>
      </c>
      <c r="AH249" s="17">
        <v>0.463983546465913</v>
      </c>
      <c r="AI249" s="17">
        <v>0.40323755512224302</v>
      </c>
      <c r="AJ249" s="17">
        <v>0.20175197001954501</v>
      </c>
      <c r="AK249" s="17">
        <v>0.34070784387069802</v>
      </c>
      <c r="AL249" s="17">
        <v>0.44828683274456899</v>
      </c>
      <c r="AM249" s="17"/>
      <c r="AN249" s="17">
        <v>0.308145370112474</v>
      </c>
      <c r="AO249" s="17">
        <v>0.32786309242631401</v>
      </c>
      <c r="AP249" s="17">
        <v>0.416180306190373</v>
      </c>
      <c r="AQ249" s="17"/>
      <c r="AR249" s="17">
        <v>0.140798871574082</v>
      </c>
      <c r="AS249" s="17">
        <v>0.20435921003825</v>
      </c>
      <c r="AT249" s="17">
        <v>0.54186094786488803</v>
      </c>
      <c r="AU249" s="17"/>
      <c r="AV249" s="17">
        <v>0</v>
      </c>
      <c r="AW249" s="17">
        <v>0</v>
      </c>
      <c r="AX249" s="17">
        <v>1</v>
      </c>
      <c r="AY249" s="17"/>
      <c r="AZ249" s="17">
        <v>0.36097365785225999</v>
      </c>
      <c r="BA249" s="17">
        <v>0.38856966977229201</v>
      </c>
    </row>
    <row r="250" spans="2:53" x14ac:dyDescent="0.35">
      <c r="B250" t="s">
        <v>130</v>
      </c>
      <c r="C250" s="17">
        <v>6.3141818742553896E-2</v>
      </c>
      <c r="D250" s="17">
        <v>4.7475854925699501E-2</v>
      </c>
      <c r="E250" s="17">
        <v>7.7560388916678796E-2</v>
      </c>
      <c r="F250" s="17"/>
      <c r="G250" s="17">
        <v>8.6419340744729303E-2</v>
      </c>
      <c r="H250" s="17">
        <v>8.2918340288333794E-2</v>
      </c>
      <c r="I250" s="17">
        <v>4.9582240216291297E-2</v>
      </c>
      <c r="J250" s="17">
        <v>5.4795825673479903E-2</v>
      </c>
      <c r="K250" s="17">
        <v>6.0263610201654001E-2</v>
      </c>
      <c r="L250" s="17">
        <v>5.8203436369282699E-2</v>
      </c>
      <c r="M250" s="17"/>
      <c r="N250" s="17">
        <v>4.5851473691980997E-2</v>
      </c>
      <c r="O250" s="17">
        <v>7.45243966065188E-2</v>
      </c>
      <c r="P250" s="17"/>
      <c r="Q250" s="17">
        <v>0.13231861674765599</v>
      </c>
      <c r="R250" s="17">
        <v>8.0476001754058696E-2</v>
      </c>
      <c r="S250" s="17">
        <v>5.56824120720847E-2</v>
      </c>
      <c r="T250" s="17">
        <v>7.5436761802494298E-2</v>
      </c>
      <c r="U250" s="17">
        <v>5.7714303312812403E-2</v>
      </c>
      <c r="V250" s="17">
        <v>6.6421916801897796E-2</v>
      </c>
      <c r="W250" s="17">
        <v>4.8923799330548801E-2</v>
      </c>
      <c r="X250" s="17">
        <v>4.2826100267726999E-2</v>
      </c>
      <c r="Y250" s="17">
        <v>2.67566054459588E-2</v>
      </c>
      <c r="Z250" s="17">
        <v>2.2589451860801201E-2</v>
      </c>
      <c r="AA250" s="17">
        <v>0</v>
      </c>
      <c r="AB250" s="17">
        <v>5.15172084008911E-2</v>
      </c>
      <c r="AC250" s="17">
        <v>0</v>
      </c>
      <c r="AD250" s="17">
        <v>0</v>
      </c>
      <c r="AE250" s="17">
        <v>3.00805956915055E-2</v>
      </c>
      <c r="AF250" s="17"/>
      <c r="AG250" s="17">
        <v>3.3224476940587701E-2</v>
      </c>
      <c r="AH250" s="17">
        <v>3.6277942211656103E-2</v>
      </c>
      <c r="AI250" s="17">
        <v>4.4439237203522497E-2</v>
      </c>
      <c r="AJ250" s="17">
        <v>1.8011051297598502E-2</v>
      </c>
      <c r="AK250" s="17">
        <v>4.4056207686560697E-2</v>
      </c>
      <c r="AL250" s="17">
        <v>8.5398448517096007E-2</v>
      </c>
      <c r="AM250" s="17"/>
      <c r="AN250" s="17">
        <v>5.27094509753466E-2</v>
      </c>
      <c r="AO250" s="17">
        <v>6.6928525957783799E-2</v>
      </c>
      <c r="AP250" s="17">
        <v>3.0017214180912799E-2</v>
      </c>
      <c r="AQ250" s="17"/>
      <c r="AR250" s="17">
        <v>3.4568810430871101E-2</v>
      </c>
      <c r="AS250" s="17">
        <v>2.4274044142311098E-2</v>
      </c>
      <c r="AT250" s="17">
        <v>2.6410254595204598E-2</v>
      </c>
      <c r="AU250" s="17"/>
      <c r="AV250" s="17">
        <v>0</v>
      </c>
      <c r="AW250" s="17">
        <v>0</v>
      </c>
      <c r="AX250" s="17">
        <v>0</v>
      </c>
      <c r="AY250" s="17"/>
      <c r="AZ250" s="17">
        <v>3.9125790861699601E-2</v>
      </c>
      <c r="BA250" s="17">
        <v>9.5008001949949697E-2</v>
      </c>
    </row>
    <row r="251" spans="2:53" x14ac:dyDescent="0.35">
      <c r="C251" s="17"/>
      <c r="D251" s="17"/>
      <c r="E251" s="17"/>
      <c r="F251" s="17"/>
      <c r="G251" s="17"/>
      <c r="H251" s="17"/>
      <c r="I251" s="17"/>
      <c r="J251" s="17"/>
      <c r="K251" s="17"/>
      <c r="L251" s="17"/>
      <c r="M251" s="17"/>
      <c r="N251" s="17"/>
      <c r="O251" s="17"/>
      <c r="P251" s="17"/>
      <c r="Q251" s="17"/>
      <c r="R251" s="17"/>
      <c r="S251" s="17"/>
      <c r="T251" s="17"/>
      <c r="U251" s="17"/>
      <c r="V251" s="17"/>
      <c r="W251" s="17"/>
      <c r="X251" s="17"/>
      <c r="Y251" s="17"/>
      <c r="Z251" s="17"/>
      <c r="AA251" s="17"/>
      <c r="AB251" s="17"/>
      <c r="AC251" s="17"/>
      <c r="AD251" s="17"/>
      <c r="AE251" s="17"/>
      <c r="AF251" s="17"/>
      <c r="AG251" s="17"/>
      <c r="AH251" s="17"/>
      <c r="AI251" s="17"/>
      <c r="AJ251" s="17"/>
      <c r="AK251" s="17"/>
      <c r="AL251" s="17"/>
      <c r="AM251" s="17"/>
      <c r="AN251" s="17"/>
      <c r="AO251" s="17"/>
      <c r="AP251" s="17"/>
      <c r="AQ251" s="17"/>
      <c r="AR251" s="17"/>
      <c r="AS251" s="17"/>
      <c r="AT251" s="17"/>
      <c r="AU251" s="17"/>
      <c r="AV251" s="17"/>
      <c r="AW251" s="17"/>
      <c r="AX251" s="17"/>
      <c r="AY251" s="17"/>
      <c r="AZ251" s="17"/>
      <c r="BA251" s="17"/>
    </row>
    <row r="252" spans="2:53" x14ac:dyDescent="0.35">
      <c r="B252" s="6" t="s">
        <v>170</v>
      </c>
      <c r="C252" s="17"/>
      <c r="D252" s="17"/>
      <c r="E252" s="17"/>
      <c r="F252" s="17"/>
      <c r="G252" s="17"/>
      <c r="H252" s="17"/>
      <c r="I252" s="17"/>
      <c r="J252" s="17"/>
      <c r="K252" s="17"/>
      <c r="L252" s="17"/>
      <c r="M252" s="17"/>
      <c r="N252" s="17"/>
      <c r="O252" s="17"/>
      <c r="P252" s="17"/>
      <c r="Q252" s="17"/>
      <c r="R252" s="17"/>
      <c r="S252" s="17"/>
      <c r="T252" s="17"/>
      <c r="U252" s="17"/>
      <c r="V252" s="17"/>
      <c r="W252" s="17"/>
      <c r="X252" s="17"/>
      <c r="Y252" s="17"/>
      <c r="Z252" s="17"/>
      <c r="AA252" s="17"/>
      <c r="AB252" s="17"/>
      <c r="AC252" s="17"/>
      <c r="AD252" s="17"/>
      <c r="AE252" s="17"/>
      <c r="AF252" s="17"/>
      <c r="AG252" s="17"/>
      <c r="AH252" s="17"/>
      <c r="AI252" s="17"/>
      <c r="AJ252" s="17"/>
      <c r="AK252" s="17"/>
      <c r="AL252" s="17"/>
      <c r="AM252" s="17"/>
      <c r="AN252" s="17"/>
      <c r="AO252" s="17"/>
      <c r="AP252" s="17"/>
      <c r="AQ252" s="17"/>
      <c r="AR252" s="17"/>
      <c r="AS252" s="17"/>
      <c r="AT252" s="17"/>
      <c r="AU252" s="17"/>
      <c r="AV252" s="17"/>
      <c r="AW252" s="17"/>
      <c r="AX252" s="17"/>
      <c r="AY252" s="17"/>
      <c r="AZ252" s="17"/>
      <c r="BA252" s="17"/>
    </row>
    <row r="253" spans="2:53" x14ac:dyDescent="0.35">
      <c r="B253" s="21" t="s">
        <v>86</v>
      </c>
      <c r="C253" s="17"/>
      <c r="D253" s="17"/>
      <c r="E253" s="17"/>
      <c r="F253" s="17"/>
      <c r="G253" s="17"/>
      <c r="H253" s="17"/>
      <c r="I253" s="17"/>
      <c r="J253" s="17"/>
      <c r="K253" s="17"/>
      <c r="L253" s="17"/>
      <c r="M253" s="17"/>
      <c r="N253" s="17"/>
      <c r="O253" s="17"/>
      <c r="P253" s="17"/>
      <c r="Q253" s="17"/>
      <c r="R253" s="17"/>
      <c r="S253" s="17"/>
      <c r="T253" s="17"/>
      <c r="U253" s="17"/>
      <c r="V253" s="17"/>
      <c r="W253" s="17"/>
      <c r="X253" s="17"/>
      <c r="Y253" s="17"/>
      <c r="Z253" s="17"/>
      <c r="AA253" s="17"/>
      <c r="AB253" s="17"/>
      <c r="AC253" s="17"/>
      <c r="AD253" s="17"/>
      <c r="AE253" s="17"/>
      <c r="AF253" s="17"/>
      <c r="AG253" s="17"/>
      <c r="AH253" s="17"/>
      <c r="AI253" s="17"/>
      <c r="AJ253" s="17"/>
      <c r="AK253" s="17"/>
      <c r="AL253" s="17"/>
      <c r="AM253" s="17"/>
      <c r="AN253" s="17"/>
      <c r="AO253" s="17"/>
      <c r="AP253" s="17"/>
      <c r="AQ253" s="17"/>
      <c r="AR253" s="17"/>
      <c r="AS253" s="17"/>
      <c r="AT253" s="17"/>
      <c r="AU253" s="17"/>
      <c r="AV253" s="17"/>
      <c r="AW253" s="17"/>
      <c r="AX253" s="17"/>
      <c r="AY253" s="17"/>
      <c r="AZ253" s="17"/>
      <c r="BA253" s="17"/>
    </row>
    <row r="254" spans="2:53" x14ac:dyDescent="0.35">
      <c r="B254" t="s">
        <v>154</v>
      </c>
      <c r="C254" s="17">
        <v>5.4947657382885803E-2</v>
      </c>
      <c r="D254" s="17">
        <v>6.0166010012240298E-2</v>
      </c>
      <c r="E254" s="17">
        <v>5.04165134232646E-2</v>
      </c>
      <c r="F254" s="17"/>
      <c r="G254" s="17">
        <v>0.12846323711485499</v>
      </c>
      <c r="H254" s="17">
        <v>0.142238172102302</v>
      </c>
      <c r="I254" s="17">
        <v>5.7955695216374302E-2</v>
      </c>
      <c r="J254" s="17">
        <v>4.0297441662324698E-2</v>
      </c>
      <c r="K254" s="17">
        <v>7.6595905003410802E-3</v>
      </c>
      <c r="L254" s="17">
        <v>1.33457308225986E-2</v>
      </c>
      <c r="M254" s="17"/>
      <c r="N254" s="17">
        <v>7.1225641134325293E-2</v>
      </c>
      <c r="O254" s="17">
        <v>4.4231537087011399E-2</v>
      </c>
      <c r="P254" s="17"/>
      <c r="Q254" s="17">
        <v>0.104835309438521</v>
      </c>
      <c r="R254" s="17">
        <v>8.18623342042442E-2</v>
      </c>
      <c r="S254" s="17">
        <v>5.6153380673276E-2</v>
      </c>
      <c r="T254" s="17">
        <v>1.7857768277930199E-2</v>
      </c>
      <c r="U254" s="17">
        <v>4.1580032009006798E-2</v>
      </c>
      <c r="V254" s="17">
        <v>6.7184490833991597E-2</v>
      </c>
      <c r="W254" s="17">
        <v>3.5791098100419902E-2</v>
      </c>
      <c r="X254" s="17">
        <v>6.2057132915983401E-2</v>
      </c>
      <c r="Y254" s="17">
        <v>6.7427990190750797E-2</v>
      </c>
      <c r="Z254" s="17">
        <v>7.7312493417629705E-2</v>
      </c>
      <c r="AA254" s="17">
        <v>0</v>
      </c>
      <c r="AB254" s="17">
        <v>3.4631556820783602E-2</v>
      </c>
      <c r="AC254" s="17">
        <v>0.108957991027123</v>
      </c>
      <c r="AD254" s="17">
        <v>3.5299148014519298E-2</v>
      </c>
      <c r="AE254" s="17">
        <v>7.39901618267991E-2</v>
      </c>
      <c r="AF254" s="17"/>
      <c r="AG254" s="17">
        <v>8.7374612306397495E-2</v>
      </c>
      <c r="AH254" s="17">
        <v>2.8610692384963402E-2</v>
      </c>
      <c r="AI254" s="17">
        <v>7.9454351729243505E-2</v>
      </c>
      <c r="AJ254" s="17">
        <v>5.6555242549857103E-2</v>
      </c>
      <c r="AK254" s="17">
        <v>7.2235275607623495E-2</v>
      </c>
      <c r="AL254" s="17">
        <v>4.1421456088573401E-2</v>
      </c>
      <c r="AM254" s="17"/>
      <c r="AN254" s="17">
        <v>6.0642267059605001E-2</v>
      </c>
      <c r="AO254" s="17">
        <v>7.8568144616256497E-2</v>
      </c>
      <c r="AP254" s="17">
        <v>5.0101016570334098E-2</v>
      </c>
      <c r="AQ254" s="17"/>
      <c r="AR254" s="17">
        <v>0.293011427446975</v>
      </c>
      <c r="AS254" s="17">
        <v>6.2975231398902196E-2</v>
      </c>
      <c r="AT254" s="17">
        <v>1.76127568645882E-2</v>
      </c>
      <c r="AU254" s="17"/>
      <c r="AV254" s="17">
        <v>0.24069005322583001</v>
      </c>
      <c r="AW254" s="17">
        <v>5.2640706448727703E-2</v>
      </c>
      <c r="AX254" s="17">
        <v>1.7921712365509102E-2</v>
      </c>
      <c r="AY254" s="17"/>
      <c r="AZ254" s="17">
        <v>7.3664556217398994E-2</v>
      </c>
      <c r="BA254" s="17">
        <v>3.0112737541275601E-2</v>
      </c>
    </row>
    <row r="255" spans="2:53" x14ac:dyDescent="0.35">
      <c r="B255" t="s">
        <v>155</v>
      </c>
      <c r="C255" s="17">
        <v>0.225931019801309</v>
      </c>
      <c r="D255" s="17">
        <v>0.235626442184352</v>
      </c>
      <c r="E255" s="17">
        <v>0.21636648746432699</v>
      </c>
      <c r="F255" s="17"/>
      <c r="G255" s="17">
        <v>0.33244280021226003</v>
      </c>
      <c r="H255" s="17">
        <v>0.30436415750236701</v>
      </c>
      <c r="I255" s="17">
        <v>0.26259855550401401</v>
      </c>
      <c r="J255" s="17">
        <v>0.21403874129422201</v>
      </c>
      <c r="K255" s="17">
        <v>0.18165978763159599</v>
      </c>
      <c r="L255" s="17">
        <v>0.152128761716922</v>
      </c>
      <c r="M255" s="17"/>
      <c r="N255" s="17">
        <v>0.23538063662630199</v>
      </c>
      <c r="O255" s="17">
        <v>0.21971014919517001</v>
      </c>
      <c r="P255" s="17"/>
      <c r="Q255" s="17">
        <v>0.25448663153707302</v>
      </c>
      <c r="R255" s="17">
        <v>0.27695984020924203</v>
      </c>
      <c r="S255" s="17">
        <v>0.232364410031389</v>
      </c>
      <c r="T255" s="17">
        <v>0.24547225972651099</v>
      </c>
      <c r="U255" s="17">
        <v>0.23186653688299999</v>
      </c>
      <c r="V255" s="17">
        <v>0.21181315772013201</v>
      </c>
      <c r="W255" s="17">
        <v>0.241479980850169</v>
      </c>
      <c r="X255" s="17">
        <v>0.14656438910678499</v>
      </c>
      <c r="Y255" s="17">
        <v>0.19253233428198799</v>
      </c>
      <c r="Z255" s="17">
        <v>0.21938855562100201</v>
      </c>
      <c r="AA255" s="17">
        <v>0.23914315576383899</v>
      </c>
      <c r="AB255" s="17">
        <v>0.13599103501127099</v>
      </c>
      <c r="AC255" s="17">
        <v>0.17483372158100499</v>
      </c>
      <c r="AD255" s="17">
        <v>0.315836654767299</v>
      </c>
      <c r="AE255" s="17">
        <v>0.166008742507362</v>
      </c>
      <c r="AF255" s="17"/>
      <c r="AG255" s="17">
        <v>0.26472703414154303</v>
      </c>
      <c r="AH255" s="17">
        <v>0.15165250744888401</v>
      </c>
      <c r="AI255" s="17">
        <v>0.36592637952823498</v>
      </c>
      <c r="AJ255" s="17">
        <v>0.29765643907560102</v>
      </c>
      <c r="AK255" s="17">
        <v>0.25267962143103301</v>
      </c>
      <c r="AL255" s="17">
        <v>0.19793363763521299</v>
      </c>
      <c r="AM255" s="17"/>
      <c r="AN255" s="17">
        <v>0.27599675527685402</v>
      </c>
      <c r="AO255" s="17">
        <v>0.231878935245736</v>
      </c>
      <c r="AP255" s="17">
        <v>0.23048259344237801</v>
      </c>
      <c r="AQ255" s="17"/>
      <c r="AR255" s="17">
        <v>0.39456801052719997</v>
      </c>
      <c r="AS255" s="17">
        <v>0.36900223619142197</v>
      </c>
      <c r="AT255" s="17">
        <v>0.12742875672486401</v>
      </c>
      <c r="AU255" s="17"/>
      <c r="AV255" s="17">
        <v>0.37018254131322198</v>
      </c>
      <c r="AW255" s="17">
        <v>0.28134789759732898</v>
      </c>
      <c r="AX255" s="17">
        <v>0.141270929065305</v>
      </c>
      <c r="AY255" s="17"/>
      <c r="AZ255" s="17">
        <v>0.28599441233644501</v>
      </c>
      <c r="BA255" s="17">
        <v>0.14623461538015101</v>
      </c>
    </row>
    <row r="256" spans="2:53" x14ac:dyDescent="0.35">
      <c r="B256" t="s">
        <v>156</v>
      </c>
      <c r="C256" s="17">
        <v>0.61986485234241695</v>
      </c>
      <c r="D256" s="17">
        <v>0.62373717075197399</v>
      </c>
      <c r="E256" s="17">
        <v>0.61658609381430896</v>
      </c>
      <c r="F256" s="17"/>
      <c r="G256" s="17">
        <v>0.38459502777245602</v>
      </c>
      <c r="H256" s="17">
        <v>0.44485738016774401</v>
      </c>
      <c r="I256" s="17">
        <v>0.58216382916417497</v>
      </c>
      <c r="J256" s="17">
        <v>0.66164972885444595</v>
      </c>
      <c r="K256" s="17">
        <v>0.71327903782479896</v>
      </c>
      <c r="L256" s="17">
        <v>0.750137158977217</v>
      </c>
      <c r="M256" s="17"/>
      <c r="N256" s="17">
        <v>0.60988593129510404</v>
      </c>
      <c r="O256" s="17">
        <v>0.62643417444022198</v>
      </c>
      <c r="P256" s="17"/>
      <c r="Q256" s="17">
        <v>0.44545749959154801</v>
      </c>
      <c r="R256" s="17">
        <v>0.53063880817730702</v>
      </c>
      <c r="S256" s="17">
        <v>0.60050879237412802</v>
      </c>
      <c r="T256" s="17">
        <v>0.64885164766895598</v>
      </c>
      <c r="U256" s="17">
        <v>0.60553880239973401</v>
      </c>
      <c r="V256" s="17">
        <v>0.62492792497026595</v>
      </c>
      <c r="W256" s="17">
        <v>0.67324215456805703</v>
      </c>
      <c r="X256" s="17">
        <v>0.72593611993970297</v>
      </c>
      <c r="Y256" s="17">
        <v>0.69093102672099804</v>
      </c>
      <c r="Z256" s="17">
        <v>0.64128507728506201</v>
      </c>
      <c r="AA256" s="17">
        <v>0.73267979751755896</v>
      </c>
      <c r="AB256" s="17">
        <v>0.76012379138605102</v>
      </c>
      <c r="AC256" s="17">
        <v>0.71620828739187203</v>
      </c>
      <c r="AD256" s="17">
        <v>0.52094468602239397</v>
      </c>
      <c r="AE256" s="17">
        <v>0.63107323653173397</v>
      </c>
      <c r="AF256" s="17"/>
      <c r="AG256" s="17">
        <v>0.58078813102997695</v>
      </c>
      <c r="AH256" s="17">
        <v>0.75838198960080705</v>
      </c>
      <c r="AI256" s="17">
        <v>0.46259094501902498</v>
      </c>
      <c r="AJ256" s="17">
        <v>0.58807426732887003</v>
      </c>
      <c r="AK256" s="17">
        <v>0.60469759835293901</v>
      </c>
      <c r="AL256" s="17">
        <v>0.62518453886984104</v>
      </c>
      <c r="AM256" s="17"/>
      <c r="AN256" s="17">
        <v>0.58634539576534905</v>
      </c>
      <c r="AO256" s="17">
        <v>0.57682142220974397</v>
      </c>
      <c r="AP256" s="17">
        <v>0.64469642860318299</v>
      </c>
      <c r="AQ256" s="17"/>
      <c r="AR256" s="17">
        <v>0.233796401029363</v>
      </c>
      <c r="AS256" s="17">
        <v>0.49648150329749902</v>
      </c>
      <c r="AT256" s="17">
        <v>0.80593578323179704</v>
      </c>
      <c r="AU256" s="17"/>
      <c r="AV256" s="17">
        <v>0.36553887280326097</v>
      </c>
      <c r="AW256" s="17">
        <v>0.59690639101121501</v>
      </c>
      <c r="AX256" s="17">
        <v>0.787705356220744</v>
      </c>
      <c r="AY256" s="17"/>
      <c r="AZ256" s="17">
        <v>0.56814958733736198</v>
      </c>
      <c r="BA256" s="17">
        <v>0.68848436417201098</v>
      </c>
    </row>
    <row r="257" spans="2:53" x14ac:dyDescent="0.35">
      <c r="B257" t="s">
        <v>130</v>
      </c>
      <c r="C257" s="17">
        <v>9.9256470473387703E-2</v>
      </c>
      <c r="D257" s="17">
        <v>8.0470377051433506E-2</v>
      </c>
      <c r="E257" s="17">
        <v>0.1166309052981</v>
      </c>
      <c r="F257" s="17"/>
      <c r="G257" s="17">
        <v>0.15449893490042901</v>
      </c>
      <c r="H257" s="17">
        <v>0.108540290227587</v>
      </c>
      <c r="I257" s="17">
        <v>9.7281920115436807E-2</v>
      </c>
      <c r="J257" s="17">
        <v>8.4014088189007005E-2</v>
      </c>
      <c r="K257" s="17">
        <v>9.7401584043264405E-2</v>
      </c>
      <c r="L257" s="17">
        <v>8.4388348483262599E-2</v>
      </c>
      <c r="M257" s="17"/>
      <c r="N257" s="17">
        <v>8.3507790944268703E-2</v>
      </c>
      <c r="O257" s="17">
        <v>0.109624139277596</v>
      </c>
      <c r="P257" s="17"/>
      <c r="Q257" s="17">
        <v>0.19522055943285899</v>
      </c>
      <c r="R257" s="17">
        <v>0.110539017409207</v>
      </c>
      <c r="S257" s="17">
        <v>0.110973416921207</v>
      </c>
      <c r="T257" s="17">
        <v>8.7818324326602498E-2</v>
      </c>
      <c r="U257" s="17">
        <v>0.12101462870825901</v>
      </c>
      <c r="V257" s="17">
        <v>9.6074426475610694E-2</v>
      </c>
      <c r="W257" s="17">
        <v>4.9486766481354298E-2</v>
      </c>
      <c r="X257" s="17">
        <v>6.5442358037528695E-2</v>
      </c>
      <c r="Y257" s="17">
        <v>4.9108648806263401E-2</v>
      </c>
      <c r="Z257" s="17">
        <v>6.20138736763063E-2</v>
      </c>
      <c r="AA257" s="17">
        <v>2.81770467186017E-2</v>
      </c>
      <c r="AB257" s="17">
        <v>6.9253616781894706E-2</v>
      </c>
      <c r="AC257" s="17">
        <v>0</v>
      </c>
      <c r="AD257" s="17">
        <v>0.12791951119578801</v>
      </c>
      <c r="AE257" s="17">
        <v>0.12892785913410601</v>
      </c>
      <c r="AF257" s="17"/>
      <c r="AG257" s="17">
        <v>6.7110222522083304E-2</v>
      </c>
      <c r="AH257" s="17">
        <v>6.13548105653451E-2</v>
      </c>
      <c r="AI257" s="17">
        <v>9.2028323723497202E-2</v>
      </c>
      <c r="AJ257" s="17">
        <v>5.7714051045672003E-2</v>
      </c>
      <c r="AK257" s="17">
        <v>7.0387504608403997E-2</v>
      </c>
      <c r="AL257" s="17">
        <v>0.13546036740637199</v>
      </c>
      <c r="AM257" s="17"/>
      <c r="AN257" s="17">
        <v>7.7015581898191798E-2</v>
      </c>
      <c r="AO257" s="17">
        <v>0.11273149792826399</v>
      </c>
      <c r="AP257" s="17">
        <v>7.4719961384104694E-2</v>
      </c>
      <c r="AQ257" s="17"/>
      <c r="AR257" s="17">
        <v>7.8624160996462397E-2</v>
      </c>
      <c r="AS257" s="17">
        <v>7.1541029112176205E-2</v>
      </c>
      <c r="AT257" s="17">
        <v>4.90227031787498E-2</v>
      </c>
      <c r="AU257" s="17"/>
      <c r="AV257" s="17">
        <v>2.3588532657686699E-2</v>
      </c>
      <c r="AW257" s="17">
        <v>6.9105004942728199E-2</v>
      </c>
      <c r="AX257" s="17">
        <v>5.31020023484415E-2</v>
      </c>
      <c r="AY257" s="17"/>
      <c r="AZ257" s="17">
        <v>7.2191444108793704E-2</v>
      </c>
      <c r="BA257" s="17">
        <v>0.13516828290656299</v>
      </c>
    </row>
    <row r="258" spans="2:53" x14ac:dyDescent="0.35">
      <c r="C258" s="17"/>
      <c r="D258" s="17"/>
      <c r="E258" s="17"/>
      <c r="F258" s="17"/>
      <c r="G258" s="17"/>
      <c r="H258" s="17"/>
      <c r="I258" s="17"/>
      <c r="J258" s="17"/>
      <c r="K258" s="17"/>
      <c r="L258" s="17"/>
      <c r="M258" s="17"/>
      <c r="N258" s="17"/>
      <c r="O258" s="17"/>
      <c r="P258" s="17"/>
      <c r="Q258" s="17"/>
      <c r="R258" s="17"/>
      <c r="S258" s="17"/>
      <c r="T258" s="17"/>
      <c r="U258" s="17"/>
      <c r="V258" s="17"/>
      <c r="W258" s="17"/>
      <c r="X258" s="17"/>
      <c r="Y258" s="17"/>
      <c r="Z258" s="17"/>
      <c r="AA258" s="17"/>
      <c r="AB258" s="17"/>
      <c r="AC258" s="17"/>
      <c r="AD258" s="17"/>
      <c r="AE258" s="17"/>
      <c r="AF258" s="17"/>
      <c r="AG258" s="17"/>
      <c r="AH258" s="17"/>
      <c r="AI258" s="17"/>
      <c r="AJ258" s="17"/>
      <c r="AK258" s="17"/>
      <c r="AL258" s="17"/>
      <c r="AM258" s="17"/>
      <c r="AN258" s="17"/>
      <c r="AO258" s="17"/>
      <c r="AP258" s="17"/>
      <c r="AQ258" s="17"/>
      <c r="AR258" s="17"/>
      <c r="AS258" s="17"/>
      <c r="AT258" s="17"/>
      <c r="AU258" s="17"/>
      <c r="AV258" s="17"/>
      <c r="AW258" s="17"/>
      <c r="AX258" s="17"/>
      <c r="AY258" s="17"/>
      <c r="AZ258" s="17"/>
      <c r="BA258" s="17"/>
    </row>
    <row r="259" spans="2:53" x14ac:dyDescent="0.35">
      <c r="B259" s="6" t="s">
        <v>175</v>
      </c>
      <c r="C259" s="17"/>
      <c r="D259" s="17"/>
      <c r="E259" s="17"/>
      <c r="F259" s="17"/>
      <c r="G259" s="17"/>
      <c r="H259" s="17"/>
      <c r="I259" s="17"/>
      <c r="J259" s="17"/>
      <c r="K259" s="17"/>
      <c r="L259" s="17"/>
      <c r="M259" s="17"/>
      <c r="N259" s="17"/>
      <c r="O259" s="17"/>
      <c r="P259" s="17"/>
      <c r="Q259" s="17"/>
      <c r="R259" s="17"/>
      <c r="S259" s="17"/>
      <c r="T259" s="17"/>
      <c r="U259" s="17"/>
      <c r="V259" s="17"/>
      <c r="W259" s="17"/>
      <c r="X259" s="17"/>
      <c r="Y259" s="17"/>
      <c r="Z259" s="17"/>
      <c r="AA259" s="17"/>
      <c r="AB259" s="17"/>
      <c r="AC259" s="17"/>
      <c r="AD259" s="17"/>
      <c r="AE259" s="17"/>
      <c r="AF259" s="17"/>
      <c r="AG259" s="17"/>
      <c r="AH259" s="17"/>
      <c r="AI259" s="17"/>
      <c r="AJ259" s="17"/>
      <c r="AK259" s="17"/>
      <c r="AL259" s="17"/>
      <c r="AM259" s="17"/>
      <c r="AN259" s="17"/>
      <c r="AO259" s="17"/>
      <c r="AP259" s="17"/>
      <c r="AQ259" s="17"/>
      <c r="AR259" s="17"/>
      <c r="AS259" s="17"/>
      <c r="AT259" s="17"/>
      <c r="AU259" s="17"/>
      <c r="AV259" s="17"/>
      <c r="AW259" s="17"/>
      <c r="AX259" s="17"/>
      <c r="AY259" s="17"/>
      <c r="AZ259" s="17"/>
      <c r="BA259" s="17"/>
    </row>
    <row r="260" spans="2:53" x14ac:dyDescent="0.35">
      <c r="B260" s="21" t="s">
        <v>86</v>
      </c>
      <c r="C260" s="17"/>
      <c r="D260" s="17"/>
      <c r="E260" s="17"/>
      <c r="F260" s="17"/>
      <c r="G260" s="17"/>
      <c r="H260" s="17"/>
      <c r="I260" s="17"/>
      <c r="J260" s="17"/>
      <c r="K260" s="17"/>
      <c r="L260" s="17"/>
      <c r="M260" s="17"/>
      <c r="N260" s="17"/>
      <c r="O260" s="17"/>
      <c r="P260" s="17"/>
      <c r="Q260" s="17"/>
      <c r="R260" s="17"/>
      <c r="S260" s="17"/>
      <c r="T260" s="17"/>
      <c r="U260" s="17"/>
      <c r="V260" s="17"/>
      <c r="W260" s="17"/>
      <c r="X260" s="17"/>
      <c r="Y260" s="17"/>
      <c r="Z260" s="17"/>
      <c r="AA260" s="17"/>
      <c r="AB260" s="17"/>
      <c r="AC260" s="17"/>
      <c r="AD260" s="17"/>
      <c r="AE260" s="17"/>
      <c r="AF260" s="17"/>
      <c r="AG260" s="17"/>
      <c r="AH260" s="17"/>
      <c r="AI260" s="17"/>
      <c r="AJ260" s="17"/>
      <c r="AK260" s="17"/>
      <c r="AL260" s="17"/>
      <c r="AM260" s="17"/>
      <c r="AN260" s="17"/>
      <c r="AO260" s="17"/>
      <c r="AP260" s="17"/>
      <c r="AQ260" s="17"/>
      <c r="AR260" s="17"/>
      <c r="AS260" s="17"/>
      <c r="AT260" s="17"/>
      <c r="AU260" s="17"/>
      <c r="AV260" s="17"/>
      <c r="AW260" s="17"/>
      <c r="AX260" s="17"/>
      <c r="AY260" s="17"/>
      <c r="AZ260" s="17"/>
      <c r="BA260" s="17"/>
    </row>
    <row r="261" spans="2:53" x14ac:dyDescent="0.35">
      <c r="B261" t="s">
        <v>171</v>
      </c>
      <c r="C261" s="17">
        <v>5.3802718857955401E-2</v>
      </c>
      <c r="D261" s="17">
        <v>6.1425581334225501E-2</v>
      </c>
      <c r="E261" s="17">
        <v>4.7089084367720198E-2</v>
      </c>
      <c r="F261" s="17"/>
      <c r="G261" s="17">
        <v>9.4925703671501299E-2</v>
      </c>
      <c r="H261" s="17">
        <v>0.10894019772147</v>
      </c>
      <c r="I261" s="17">
        <v>6.2227483763803999E-2</v>
      </c>
      <c r="J261" s="17">
        <v>4.0191664126167898E-2</v>
      </c>
      <c r="K261" s="17">
        <v>3.0814203647326701E-2</v>
      </c>
      <c r="L261" s="17">
        <v>2.42619443858266E-2</v>
      </c>
      <c r="M261" s="17"/>
      <c r="N261" s="17">
        <v>6.3513185602126307E-2</v>
      </c>
      <c r="O261" s="17">
        <v>4.7410125564549502E-2</v>
      </c>
      <c r="P261" s="17"/>
      <c r="Q261" s="17">
        <v>7.4252045816188106E-2</v>
      </c>
      <c r="R261" s="17">
        <v>3.5699842448392402E-2</v>
      </c>
      <c r="S261" s="17">
        <v>9.0814248624951993E-2</v>
      </c>
      <c r="T261" s="17">
        <v>6.1388396587979503E-2</v>
      </c>
      <c r="U261" s="17">
        <v>5.69897506097043E-2</v>
      </c>
      <c r="V261" s="17">
        <v>3.7348644823320599E-2</v>
      </c>
      <c r="W261" s="17">
        <v>4.62998081843057E-2</v>
      </c>
      <c r="X261" s="17">
        <v>4.8821853582554302E-2</v>
      </c>
      <c r="Y261" s="17">
        <v>3.0224702075350902E-2</v>
      </c>
      <c r="Z261" s="17">
        <v>2.9397228210131E-2</v>
      </c>
      <c r="AA261" s="17">
        <v>4.3201572550406499E-2</v>
      </c>
      <c r="AB261" s="17">
        <v>2.7875271303161801E-2</v>
      </c>
      <c r="AC261" s="17">
        <v>5.5610949318409597E-2</v>
      </c>
      <c r="AD261" s="17">
        <v>0.155986840157847</v>
      </c>
      <c r="AE261" s="17">
        <v>8.7750831893503398E-2</v>
      </c>
      <c r="AF261" s="17"/>
      <c r="AG261" s="17">
        <v>8.32433566561398E-2</v>
      </c>
      <c r="AH261" s="17">
        <v>4.5565300143650699E-2</v>
      </c>
      <c r="AI261" s="17">
        <v>0.100137697767073</v>
      </c>
      <c r="AJ261" s="17">
        <v>4.9937478541636098E-2</v>
      </c>
      <c r="AK261" s="17">
        <v>2.0993012957815901E-2</v>
      </c>
      <c r="AL261" s="17">
        <v>3.7014940801927597E-2</v>
      </c>
      <c r="AM261" s="17"/>
      <c r="AN261" s="17">
        <v>5.7273321358036297E-2</v>
      </c>
      <c r="AO261" s="17">
        <v>7.2871607982776698E-2</v>
      </c>
      <c r="AP261" s="17">
        <v>4.9432968745038101E-2</v>
      </c>
      <c r="AQ261" s="17"/>
      <c r="AR261" s="17">
        <v>0.20511917970158799</v>
      </c>
      <c r="AS261" s="17">
        <v>3.7094754516742601E-2</v>
      </c>
      <c r="AT261" s="17">
        <v>4.6502272122383698E-2</v>
      </c>
      <c r="AU261" s="17"/>
      <c r="AV261" s="17">
        <v>0.18116047798245899</v>
      </c>
      <c r="AW261" s="17">
        <v>2.8683674145926999E-2</v>
      </c>
      <c r="AX261" s="17">
        <v>6.0883737010099297E-2</v>
      </c>
      <c r="AY261" s="17"/>
      <c r="AZ261" s="17">
        <v>6.4551263884325999E-2</v>
      </c>
      <c r="BA261" s="17">
        <v>3.95407806755666E-2</v>
      </c>
    </row>
    <row r="262" spans="2:53" x14ac:dyDescent="0.35">
      <c r="B262" t="s">
        <v>172</v>
      </c>
      <c r="C262" s="17">
        <v>0.14172878345488499</v>
      </c>
      <c r="D262" s="17">
        <v>0.17290740312217001</v>
      </c>
      <c r="E262" s="17">
        <v>0.113988928392645</v>
      </c>
      <c r="F262" s="17"/>
      <c r="G262" s="17">
        <v>0.19274322142012601</v>
      </c>
      <c r="H262" s="17">
        <v>0.233452254717229</v>
      </c>
      <c r="I262" s="17">
        <v>0.14317167717401</v>
      </c>
      <c r="J262" s="17">
        <v>9.2305397784759394E-2</v>
      </c>
      <c r="K262" s="17">
        <v>9.1479998527217096E-2</v>
      </c>
      <c r="L262" s="17">
        <v>0.13195118544436099</v>
      </c>
      <c r="M262" s="17"/>
      <c r="N262" s="17">
        <v>0.15001105546559601</v>
      </c>
      <c r="O262" s="17">
        <v>0.13627639914579701</v>
      </c>
      <c r="P262" s="17"/>
      <c r="Q262" s="17">
        <v>0.18272652569174</v>
      </c>
      <c r="R262" s="17">
        <v>0.116718125853736</v>
      </c>
      <c r="S262" s="17">
        <v>0.120828461961342</v>
      </c>
      <c r="T262" s="17">
        <v>0.13484658941036401</v>
      </c>
      <c r="U262" s="17">
        <v>0.12066801567436</v>
      </c>
      <c r="V262" s="17">
        <v>0.15165677138394701</v>
      </c>
      <c r="W262" s="17">
        <v>0.15185386761076899</v>
      </c>
      <c r="X262" s="17">
        <v>0.10547567627473201</v>
      </c>
      <c r="Y262" s="17">
        <v>0.15506843742735399</v>
      </c>
      <c r="Z262" s="17">
        <v>0.19674470713410899</v>
      </c>
      <c r="AA262" s="17">
        <v>0.13782000372312</v>
      </c>
      <c r="AB262" s="17">
        <v>0.18780888334354101</v>
      </c>
      <c r="AC262" s="17">
        <v>0.222971367594749</v>
      </c>
      <c r="AD262" s="17">
        <v>0.17153567232594499</v>
      </c>
      <c r="AE262" s="17">
        <v>8.8574181336860999E-2</v>
      </c>
      <c r="AF262" s="17"/>
      <c r="AG262" s="17">
        <v>0.29779106771728697</v>
      </c>
      <c r="AH262" s="17">
        <v>7.7142597658568998E-2</v>
      </c>
      <c r="AI262" s="17">
        <v>0.24732903114251001</v>
      </c>
      <c r="AJ262" s="17">
        <v>0.12907299401028899</v>
      </c>
      <c r="AK262" s="17">
        <v>0.18997193432517101</v>
      </c>
      <c r="AL262" s="17">
        <v>9.6806223341415101E-2</v>
      </c>
      <c r="AM262" s="17"/>
      <c r="AN262" s="17">
        <v>0.153913127364773</v>
      </c>
      <c r="AO262" s="17">
        <v>0.17373596455700399</v>
      </c>
      <c r="AP262" s="17">
        <v>0.142961662710752</v>
      </c>
      <c r="AQ262" s="17"/>
      <c r="AR262" s="17">
        <v>0.34677884648531598</v>
      </c>
      <c r="AS262" s="17">
        <v>0.25489222028433101</v>
      </c>
      <c r="AT262" s="17">
        <v>4.9751725778423697E-2</v>
      </c>
      <c r="AU262" s="17"/>
      <c r="AV262" s="17">
        <v>0.22838015502456999</v>
      </c>
      <c r="AW262" s="17">
        <v>0.177059803068215</v>
      </c>
      <c r="AX262" s="17">
        <v>9.2958415693551205E-2</v>
      </c>
      <c r="AY262" s="17"/>
      <c r="AZ262" s="17">
        <v>0.16241120161518499</v>
      </c>
      <c r="BA262" s="17">
        <v>0.114285872015166</v>
      </c>
    </row>
    <row r="263" spans="2:53" x14ac:dyDescent="0.35">
      <c r="B263" t="s">
        <v>113</v>
      </c>
      <c r="C263" s="17">
        <v>0.15030179904418001</v>
      </c>
      <c r="D263" s="17">
        <v>0.14363599485487799</v>
      </c>
      <c r="E263" s="17">
        <v>0.156878238111027</v>
      </c>
      <c r="F263" s="17"/>
      <c r="G263" s="17">
        <v>0.25423047410567601</v>
      </c>
      <c r="H263" s="17">
        <v>0.12745901249960101</v>
      </c>
      <c r="I263" s="17">
        <v>0.139425837921793</v>
      </c>
      <c r="J263" s="17">
        <v>0.13945286882653901</v>
      </c>
      <c r="K263" s="17">
        <v>0.15882758456471299</v>
      </c>
      <c r="L263" s="17">
        <v>0.13044408679223701</v>
      </c>
      <c r="M263" s="17"/>
      <c r="N263" s="17">
        <v>0.15061236085872601</v>
      </c>
      <c r="O263" s="17">
        <v>0.15009735002796301</v>
      </c>
      <c r="P263" s="17"/>
      <c r="Q263" s="17">
        <v>0.19256415011894501</v>
      </c>
      <c r="R263" s="17">
        <v>0.17495441672315201</v>
      </c>
      <c r="S263" s="17">
        <v>0.129387675517175</v>
      </c>
      <c r="T263" s="17">
        <v>0.171111563692769</v>
      </c>
      <c r="U263" s="17">
        <v>0.145390989857731</v>
      </c>
      <c r="V263" s="17">
        <v>0.115122707208702</v>
      </c>
      <c r="W263" s="17">
        <v>0.10600422409117401</v>
      </c>
      <c r="X263" s="17">
        <v>0.131324060175697</v>
      </c>
      <c r="Y263" s="17">
        <v>0.19015039914484899</v>
      </c>
      <c r="Z263" s="17">
        <v>0.128305154492206</v>
      </c>
      <c r="AA263" s="17">
        <v>0.12326164195124301</v>
      </c>
      <c r="AB263" s="17">
        <v>0.18209087571756499</v>
      </c>
      <c r="AC263" s="17">
        <v>8.4740815980671902E-2</v>
      </c>
      <c r="AD263" s="17">
        <v>0.103159535518298</v>
      </c>
      <c r="AE263" s="17">
        <v>0.16405657071093199</v>
      </c>
      <c r="AF263" s="17"/>
      <c r="AG263" s="17">
        <v>0.21824930993331301</v>
      </c>
      <c r="AH263" s="17">
        <v>8.8200884228079202E-2</v>
      </c>
      <c r="AI263" s="17">
        <v>8.6462398370259597E-2</v>
      </c>
      <c r="AJ263" s="17">
        <v>0.16311554363217301</v>
      </c>
      <c r="AK263" s="17">
        <v>0.16428954446721</v>
      </c>
      <c r="AL263" s="17">
        <v>0.16505529465826299</v>
      </c>
      <c r="AM263" s="17"/>
      <c r="AN263" s="17">
        <v>0.11218340042536699</v>
      </c>
      <c r="AO263" s="17">
        <v>0.222456834733499</v>
      </c>
      <c r="AP263" s="17">
        <v>0.12373142706083</v>
      </c>
      <c r="AQ263" s="17"/>
      <c r="AR263" s="17">
        <v>0.17446987427491001</v>
      </c>
      <c r="AS263" s="17">
        <v>0.22938920230260901</v>
      </c>
      <c r="AT263" s="17">
        <v>8.5867178468377298E-2</v>
      </c>
      <c r="AU263" s="17"/>
      <c r="AV263" s="17">
        <v>0.15903962202080399</v>
      </c>
      <c r="AW263" s="17">
        <v>0.15916287557349099</v>
      </c>
      <c r="AX263" s="17">
        <v>0.12973192773698999</v>
      </c>
      <c r="AY263" s="17"/>
      <c r="AZ263" s="17">
        <v>0.15145506780336099</v>
      </c>
      <c r="BA263" s="17">
        <v>0.14877155958286201</v>
      </c>
    </row>
    <row r="264" spans="2:53" x14ac:dyDescent="0.35">
      <c r="B264" t="s">
        <v>173</v>
      </c>
      <c r="C264" s="17">
        <v>0.14465822429012401</v>
      </c>
      <c r="D264" s="17">
        <v>0.153667649799062</v>
      </c>
      <c r="E264" s="17">
        <v>0.13701330840510201</v>
      </c>
      <c r="F264" s="17"/>
      <c r="G264" s="17">
        <v>0.159526550266751</v>
      </c>
      <c r="H264" s="17">
        <v>0.15845175527880101</v>
      </c>
      <c r="I264" s="17">
        <v>0.13253357334528201</v>
      </c>
      <c r="J264" s="17">
        <v>0.14168459932195299</v>
      </c>
      <c r="K264" s="17">
        <v>0.12416510267396499</v>
      </c>
      <c r="L264" s="17">
        <v>0.152903969410709</v>
      </c>
      <c r="M264" s="17"/>
      <c r="N264" s="17">
        <v>0.15139664755571</v>
      </c>
      <c r="O264" s="17">
        <v>0.140222186300336</v>
      </c>
      <c r="P264" s="17"/>
      <c r="Q264" s="17">
        <v>0.14818496399601</v>
      </c>
      <c r="R264" s="17">
        <v>0.111854256906843</v>
      </c>
      <c r="S264" s="17">
        <v>0.10863473989445301</v>
      </c>
      <c r="T264" s="17">
        <v>0.15432591789356001</v>
      </c>
      <c r="U264" s="17">
        <v>0.15943019307679401</v>
      </c>
      <c r="V264" s="17">
        <v>0.134529281165396</v>
      </c>
      <c r="W264" s="17">
        <v>0.16690280680542299</v>
      </c>
      <c r="X264" s="17">
        <v>0.200427800009604</v>
      </c>
      <c r="Y264" s="17">
        <v>0.162670538469708</v>
      </c>
      <c r="Z264" s="17">
        <v>0.12630779830781999</v>
      </c>
      <c r="AA264" s="17">
        <v>0.10194458950834701</v>
      </c>
      <c r="AB264" s="17">
        <v>9.75042925086545E-2</v>
      </c>
      <c r="AC264" s="17">
        <v>0.156671323279262</v>
      </c>
      <c r="AD264" s="17">
        <v>3.6462015593969103E-2</v>
      </c>
      <c r="AE264" s="17">
        <v>0.26165310172151102</v>
      </c>
      <c r="AF264" s="17"/>
      <c r="AG264" s="17">
        <v>0.17525856254878699</v>
      </c>
      <c r="AH264" s="17">
        <v>0.11842535488861899</v>
      </c>
      <c r="AI264" s="17">
        <v>0.10907311711952999</v>
      </c>
      <c r="AJ264" s="17">
        <v>0.22097309355721101</v>
      </c>
      <c r="AK264" s="17">
        <v>0.173081284714382</v>
      </c>
      <c r="AL264" s="17">
        <v>0.114365323755611</v>
      </c>
      <c r="AM264" s="17"/>
      <c r="AN264" s="17">
        <v>0.17689473861577201</v>
      </c>
      <c r="AO264" s="17">
        <v>0.15508947705162299</v>
      </c>
      <c r="AP264" s="17">
        <v>0.13358762190432</v>
      </c>
      <c r="AQ264" s="17"/>
      <c r="AR264" s="17">
        <v>0.158933076457485</v>
      </c>
      <c r="AS264" s="17">
        <v>0.22688777797755799</v>
      </c>
      <c r="AT264" s="17">
        <v>9.4678448140974703E-2</v>
      </c>
      <c r="AU264" s="17"/>
      <c r="AV264" s="17">
        <v>0.103977562258699</v>
      </c>
      <c r="AW264" s="17">
        <v>0.18791285866618701</v>
      </c>
      <c r="AX264" s="17">
        <v>0.101442752575173</v>
      </c>
      <c r="AY264" s="17"/>
      <c r="AZ264" s="17">
        <v>0.15261653673450801</v>
      </c>
      <c r="BA264" s="17">
        <v>0.134098566230407</v>
      </c>
    </row>
    <row r="265" spans="2:53" x14ac:dyDescent="0.35">
      <c r="B265" t="s">
        <v>174</v>
      </c>
      <c r="C265" s="17">
        <v>0.468427515743226</v>
      </c>
      <c r="D265" s="17">
        <v>0.44468531671482803</v>
      </c>
      <c r="E265" s="17">
        <v>0.48803619659117298</v>
      </c>
      <c r="F265" s="17"/>
      <c r="G265" s="17">
        <v>0.243623242741799</v>
      </c>
      <c r="H265" s="17">
        <v>0.33005778666978502</v>
      </c>
      <c r="I265" s="17">
        <v>0.493712850522524</v>
      </c>
      <c r="J265" s="17">
        <v>0.54644689762020404</v>
      </c>
      <c r="K265" s="17">
        <v>0.54012115786528603</v>
      </c>
      <c r="L265" s="17">
        <v>0.52533814661218303</v>
      </c>
      <c r="M265" s="17"/>
      <c r="N265" s="17">
        <v>0.453469088015926</v>
      </c>
      <c r="O265" s="17">
        <v>0.47827494607677201</v>
      </c>
      <c r="P265" s="17"/>
      <c r="Q265" s="17">
        <v>0.31440823301387999</v>
      </c>
      <c r="R265" s="17">
        <v>0.52448291793678103</v>
      </c>
      <c r="S265" s="17">
        <v>0.49973016855215602</v>
      </c>
      <c r="T265" s="17">
        <v>0.442746915999369</v>
      </c>
      <c r="U265" s="17">
        <v>0.46997770089956198</v>
      </c>
      <c r="V265" s="17">
        <v>0.49161957994222499</v>
      </c>
      <c r="W265" s="17">
        <v>0.49236136825943599</v>
      </c>
      <c r="X265" s="17">
        <v>0.50961053117717703</v>
      </c>
      <c r="Y265" s="17">
        <v>0.42689448966273102</v>
      </c>
      <c r="Z265" s="17">
        <v>0.50223236866085696</v>
      </c>
      <c r="AA265" s="17">
        <v>0.59377219226688405</v>
      </c>
      <c r="AB265" s="17">
        <v>0.50472067712707802</v>
      </c>
      <c r="AC265" s="17">
        <v>0.45514354936009499</v>
      </c>
      <c r="AD265" s="17">
        <v>0.53285593640394202</v>
      </c>
      <c r="AE265" s="17">
        <v>0.37497641723417802</v>
      </c>
      <c r="AF265" s="17"/>
      <c r="AG265" s="17">
        <v>0.193368984876368</v>
      </c>
      <c r="AH265" s="17">
        <v>0.66340213352989097</v>
      </c>
      <c r="AI265" s="17">
        <v>0.43816203009934301</v>
      </c>
      <c r="AJ265" s="17">
        <v>0.42167081829386699</v>
      </c>
      <c r="AK265" s="17">
        <v>0.419586754458591</v>
      </c>
      <c r="AL265" s="17">
        <v>0.52338421106750699</v>
      </c>
      <c r="AM265" s="17"/>
      <c r="AN265" s="17">
        <v>0.46191071027161101</v>
      </c>
      <c r="AO265" s="17">
        <v>0.33795631797709802</v>
      </c>
      <c r="AP265" s="17">
        <v>0.53595888606931796</v>
      </c>
      <c r="AQ265" s="17"/>
      <c r="AR265" s="17">
        <v>0.114699023080702</v>
      </c>
      <c r="AS265" s="17">
        <v>0.22062000403689899</v>
      </c>
      <c r="AT265" s="17">
        <v>0.70434200993408802</v>
      </c>
      <c r="AU265" s="17"/>
      <c r="AV265" s="17">
        <v>0.32096318607132601</v>
      </c>
      <c r="AW265" s="17">
        <v>0.41743046767777597</v>
      </c>
      <c r="AX265" s="17">
        <v>0.59921279386201698</v>
      </c>
      <c r="AY265" s="17"/>
      <c r="AZ265" s="17">
        <v>0.44134077558374801</v>
      </c>
      <c r="BA265" s="17">
        <v>0.50436813959223303</v>
      </c>
    </row>
    <row r="266" spans="2:53" x14ac:dyDescent="0.35">
      <c r="B266" t="s">
        <v>130</v>
      </c>
      <c r="C266" s="17">
        <v>4.1080958609629403E-2</v>
      </c>
      <c r="D266" s="17">
        <v>2.3678054174836399E-2</v>
      </c>
      <c r="E266" s="17">
        <v>5.6994244132332797E-2</v>
      </c>
      <c r="F266" s="17"/>
      <c r="G266" s="17">
        <v>5.4950807794146503E-2</v>
      </c>
      <c r="H266" s="17">
        <v>4.1638993113114198E-2</v>
      </c>
      <c r="I266" s="17">
        <v>2.89285772725866E-2</v>
      </c>
      <c r="J266" s="17">
        <v>3.9918572320376801E-2</v>
      </c>
      <c r="K266" s="17">
        <v>5.4591952721492101E-2</v>
      </c>
      <c r="L266" s="17">
        <v>3.5100667354683902E-2</v>
      </c>
      <c r="M266" s="17"/>
      <c r="N266" s="17">
        <v>3.0997662501915799E-2</v>
      </c>
      <c r="O266" s="17">
        <v>4.7718992884582298E-2</v>
      </c>
      <c r="P266" s="17"/>
      <c r="Q266" s="17">
        <v>8.7864081363237298E-2</v>
      </c>
      <c r="R266" s="17">
        <v>3.62904401310956E-2</v>
      </c>
      <c r="S266" s="17">
        <v>5.0604705449922002E-2</v>
      </c>
      <c r="T266" s="17">
        <v>3.5580616415958902E-2</v>
      </c>
      <c r="U266" s="17">
        <v>4.7543349881847698E-2</v>
      </c>
      <c r="V266" s="17">
        <v>6.9723015476409494E-2</v>
      </c>
      <c r="W266" s="17">
        <v>3.65779250488917E-2</v>
      </c>
      <c r="X266" s="17">
        <v>4.3400787802353302E-3</v>
      </c>
      <c r="Y266" s="17">
        <v>3.49914332200068E-2</v>
      </c>
      <c r="Z266" s="17">
        <v>1.7012743194877399E-2</v>
      </c>
      <c r="AA266" s="17">
        <v>0</v>
      </c>
      <c r="AB266" s="17">
        <v>0</v>
      </c>
      <c r="AC266" s="17">
        <v>2.48619944668124E-2</v>
      </c>
      <c r="AD266" s="17">
        <v>0</v>
      </c>
      <c r="AE266" s="17">
        <v>2.29888971030149E-2</v>
      </c>
      <c r="AF266" s="17"/>
      <c r="AG266" s="17">
        <v>3.20887182681047E-2</v>
      </c>
      <c r="AH266" s="17">
        <v>7.26372955119168E-3</v>
      </c>
      <c r="AI266" s="17">
        <v>1.88357255012843E-2</v>
      </c>
      <c r="AJ266" s="17">
        <v>1.5230071964824E-2</v>
      </c>
      <c r="AK266" s="17">
        <v>3.2077469076829498E-2</v>
      </c>
      <c r="AL266" s="17">
        <v>6.3374006375276098E-2</v>
      </c>
      <c r="AM266" s="17"/>
      <c r="AN266" s="17">
        <v>3.7824701964441002E-2</v>
      </c>
      <c r="AO266" s="17">
        <v>3.7889797697999099E-2</v>
      </c>
      <c r="AP266" s="17">
        <v>1.4327433509742599E-2</v>
      </c>
      <c r="AQ266" s="17"/>
      <c r="AR266" s="17">
        <v>0</v>
      </c>
      <c r="AS266" s="17">
        <v>3.1116040881861099E-2</v>
      </c>
      <c r="AT266" s="17">
        <v>1.88583655557528E-2</v>
      </c>
      <c r="AU266" s="17"/>
      <c r="AV266" s="17">
        <v>6.4789966421425101E-3</v>
      </c>
      <c r="AW266" s="17">
        <v>2.9750320868404002E-2</v>
      </c>
      <c r="AX266" s="17">
        <v>1.5770373122169501E-2</v>
      </c>
      <c r="AY266" s="17"/>
      <c r="AZ266" s="17">
        <v>2.7625154378871902E-2</v>
      </c>
      <c r="BA266" s="17">
        <v>5.8935081903765098E-2</v>
      </c>
    </row>
    <row r="267" spans="2:53" x14ac:dyDescent="0.35">
      <c r="C267" s="17"/>
      <c r="D267" s="17"/>
      <c r="E267" s="17"/>
      <c r="F267" s="17"/>
      <c r="G267" s="17"/>
      <c r="H267" s="17"/>
      <c r="I267" s="17"/>
      <c r="J267" s="17"/>
      <c r="K267" s="17"/>
      <c r="L267" s="17"/>
      <c r="M267" s="17"/>
      <c r="N267" s="17"/>
      <c r="O267" s="17"/>
      <c r="P267" s="17"/>
      <c r="Q267" s="17"/>
      <c r="R267" s="17"/>
      <c r="S267" s="17"/>
      <c r="T267" s="17"/>
      <c r="U267" s="17"/>
      <c r="V267" s="17"/>
      <c r="W267" s="17"/>
      <c r="X267" s="17"/>
      <c r="Y267" s="17"/>
      <c r="Z267" s="17"/>
      <c r="AA267" s="17"/>
      <c r="AB267" s="17"/>
      <c r="AC267" s="17"/>
      <c r="AD267" s="17"/>
      <c r="AE267" s="17"/>
      <c r="AF267" s="17"/>
      <c r="AG267" s="17"/>
      <c r="AH267" s="17"/>
      <c r="AI267" s="17"/>
      <c r="AJ267" s="17"/>
      <c r="AK267" s="17"/>
      <c r="AL267" s="17"/>
      <c r="AM267" s="17"/>
      <c r="AN267" s="17"/>
      <c r="AO267" s="17"/>
      <c r="AP267" s="17"/>
      <c r="AQ267" s="17"/>
      <c r="AR267" s="17"/>
      <c r="AS267" s="17"/>
      <c r="AT267" s="17"/>
      <c r="AU267" s="17"/>
      <c r="AV267" s="17"/>
      <c r="AW267" s="17"/>
      <c r="AX267" s="17"/>
      <c r="AY267" s="17"/>
      <c r="AZ267" s="17"/>
      <c r="BA267" s="17"/>
    </row>
    <row r="268" spans="2:53" x14ac:dyDescent="0.35">
      <c r="B268" s="6" t="s">
        <v>176</v>
      </c>
      <c r="C268" s="17"/>
      <c r="D268" s="17"/>
      <c r="E268" s="17"/>
      <c r="F268" s="17"/>
      <c r="G268" s="17"/>
      <c r="H268" s="17"/>
      <c r="I268" s="17"/>
      <c r="J268" s="17"/>
      <c r="K268" s="17"/>
      <c r="L268" s="17"/>
      <c r="M268" s="17"/>
      <c r="N268" s="17"/>
      <c r="O268" s="17"/>
      <c r="P268" s="17"/>
      <c r="Q268" s="17"/>
      <c r="R268" s="17"/>
      <c r="S268" s="17"/>
      <c r="T268" s="17"/>
      <c r="U268" s="17"/>
      <c r="V268" s="17"/>
      <c r="W268" s="17"/>
      <c r="X268" s="17"/>
      <c r="Y268" s="17"/>
      <c r="Z268" s="17"/>
      <c r="AA268" s="17"/>
      <c r="AB268" s="17"/>
      <c r="AC268" s="17"/>
      <c r="AD268" s="17"/>
      <c r="AE268" s="17"/>
      <c r="AF268" s="17"/>
      <c r="AG268" s="17"/>
      <c r="AH268" s="17"/>
      <c r="AI268" s="17"/>
      <c r="AJ268" s="17"/>
      <c r="AK268" s="17"/>
      <c r="AL268" s="17"/>
      <c r="AM268" s="17"/>
      <c r="AN268" s="17"/>
      <c r="AO268" s="17"/>
      <c r="AP268" s="17"/>
      <c r="AQ268" s="17"/>
      <c r="AR268" s="17"/>
      <c r="AS268" s="17"/>
      <c r="AT268" s="17"/>
      <c r="AU268" s="17"/>
      <c r="AV268" s="17"/>
      <c r="AW268" s="17"/>
      <c r="AX268" s="17"/>
      <c r="AY268" s="17"/>
      <c r="AZ268" s="17"/>
      <c r="BA268" s="17"/>
    </row>
    <row r="269" spans="2:53" x14ac:dyDescent="0.35">
      <c r="B269" s="21" t="s">
        <v>86</v>
      </c>
      <c r="C269" s="17"/>
      <c r="D269" s="17"/>
      <c r="E269" s="17"/>
      <c r="F269" s="17"/>
      <c r="G269" s="17"/>
      <c r="H269" s="17"/>
      <c r="I269" s="17"/>
      <c r="J269" s="17"/>
      <c r="K269" s="17"/>
      <c r="L269" s="17"/>
      <c r="M269" s="17"/>
      <c r="N269" s="17"/>
      <c r="O269" s="17"/>
      <c r="P269" s="17"/>
      <c r="Q269" s="17"/>
      <c r="R269" s="17"/>
      <c r="S269" s="17"/>
      <c r="T269" s="17"/>
      <c r="U269" s="17"/>
      <c r="V269" s="17"/>
      <c r="W269" s="17"/>
      <c r="X269" s="17"/>
      <c r="Y269" s="17"/>
      <c r="Z269" s="17"/>
      <c r="AA269" s="17"/>
      <c r="AB269" s="17"/>
      <c r="AC269" s="17"/>
      <c r="AD269" s="17"/>
      <c r="AE269" s="17"/>
      <c r="AF269" s="17"/>
      <c r="AG269" s="17"/>
      <c r="AH269" s="17"/>
      <c r="AI269" s="17"/>
      <c r="AJ269" s="17"/>
      <c r="AK269" s="17"/>
      <c r="AL269" s="17"/>
      <c r="AM269" s="17"/>
      <c r="AN269" s="17"/>
      <c r="AO269" s="17"/>
      <c r="AP269" s="17"/>
      <c r="AQ269" s="17"/>
      <c r="AR269" s="17"/>
      <c r="AS269" s="17"/>
      <c r="AT269" s="17"/>
      <c r="AU269" s="17"/>
      <c r="AV269" s="17"/>
      <c r="AW269" s="17"/>
      <c r="AX269" s="17"/>
      <c r="AY269" s="17"/>
      <c r="AZ269" s="17"/>
      <c r="BA269" s="17"/>
    </row>
    <row r="270" spans="2:53" x14ac:dyDescent="0.35">
      <c r="B270" t="s">
        <v>171</v>
      </c>
      <c r="C270" s="17">
        <v>5.2685282940730799E-2</v>
      </c>
      <c r="D270" s="17">
        <v>6.2729585633988699E-2</v>
      </c>
      <c r="E270" s="17">
        <v>4.3773917982996402E-2</v>
      </c>
      <c r="F270" s="17"/>
      <c r="G270" s="17">
        <v>9.7856079057455095E-2</v>
      </c>
      <c r="H270" s="17">
        <v>7.8769359973126896E-2</v>
      </c>
      <c r="I270" s="17">
        <v>7.7862625518948098E-2</v>
      </c>
      <c r="J270" s="17">
        <v>2.7409243622984601E-2</v>
      </c>
      <c r="K270" s="17">
        <v>2.5813614688758799E-2</v>
      </c>
      <c r="L270" s="17">
        <v>3.7738973611534901E-2</v>
      </c>
      <c r="M270" s="17"/>
      <c r="N270" s="17">
        <v>6.6855828069018797E-2</v>
      </c>
      <c r="O270" s="17">
        <v>4.3356531384542402E-2</v>
      </c>
      <c r="P270" s="17"/>
      <c r="Q270" s="17">
        <v>7.9039496345148605E-2</v>
      </c>
      <c r="R270" s="17">
        <v>5.9613978421152201E-2</v>
      </c>
      <c r="S270" s="17">
        <v>3.1177420030370599E-2</v>
      </c>
      <c r="T270" s="17">
        <v>2.8539049980685301E-2</v>
      </c>
      <c r="U270" s="17">
        <v>7.4814685520390195E-2</v>
      </c>
      <c r="V270" s="17">
        <v>3.2325844608017497E-2</v>
      </c>
      <c r="W270" s="17">
        <v>7.21683635833896E-2</v>
      </c>
      <c r="X270" s="17">
        <v>4.9078468326145097E-2</v>
      </c>
      <c r="Y270" s="17">
        <v>3.7107701896035801E-2</v>
      </c>
      <c r="Z270" s="17">
        <v>0.100875791781424</v>
      </c>
      <c r="AA270" s="17">
        <v>3.1319911097722697E-2</v>
      </c>
      <c r="AB270" s="17">
        <v>3.41954023405001E-2</v>
      </c>
      <c r="AC270" s="17">
        <v>2.6416495284821501E-2</v>
      </c>
      <c r="AD270" s="17">
        <v>3.5299148014519298E-2</v>
      </c>
      <c r="AE270" s="17">
        <v>0.107343996449005</v>
      </c>
      <c r="AF270" s="17"/>
      <c r="AG270" s="17">
        <v>8.9299530966009399E-2</v>
      </c>
      <c r="AH270" s="17">
        <v>2.1398386977792099E-2</v>
      </c>
      <c r="AI270" s="17">
        <v>0.11839502620982501</v>
      </c>
      <c r="AJ270" s="17">
        <v>4.3532221132745103E-2</v>
      </c>
      <c r="AK270" s="17">
        <v>6.8320162338273802E-2</v>
      </c>
      <c r="AL270" s="17">
        <v>3.41538663118491E-2</v>
      </c>
      <c r="AM270" s="17"/>
      <c r="AN270" s="17">
        <v>6.8944552771716405E-2</v>
      </c>
      <c r="AO270" s="17">
        <v>5.7173853262865101E-2</v>
      </c>
      <c r="AP270" s="17">
        <v>4.5037358052055401E-2</v>
      </c>
      <c r="AQ270" s="17"/>
      <c r="AR270" s="17">
        <v>0.272306112358988</v>
      </c>
      <c r="AS270" s="17">
        <v>5.0772810541883602E-2</v>
      </c>
      <c r="AT270" s="17">
        <v>2.69775729923789E-2</v>
      </c>
      <c r="AU270" s="17"/>
      <c r="AV270" s="17">
        <v>0.176158045569445</v>
      </c>
      <c r="AW270" s="17">
        <v>4.8719247740747602E-2</v>
      </c>
      <c r="AX270" s="17">
        <v>3.48917922117776E-2</v>
      </c>
      <c r="AY270" s="17"/>
      <c r="AZ270" s="17">
        <v>6.5081522890045707E-2</v>
      </c>
      <c r="BA270" s="17">
        <v>3.6237065305931099E-2</v>
      </c>
    </row>
    <row r="271" spans="2:53" x14ac:dyDescent="0.35">
      <c r="B271" t="s">
        <v>172</v>
      </c>
      <c r="C271" s="17">
        <v>0.16174532782596401</v>
      </c>
      <c r="D271" s="17">
        <v>0.18473520750796901</v>
      </c>
      <c r="E271" s="17">
        <v>0.14149574379543101</v>
      </c>
      <c r="F271" s="17"/>
      <c r="G271" s="17">
        <v>0.20216640352129001</v>
      </c>
      <c r="H271" s="17">
        <v>0.22540616321085</v>
      </c>
      <c r="I271" s="17">
        <v>0.107769787698367</v>
      </c>
      <c r="J271" s="17">
        <v>0.14396660293761199</v>
      </c>
      <c r="K271" s="17">
        <v>0.119278472164509</v>
      </c>
      <c r="L271" s="17">
        <v>0.18032883647667</v>
      </c>
      <c r="M271" s="17"/>
      <c r="N271" s="17">
        <v>0.16958199352463499</v>
      </c>
      <c r="O271" s="17">
        <v>0.156586295010362</v>
      </c>
      <c r="P271" s="17"/>
      <c r="Q271" s="17">
        <v>0.17045024371856299</v>
      </c>
      <c r="R271" s="17">
        <v>0.112564713437876</v>
      </c>
      <c r="S271" s="17">
        <v>0.186694509010527</v>
      </c>
      <c r="T271" s="17">
        <v>0.19262030421753101</v>
      </c>
      <c r="U271" s="17">
        <v>0.14856419215347999</v>
      </c>
      <c r="V271" s="17">
        <v>0.15421291653161001</v>
      </c>
      <c r="W271" s="17">
        <v>0.17031594235462</v>
      </c>
      <c r="X271" s="17">
        <v>0.151669157179426</v>
      </c>
      <c r="Y271" s="17">
        <v>0.163534710003094</v>
      </c>
      <c r="Z271" s="17">
        <v>0.12750897694424501</v>
      </c>
      <c r="AA271" s="17">
        <v>0.17756294625805</v>
      </c>
      <c r="AB271" s="17">
        <v>0.154181535060983</v>
      </c>
      <c r="AC271" s="17">
        <v>0.30689535348560998</v>
      </c>
      <c r="AD271" s="17">
        <v>0.17153567232594499</v>
      </c>
      <c r="AE271" s="17">
        <v>0.13752764165161899</v>
      </c>
      <c r="AF271" s="17"/>
      <c r="AG271" s="17">
        <v>0.336260480317223</v>
      </c>
      <c r="AH271" s="17">
        <v>8.1348178652771899E-2</v>
      </c>
      <c r="AI271" s="17">
        <v>0.16696726657257099</v>
      </c>
      <c r="AJ271" s="17">
        <v>0.15421961917140101</v>
      </c>
      <c r="AK271" s="17">
        <v>0.20663776981069401</v>
      </c>
      <c r="AL271" s="17">
        <v>0.140800181158171</v>
      </c>
      <c r="AM271" s="17"/>
      <c r="AN271" s="17">
        <v>0.17235102597045401</v>
      </c>
      <c r="AO271" s="17">
        <v>0.22083471286664</v>
      </c>
      <c r="AP271" s="17">
        <v>0.14653107235375101</v>
      </c>
      <c r="AQ271" s="17"/>
      <c r="AR271" s="17">
        <v>0.28881726936118601</v>
      </c>
      <c r="AS271" s="17">
        <v>0.31712269955934502</v>
      </c>
      <c r="AT271" s="17">
        <v>5.0480716090089799E-2</v>
      </c>
      <c r="AU271" s="17"/>
      <c r="AV271" s="17">
        <v>0.26682219508640798</v>
      </c>
      <c r="AW271" s="17">
        <v>0.20092218928539399</v>
      </c>
      <c r="AX271" s="17">
        <v>0.101198305306288</v>
      </c>
      <c r="AY271" s="17"/>
      <c r="AZ271" s="17">
        <v>0.18304121728575901</v>
      </c>
      <c r="BA271" s="17">
        <v>0.13348841879600501</v>
      </c>
    </row>
    <row r="272" spans="2:53" x14ac:dyDescent="0.35">
      <c r="B272" t="s">
        <v>113</v>
      </c>
      <c r="C272" s="17">
        <v>0.15450958630213699</v>
      </c>
      <c r="D272" s="17">
        <v>0.15506092079421099</v>
      </c>
      <c r="E272" s="17">
        <v>0.15456261345226999</v>
      </c>
      <c r="F272" s="17"/>
      <c r="G272" s="17">
        <v>0.25310470742528901</v>
      </c>
      <c r="H272" s="17">
        <v>0.17468155089585599</v>
      </c>
      <c r="I272" s="17">
        <v>0.16869110407138799</v>
      </c>
      <c r="J272" s="17">
        <v>0.113907933770026</v>
      </c>
      <c r="K272" s="17">
        <v>0.15058970789527901</v>
      </c>
      <c r="L272" s="17">
        <v>0.124266264876833</v>
      </c>
      <c r="M272" s="17"/>
      <c r="N272" s="17">
        <v>0.14415538429601399</v>
      </c>
      <c r="O272" s="17">
        <v>0.16132596331538901</v>
      </c>
      <c r="P272" s="17"/>
      <c r="Q272" s="17">
        <v>0.228316545863542</v>
      </c>
      <c r="R272" s="17">
        <v>0.19853206955177</v>
      </c>
      <c r="S272" s="17">
        <v>0.15865811507899799</v>
      </c>
      <c r="T272" s="17">
        <v>0.14363454520549501</v>
      </c>
      <c r="U272" s="17">
        <v>0.128577147618891</v>
      </c>
      <c r="V272" s="17">
        <v>0.16581357441098399</v>
      </c>
      <c r="W272" s="17">
        <v>8.3357007072223502E-2</v>
      </c>
      <c r="X272" s="17">
        <v>0.17411333575694399</v>
      </c>
      <c r="Y272" s="17">
        <v>0.13961398538883699</v>
      </c>
      <c r="Z272" s="17">
        <v>0.141997391711606</v>
      </c>
      <c r="AA272" s="17">
        <v>4.42954650756704E-2</v>
      </c>
      <c r="AB272" s="17">
        <v>0.179226845499973</v>
      </c>
      <c r="AC272" s="17">
        <v>3.1628795218575201E-2</v>
      </c>
      <c r="AD272" s="17">
        <v>0.22384722766162499</v>
      </c>
      <c r="AE272" s="17">
        <v>0.181056298775158</v>
      </c>
      <c r="AF272" s="17"/>
      <c r="AG272" s="17">
        <v>0.231171262722423</v>
      </c>
      <c r="AH272" s="17">
        <v>9.9649250095951103E-2</v>
      </c>
      <c r="AI272" s="17">
        <v>0.106969759755425</v>
      </c>
      <c r="AJ272" s="17">
        <v>0.186903799453116</v>
      </c>
      <c r="AK272" s="17">
        <v>0.17688613737998601</v>
      </c>
      <c r="AL272" s="17">
        <v>0.14642952744722601</v>
      </c>
      <c r="AM272" s="17"/>
      <c r="AN272" s="17">
        <v>0.11122529759017299</v>
      </c>
      <c r="AO272" s="17">
        <v>0.212703033798644</v>
      </c>
      <c r="AP272" s="17">
        <v>0.13607695801614</v>
      </c>
      <c r="AQ272" s="17"/>
      <c r="AR272" s="17">
        <v>0.18617903014037099</v>
      </c>
      <c r="AS272" s="17">
        <v>0.22461606528678399</v>
      </c>
      <c r="AT272" s="17">
        <v>9.5346404519336403E-2</v>
      </c>
      <c r="AU272" s="17"/>
      <c r="AV272" s="17">
        <v>0.146301105480139</v>
      </c>
      <c r="AW272" s="17">
        <v>0.1608107732562</v>
      </c>
      <c r="AX272" s="17">
        <v>0.12870737715873201</v>
      </c>
      <c r="AY272" s="17"/>
      <c r="AZ272" s="17">
        <v>0.14680251988624499</v>
      </c>
      <c r="BA272" s="17">
        <v>0.16473587316434499</v>
      </c>
    </row>
    <row r="273" spans="2:53" x14ac:dyDescent="0.35">
      <c r="B273" t="s">
        <v>173</v>
      </c>
      <c r="C273" s="17">
        <v>0.15171649733814299</v>
      </c>
      <c r="D273" s="17">
        <v>0.156864738558844</v>
      </c>
      <c r="E273" s="17">
        <v>0.146006155640869</v>
      </c>
      <c r="F273" s="17"/>
      <c r="G273" s="17">
        <v>0.18439302679333699</v>
      </c>
      <c r="H273" s="17">
        <v>0.15885117637958199</v>
      </c>
      <c r="I273" s="17">
        <v>0.14965597560843</v>
      </c>
      <c r="J273" s="17">
        <v>0.16996308746680899</v>
      </c>
      <c r="K273" s="17">
        <v>0.126757133296585</v>
      </c>
      <c r="L273" s="17">
        <v>0.13947935703914699</v>
      </c>
      <c r="M273" s="17"/>
      <c r="N273" s="17">
        <v>0.16621292861641099</v>
      </c>
      <c r="O273" s="17">
        <v>0.142173208451086</v>
      </c>
      <c r="P273" s="17"/>
      <c r="Q273" s="17">
        <v>0.12408109502313</v>
      </c>
      <c r="R273" s="17">
        <v>8.0258270948071003E-2</v>
      </c>
      <c r="S273" s="17">
        <v>0.13454387305218299</v>
      </c>
      <c r="T273" s="17">
        <v>0.15615387508041101</v>
      </c>
      <c r="U273" s="17">
        <v>0.157186349205368</v>
      </c>
      <c r="V273" s="17">
        <v>0.12201897364834</v>
      </c>
      <c r="W273" s="17">
        <v>0.182857442176003</v>
      </c>
      <c r="X273" s="17">
        <v>0.135479969442411</v>
      </c>
      <c r="Y273" s="17">
        <v>0.23043511399052</v>
      </c>
      <c r="Z273" s="17">
        <v>0.16053401072468501</v>
      </c>
      <c r="AA273" s="17">
        <v>0.247402296356939</v>
      </c>
      <c r="AB273" s="17">
        <v>0.183782455052905</v>
      </c>
      <c r="AC273" s="17">
        <v>0.17991580665089901</v>
      </c>
      <c r="AD273" s="17">
        <v>0.11275223198475701</v>
      </c>
      <c r="AE273" s="17">
        <v>0.25004994185213603</v>
      </c>
      <c r="AF273" s="17"/>
      <c r="AG273" s="17">
        <v>0.16045324035976499</v>
      </c>
      <c r="AH273" s="17">
        <v>0.111869911324199</v>
      </c>
      <c r="AI273" s="17">
        <v>0.164812776825283</v>
      </c>
      <c r="AJ273" s="17">
        <v>0.168147311263563</v>
      </c>
      <c r="AK273" s="17">
        <v>0.16639682332299599</v>
      </c>
      <c r="AL273" s="17">
        <v>0.140505225828433</v>
      </c>
      <c r="AM273" s="17"/>
      <c r="AN273" s="17">
        <v>0.19302765052269</v>
      </c>
      <c r="AO273" s="17">
        <v>0.15183157810371001</v>
      </c>
      <c r="AP273" s="17">
        <v>0.138498744092177</v>
      </c>
      <c r="AQ273" s="17"/>
      <c r="AR273" s="17">
        <v>0.14859110754737601</v>
      </c>
      <c r="AS273" s="17">
        <v>0.21645899416662201</v>
      </c>
      <c r="AT273" s="17">
        <v>0.120459073821878</v>
      </c>
      <c r="AU273" s="17"/>
      <c r="AV273" s="17">
        <v>0.18298664578267701</v>
      </c>
      <c r="AW273" s="17">
        <v>0.17868859615764399</v>
      </c>
      <c r="AX273" s="17">
        <v>0.121261000949918</v>
      </c>
      <c r="AY273" s="17"/>
      <c r="AZ273" s="17">
        <v>0.172679539805695</v>
      </c>
      <c r="BA273" s="17">
        <v>0.12390123349978099</v>
      </c>
    </row>
    <row r="274" spans="2:53" x14ac:dyDescent="0.35">
      <c r="B274" t="s">
        <v>174</v>
      </c>
      <c r="C274" s="17">
        <v>0.44437331964127502</v>
      </c>
      <c r="D274" s="17">
        <v>0.41778062703042002</v>
      </c>
      <c r="E274" s="17">
        <v>0.46806718006742798</v>
      </c>
      <c r="F274" s="17"/>
      <c r="G274" s="17">
        <v>0.19697450834611799</v>
      </c>
      <c r="H274" s="17">
        <v>0.33272752366731301</v>
      </c>
      <c r="I274" s="17">
        <v>0.47330610888778901</v>
      </c>
      <c r="J274" s="17">
        <v>0.51223058602796601</v>
      </c>
      <c r="K274" s="17">
        <v>0.52506188523558395</v>
      </c>
      <c r="L274" s="17">
        <v>0.49400795483287702</v>
      </c>
      <c r="M274" s="17"/>
      <c r="N274" s="17">
        <v>0.426354786984465</v>
      </c>
      <c r="O274" s="17">
        <v>0.456235277882169</v>
      </c>
      <c r="P274" s="17"/>
      <c r="Q274" s="17">
        <v>0.31435665002246699</v>
      </c>
      <c r="R274" s="17">
        <v>0.47711872740397798</v>
      </c>
      <c r="S274" s="17">
        <v>0.455019409896538</v>
      </c>
      <c r="T274" s="17">
        <v>0.449905656219932</v>
      </c>
      <c r="U274" s="17">
        <v>0.46003558188496102</v>
      </c>
      <c r="V274" s="17">
        <v>0.46366757325572999</v>
      </c>
      <c r="W274" s="17">
        <v>0.47333367121508102</v>
      </c>
      <c r="X274" s="17">
        <v>0.48965906929507402</v>
      </c>
      <c r="Y274" s="17">
        <v>0.40680334981580202</v>
      </c>
      <c r="Z274" s="17">
        <v>0.46908382883804001</v>
      </c>
      <c r="AA274" s="17">
        <v>0.499419381211618</v>
      </c>
      <c r="AB274" s="17">
        <v>0.42333122004477203</v>
      </c>
      <c r="AC274" s="17">
        <v>0.45514354936009499</v>
      </c>
      <c r="AD274" s="17">
        <v>0.45656572001315399</v>
      </c>
      <c r="AE274" s="17">
        <v>0.32402212127208202</v>
      </c>
      <c r="AF274" s="17"/>
      <c r="AG274" s="17">
        <v>0.15139003407847501</v>
      </c>
      <c r="AH274" s="17">
        <v>0.68010609792857801</v>
      </c>
      <c r="AI274" s="17">
        <v>0.42801725041647598</v>
      </c>
      <c r="AJ274" s="17">
        <v>0.43906949045356802</v>
      </c>
      <c r="AK274" s="17">
        <v>0.36335644354373298</v>
      </c>
      <c r="AL274" s="17">
        <v>0.48373852102953502</v>
      </c>
      <c r="AM274" s="17"/>
      <c r="AN274" s="17">
        <v>0.429857505567461</v>
      </c>
      <c r="AO274" s="17">
        <v>0.32527511845288198</v>
      </c>
      <c r="AP274" s="17">
        <v>0.52141634958807703</v>
      </c>
      <c r="AQ274" s="17"/>
      <c r="AR274" s="17">
        <v>0.104106480592078</v>
      </c>
      <c r="AS274" s="17">
        <v>0.17327458691445999</v>
      </c>
      <c r="AT274" s="17">
        <v>0.69058646719590999</v>
      </c>
      <c r="AU274" s="17"/>
      <c r="AV274" s="17">
        <v>0.22773200808133101</v>
      </c>
      <c r="AW274" s="17">
        <v>0.38898097610530002</v>
      </c>
      <c r="AX274" s="17">
        <v>0.60051809931158895</v>
      </c>
      <c r="AY274" s="17"/>
      <c r="AZ274" s="17">
        <v>0.41138844779814099</v>
      </c>
      <c r="BA274" s="17">
        <v>0.48814000639065802</v>
      </c>
    </row>
    <row r="275" spans="2:53" x14ac:dyDescent="0.35">
      <c r="B275" t="s">
        <v>130</v>
      </c>
      <c r="C275" s="17">
        <v>3.4969985951749501E-2</v>
      </c>
      <c r="D275" s="17">
        <v>2.2828920474567999E-2</v>
      </c>
      <c r="E275" s="17">
        <v>4.6094389061005298E-2</v>
      </c>
      <c r="F275" s="17"/>
      <c r="G275" s="17">
        <v>6.5505274856511003E-2</v>
      </c>
      <c r="H275" s="17">
        <v>2.95642258732715E-2</v>
      </c>
      <c r="I275" s="17">
        <v>2.27143982150773E-2</v>
      </c>
      <c r="J275" s="17">
        <v>3.2522546174602401E-2</v>
      </c>
      <c r="K275" s="17">
        <v>5.24991867192839E-2</v>
      </c>
      <c r="L275" s="17">
        <v>2.41786131629377E-2</v>
      </c>
      <c r="M275" s="17"/>
      <c r="N275" s="17">
        <v>2.6839078509456601E-2</v>
      </c>
      <c r="O275" s="17">
        <v>4.0322723956450202E-2</v>
      </c>
      <c r="P275" s="17"/>
      <c r="Q275" s="17">
        <v>8.37559690271482E-2</v>
      </c>
      <c r="R275" s="17">
        <v>7.1912240237153896E-2</v>
      </c>
      <c r="S275" s="17">
        <v>3.3906672931382498E-2</v>
      </c>
      <c r="T275" s="17">
        <v>2.9146569295945599E-2</v>
      </c>
      <c r="U275" s="17">
        <v>3.0822043616909801E-2</v>
      </c>
      <c r="V275" s="17">
        <v>6.1961117545319001E-2</v>
      </c>
      <c r="W275" s="17">
        <v>1.79675735986825E-2</v>
      </c>
      <c r="X275" s="17">
        <v>0</v>
      </c>
      <c r="Y275" s="17">
        <v>2.25051389057121E-2</v>
      </c>
      <c r="Z275" s="17">
        <v>0</v>
      </c>
      <c r="AA275" s="17">
        <v>0</v>
      </c>
      <c r="AB275" s="17">
        <v>2.5282542000866701E-2</v>
      </c>
      <c r="AC275" s="17">
        <v>0</v>
      </c>
      <c r="AD275" s="17">
        <v>0</v>
      </c>
      <c r="AE275" s="17">
        <v>0</v>
      </c>
      <c r="AF275" s="17"/>
      <c r="AG275" s="17">
        <v>3.14254515561046E-2</v>
      </c>
      <c r="AH275" s="17">
        <v>5.6281750207082199E-3</v>
      </c>
      <c r="AI275" s="17">
        <v>1.4837920220420501E-2</v>
      </c>
      <c r="AJ275" s="17">
        <v>8.1275585256066502E-3</v>
      </c>
      <c r="AK275" s="17">
        <v>1.8402663604317901E-2</v>
      </c>
      <c r="AL275" s="17">
        <v>5.4372678224785101E-2</v>
      </c>
      <c r="AM275" s="17"/>
      <c r="AN275" s="17">
        <v>2.45939675775056E-2</v>
      </c>
      <c r="AO275" s="17">
        <v>3.21817035152593E-2</v>
      </c>
      <c r="AP275" s="17">
        <v>1.24395178978005E-2</v>
      </c>
      <c r="AQ275" s="17"/>
      <c r="AR275" s="17">
        <v>0</v>
      </c>
      <c r="AS275" s="17">
        <v>1.7754843530905701E-2</v>
      </c>
      <c r="AT275" s="17">
        <v>1.6149765380407102E-2</v>
      </c>
      <c r="AU275" s="17"/>
      <c r="AV275" s="17">
        <v>0</v>
      </c>
      <c r="AW275" s="17">
        <v>2.1878217454714501E-2</v>
      </c>
      <c r="AX275" s="17">
        <v>1.34234250616951E-2</v>
      </c>
      <c r="AY275" s="17"/>
      <c r="AZ275" s="17">
        <v>2.1006752334114601E-2</v>
      </c>
      <c r="BA275" s="17">
        <v>5.3497402843280702E-2</v>
      </c>
    </row>
    <row r="276" spans="2:53" x14ac:dyDescent="0.35">
      <c r="C276" s="17"/>
      <c r="D276" s="17"/>
      <c r="E276" s="17"/>
      <c r="F276" s="17"/>
      <c r="G276" s="17"/>
      <c r="H276" s="17"/>
      <c r="I276" s="17"/>
      <c r="J276" s="17"/>
      <c r="K276" s="17"/>
      <c r="L276" s="17"/>
      <c r="M276" s="17"/>
      <c r="N276" s="17"/>
      <c r="O276" s="17"/>
      <c r="P276" s="17"/>
      <c r="Q276" s="17"/>
      <c r="R276" s="17"/>
      <c r="S276" s="17"/>
      <c r="T276" s="17"/>
      <c r="U276" s="17"/>
      <c r="V276" s="17"/>
      <c r="W276" s="17"/>
      <c r="X276" s="17"/>
      <c r="Y276" s="17"/>
      <c r="Z276" s="17"/>
      <c r="AA276" s="17"/>
      <c r="AB276" s="17"/>
      <c r="AC276" s="17"/>
      <c r="AD276" s="17"/>
      <c r="AE276" s="17"/>
      <c r="AF276" s="17"/>
      <c r="AG276" s="17"/>
      <c r="AH276" s="17"/>
      <c r="AI276" s="17"/>
      <c r="AJ276" s="17"/>
      <c r="AK276" s="17"/>
      <c r="AL276" s="17"/>
      <c r="AM276" s="17"/>
      <c r="AN276" s="17"/>
      <c r="AO276" s="17"/>
      <c r="AP276" s="17"/>
      <c r="AQ276" s="17"/>
      <c r="AR276" s="17"/>
      <c r="AS276" s="17"/>
      <c r="AT276" s="17"/>
      <c r="AU276" s="17"/>
      <c r="AV276" s="17"/>
      <c r="AW276" s="17"/>
      <c r="AX276" s="17"/>
      <c r="AY276" s="17"/>
      <c r="AZ276" s="17"/>
      <c r="BA276" s="17"/>
    </row>
    <row r="277" spans="2:53" x14ac:dyDescent="0.35">
      <c r="B277" s="6" t="s">
        <v>180</v>
      </c>
      <c r="C277" s="17"/>
      <c r="D277" s="17"/>
      <c r="E277" s="17"/>
      <c r="F277" s="17"/>
      <c r="G277" s="17"/>
      <c r="H277" s="17"/>
      <c r="I277" s="17"/>
      <c r="J277" s="17"/>
      <c r="K277" s="17"/>
      <c r="L277" s="17"/>
      <c r="M277" s="17"/>
      <c r="N277" s="17"/>
      <c r="O277" s="17"/>
      <c r="P277" s="17"/>
      <c r="Q277" s="17"/>
      <c r="R277" s="17"/>
      <c r="S277" s="17"/>
      <c r="T277" s="17"/>
      <c r="U277" s="17"/>
      <c r="V277" s="17"/>
      <c r="W277" s="17"/>
      <c r="X277" s="17"/>
      <c r="Y277" s="17"/>
      <c r="Z277" s="17"/>
      <c r="AA277" s="17"/>
      <c r="AB277" s="17"/>
      <c r="AC277" s="17"/>
      <c r="AD277" s="17"/>
      <c r="AE277" s="17"/>
      <c r="AF277" s="17"/>
      <c r="AG277" s="17"/>
      <c r="AH277" s="17"/>
      <c r="AI277" s="17"/>
      <c r="AJ277" s="17"/>
      <c r="AK277" s="17"/>
      <c r="AL277" s="17"/>
      <c r="AM277" s="17"/>
      <c r="AN277" s="17"/>
      <c r="AO277" s="17"/>
      <c r="AP277" s="17"/>
      <c r="AQ277" s="17"/>
      <c r="AR277" s="17"/>
      <c r="AS277" s="17"/>
      <c r="AT277" s="17"/>
      <c r="AU277" s="17"/>
      <c r="AV277" s="17"/>
      <c r="AW277" s="17"/>
      <c r="AX277" s="17"/>
      <c r="AY277" s="17"/>
      <c r="AZ277" s="17"/>
      <c r="BA277" s="17"/>
    </row>
    <row r="278" spans="2:53" x14ac:dyDescent="0.35">
      <c r="B278" s="21" t="s">
        <v>86</v>
      </c>
      <c r="C278" s="17"/>
      <c r="D278" s="17"/>
      <c r="E278" s="17"/>
      <c r="F278" s="17"/>
      <c r="G278" s="17"/>
      <c r="H278" s="17"/>
      <c r="I278" s="17"/>
      <c r="J278" s="17"/>
      <c r="K278" s="17"/>
      <c r="L278" s="17"/>
      <c r="M278" s="17"/>
      <c r="N278" s="17"/>
      <c r="O278" s="17"/>
      <c r="P278" s="17"/>
      <c r="Q278" s="17"/>
      <c r="R278" s="17"/>
      <c r="S278" s="17"/>
      <c r="T278" s="17"/>
      <c r="U278" s="17"/>
      <c r="V278" s="17"/>
      <c r="W278" s="17"/>
      <c r="X278" s="17"/>
      <c r="Y278" s="17"/>
      <c r="Z278" s="17"/>
      <c r="AA278" s="17"/>
      <c r="AB278" s="17"/>
      <c r="AC278" s="17"/>
      <c r="AD278" s="17"/>
      <c r="AE278" s="17"/>
      <c r="AF278" s="17"/>
      <c r="AG278" s="17"/>
      <c r="AH278" s="17"/>
      <c r="AI278" s="17"/>
      <c r="AJ278" s="17"/>
      <c r="AK278" s="17"/>
      <c r="AL278" s="17"/>
      <c r="AM278" s="17"/>
      <c r="AN278" s="17"/>
      <c r="AO278" s="17"/>
      <c r="AP278" s="17"/>
      <c r="AQ278" s="17"/>
      <c r="AR278" s="17"/>
      <c r="AS278" s="17"/>
      <c r="AT278" s="17"/>
      <c r="AU278" s="17"/>
      <c r="AV278" s="17"/>
      <c r="AW278" s="17"/>
      <c r="AX278" s="17"/>
      <c r="AY278" s="17"/>
      <c r="AZ278" s="17"/>
      <c r="BA278" s="17"/>
    </row>
    <row r="279" spans="2:53" x14ac:dyDescent="0.35">
      <c r="B279" t="s">
        <v>171</v>
      </c>
      <c r="C279" s="17">
        <v>0.15568132374856999</v>
      </c>
      <c r="D279" s="17">
        <v>0.165384763818235</v>
      </c>
      <c r="E279" s="17">
        <v>0.14744707438173901</v>
      </c>
      <c r="F279" s="17"/>
      <c r="G279" s="17">
        <v>0.126232514323112</v>
      </c>
      <c r="H279" s="17">
        <v>0.13127070143233499</v>
      </c>
      <c r="I279" s="17">
        <v>0.182809693656144</v>
      </c>
      <c r="J279" s="17">
        <v>0.17125323551110699</v>
      </c>
      <c r="K279" s="17">
        <v>0.15925408841859601</v>
      </c>
      <c r="L279" s="17">
        <v>0.152297212269392</v>
      </c>
      <c r="M279" s="17"/>
      <c r="N279" s="17">
        <v>0.152827050560463</v>
      </c>
      <c r="O279" s="17">
        <v>0.157560348528794</v>
      </c>
      <c r="P279" s="17"/>
      <c r="Q279" s="17">
        <v>0.14173277004984899</v>
      </c>
      <c r="R279" s="17">
        <v>0.20318483255198999</v>
      </c>
      <c r="S279" s="17">
        <v>0.14231797868816401</v>
      </c>
      <c r="T279" s="17">
        <v>0.17695732746513701</v>
      </c>
      <c r="U279" s="17">
        <v>0.151169088178463</v>
      </c>
      <c r="V279" s="17">
        <v>0.16708436678817301</v>
      </c>
      <c r="W279" s="17">
        <v>0.104202317401716</v>
      </c>
      <c r="X279" s="17">
        <v>0.177194575786324</v>
      </c>
      <c r="Y279" s="17">
        <v>0.15200957631442999</v>
      </c>
      <c r="Z279" s="17">
        <v>0.13119861710255301</v>
      </c>
      <c r="AA279" s="17">
        <v>0.13926490408109901</v>
      </c>
      <c r="AB279" s="17">
        <v>0.11860043820234099</v>
      </c>
      <c r="AC279" s="17">
        <v>8.58110280633054E-2</v>
      </c>
      <c r="AD279" s="17">
        <v>0.33899113860124502</v>
      </c>
      <c r="AE279" s="17">
        <v>0.22686403331236801</v>
      </c>
      <c r="AF279" s="17"/>
      <c r="AG279" s="17">
        <v>0.113407153756008</v>
      </c>
      <c r="AH279" s="17">
        <v>0.175050253452225</v>
      </c>
      <c r="AI279" s="17">
        <v>0.21403482860349299</v>
      </c>
      <c r="AJ279" s="17">
        <v>0.130308174873628</v>
      </c>
      <c r="AK279" s="17">
        <v>0.14058436208073699</v>
      </c>
      <c r="AL279" s="17">
        <v>0.16484921801347399</v>
      </c>
      <c r="AM279" s="17"/>
      <c r="AN279" s="17">
        <v>0.161758144527229</v>
      </c>
      <c r="AO279" s="17">
        <v>0.154927372366161</v>
      </c>
      <c r="AP279" s="17">
        <v>0.152989418318427</v>
      </c>
      <c r="AQ279" s="17"/>
      <c r="AR279" s="17">
        <v>0.202490019755559</v>
      </c>
      <c r="AS279" s="17">
        <v>9.8543345985404096E-2</v>
      </c>
      <c r="AT279" s="17">
        <v>0.19451279046978601</v>
      </c>
      <c r="AU279" s="17"/>
      <c r="AV279" s="17">
        <v>0.20517460661888801</v>
      </c>
      <c r="AW279" s="17">
        <v>0.128608345810483</v>
      </c>
      <c r="AX279" s="17">
        <v>0.19549756748132799</v>
      </c>
      <c r="AY279" s="17"/>
      <c r="AZ279" s="17">
        <v>0.16171732988791299</v>
      </c>
      <c r="BA279" s="17">
        <v>0.14767231916082099</v>
      </c>
    </row>
    <row r="280" spans="2:53" x14ac:dyDescent="0.35">
      <c r="B280" t="s">
        <v>172</v>
      </c>
      <c r="C280" s="17">
        <v>0.28907738613816403</v>
      </c>
      <c r="D280" s="17">
        <v>0.27762815710614303</v>
      </c>
      <c r="E280" s="17">
        <v>0.298894927019552</v>
      </c>
      <c r="F280" s="17"/>
      <c r="G280" s="17">
        <v>0.26792233859994802</v>
      </c>
      <c r="H280" s="17">
        <v>0.26336783694523302</v>
      </c>
      <c r="I280" s="17">
        <v>0.27546043127910502</v>
      </c>
      <c r="J280" s="17">
        <v>0.29336548754094599</v>
      </c>
      <c r="K280" s="17">
        <v>0.30940933872624199</v>
      </c>
      <c r="L280" s="17">
        <v>0.30495189699259201</v>
      </c>
      <c r="M280" s="17"/>
      <c r="N280" s="17">
        <v>0.26755907972903598</v>
      </c>
      <c r="O280" s="17">
        <v>0.30324331501269802</v>
      </c>
      <c r="P280" s="17"/>
      <c r="Q280" s="17">
        <v>0.25394768725382999</v>
      </c>
      <c r="R280" s="17">
        <v>0.30607738055053701</v>
      </c>
      <c r="S280" s="17">
        <v>0.25478843378452498</v>
      </c>
      <c r="T280" s="17">
        <v>0.36213506914284799</v>
      </c>
      <c r="U280" s="17">
        <v>0.22990756041554</v>
      </c>
      <c r="V280" s="17">
        <v>0.28742654735355</v>
      </c>
      <c r="W280" s="17">
        <v>0.37819283049041502</v>
      </c>
      <c r="X280" s="17">
        <v>0.279359702568932</v>
      </c>
      <c r="Y280" s="17">
        <v>0.27119322981363397</v>
      </c>
      <c r="Z280" s="17">
        <v>0.28743349124875001</v>
      </c>
      <c r="AA280" s="17">
        <v>0.28754447217647899</v>
      </c>
      <c r="AB280" s="17">
        <v>0.27379173016705299</v>
      </c>
      <c r="AC280" s="17">
        <v>0.55552179159696202</v>
      </c>
      <c r="AD280" s="17">
        <v>0.18471606889778999</v>
      </c>
      <c r="AE280" s="17">
        <v>7.3621047114569002E-2</v>
      </c>
      <c r="AF280" s="17"/>
      <c r="AG280" s="17">
        <v>0.31094070545209501</v>
      </c>
      <c r="AH280" s="17">
        <v>0.30131271949592298</v>
      </c>
      <c r="AI280" s="17">
        <v>0.30180929001345103</v>
      </c>
      <c r="AJ280" s="17">
        <v>0.24201783968304599</v>
      </c>
      <c r="AK280" s="17">
        <v>0.31904499302387801</v>
      </c>
      <c r="AL280" s="17">
        <v>0.268597638346319</v>
      </c>
      <c r="AM280" s="17"/>
      <c r="AN280" s="17">
        <v>0.28529718732999299</v>
      </c>
      <c r="AO280" s="17">
        <v>0.31611734505378702</v>
      </c>
      <c r="AP280" s="17">
        <v>0.295884272557359</v>
      </c>
      <c r="AQ280" s="17"/>
      <c r="AR280" s="17">
        <v>0.36295871432545401</v>
      </c>
      <c r="AS280" s="17">
        <v>0.323474740435028</v>
      </c>
      <c r="AT280" s="17">
        <v>0.27692517267977601</v>
      </c>
      <c r="AU280" s="17"/>
      <c r="AV280" s="17">
        <v>0.35424200779432702</v>
      </c>
      <c r="AW280" s="17">
        <v>0.32251885064515201</v>
      </c>
      <c r="AX280" s="17">
        <v>0.25398406428304199</v>
      </c>
      <c r="AY280" s="17"/>
      <c r="AZ280" s="17">
        <v>0.30257294610663998</v>
      </c>
      <c r="BA280" s="17">
        <v>0.271170512088243</v>
      </c>
    </row>
    <row r="281" spans="2:53" x14ac:dyDescent="0.35">
      <c r="B281" t="s">
        <v>113</v>
      </c>
      <c r="C281" s="17">
        <v>0.19780092085652001</v>
      </c>
      <c r="D281" s="17">
        <v>0.19841549738961001</v>
      </c>
      <c r="E281" s="17">
        <v>0.197951459908976</v>
      </c>
      <c r="F281" s="17"/>
      <c r="G281" s="17">
        <v>0.245388066515242</v>
      </c>
      <c r="H281" s="17">
        <v>0.211069649704866</v>
      </c>
      <c r="I281" s="17">
        <v>0.199129425326249</v>
      </c>
      <c r="J281" s="17">
        <v>0.19073042045743199</v>
      </c>
      <c r="K281" s="17">
        <v>0.213777541368148</v>
      </c>
      <c r="L281" s="17">
        <v>0.16541083261544101</v>
      </c>
      <c r="M281" s="17"/>
      <c r="N281" s="17">
        <v>0.18754921445954501</v>
      </c>
      <c r="O281" s="17">
        <v>0.20454982297274499</v>
      </c>
      <c r="P281" s="17"/>
      <c r="Q281" s="17">
        <v>0.21013482060816999</v>
      </c>
      <c r="R281" s="17">
        <v>0.221585499286196</v>
      </c>
      <c r="S281" s="17">
        <v>0.29574391490320101</v>
      </c>
      <c r="T281" s="17">
        <v>0.19565028833142001</v>
      </c>
      <c r="U281" s="17">
        <v>0.20016349052308699</v>
      </c>
      <c r="V281" s="17">
        <v>0.16392861504695699</v>
      </c>
      <c r="W281" s="17">
        <v>0.13598513017524</v>
      </c>
      <c r="X281" s="17">
        <v>0.194764583906059</v>
      </c>
      <c r="Y281" s="17">
        <v>0.18918323904159201</v>
      </c>
      <c r="Z281" s="17">
        <v>0.16719195092689901</v>
      </c>
      <c r="AA281" s="17">
        <v>0.23917880025450899</v>
      </c>
      <c r="AB281" s="17">
        <v>0.18509600831310899</v>
      </c>
      <c r="AC281" s="17">
        <v>9.0571277091825594E-2</v>
      </c>
      <c r="AD281" s="17">
        <v>0.16210121636474301</v>
      </c>
      <c r="AE281" s="17">
        <v>9.4599189118896698E-2</v>
      </c>
      <c r="AF281" s="17"/>
      <c r="AG281" s="17">
        <v>0.14183053287597699</v>
      </c>
      <c r="AH281" s="17">
        <v>0.19892784712938499</v>
      </c>
      <c r="AI281" s="17">
        <v>0.16258917784774199</v>
      </c>
      <c r="AJ281" s="17">
        <v>0.176348825678802</v>
      </c>
      <c r="AK281" s="17">
        <v>0.22503511622292999</v>
      </c>
      <c r="AL281" s="17">
        <v>0.218565445436193</v>
      </c>
      <c r="AM281" s="17"/>
      <c r="AN281" s="17">
        <v>0.183683783298141</v>
      </c>
      <c r="AO281" s="17">
        <v>0.20758689454933399</v>
      </c>
      <c r="AP281" s="17">
        <v>0.191380192324965</v>
      </c>
      <c r="AQ281" s="17"/>
      <c r="AR281" s="17">
        <v>0.143917989341345</v>
      </c>
      <c r="AS281" s="17">
        <v>0.202323857782814</v>
      </c>
      <c r="AT281" s="17">
        <v>0.197562765731263</v>
      </c>
      <c r="AU281" s="17"/>
      <c r="AV281" s="17">
        <v>9.8107516122028199E-2</v>
      </c>
      <c r="AW281" s="17">
        <v>0.206939908101128</v>
      </c>
      <c r="AX281" s="17">
        <v>0.20084576523901701</v>
      </c>
      <c r="AY281" s="17"/>
      <c r="AZ281" s="17">
        <v>0.18512189529100501</v>
      </c>
      <c r="BA281" s="17">
        <v>0.21462435866923299</v>
      </c>
    </row>
    <row r="282" spans="2:53" x14ac:dyDescent="0.35">
      <c r="B282" t="s">
        <v>173</v>
      </c>
      <c r="C282" s="17">
        <v>0.14083311809028401</v>
      </c>
      <c r="D282" s="17">
        <v>0.140948560444844</v>
      </c>
      <c r="E282" s="17">
        <v>0.14123214116244001</v>
      </c>
      <c r="F282" s="17"/>
      <c r="G282" s="17">
        <v>0.120643073105557</v>
      </c>
      <c r="H282" s="17">
        <v>0.15580436521451699</v>
      </c>
      <c r="I282" s="17">
        <v>0.122070209819351</v>
      </c>
      <c r="J282" s="17">
        <v>0.14476976754506199</v>
      </c>
      <c r="K282" s="17">
        <v>0.11308761764521399</v>
      </c>
      <c r="L282" s="17">
        <v>0.16631060519671501</v>
      </c>
      <c r="M282" s="17"/>
      <c r="N282" s="17">
        <v>0.17199165796056301</v>
      </c>
      <c r="O282" s="17">
        <v>0.12032083188873401</v>
      </c>
      <c r="P282" s="17"/>
      <c r="Q282" s="17">
        <v>0.131716992657396</v>
      </c>
      <c r="R282" s="17">
        <v>9.8031932756894397E-2</v>
      </c>
      <c r="S282" s="17">
        <v>7.2948586695880099E-2</v>
      </c>
      <c r="T282" s="17">
        <v>9.0792031393385805E-2</v>
      </c>
      <c r="U282" s="17">
        <v>0.167665725047735</v>
      </c>
      <c r="V282" s="17">
        <v>0.14534854012552001</v>
      </c>
      <c r="W282" s="17">
        <v>0.149915295628227</v>
      </c>
      <c r="X282" s="17">
        <v>0.16489053615523</v>
      </c>
      <c r="Y282" s="17">
        <v>0.147601398613141</v>
      </c>
      <c r="Z282" s="17">
        <v>0.259898271379985</v>
      </c>
      <c r="AA282" s="17">
        <v>0.16909475888696601</v>
      </c>
      <c r="AB282" s="17">
        <v>0.21131537683342699</v>
      </c>
      <c r="AC282" s="17">
        <v>0.160575158923637</v>
      </c>
      <c r="AD282" s="17">
        <v>0.160533692048552</v>
      </c>
      <c r="AE282" s="17">
        <v>0.27780269591857198</v>
      </c>
      <c r="AF282" s="17"/>
      <c r="AG282" s="17">
        <v>0.19672168827918701</v>
      </c>
      <c r="AH282" s="17">
        <v>0.15428880869241901</v>
      </c>
      <c r="AI282" s="17">
        <v>0.14478891624002799</v>
      </c>
      <c r="AJ282" s="17">
        <v>0.18161603847907601</v>
      </c>
      <c r="AK282" s="17">
        <v>0.13633820826210999</v>
      </c>
      <c r="AL282" s="17">
        <v>0.101138619550731</v>
      </c>
      <c r="AM282" s="17"/>
      <c r="AN282" s="17">
        <v>0.16384474025904999</v>
      </c>
      <c r="AO282" s="17">
        <v>0.12545204883425401</v>
      </c>
      <c r="AP282" s="17">
        <v>0.157648114755298</v>
      </c>
      <c r="AQ282" s="17"/>
      <c r="AR282" s="17">
        <v>0.13621104334446099</v>
      </c>
      <c r="AS282" s="17">
        <v>0.189755906491759</v>
      </c>
      <c r="AT282" s="17">
        <v>0.11749383396799901</v>
      </c>
      <c r="AU282" s="17"/>
      <c r="AV282" s="17">
        <v>0.14223046758974101</v>
      </c>
      <c r="AW282" s="17">
        <v>0.15399034588680999</v>
      </c>
      <c r="AX282" s="17">
        <v>0.13887244505641699</v>
      </c>
      <c r="AY282" s="17"/>
      <c r="AZ282" s="17">
        <v>0.15454574741073501</v>
      </c>
      <c r="BA282" s="17">
        <v>0.12263822090127199</v>
      </c>
    </row>
    <row r="283" spans="2:53" x14ac:dyDescent="0.35">
      <c r="B283" t="s">
        <v>174</v>
      </c>
      <c r="C283" s="17">
        <v>0.14564645095334</v>
      </c>
      <c r="D283" s="17">
        <v>0.151410634428775</v>
      </c>
      <c r="E283" s="17">
        <v>0.13895796079811701</v>
      </c>
      <c r="F283" s="17"/>
      <c r="G283" s="17">
        <v>0.17800145162792999</v>
      </c>
      <c r="H283" s="17">
        <v>0.18226579105708901</v>
      </c>
      <c r="I283" s="17">
        <v>0.14783188478286699</v>
      </c>
      <c r="J283" s="17">
        <v>0.134780775440454</v>
      </c>
      <c r="K283" s="17">
        <v>0.106579808465693</v>
      </c>
      <c r="L283" s="17">
        <v>0.14194157961096901</v>
      </c>
      <c r="M283" s="17"/>
      <c r="N283" s="17">
        <v>0.165509562034063</v>
      </c>
      <c r="O283" s="17">
        <v>0.132570170067354</v>
      </c>
      <c r="P283" s="17"/>
      <c r="Q283" s="17">
        <v>0.140813423089336</v>
      </c>
      <c r="R283" s="17">
        <v>0.124830640257538</v>
      </c>
      <c r="S283" s="17">
        <v>0.130854716553022</v>
      </c>
      <c r="T283" s="17">
        <v>0.118712990061154</v>
      </c>
      <c r="U283" s="17">
        <v>0.205461568244382</v>
      </c>
      <c r="V283" s="17">
        <v>0.14178943749011999</v>
      </c>
      <c r="W283" s="17">
        <v>0.13765365404907501</v>
      </c>
      <c r="X283" s="17">
        <v>0.13719204182258099</v>
      </c>
      <c r="Y283" s="17">
        <v>0.180657012698277</v>
      </c>
      <c r="Z283" s="17">
        <v>0.114144004622777</v>
      </c>
      <c r="AA283" s="17">
        <v>0.135129519153705</v>
      </c>
      <c r="AB283" s="17">
        <v>0.13979763578675999</v>
      </c>
      <c r="AC283" s="17">
        <v>0.10752074432427</v>
      </c>
      <c r="AD283" s="17">
        <v>0.153657884087671</v>
      </c>
      <c r="AE283" s="17">
        <v>0.27332382674551697</v>
      </c>
      <c r="AF283" s="17"/>
      <c r="AG283" s="17">
        <v>0.19651945809691501</v>
      </c>
      <c r="AH283" s="17">
        <v>0.12409418604480001</v>
      </c>
      <c r="AI283" s="17">
        <v>0.15483011672214</v>
      </c>
      <c r="AJ283" s="17">
        <v>0.19929214807902601</v>
      </c>
      <c r="AK283" s="17">
        <v>0.10807548948024499</v>
      </c>
      <c r="AL283" s="17">
        <v>0.153152918151374</v>
      </c>
      <c r="AM283" s="17"/>
      <c r="AN283" s="17">
        <v>0.16572911706754501</v>
      </c>
      <c r="AO283" s="17">
        <v>0.120114588765728</v>
      </c>
      <c r="AP283" s="17">
        <v>0.14928215014955201</v>
      </c>
      <c r="AQ283" s="17"/>
      <c r="AR283" s="17">
        <v>0.15442223323318199</v>
      </c>
      <c r="AS283" s="17">
        <v>0.14817635858666001</v>
      </c>
      <c r="AT283" s="17">
        <v>0.15020167513216501</v>
      </c>
      <c r="AU283" s="17"/>
      <c r="AV283" s="17">
        <v>0.17481748417863499</v>
      </c>
      <c r="AW283" s="17">
        <v>0.13376215571356401</v>
      </c>
      <c r="AX283" s="17">
        <v>0.158925765686946</v>
      </c>
      <c r="AY283" s="17"/>
      <c r="AZ283" s="17">
        <v>0.15238271848836299</v>
      </c>
      <c r="BA283" s="17">
        <v>0.136708289469268</v>
      </c>
    </row>
    <row r="284" spans="2:53" x14ac:dyDescent="0.35">
      <c r="B284" t="s">
        <v>130</v>
      </c>
      <c r="C284" s="17">
        <v>7.09608002131219E-2</v>
      </c>
      <c r="D284" s="17">
        <v>6.6212386812392998E-2</v>
      </c>
      <c r="E284" s="17">
        <v>7.5516436729176697E-2</v>
      </c>
      <c r="F284" s="17"/>
      <c r="G284" s="17">
        <v>6.1812555828209999E-2</v>
      </c>
      <c r="H284" s="17">
        <v>5.6221655645960197E-2</v>
      </c>
      <c r="I284" s="17">
        <v>7.2698355136283394E-2</v>
      </c>
      <c r="J284" s="17">
        <v>6.5100313504998994E-2</v>
      </c>
      <c r="K284" s="17">
        <v>9.7891605376105695E-2</v>
      </c>
      <c r="L284" s="17">
        <v>6.9087873314890594E-2</v>
      </c>
      <c r="M284" s="17"/>
      <c r="N284" s="17">
        <v>5.4563435256330901E-2</v>
      </c>
      <c r="O284" s="17">
        <v>8.1755511529674793E-2</v>
      </c>
      <c r="P284" s="17"/>
      <c r="Q284" s="17">
        <v>0.12165430634141799</v>
      </c>
      <c r="R284" s="17">
        <v>4.6289714596844701E-2</v>
      </c>
      <c r="S284" s="17">
        <v>0.103346369375208</v>
      </c>
      <c r="T284" s="17">
        <v>5.5752293606054798E-2</v>
      </c>
      <c r="U284" s="17">
        <v>4.56325675907924E-2</v>
      </c>
      <c r="V284" s="17">
        <v>9.4422493195679497E-2</v>
      </c>
      <c r="W284" s="17">
        <v>9.4050772255327195E-2</v>
      </c>
      <c r="X284" s="17">
        <v>4.6598559760874299E-2</v>
      </c>
      <c r="Y284" s="17">
        <v>5.9355543518926197E-2</v>
      </c>
      <c r="Z284" s="17">
        <v>4.0133664719037301E-2</v>
      </c>
      <c r="AA284" s="17">
        <v>2.9787545447242301E-2</v>
      </c>
      <c r="AB284" s="17">
        <v>7.1398810697310494E-2</v>
      </c>
      <c r="AC284" s="17">
        <v>0</v>
      </c>
      <c r="AD284" s="17">
        <v>0</v>
      </c>
      <c r="AE284" s="17">
        <v>5.3789207790077301E-2</v>
      </c>
      <c r="AF284" s="17"/>
      <c r="AG284" s="17">
        <v>4.0580461539816703E-2</v>
      </c>
      <c r="AH284" s="17">
        <v>4.6326185185247601E-2</v>
      </c>
      <c r="AI284" s="17">
        <v>2.1947670573144899E-2</v>
      </c>
      <c r="AJ284" s="17">
        <v>7.0416973206420805E-2</v>
      </c>
      <c r="AK284" s="17">
        <v>7.0921830930098295E-2</v>
      </c>
      <c r="AL284" s="17">
        <v>9.3696160501909098E-2</v>
      </c>
      <c r="AM284" s="17"/>
      <c r="AN284" s="17">
        <v>3.9687027518040902E-2</v>
      </c>
      <c r="AO284" s="17">
        <v>7.5801750430736406E-2</v>
      </c>
      <c r="AP284" s="17">
        <v>5.2815851894399801E-2</v>
      </c>
      <c r="AQ284" s="17"/>
      <c r="AR284" s="17">
        <v>0</v>
      </c>
      <c r="AS284" s="17">
        <v>3.7725790718334998E-2</v>
      </c>
      <c r="AT284" s="17">
        <v>6.3303762019011098E-2</v>
      </c>
      <c r="AU284" s="17"/>
      <c r="AV284" s="17">
        <v>2.54279176963795E-2</v>
      </c>
      <c r="AW284" s="17">
        <v>5.4180393842864098E-2</v>
      </c>
      <c r="AX284" s="17">
        <v>5.1874392253249503E-2</v>
      </c>
      <c r="AY284" s="17"/>
      <c r="AZ284" s="17">
        <v>4.36593628153445E-2</v>
      </c>
      <c r="BA284" s="17">
        <v>0.107186299711163</v>
      </c>
    </row>
    <row r="285" spans="2:53" x14ac:dyDescent="0.35">
      <c r="C285" s="17"/>
      <c r="D285" s="17"/>
      <c r="E285" s="17"/>
      <c r="F285" s="17"/>
      <c r="G285" s="17"/>
      <c r="H285" s="17"/>
      <c r="I285" s="17"/>
      <c r="J285" s="17"/>
      <c r="K285" s="17"/>
      <c r="L285" s="17"/>
      <c r="M285" s="17"/>
      <c r="N285" s="17"/>
      <c r="O285" s="17"/>
      <c r="P285" s="17"/>
      <c r="Q285" s="17"/>
      <c r="R285" s="17"/>
      <c r="S285" s="17"/>
      <c r="T285" s="17"/>
      <c r="U285" s="17"/>
      <c r="V285" s="17"/>
      <c r="W285" s="17"/>
      <c r="X285" s="17"/>
      <c r="Y285" s="17"/>
      <c r="Z285" s="17"/>
      <c r="AA285" s="17"/>
      <c r="AB285" s="17"/>
      <c r="AC285" s="17"/>
      <c r="AD285" s="17"/>
      <c r="AE285" s="17"/>
      <c r="AF285" s="17"/>
      <c r="AG285" s="17"/>
      <c r="AH285" s="17"/>
      <c r="AI285" s="17"/>
      <c r="AJ285" s="17"/>
      <c r="AK285" s="17"/>
      <c r="AL285" s="17"/>
      <c r="AM285" s="17"/>
      <c r="AN285" s="17"/>
      <c r="AO285" s="17"/>
      <c r="AP285" s="17"/>
      <c r="AQ285" s="17"/>
      <c r="AR285" s="17"/>
      <c r="AS285" s="17"/>
      <c r="AT285" s="17"/>
      <c r="AU285" s="17"/>
      <c r="AV285" s="17"/>
      <c r="AW285" s="17"/>
      <c r="AX285" s="17"/>
      <c r="AY285" s="17"/>
      <c r="AZ285" s="17"/>
      <c r="BA285" s="17"/>
    </row>
    <row r="286" spans="2:53" x14ac:dyDescent="0.35">
      <c r="B286" s="6" t="s">
        <v>181</v>
      </c>
      <c r="C286" s="17"/>
      <c r="D286" s="17"/>
      <c r="E286" s="17"/>
      <c r="F286" s="17"/>
      <c r="G286" s="17"/>
      <c r="H286" s="17"/>
      <c r="I286" s="17"/>
      <c r="J286" s="17"/>
      <c r="K286" s="17"/>
      <c r="L286" s="17"/>
      <c r="M286" s="17"/>
      <c r="N286" s="17"/>
      <c r="O286" s="17"/>
      <c r="P286" s="17"/>
      <c r="Q286" s="17"/>
      <c r="R286" s="17"/>
      <c r="S286" s="17"/>
      <c r="T286" s="17"/>
      <c r="U286" s="17"/>
      <c r="V286" s="17"/>
      <c r="W286" s="17"/>
      <c r="X286" s="17"/>
      <c r="Y286" s="17"/>
      <c r="Z286" s="17"/>
      <c r="AA286" s="17"/>
      <c r="AB286" s="17"/>
      <c r="AC286" s="17"/>
      <c r="AD286" s="17"/>
      <c r="AE286" s="17"/>
      <c r="AF286" s="17"/>
      <c r="AG286" s="17"/>
      <c r="AH286" s="17"/>
      <c r="AI286" s="17"/>
      <c r="AJ286" s="17"/>
      <c r="AK286" s="17"/>
      <c r="AL286" s="17"/>
      <c r="AM286" s="17"/>
      <c r="AN286" s="17"/>
      <c r="AO286" s="17"/>
      <c r="AP286" s="17"/>
      <c r="AQ286" s="17"/>
      <c r="AR286" s="17"/>
      <c r="AS286" s="17"/>
      <c r="AT286" s="17"/>
      <c r="AU286" s="17"/>
      <c r="AV286" s="17"/>
      <c r="AW286" s="17"/>
      <c r="AX286" s="17"/>
      <c r="AY286" s="17"/>
      <c r="AZ286" s="17"/>
      <c r="BA286" s="17"/>
    </row>
    <row r="287" spans="2:53" x14ac:dyDescent="0.35">
      <c r="B287" s="21" t="s">
        <v>86</v>
      </c>
      <c r="C287" s="17"/>
      <c r="D287" s="17"/>
      <c r="E287" s="17"/>
      <c r="F287" s="17"/>
      <c r="G287" s="17"/>
      <c r="H287" s="17"/>
      <c r="I287" s="17"/>
      <c r="J287" s="17"/>
      <c r="K287" s="17"/>
      <c r="L287" s="17"/>
      <c r="M287" s="17"/>
      <c r="N287" s="17"/>
      <c r="O287" s="17"/>
      <c r="P287" s="17"/>
      <c r="Q287" s="17"/>
      <c r="R287" s="17"/>
      <c r="S287" s="17"/>
      <c r="T287" s="17"/>
      <c r="U287" s="17"/>
      <c r="V287" s="17"/>
      <c r="W287" s="17"/>
      <c r="X287" s="17"/>
      <c r="Y287" s="17"/>
      <c r="Z287" s="17"/>
      <c r="AA287" s="17"/>
      <c r="AB287" s="17"/>
      <c r="AC287" s="17"/>
      <c r="AD287" s="17"/>
      <c r="AE287" s="17"/>
      <c r="AF287" s="17"/>
      <c r="AG287" s="17"/>
      <c r="AH287" s="17"/>
      <c r="AI287" s="17"/>
      <c r="AJ287" s="17"/>
      <c r="AK287" s="17"/>
      <c r="AL287" s="17"/>
      <c r="AM287" s="17"/>
      <c r="AN287" s="17"/>
      <c r="AO287" s="17"/>
      <c r="AP287" s="17"/>
      <c r="AQ287" s="17"/>
      <c r="AR287" s="17"/>
      <c r="AS287" s="17"/>
      <c r="AT287" s="17"/>
      <c r="AU287" s="17"/>
      <c r="AV287" s="17"/>
      <c r="AW287" s="17"/>
      <c r="AX287" s="17"/>
      <c r="AY287" s="17"/>
      <c r="AZ287" s="17"/>
      <c r="BA287" s="17"/>
    </row>
    <row r="288" spans="2:53" x14ac:dyDescent="0.35">
      <c r="B288" t="s">
        <v>171</v>
      </c>
      <c r="C288" s="17">
        <v>0.20539659950942099</v>
      </c>
      <c r="D288" s="17">
        <v>0.218213692410619</v>
      </c>
      <c r="E288" s="17">
        <v>0.19309451186386101</v>
      </c>
      <c r="F288" s="17"/>
      <c r="G288" s="17">
        <v>0.147713367351649</v>
      </c>
      <c r="H288" s="17">
        <v>0.15351852504451399</v>
      </c>
      <c r="I288" s="17">
        <v>0.25216900240395002</v>
      </c>
      <c r="J288" s="17">
        <v>0.19027939030922</v>
      </c>
      <c r="K288" s="17">
        <v>0.21560073807382099</v>
      </c>
      <c r="L288" s="17">
        <v>0.23265679652079899</v>
      </c>
      <c r="M288" s="17"/>
      <c r="N288" s="17">
        <v>0.20496190788757199</v>
      </c>
      <c r="O288" s="17">
        <v>0.20568276564537899</v>
      </c>
      <c r="P288" s="17"/>
      <c r="Q288" s="17">
        <v>0.18138667569090899</v>
      </c>
      <c r="R288" s="17">
        <v>0.18275844918009199</v>
      </c>
      <c r="S288" s="17">
        <v>0.20471157543145199</v>
      </c>
      <c r="T288" s="17">
        <v>0.207039532489386</v>
      </c>
      <c r="U288" s="17">
        <v>0.20360635481829101</v>
      </c>
      <c r="V288" s="17">
        <v>0.23797043855671501</v>
      </c>
      <c r="W288" s="17">
        <v>0.173315071382528</v>
      </c>
      <c r="X288" s="17">
        <v>0.20376916327651101</v>
      </c>
      <c r="Y288" s="17">
        <v>0.203820127645924</v>
      </c>
      <c r="Z288" s="17">
        <v>0.27016379048582001</v>
      </c>
      <c r="AA288" s="17">
        <v>0.19062384586853501</v>
      </c>
      <c r="AB288" s="17">
        <v>0.206392904466005</v>
      </c>
      <c r="AC288" s="17">
        <v>0.29709652527058</v>
      </c>
      <c r="AD288" s="17">
        <v>0.21921582758212599</v>
      </c>
      <c r="AE288" s="17">
        <v>0.28178395094015801</v>
      </c>
      <c r="AF288" s="17"/>
      <c r="AG288" s="17">
        <v>0.21758486196268401</v>
      </c>
      <c r="AH288" s="17">
        <v>0.178764624286641</v>
      </c>
      <c r="AI288" s="17">
        <v>0.24796252341272099</v>
      </c>
      <c r="AJ288" s="17">
        <v>0.20378005762727899</v>
      </c>
      <c r="AK288" s="17">
        <v>0.17404108128978599</v>
      </c>
      <c r="AL288" s="17">
        <v>0.21388206262842299</v>
      </c>
      <c r="AM288" s="17"/>
      <c r="AN288" s="17">
        <v>0.238479844777883</v>
      </c>
      <c r="AO288" s="17">
        <v>0.19577998650751599</v>
      </c>
      <c r="AP288" s="17">
        <v>0.18904315065859201</v>
      </c>
      <c r="AQ288" s="17"/>
      <c r="AR288" s="17">
        <v>0.27087717851663901</v>
      </c>
      <c r="AS288" s="17">
        <v>0.18274750730292899</v>
      </c>
      <c r="AT288" s="17">
        <v>0.22518824586356501</v>
      </c>
      <c r="AU288" s="17"/>
      <c r="AV288" s="17">
        <v>0.29859817352874102</v>
      </c>
      <c r="AW288" s="17">
        <v>0.19397810447143099</v>
      </c>
      <c r="AX288" s="17">
        <v>0.218218059868904</v>
      </c>
      <c r="AY288" s="17"/>
      <c r="AZ288" s="17">
        <v>0.20358152275560201</v>
      </c>
      <c r="BA288" s="17">
        <v>0.207804973144712</v>
      </c>
    </row>
    <row r="289" spans="2:53" x14ac:dyDescent="0.35">
      <c r="B289" t="s">
        <v>172</v>
      </c>
      <c r="C289" s="17">
        <v>0.33562281216881101</v>
      </c>
      <c r="D289" s="17">
        <v>0.33492865356541102</v>
      </c>
      <c r="E289" s="17">
        <v>0.335863103307384</v>
      </c>
      <c r="F289" s="17"/>
      <c r="G289" s="17">
        <v>0.21462353342517901</v>
      </c>
      <c r="H289" s="17">
        <v>0.33501900387091699</v>
      </c>
      <c r="I289" s="17">
        <v>0.27939047730535699</v>
      </c>
      <c r="J289" s="17">
        <v>0.31448750390110702</v>
      </c>
      <c r="K289" s="17">
        <v>0.36243966048227799</v>
      </c>
      <c r="L289" s="17">
        <v>0.41536629272601699</v>
      </c>
      <c r="M289" s="17"/>
      <c r="N289" s="17">
        <v>0.337764974210299</v>
      </c>
      <c r="O289" s="17">
        <v>0.33421258431256301</v>
      </c>
      <c r="P289" s="17"/>
      <c r="Q289" s="17">
        <v>0.198445957855448</v>
      </c>
      <c r="R289" s="17">
        <v>0.28742308649227</v>
      </c>
      <c r="S289" s="17">
        <v>0.274218750095861</v>
      </c>
      <c r="T289" s="17">
        <v>0.36294100313970701</v>
      </c>
      <c r="U289" s="17">
        <v>0.34488763618245999</v>
      </c>
      <c r="V289" s="17">
        <v>0.33550465841868399</v>
      </c>
      <c r="W289" s="17">
        <v>0.43316641292855301</v>
      </c>
      <c r="X289" s="17">
        <v>0.35038285958229698</v>
      </c>
      <c r="Y289" s="17">
        <v>0.391956087002857</v>
      </c>
      <c r="Z289" s="17">
        <v>0.39253281453581301</v>
      </c>
      <c r="AA289" s="17">
        <v>0.41068656327723002</v>
      </c>
      <c r="AB289" s="17">
        <v>0.36319446276982398</v>
      </c>
      <c r="AC289" s="17">
        <v>0.4658505897097</v>
      </c>
      <c r="AD289" s="17">
        <v>0.420921382814467</v>
      </c>
      <c r="AE289" s="17">
        <v>0.31133442057641397</v>
      </c>
      <c r="AF289" s="17"/>
      <c r="AG289" s="17">
        <v>0.38016912918242002</v>
      </c>
      <c r="AH289" s="17">
        <v>0.36342977500878199</v>
      </c>
      <c r="AI289" s="17">
        <v>0.37164549451048601</v>
      </c>
      <c r="AJ289" s="17">
        <v>0.34164069704448002</v>
      </c>
      <c r="AK289" s="17">
        <v>0.37908390156594401</v>
      </c>
      <c r="AL289" s="17">
        <v>0.276033638827126</v>
      </c>
      <c r="AM289" s="17"/>
      <c r="AN289" s="17">
        <v>0.37527856475285798</v>
      </c>
      <c r="AO289" s="17">
        <v>0.32725522934708101</v>
      </c>
      <c r="AP289" s="17">
        <v>0.35022611987226598</v>
      </c>
      <c r="AQ289" s="17"/>
      <c r="AR289" s="17">
        <v>0.39369920187192903</v>
      </c>
      <c r="AS289" s="17">
        <v>0.39836761267796</v>
      </c>
      <c r="AT289" s="17">
        <v>0.31127916466105399</v>
      </c>
      <c r="AU289" s="17"/>
      <c r="AV289" s="17">
        <v>0.32564883622692498</v>
      </c>
      <c r="AW289" s="17">
        <v>0.381514473070591</v>
      </c>
      <c r="AX289" s="17">
        <v>0.31072293734567702</v>
      </c>
      <c r="AY289" s="17"/>
      <c r="AZ289" s="17">
        <v>0.37043583957179399</v>
      </c>
      <c r="BA289" s="17">
        <v>0.28943039788901498</v>
      </c>
    </row>
    <row r="290" spans="2:53" x14ac:dyDescent="0.35">
      <c r="B290" t="s">
        <v>113</v>
      </c>
      <c r="C290" s="17">
        <v>0.20934126830830399</v>
      </c>
      <c r="D290" s="17">
        <v>0.21705580429326199</v>
      </c>
      <c r="E290" s="17">
        <v>0.203100776189785</v>
      </c>
      <c r="F290" s="17"/>
      <c r="G290" s="17">
        <v>0.282774175493749</v>
      </c>
      <c r="H290" s="17">
        <v>0.184979019584599</v>
      </c>
      <c r="I290" s="17">
        <v>0.211281661704706</v>
      </c>
      <c r="J290" s="17">
        <v>0.24063686241891699</v>
      </c>
      <c r="K290" s="17">
        <v>0.20421776943362599</v>
      </c>
      <c r="L290" s="17">
        <v>0.175598600442151</v>
      </c>
      <c r="M290" s="17"/>
      <c r="N290" s="17">
        <v>0.209582071593996</v>
      </c>
      <c r="O290" s="17">
        <v>0.20918274271837201</v>
      </c>
      <c r="P290" s="17"/>
      <c r="Q290" s="17">
        <v>0.233090849889</v>
      </c>
      <c r="R290" s="17">
        <v>0.32405704598356899</v>
      </c>
      <c r="S290" s="17">
        <v>0.220831817121076</v>
      </c>
      <c r="T290" s="17">
        <v>0.20635315216414099</v>
      </c>
      <c r="U290" s="17">
        <v>0.19940642312159801</v>
      </c>
      <c r="V290" s="17">
        <v>0.19169175831607399</v>
      </c>
      <c r="W290" s="17">
        <v>0.12365910584209901</v>
      </c>
      <c r="X290" s="17">
        <v>0.19859870314106301</v>
      </c>
      <c r="Y290" s="17">
        <v>0.24029671833138999</v>
      </c>
      <c r="Z290" s="17">
        <v>0.13695940513080801</v>
      </c>
      <c r="AA290" s="17">
        <v>0.200418660593672</v>
      </c>
      <c r="AB290" s="17">
        <v>0.29184060835585601</v>
      </c>
      <c r="AC290" s="17">
        <v>0.15990345370631701</v>
      </c>
      <c r="AD290" s="17">
        <v>0.188105873356121</v>
      </c>
      <c r="AE290" s="17">
        <v>0.14089262254852</v>
      </c>
      <c r="AF290" s="17"/>
      <c r="AG290" s="17">
        <v>0.20005786267092901</v>
      </c>
      <c r="AH290" s="17">
        <v>0.23505795275219399</v>
      </c>
      <c r="AI290" s="17">
        <v>0.17414816032826</v>
      </c>
      <c r="AJ290" s="17">
        <v>0.209378597957356</v>
      </c>
      <c r="AK290" s="17">
        <v>0.219975287692212</v>
      </c>
      <c r="AL290" s="17">
        <v>0.20737185912051501</v>
      </c>
      <c r="AM290" s="17"/>
      <c r="AN290" s="17">
        <v>0.14667748093730601</v>
      </c>
      <c r="AO290" s="17">
        <v>0.26202690792405198</v>
      </c>
      <c r="AP290" s="17">
        <v>0.21424988980804099</v>
      </c>
      <c r="AQ290" s="17"/>
      <c r="AR290" s="17">
        <v>0.16195529785007401</v>
      </c>
      <c r="AS290" s="17">
        <v>0.200937437682465</v>
      </c>
      <c r="AT290" s="17">
        <v>0.210685215089536</v>
      </c>
      <c r="AU290" s="17"/>
      <c r="AV290" s="17">
        <v>0.140215747691607</v>
      </c>
      <c r="AW290" s="17">
        <v>0.20307295336078199</v>
      </c>
      <c r="AX290" s="17">
        <v>0.22074204003029699</v>
      </c>
      <c r="AY290" s="17"/>
      <c r="AZ290" s="17">
        <v>0.19307389478098899</v>
      </c>
      <c r="BA290" s="17">
        <v>0.23092598280381901</v>
      </c>
    </row>
    <row r="291" spans="2:53" x14ac:dyDescent="0.35">
      <c r="B291" t="s">
        <v>173</v>
      </c>
      <c r="C291" s="17">
        <v>8.7593421800899504E-2</v>
      </c>
      <c r="D291" s="17">
        <v>8.0891290166737101E-2</v>
      </c>
      <c r="E291" s="17">
        <v>9.3416118157476996E-2</v>
      </c>
      <c r="F291" s="17"/>
      <c r="G291" s="17">
        <v>0.13895700079294401</v>
      </c>
      <c r="H291" s="17">
        <v>0.11607446910541599</v>
      </c>
      <c r="I291" s="17">
        <v>9.1138821017625493E-2</v>
      </c>
      <c r="J291" s="17">
        <v>9.0296109536645103E-2</v>
      </c>
      <c r="K291" s="17">
        <v>7.6399834931204294E-2</v>
      </c>
      <c r="L291" s="17">
        <v>5.4132878159525798E-2</v>
      </c>
      <c r="M291" s="17"/>
      <c r="N291" s="17">
        <v>0.10135427642415</v>
      </c>
      <c r="O291" s="17">
        <v>7.8534377648471806E-2</v>
      </c>
      <c r="P291" s="17"/>
      <c r="Q291" s="17">
        <v>0.10658910919810501</v>
      </c>
      <c r="R291" s="17">
        <v>3.9962485696631002E-2</v>
      </c>
      <c r="S291" s="17">
        <v>0.10428170009008</v>
      </c>
      <c r="T291" s="17">
        <v>7.2044821750212998E-2</v>
      </c>
      <c r="U291" s="17">
        <v>0.12341903730218701</v>
      </c>
      <c r="V291" s="17">
        <v>9.5649528189948999E-2</v>
      </c>
      <c r="W291" s="17">
        <v>9.3519943435791106E-2</v>
      </c>
      <c r="X291" s="17">
        <v>0.112572309341459</v>
      </c>
      <c r="Y291" s="17">
        <v>6.2655922682471193E-2</v>
      </c>
      <c r="Z291" s="17">
        <v>6.2720307987917195E-2</v>
      </c>
      <c r="AA291" s="17">
        <v>0.112803420831042</v>
      </c>
      <c r="AB291" s="17">
        <v>4.35661972471586E-2</v>
      </c>
      <c r="AC291" s="17">
        <v>2.44992184335074E-2</v>
      </c>
      <c r="AD291" s="17">
        <v>9.4389248550402496E-2</v>
      </c>
      <c r="AE291" s="17">
        <v>0.109019561424303</v>
      </c>
      <c r="AF291" s="17"/>
      <c r="AG291" s="17">
        <v>9.3920820217216094E-2</v>
      </c>
      <c r="AH291" s="17">
        <v>9.2167912661111601E-2</v>
      </c>
      <c r="AI291" s="17">
        <v>6.5464539411702896E-2</v>
      </c>
      <c r="AJ291" s="17">
        <v>8.1705308772927199E-2</v>
      </c>
      <c r="AK291" s="17">
        <v>9.6218939420169999E-2</v>
      </c>
      <c r="AL291" s="17">
        <v>7.8192170384161194E-2</v>
      </c>
      <c r="AM291" s="17"/>
      <c r="AN291" s="17">
        <v>8.6624712168115403E-2</v>
      </c>
      <c r="AO291" s="17">
        <v>9.5719108455264407E-2</v>
      </c>
      <c r="AP291" s="17">
        <v>9.9832374613005398E-2</v>
      </c>
      <c r="AQ291" s="17"/>
      <c r="AR291" s="17">
        <v>0.111714492506714</v>
      </c>
      <c r="AS291" s="17">
        <v>0.117327993809117</v>
      </c>
      <c r="AT291" s="17">
        <v>6.8874528540201499E-2</v>
      </c>
      <c r="AU291" s="17"/>
      <c r="AV291" s="17">
        <v>0.103367323381737</v>
      </c>
      <c r="AW291" s="17">
        <v>0.102241510499266</v>
      </c>
      <c r="AX291" s="17">
        <v>7.4416143127600295E-2</v>
      </c>
      <c r="AY291" s="17"/>
      <c r="AZ291" s="17">
        <v>9.86228063960988E-2</v>
      </c>
      <c r="BA291" s="17">
        <v>7.2958845595413102E-2</v>
      </c>
    </row>
    <row r="292" spans="2:53" x14ac:dyDescent="0.35">
      <c r="B292" t="s">
        <v>174</v>
      </c>
      <c r="C292" s="17">
        <v>9.4217831207164093E-2</v>
      </c>
      <c r="D292" s="17">
        <v>8.7557844433529597E-2</v>
      </c>
      <c r="E292" s="17">
        <v>0.100588447500989</v>
      </c>
      <c r="F292" s="17"/>
      <c r="G292" s="17">
        <v>0.147387272386032</v>
      </c>
      <c r="H292" s="17">
        <v>0.15723677664414901</v>
      </c>
      <c r="I292" s="17">
        <v>9.8668179408924597E-2</v>
      </c>
      <c r="J292" s="17">
        <v>9.3994593626546497E-2</v>
      </c>
      <c r="K292" s="17">
        <v>6.0103032793726099E-2</v>
      </c>
      <c r="L292" s="17">
        <v>5.60049505602144E-2</v>
      </c>
      <c r="M292" s="17"/>
      <c r="N292" s="17">
        <v>8.6692713777193106E-2</v>
      </c>
      <c r="O292" s="17">
        <v>9.9171765604169404E-2</v>
      </c>
      <c r="P292" s="17"/>
      <c r="Q292" s="17">
        <v>0.148168207520192</v>
      </c>
      <c r="R292" s="17">
        <v>0.118866517273069</v>
      </c>
      <c r="S292" s="17">
        <v>9.9035505464152407E-2</v>
      </c>
      <c r="T292" s="17">
        <v>9.6624666019143199E-2</v>
      </c>
      <c r="U292" s="17">
        <v>9.8556272063477196E-2</v>
      </c>
      <c r="V292" s="17">
        <v>4.67095795147109E-2</v>
      </c>
      <c r="W292" s="17">
        <v>0.113573871371072</v>
      </c>
      <c r="X292" s="17">
        <v>8.5321647771348E-2</v>
      </c>
      <c r="Y292" s="17">
        <v>3.3758034647489901E-2</v>
      </c>
      <c r="Z292" s="17">
        <v>7.6662798312421704E-2</v>
      </c>
      <c r="AA292" s="17">
        <v>6.8817814837572003E-2</v>
      </c>
      <c r="AB292" s="17">
        <v>5.6632740906217401E-2</v>
      </c>
      <c r="AC292" s="17">
        <v>5.2650212879895103E-2</v>
      </c>
      <c r="AD292" s="17">
        <v>7.7367667696882997E-2</v>
      </c>
      <c r="AE292" s="17">
        <v>0.10318023672052801</v>
      </c>
      <c r="AF292" s="17"/>
      <c r="AG292" s="17">
        <v>6.8515717931019293E-2</v>
      </c>
      <c r="AH292" s="17">
        <v>7.8867826336312397E-2</v>
      </c>
      <c r="AI292" s="17">
        <v>0.120085996682531</v>
      </c>
      <c r="AJ292" s="17">
        <v>0.108440848308302</v>
      </c>
      <c r="AK292" s="17">
        <v>6.4184270403974203E-2</v>
      </c>
      <c r="AL292" s="17">
        <v>0.13094506065355099</v>
      </c>
      <c r="AM292" s="17"/>
      <c r="AN292" s="17">
        <v>0.10914434212518501</v>
      </c>
      <c r="AO292" s="17">
        <v>6.0221033206037597E-2</v>
      </c>
      <c r="AP292" s="17">
        <v>9.2753735414565594E-2</v>
      </c>
      <c r="AQ292" s="17"/>
      <c r="AR292" s="17">
        <v>6.1753829254645197E-2</v>
      </c>
      <c r="AS292" s="17">
        <v>5.77528623342475E-2</v>
      </c>
      <c r="AT292" s="17">
        <v>0.124573458003752</v>
      </c>
      <c r="AU292" s="17"/>
      <c r="AV292" s="17">
        <v>0.11158831304882701</v>
      </c>
      <c r="AW292" s="17">
        <v>7.5565267348023601E-2</v>
      </c>
      <c r="AX292" s="17">
        <v>0.120270449555617</v>
      </c>
      <c r="AY292" s="17"/>
      <c r="AZ292" s="17">
        <v>8.7770381059079305E-2</v>
      </c>
      <c r="BA292" s="17">
        <v>0.102772769128568</v>
      </c>
    </row>
    <row r="293" spans="2:53" x14ac:dyDescent="0.35">
      <c r="B293" t="s">
        <v>130</v>
      </c>
      <c r="C293" s="17">
        <v>6.7828067005400297E-2</v>
      </c>
      <c r="D293" s="17">
        <v>6.1352715130441E-2</v>
      </c>
      <c r="E293" s="17">
        <v>7.39370429805047E-2</v>
      </c>
      <c r="F293" s="17"/>
      <c r="G293" s="17">
        <v>6.8544650550446798E-2</v>
      </c>
      <c r="H293" s="17">
        <v>5.3172205750404003E-2</v>
      </c>
      <c r="I293" s="17">
        <v>6.73518581594377E-2</v>
      </c>
      <c r="J293" s="17">
        <v>7.0305540207563799E-2</v>
      </c>
      <c r="K293" s="17">
        <v>8.1238964285344301E-2</v>
      </c>
      <c r="L293" s="17">
        <v>6.6240481591293199E-2</v>
      </c>
      <c r="M293" s="17"/>
      <c r="N293" s="17">
        <v>5.9644056106790501E-2</v>
      </c>
      <c r="O293" s="17">
        <v>7.3215764071045505E-2</v>
      </c>
      <c r="P293" s="17"/>
      <c r="Q293" s="17">
        <v>0.13231919984634699</v>
      </c>
      <c r="R293" s="17">
        <v>4.6932415374369402E-2</v>
      </c>
      <c r="S293" s="17">
        <v>9.6920651797378299E-2</v>
      </c>
      <c r="T293" s="17">
        <v>5.4996824437410302E-2</v>
      </c>
      <c r="U293" s="17">
        <v>3.0124276511986899E-2</v>
      </c>
      <c r="V293" s="17">
        <v>9.2474037003868303E-2</v>
      </c>
      <c r="W293" s="17">
        <v>6.27655950399576E-2</v>
      </c>
      <c r="X293" s="17">
        <v>4.9355316887321303E-2</v>
      </c>
      <c r="Y293" s="17">
        <v>6.7513109689867901E-2</v>
      </c>
      <c r="Z293" s="17">
        <v>6.09608835472202E-2</v>
      </c>
      <c r="AA293" s="17">
        <v>1.6649694591949302E-2</v>
      </c>
      <c r="AB293" s="17">
        <v>3.8373086254939098E-2</v>
      </c>
      <c r="AC293" s="17">
        <v>0</v>
      </c>
      <c r="AD293" s="17">
        <v>0</v>
      </c>
      <c r="AE293" s="17">
        <v>5.3789207790077301E-2</v>
      </c>
      <c r="AF293" s="17"/>
      <c r="AG293" s="17">
        <v>3.9751608035732099E-2</v>
      </c>
      <c r="AH293" s="17">
        <v>5.1711908954958502E-2</v>
      </c>
      <c r="AI293" s="17">
        <v>2.0693285654299599E-2</v>
      </c>
      <c r="AJ293" s="17">
        <v>5.5054490289655901E-2</v>
      </c>
      <c r="AK293" s="17">
        <v>6.6496519627914294E-2</v>
      </c>
      <c r="AL293" s="17">
        <v>9.3575208386224004E-2</v>
      </c>
      <c r="AM293" s="17"/>
      <c r="AN293" s="17">
        <v>4.37950552386525E-2</v>
      </c>
      <c r="AO293" s="17">
        <v>5.8997734560048802E-2</v>
      </c>
      <c r="AP293" s="17">
        <v>5.3894729633530099E-2</v>
      </c>
      <c r="AQ293" s="17"/>
      <c r="AR293" s="17">
        <v>0</v>
      </c>
      <c r="AS293" s="17">
        <v>4.2866586193281299E-2</v>
      </c>
      <c r="AT293" s="17">
        <v>5.9399387841891402E-2</v>
      </c>
      <c r="AU293" s="17"/>
      <c r="AV293" s="17">
        <v>2.0581606122163101E-2</v>
      </c>
      <c r="AW293" s="17">
        <v>4.3627691249905898E-2</v>
      </c>
      <c r="AX293" s="17">
        <v>5.5630370071905702E-2</v>
      </c>
      <c r="AY293" s="17"/>
      <c r="AZ293" s="17">
        <v>4.6515555436436803E-2</v>
      </c>
      <c r="BA293" s="17">
        <v>9.6107031438471893E-2</v>
      </c>
    </row>
    <row r="294" spans="2:53" x14ac:dyDescent="0.35">
      <c r="C294" s="17"/>
      <c r="D294" s="17"/>
      <c r="E294" s="17"/>
      <c r="F294" s="17"/>
      <c r="G294" s="17"/>
      <c r="H294" s="17"/>
      <c r="I294" s="17"/>
      <c r="J294" s="17"/>
      <c r="K294" s="17"/>
      <c r="L294" s="17"/>
      <c r="M294" s="17"/>
      <c r="N294" s="17"/>
      <c r="O294" s="17"/>
      <c r="P294" s="17"/>
      <c r="Q294" s="17"/>
      <c r="R294" s="17"/>
      <c r="S294" s="17"/>
      <c r="T294" s="17"/>
      <c r="U294" s="17"/>
      <c r="V294" s="17"/>
      <c r="W294" s="17"/>
      <c r="X294" s="17"/>
      <c r="Y294" s="17"/>
      <c r="Z294" s="17"/>
      <c r="AA294" s="17"/>
      <c r="AB294" s="17"/>
      <c r="AC294" s="17"/>
      <c r="AD294" s="17"/>
      <c r="AE294" s="17"/>
      <c r="AF294" s="17"/>
      <c r="AG294" s="17"/>
      <c r="AH294" s="17"/>
      <c r="AI294" s="17"/>
      <c r="AJ294" s="17"/>
      <c r="AK294" s="17"/>
      <c r="AL294" s="17"/>
      <c r="AM294" s="17"/>
      <c r="AN294" s="17"/>
      <c r="AO294" s="17"/>
      <c r="AP294" s="17"/>
      <c r="AQ294" s="17"/>
      <c r="AR294" s="17"/>
      <c r="AS294" s="17"/>
      <c r="AT294" s="17"/>
      <c r="AU294" s="17"/>
      <c r="AV294" s="17"/>
      <c r="AW294" s="17"/>
      <c r="AX294" s="17"/>
      <c r="AY294" s="17"/>
      <c r="AZ294" s="17"/>
      <c r="BA294" s="17"/>
    </row>
    <row r="295" spans="2:53" x14ac:dyDescent="0.35">
      <c r="B295" s="6" t="s">
        <v>194</v>
      </c>
      <c r="C295" s="17"/>
      <c r="D295" s="17"/>
      <c r="E295" s="17"/>
      <c r="F295" s="17"/>
      <c r="G295" s="17"/>
      <c r="H295" s="17"/>
      <c r="I295" s="17"/>
      <c r="J295" s="17"/>
      <c r="K295" s="17"/>
      <c r="L295" s="17"/>
      <c r="M295" s="17"/>
      <c r="N295" s="17"/>
      <c r="O295" s="17"/>
      <c r="P295" s="17"/>
      <c r="Q295" s="17"/>
      <c r="R295" s="17"/>
      <c r="S295" s="17"/>
      <c r="T295" s="17"/>
      <c r="U295" s="17"/>
      <c r="V295" s="17"/>
      <c r="W295" s="17"/>
      <c r="X295" s="17"/>
      <c r="Y295" s="17"/>
      <c r="Z295" s="17"/>
      <c r="AA295" s="17"/>
      <c r="AB295" s="17"/>
      <c r="AC295" s="17"/>
      <c r="AD295" s="17"/>
      <c r="AE295" s="17"/>
      <c r="AF295" s="17"/>
      <c r="AG295" s="17"/>
      <c r="AH295" s="17"/>
      <c r="AI295" s="17"/>
      <c r="AJ295" s="17"/>
      <c r="AK295" s="17"/>
      <c r="AL295" s="17"/>
      <c r="AM295" s="17"/>
      <c r="AN295" s="17"/>
      <c r="AO295" s="17"/>
      <c r="AP295" s="17"/>
      <c r="AQ295" s="17"/>
      <c r="AR295" s="17"/>
      <c r="AS295" s="17"/>
      <c r="AT295" s="17"/>
      <c r="AU295" s="17"/>
      <c r="AV295" s="17"/>
      <c r="AW295" s="17"/>
      <c r="AX295" s="17"/>
      <c r="AY295" s="17"/>
      <c r="AZ295" s="17"/>
      <c r="BA295" s="17"/>
    </row>
    <row r="296" spans="2:53" x14ac:dyDescent="0.35">
      <c r="B296" s="21" t="s">
        <v>86</v>
      </c>
      <c r="C296" s="17"/>
      <c r="D296" s="17"/>
      <c r="E296" s="17"/>
      <c r="F296" s="17"/>
      <c r="G296" s="17"/>
      <c r="H296" s="17"/>
      <c r="I296" s="17"/>
      <c r="J296" s="17"/>
      <c r="K296" s="17"/>
      <c r="L296" s="17"/>
      <c r="M296" s="17"/>
      <c r="N296" s="17"/>
      <c r="O296" s="17"/>
      <c r="P296" s="17"/>
      <c r="Q296" s="17"/>
      <c r="R296" s="17"/>
      <c r="S296" s="17"/>
      <c r="T296" s="17"/>
      <c r="U296" s="17"/>
      <c r="V296" s="17"/>
      <c r="W296" s="17"/>
      <c r="X296" s="17"/>
      <c r="Y296" s="17"/>
      <c r="Z296" s="17"/>
      <c r="AA296" s="17"/>
      <c r="AB296" s="17"/>
      <c r="AC296" s="17"/>
      <c r="AD296" s="17"/>
      <c r="AE296" s="17"/>
      <c r="AF296" s="17"/>
      <c r="AG296" s="17"/>
      <c r="AH296" s="17"/>
      <c r="AI296" s="17"/>
      <c r="AJ296" s="17"/>
      <c r="AK296" s="17"/>
      <c r="AL296" s="17"/>
      <c r="AM296" s="17"/>
      <c r="AN296" s="17"/>
      <c r="AO296" s="17"/>
      <c r="AP296" s="17"/>
      <c r="AQ296" s="17"/>
      <c r="AR296" s="17"/>
      <c r="AS296" s="17"/>
      <c r="AT296" s="17"/>
      <c r="AU296" s="17"/>
      <c r="AV296" s="17"/>
      <c r="AW296" s="17"/>
      <c r="AX296" s="17"/>
      <c r="AY296" s="17"/>
      <c r="AZ296" s="17"/>
      <c r="BA296" s="17"/>
    </row>
    <row r="297" spans="2:53" x14ac:dyDescent="0.35">
      <c r="B297" t="s">
        <v>188</v>
      </c>
      <c r="C297" s="17">
        <v>0.128493192982508</v>
      </c>
      <c r="D297" s="17">
        <v>0.12850000244413201</v>
      </c>
      <c r="E297" s="17">
        <v>0.12838409350587399</v>
      </c>
      <c r="F297" s="17"/>
      <c r="G297" s="17">
        <v>8.5838214801852303E-2</v>
      </c>
      <c r="H297" s="17">
        <v>6.7437963258820802E-2</v>
      </c>
      <c r="I297" s="17">
        <v>0.13354032427114801</v>
      </c>
      <c r="J297" s="17">
        <v>0.10662200910372401</v>
      </c>
      <c r="K297" s="17">
        <v>0.17320953517243401</v>
      </c>
      <c r="L297" s="17">
        <v>0.163510243122544</v>
      </c>
      <c r="M297" s="17"/>
      <c r="N297" s="17">
        <v>0.12131612323475501</v>
      </c>
      <c r="O297" s="17">
        <v>0.13321800067142101</v>
      </c>
      <c r="P297" s="17"/>
      <c r="Q297" s="17">
        <v>0.116024858352148</v>
      </c>
      <c r="R297" s="17">
        <v>0.107436331413078</v>
      </c>
      <c r="S297" s="17">
        <v>0.125584269440951</v>
      </c>
      <c r="T297" s="17">
        <v>0.144418768372092</v>
      </c>
      <c r="U297" s="17">
        <v>0.133992082218644</v>
      </c>
      <c r="V297" s="17">
        <v>0.15468159153823099</v>
      </c>
      <c r="W297" s="17">
        <v>0.120088630481681</v>
      </c>
      <c r="X297" s="17">
        <v>0.15646353639178701</v>
      </c>
      <c r="Y297" s="17">
        <v>5.9873413674129301E-2</v>
      </c>
      <c r="Z297" s="17">
        <v>0.13598507644136201</v>
      </c>
      <c r="AA297" s="17">
        <v>0.13728755974572199</v>
      </c>
      <c r="AB297" s="17">
        <v>5.1890355593170297E-2</v>
      </c>
      <c r="AC297" s="17">
        <v>0.14333200680135499</v>
      </c>
      <c r="AD297" s="17">
        <v>0.16201317015300501</v>
      </c>
      <c r="AE297" s="17">
        <v>9.1172252263119702E-2</v>
      </c>
      <c r="AF297" s="17"/>
      <c r="AG297" s="17">
        <v>0.115985106352511</v>
      </c>
      <c r="AH297" s="17">
        <v>0.20056652253790999</v>
      </c>
      <c r="AI297" s="17">
        <v>0.110595476120407</v>
      </c>
      <c r="AJ297" s="17">
        <v>8.8870776573579502E-2</v>
      </c>
      <c r="AK297" s="17">
        <v>0.124064773178342</v>
      </c>
      <c r="AL297" s="17">
        <v>0.12508009225422301</v>
      </c>
      <c r="AM297" s="17"/>
      <c r="AN297" s="17">
        <v>8.6061842944472902E-2</v>
      </c>
      <c r="AO297" s="17">
        <v>9.3147367514856499E-2</v>
      </c>
      <c r="AP297" s="17">
        <v>0.17422529074884099</v>
      </c>
      <c r="AQ297" s="17"/>
      <c r="AR297" s="17">
        <v>0.105759503828618</v>
      </c>
      <c r="AS297" s="17">
        <v>0.103993201360775</v>
      </c>
      <c r="AT297" s="17">
        <v>0.15694930623984099</v>
      </c>
      <c r="AU297" s="17"/>
      <c r="AV297" s="17">
        <v>0.15765606255784601</v>
      </c>
      <c r="AW297" s="17">
        <v>0.11817392016329401</v>
      </c>
      <c r="AX297" s="17">
        <v>0.14490196531063201</v>
      </c>
      <c r="AY297" s="17"/>
      <c r="AZ297" s="17">
        <v>0.11749808498977</v>
      </c>
      <c r="BA297" s="17">
        <v>0.143082288540687</v>
      </c>
    </row>
    <row r="298" spans="2:53" x14ac:dyDescent="0.35">
      <c r="B298" t="s">
        <v>189</v>
      </c>
      <c r="C298" s="17">
        <v>0.139365786761075</v>
      </c>
      <c r="D298" s="17">
        <v>0.136378552551119</v>
      </c>
      <c r="E298" s="17">
        <v>0.14257047209316101</v>
      </c>
      <c r="F298" s="17"/>
      <c r="G298" s="17">
        <v>0.145187557903767</v>
      </c>
      <c r="H298" s="17">
        <v>0.222493216626757</v>
      </c>
      <c r="I298" s="17">
        <v>0.13826578586784499</v>
      </c>
      <c r="J298" s="17">
        <v>0.11910866248749</v>
      </c>
      <c r="K298" s="17">
        <v>0.13087295407624899</v>
      </c>
      <c r="L298" s="17">
        <v>0.109206507930813</v>
      </c>
      <c r="M298" s="17"/>
      <c r="N298" s="17">
        <v>0.14091643032160001</v>
      </c>
      <c r="O298" s="17">
        <v>0.13834496727972301</v>
      </c>
      <c r="P298" s="17"/>
      <c r="Q298" s="17">
        <v>0.16256638640996199</v>
      </c>
      <c r="R298" s="17">
        <v>0.171001609124382</v>
      </c>
      <c r="S298" s="17">
        <v>6.2319254171743103E-2</v>
      </c>
      <c r="T298" s="17">
        <v>0.158154311961133</v>
      </c>
      <c r="U298" s="17">
        <v>9.8049591405804506E-2</v>
      </c>
      <c r="V298" s="17">
        <v>0.14789280536975799</v>
      </c>
      <c r="W298" s="17">
        <v>0.17135653348931201</v>
      </c>
      <c r="X298" s="17">
        <v>0.16632740136680099</v>
      </c>
      <c r="Y298" s="17">
        <v>0.13201064757362299</v>
      </c>
      <c r="Z298" s="17">
        <v>0.14767861321001099</v>
      </c>
      <c r="AA298" s="17">
        <v>0.105983825047768</v>
      </c>
      <c r="AB298" s="17">
        <v>0.10519336665868501</v>
      </c>
      <c r="AC298" s="17">
        <v>0.17799678415279099</v>
      </c>
      <c r="AD298" s="17">
        <v>0.20401388395865999</v>
      </c>
      <c r="AE298" s="17">
        <v>0.146653131078754</v>
      </c>
      <c r="AF298" s="17"/>
      <c r="AG298" s="17">
        <v>0.15907940380753099</v>
      </c>
      <c r="AH298" s="17">
        <v>0.10919863525593999</v>
      </c>
      <c r="AI298" s="17">
        <v>0.17474941977140601</v>
      </c>
      <c r="AJ298" s="17">
        <v>0.16913422607082501</v>
      </c>
      <c r="AK298" s="17">
        <v>0.106213510022258</v>
      </c>
      <c r="AL298" s="17">
        <v>0.13656805025621699</v>
      </c>
      <c r="AM298" s="17"/>
      <c r="AN298" s="17">
        <v>0.160602050458929</v>
      </c>
      <c r="AO298" s="17">
        <v>0.15051653805919701</v>
      </c>
      <c r="AP298" s="17">
        <v>0.123677494776167</v>
      </c>
      <c r="AQ298" s="17"/>
      <c r="AR298" s="17">
        <v>0.10255614407805</v>
      </c>
      <c r="AS298" s="17">
        <v>0.13826948837769801</v>
      </c>
      <c r="AT298" s="17">
        <v>0.14789503393681599</v>
      </c>
      <c r="AU298" s="17"/>
      <c r="AV298" s="17">
        <v>8.3803351474130303E-2</v>
      </c>
      <c r="AW298" s="17">
        <v>0.15000581368152399</v>
      </c>
      <c r="AX298" s="17">
        <v>0.13839061600084801</v>
      </c>
      <c r="AY298" s="17"/>
      <c r="AZ298" s="17">
        <v>0.14154875205002199</v>
      </c>
      <c r="BA298" s="17">
        <v>0.13646927230922501</v>
      </c>
    </row>
    <row r="299" spans="2:53" x14ac:dyDescent="0.35">
      <c r="B299" t="s">
        <v>190</v>
      </c>
      <c r="C299" s="17">
        <v>0.24640494164273199</v>
      </c>
      <c r="D299" s="17">
        <v>0.241772091861161</v>
      </c>
      <c r="E299" s="17">
        <v>0.25005849474798097</v>
      </c>
      <c r="F299" s="17"/>
      <c r="G299" s="17">
        <v>0.24584411680705801</v>
      </c>
      <c r="H299" s="17">
        <v>0.25454060726717898</v>
      </c>
      <c r="I299" s="17">
        <v>0.29959180454415801</v>
      </c>
      <c r="J299" s="17">
        <v>0.25506206449604102</v>
      </c>
      <c r="K299" s="17">
        <v>0.21685209530879401</v>
      </c>
      <c r="L299" s="17">
        <v>0.22223971077023599</v>
      </c>
      <c r="M299" s="17"/>
      <c r="N299" s="17">
        <v>0.247466880895368</v>
      </c>
      <c r="O299" s="17">
        <v>0.245705845922285</v>
      </c>
      <c r="P299" s="17"/>
      <c r="Q299" s="17">
        <v>0.22845774380199901</v>
      </c>
      <c r="R299" s="17">
        <v>0.22556628577506699</v>
      </c>
      <c r="S299" s="17">
        <v>0.33601322133109202</v>
      </c>
      <c r="T299" s="17">
        <v>0.18621953584314799</v>
      </c>
      <c r="U299" s="17">
        <v>0.26736577712766102</v>
      </c>
      <c r="V299" s="17">
        <v>0.261554242644082</v>
      </c>
      <c r="W299" s="17">
        <v>0.19393018201967899</v>
      </c>
      <c r="X299" s="17">
        <v>0.26373117665714702</v>
      </c>
      <c r="Y299" s="17">
        <v>0.26779079048751098</v>
      </c>
      <c r="Z299" s="17">
        <v>0.21404087130698801</v>
      </c>
      <c r="AA299" s="17">
        <v>0.20380400233072901</v>
      </c>
      <c r="AB299" s="17">
        <v>0.40054541110351199</v>
      </c>
      <c r="AC299" s="17">
        <v>0.24405135644402601</v>
      </c>
      <c r="AD299" s="17">
        <v>0.196437817268211</v>
      </c>
      <c r="AE299" s="17">
        <v>0.285390977483444</v>
      </c>
      <c r="AF299" s="17"/>
      <c r="AG299" s="17">
        <v>0.193681898853614</v>
      </c>
      <c r="AH299" s="17">
        <v>0.16052579977428399</v>
      </c>
      <c r="AI299" s="17">
        <v>0.22030260637287999</v>
      </c>
      <c r="AJ299" s="17">
        <v>0.25220775953619901</v>
      </c>
      <c r="AK299" s="17">
        <v>0.20812781176601999</v>
      </c>
      <c r="AL299" s="17">
        <v>0.29472014428524801</v>
      </c>
      <c r="AM299" s="17"/>
      <c r="AN299" s="17">
        <v>0.27500443729433299</v>
      </c>
      <c r="AO299" s="17">
        <v>0.26731431994999399</v>
      </c>
      <c r="AP299" s="17">
        <v>0.17818998082863599</v>
      </c>
      <c r="AQ299" s="17"/>
      <c r="AR299" s="17">
        <v>0.16730098486681899</v>
      </c>
      <c r="AS299" s="17">
        <v>0.24972545184446501</v>
      </c>
      <c r="AT299" s="17">
        <v>0.23388581429472999</v>
      </c>
      <c r="AU299" s="17"/>
      <c r="AV299" s="17">
        <v>0.18957388570469499</v>
      </c>
      <c r="AW299" s="17">
        <v>0.24797040047649199</v>
      </c>
      <c r="AX299" s="17">
        <v>0.222994715352024</v>
      </c>
      <c r="AY299" s="17"/>
      <c r="AZ299" s="17">
        <v>0.24494601460491899</v>
      </c>
      <c r="BA299" s="17">
        <v>0.24834075036613301</v>
      </c>
    </row>
    <row r="300" spans="2:53" x14ac:dyDescent="0.35">
      <c r="B300" t="s">
        <v>191</v>
      </c>
      <c r="C300" s="17">
        <v>0.28194434378921002</v>
      </c>
      <c r="D300" s="17">
        <v>0.30114210895597598</v>
      </c>
      <c r="E300" s="17">
        <v>0.26556009759681198</v>
      </c>
      <c r="F300" s="17"/>
      <c r="G300" s="17">
        <v>0.40474681188933398</v>
      </c>
      <c r="H300" s="17">
        <v>0.28501087161548</v>
      </c>
      <c r="I300" s="17">
        <v>0.25282477593573499</v>
      </c>
      <c r="J300" s="17">
        <v>0.29531431958571402</v>
      </c>
      <c r="K300" s="17">
        <v>0.25402544240101599</v>
      </c>
      <c r="L300" s="17">
        <v>0.25774438450190901</v>
      </c>
      <c r="M300" s="17"/>
      <c r="N300" s="17">
        <v>0.289245360822453</v>
      </c>
      <c r="O300" s="17">
        <v>0.27713793913829499</v>
      </c>
      <c r="P300" s="17"/>
      <c r="Q300" s="17">
        <v>0.28977571884394498</v>
      </c>
      <c r="R300" s="17">
        <v>0.31536509107722199</v>
      </c>
      <c r="S300" s="17">
        <v>0.24328455629275</v>
      </c>
      <c r="T300" s="17">
        <v>0.32395889853901899</v>
      </c>
      <c r="U300" s="17">
        <v>0.27678473221093802</v>
      </c>
      <c r="V300" s="17">
        <v>0.23999215198886201</v>
      </c>
      <c r="W300" s="17">
        <v>0.29077006929678501</v>
      </c>
      <c r="X300" s="17">
        <v>0.27683681565000301</v>
      </c>
      <c r="Y300" s="17">
        <v>0.29893147429786798</v>
      </c>
      <c r="Z300" s="17">
        <v>0.29535774022311601</v>
      </c>
      <c r="AA300" s="17">
        <v>0.26809820133893297</v>
      </c>
      <c r="AB300" s="17">
        <v>0.29025648244200403</v>
      </c>
      <c r="AC300" s="17">
        <v>0.304527051116811</v>
      </c>
      <c r="AD300" s="17">
        <v>0.26317789276613102</v>
      </c>
      <c r="AE300" s="17">
        <v>0.24888167558427801</v>
      </c>
      <c r="AF300" s="17"/>
      <c r="AG300" s="17">
        <v>0.28207314816777401</v>
      </c>
      <c r="AH300" s="17">
        <v>0.23351601010474399</v>
      </c>
      <c r="AI300" s="17">
        <v>0.37781958842268298</v>
      </c>
      <c r="AJ300" s="17">
        <v>0.30188061544714501</v>
      </c>
      <c r="AK300" s="17">
        <v>0.30797673754369598</v>
      </c>
      <c r="AL300" s="17">
        <v>0.25880537287035299</v>
      </c>
      <c r="AM300" s="17"/>
      <c r="AN300" s="17">
        <v>0.29623379075253897</v>
      </c>
      <c r="AO300" s="17">
        <v>0.33233768420890097</v>
      </c>
      <c r="AP300" s="17">
        <v>0.25884895119986201</v>
      </c>
      <c r="AQ300" s="17"/>
      <c r="AR300" s="17">
        <v>0.417578078950264</v>
      </c>
      <c r="AS300" s="17">
        <v>0.31064251956759598</v>
      </c>
      <c r="AT300" s="17">
        <v>0.244315282046419</v>
      </c>
      <c r="AU300" s="17"/>
      <c r="AV300" s="17">
        <v>0.31809337054759901</v>
      </c>
      <c r="AW300" s="17">
        <v>0.28911608939156203</v>
      </c>
      <c r="AX300" s="17">
        <v>0.27062396773290398</v>
      </c>
      <c r="AY300" s="17"/>
      <c r="AZ300" s="17">
        <v>0.294649148292076</v>
      </c>
      <c r="BA300" s="17">
        <v>0.26508670063893602</v>
      </c>
    </row>
    <row r="301" spans="2:53" x14ac:dyDescent="0.35">
      <c r="B301" t="s">
        <v>192</v>
      </c>
      <c r="C301" s="17">
        <v>0.20379173482447399</v>
      </c>
      <c r="D301" s="17">
        <v>0.19220724418761301</v>
      </c>
      <c r="E301" s="17">
        <v>0.21342684205617199</v>
      </c>
      <c r="F301" s="17"/>
      <c r="G301" s="17">
        <v>0.118383298597989</v>
      </c>
      <c r="H301" s="17">
        <v>0.17051734123176299</v>
      </c>
      <c r="I301" s="17">
        <v>0.17577730938111499</v>
      </c>
      <c r="J301" s="17">
        <v>0.223892944327031</v>
      </c>
      <c r="K301" s="17">
        <v>0.225039973041507</v>
      </c>
      <c r="L301" s="17">
        <v>0.24729915367449801</v>
      </c>
      <c r="M301" s="17"/>
      <c r="N301" s="17">
        <v>0.201055204725825</v>
      </c>
      <c r="O301" s="17">
        <v>0.205593246988276</v>
      </c>
      <c r="P301" s="17"/>
      <c r="Q301" s="17">
        <v>0.203175292591945</v>
      </c>
      <c r="R301" s="17">
        <v>0.180630682610251</v>
      </c>
      <c r="S301" s="17">
        <v>0.23279869876346401</v>
      </c>
      <c r="T301" s="17">
        <v>0.187248485284609</v>
      </c>
      <c r="U301" s="17">
        <v>0.22380781703695299</v>
      </c>
      <c r="V301" s="17">
        <v>0.195879208459068</v>
      </c>
      <c r="W301" s="17">
        <v>0.22385458471254399</v>
      </c>
      <c r="X301" s="17">
        <v>0.136641069934262</v>
      </c>
      <c r="Y301" s="17">
        <v>0.241393673966869</v>
      </c>
      <c r="Z301" s="17">
        <v>0.206937698818524</v>
      </c>
      <c r="AA301" s="17">
        <v>0.28482641153684901</v>
      </c>
      <c r="AB301" s="17">
        <v>0.15211438420262899</v>
      </c>
      <c r="AC301" s="17">
        <v>0.13009280148501801</v>
      </c>
      <c r="AD301" s="17">
        <v>0.17435723585399299</v>
      </c>
      <c r="AE301" s="17">
        <v>0.22790196359040499</v>
      </c>
      <c r="AF301" s="17"/>
      <c r="AG301" s="17">
        <v>0.24918044281856999</v>
      </c>
      <c r="AH301" s="17">
        <v>0.29619303232712102</v>
      </c>
      <c r="AI301" s="17">
        <v>0.116532909312624</v>
      </c>
      <c r="AJ301" s="17">
        <v>0.187906622372251</v>
      </c>
      <c r="AK301" s="17">
        <v>0.25361716748968399</v>
      </c>
      <c r="AL301" s="17">
        <v>0.184826340333959</v>
      </c>
      <c r="AM301" s="17"/>
      <c r="AN301" s="17">
        <v>0.18209787854972601</v>
      </c>
      <c r="AO301" s="17">
        <v>0.15668409026705199</v>
      </c>
      <c r="AP301" s="17">
        <v>0.26505828244649399</v>
      </c>
      <c r="AQ301" s="17"/>
      <c r="AR301" s="17">
        <v>0.20680528827625</v>
      </c>
      <c r="AS301" s="17">
        <v>0.197369338849466</v>
      </c>
      <c r="AT301" s="17">
        <v>0.216954563482194</v>
      </c>
      <c r="AU301" s="17"/>
      <c r="AV301" s="17">
        <v>0.25087332971573101</v>
      </c>
      <c r="AW301" s="17">
        <v>0.19473377628712801</v>
      </c>
      <c r="AX301" s="17">
        <v>0.22308873560359299</v>
      </c>
      <c r="AY301" s="17"/>
      <c r="AZ301" s="17">
        <v>0.201358000063212</v>
      </c>
      <c r="BA301" s="17">
        <v>0.20702098814501901</v>
      </c>
    </row>
    <row r="302" spans="2:53" x14ac:dyDescent="0.35">
      <c r="C302" s="17"/>
      <c r="D302" s="17"/>
      <c r="E302" s="17"/>
      <c r="F302" s="17"/>
      <c r="G302" s="17"/>
      <c r="H302" s="17"/>
      <c r="I302" s="17"/>
      <c r="J302" s="17"/>
      <c r="K302" s="17"/>
      <c r="L302" s="17"/>
      <c r="M302" s="17"/>
      <c r="N302" s="17"/>
      <c r="O302" s="17"/>
      <c r="P302" s="17"/>
      <c r="Q302" s="17"/>
      <c r="R302" s="17"/>
      <c r="S302" s="17"/>
      <c r="T302" s="17"/>
      <c r="U302" s="17"/>
      <c r="V302" s="17"/>
      <c r="W302" s="17"/>
      <c r="X302" s="17"/>
      <c r="Y302" s="17"/>
      <c r="Z302" s="17"/>
      <c r="AA302" s="17"/>
      <c r="AB302" s="17"/>
      <c r="AC302" s="17"/>
      <c r="AD302" s="17"/>
      <c r="AE302" s="17"/>
      <c r="AF302" s="17"/>
      <c r="AG302" s="17"/>
      <c r="AH302" s="17"/>
      <c r="AI302" s="17"/>
      <c r="AJ302" s="17"/>
      <c r="AK302" s="17"/>
      <c r="AL302" s="17"/>
      <c r="AM302" s="17"/>
      <c r="AN302" s="17"/>
      <c r="AO302" s="17"/>
      <c r="AP302" s="17"/>
      <c r="AQ302" s="17"/>
      <c r="AR302" s="17"/>
      <c r="AS302" s="17"/>
      <c r="AT302" s="17"/>
      <c r="AU302" s="17"/>
      <c r="AV302" s="17"/>
      <c r="AW302" s="17"/>
      <c r="AX302" s="17"/>
      <c r="AY302" s="17"/>
      <c r="AZ302" s="17"/>
      <c r="BA302" s="17"/>
    </row>
    <row r="303" spans="2:53" x14ac:dyDescent="0.35">
      <c r="B303" s="6" t="s">
        <v>195</v>
      </c>
      <c r="C303" s="17"/>
      <c r="D303" s="17"/>
      <c r="E303" s="17"/>
      <c r="F303" s="17"/>
      <c r="G303" s="17"/>
      <c r="H303" s="17"/>
      <c r="I303" s="17"/>
      <c r="J303" s="17"/>
      <c r="K303" s="17"/>
      <c r="L303" s="17"/>
      <c r="M303" s="17"/>
      <c r="N303" s="17"/>
      <c r="O303" s="17"/>
      <c r="P303" s="17"/>
      <c r="Q303" s="17"/>
      <c r="R303" s="17"/>
      <c r="S303" s="17"/>
      <c r="T303" s="17"/>
      <c r="U303" s="17"/>
      <c r="V303" s="17"/>
      <c r="W303" s="17"/>
      <c r="X303" s="17"/>
      <c r="Y303" s="17"/>
      <c r="Z303" s="17"/>
      <c r="AA303" s="17"/>
      <c r="AB303" s="17"/>
      <c r="AC303" s="17"/>
      <c r="AD303" s="17"/>
      <c r="AE303" s="17"/>
      <c r="AF303" s="17"/>
      <c r="AG303" s="17"/>
      <c r="AH303" s="17"/>
      <c r="AI303" s="17"/>
      <c r="AJ303" s="17"/>
      <c r="AK303" s="17"/>
      <c r="AL303" s="17"/>
      <c r="AM303" s="17"/>
      <c r="AN303" s="17"/>
      <c r="AO303" s="17"/>
      <c r="AP303" s="17"/>
      <c r="AQ303" s="17"/>
      <c r="AR303" s="17"/>
      <c r="AS303" s="17"/>
      <c r="AT303" s="17"/>
      <c r="AU303" s="17"/>
      <c r="AV303" s="17"/>
      <c r="AW303" s="17"/>
      <c r="AX303" s="17"/>
      <c r="AY303" s="17"/>
      <c r="AZ303" s="17"/>
      <c r="BA303" s="17"/>
    </row>
    <row r="304" spans="2:53" x14ac:dyDescent="0.35">
      <c r="B304" s="21" t="s">
        <v>86</v>
      </c>
      <c r="C304" s="17"/>
      <c r="D304" s="17"/>
      <c r="E304" s="17"/>
      <c r="F304" s="17"/>
      <c r="G304" s="17"/>
      <c r="H304" s="17"/>
      <c r="I304" s="17"/>
      <c r="J304" s="17"/>
      <c r="K304" s="17"/>
      <c r="L304" s="17"/>
      <c r="M304" s="17"/>
      <c r="N304" s="17"/>
      <c r="O304" s="17"/>
      <c r="P304" s="17"/>
      <c r="Q304" s="17"/>
      <c r="R304" s="17"/>
      <c r="S304" s="17"/>
      <c r="T304" s="17"/>
      <c r="U304" s="17"/>
      <c r="V304" s="17"/>
      <c r="W304" s="17"/>
      <c r="X304" s="17"/>
      <c r="Y304" s="17"/>
      <c r="Z304" s="17"/>
      <c r="AA304" s="17"/>
      <c r="AB304" s="17"/>
      <c r="AC304" s="17"/>
      <c r="AD304" s="17"/>
      <c r="AE304" s="17"/>
      <c r="AF304" s="17"/>
      <c r="AG304" s="17"/>
      <c r="AH304" s="17"/>
      <c r="AI304" s="17"/>
      <c r="AJ304" s="17"/>
      <c r="AK304" s="17"/>
      <c r="AL304" s="17"/>
      <c r="AM304" s="17"/>
      <c r="AN304" s="17"/>
      <c r="AO304" s="17"/>
      <c r="AP304" s="17"/>
      <c r="AQ304" s="17"/>
      <c r="AR304" s="17"/>
      <c r="AS304" s="17"/>
      <c r="AT304" s="17"/>
      <c r="AU304" s="17"/>
      <c r="AV304" s="17"/>
      <c r="AW304" s="17"/>
      <c r="AX304" s="17"/>
      <c r="AY304" s="17"/>
      <c r="AZ304" s="17"/>
      <c r="BA304" s="17"/>
    </row>
    <row r="305" spans="2:53" x14ac:dyDescent="0.35">
      <c r="B305" t="s">
        <v>188</v>
      </c>
      <c r="C305" s="17">
        <v>0.100288421059228</v>
      </c>
      <c r="D305" s="17">
        <v>8.8701773446713497E-2</v>
      </c>
      <c r="E305" s="17">
        <v>0.10971935321583901</v>
      </c>
      <c r="F305" s="17"/>
      <c r="G305" s="17">
        <v>9.7943850678294794E-2</v>
      </c>
      <c r="H305" s="17">
        <v>5.7617674393300698E-2</v>
      </c>
      <c r="I305" s="17">
        <v>0.122555584638137</v>
      </c>
      <c r="J305" s="17">
        <v>9.9928570387336504E-2</v>
      </c>
      <c r="K305" s="17">
        <v>0.119557908562301</v>
      </c>
      <c r="L305" s="17">
        <v>0.10013873223155401</v>
      </c>
      <c r="M305" s="17"/>
      <c r="N305" s="17">
        <v>8.1971098661878405E-2</v>
      </c>
      <c r="O305" s="17">
        <v>0.112347078526001</v>
      </c>
      <c r="P305" s="17"/>
      <c r="Q305" s="17">
        <v>0.16031357143614799</v>
      </c>
      <c r="R305" s="17">
        <v>0.112128829877155</v>
      </c>
      <c r="S305" s="17">
        <v>8.6343724623763204E-2</v>
      </c>
      <c r="T305" s="17">
        <v>9.8820938180634102E-2</v>
      </c>
      <c r="U305" s="17">
        <v>0.120556667577341</v>
      </c>
      <c r="V305" s="17">
        <v>9.0547208272142396E-2</v>
      </c>
      <c r="W305" s="17">
        <v>9.4512623041374005E-2</v>
      </c>
      <c r="X305" s="17">
        <v>9.0594869153631796E-2</v>
      </c>
      <c r="Y305" s="17">
        <v>5.0607700637337799E-2</v>
      </c>
      <c r="Z305" s="17">
        <v>6.7256607984743297E-2</v>
      </c>
      <c r="AA305" s="17">
        <v>0.11918053203821199</v>
      </c>
      <c r="AB305" s="17">
        <v>6.9272931396695006E-2</v>
      </c>
      <c r="AC305" s="17">
        <v>5.3095424347106297E-2</v>
      </c>
      <c r="AD305" s="17">
        <v>0.23039603735011599</v>
      </c>
      <c r="AE305" s="17">
        <v>6.8546376413324894E-2</v>
      </c>
      <c r="AF305" s="17"/>
      <c r="AG305" s="17">
        <v>5.5638469722339302E-2</v>
      </c>
      <c r="AH305" s="17">
        <v>0.13666969297732201</v>
      </c>
      <c r="AI305" s="17">
        <v>6.05805156138748E-2</v>
      </c>
      <c r="AJ305" s="17">
        <v>8.5713321773908696E-2</v>
      </c>
      <c r="AK305" s="17">
        <v>0.100570796848344</v>
      </c>
      <c r="AL305" s="17">
        <v>0.12984575363640999</v>
      </c>
      <c r="AM305" s="17"/>
      <c r="AN305" s="17">
        <v>7.0009322715289299E-2</v>
      </c>
      <c r="AO305" s="17">
        <v>9.9976029236288899E-2</v>
      </c>
      <c r="AP305" s="17">
        <v>0.121753268437578</v>
      </c>
      <c r="AQ305" s="17"/>
      <c r="AR305" s="17">
        <v>7.3353912213815403E-2</v>
      </c>
      <c r="AS305" s="17">
        <v>7.6704848689218993E-2</v>
      </c>
      <c r="AT305" s="17">
        <v>0.11986899001322</v>
      </c>
      <c r="AU305" s="17"/>
      <c r="AV305" s="17">
        <v>7.3148726294937794E-2</v>
      </c>
      <c r="AW305" s="17">
        <v>7.9945531043110196E-2</v>
      </c>
      <c r="AX305" s="17">
        <v>0.137703764719947</v>
      </c>
      <c r="AY305" s="17"/>
      <c r="AZ305" s="17">
        <v>9.4538310033663794E-2</v>
      </c>
      <c r="BA305" s="17">
        <v>0.10791807956530999</v>
      </c>
    </row>
    <row r="306" spans="2:53" x14ac:dyDescent="0.35">
      <c r="B306" t="s">
        <v>189</v>
      </c>
      <c r="C306" s="17">
        <v>0.20735389857099801</v>
      </c>
      <c r="D306" s="17">
        <v>0.19385658117915799</v>
      </c>
      <c r="E306" s="17">
        <v>0.21873469360735401</v>
      </c>
      <c r="F306" s="17"/>
      <c r="G306" s="17">
        <v>0.16652988760111601</v>
      </c>
      <c r="H306" s="17">
        <v>0.22777384519494001</v>
      </c>
      <c r="I306" s="17">
        <v>0.207842548721343</v>
      </c>
      <c r="J306" s="17">
        <v>0.206864915876177</v>
      </c>
      <c r="K306" s="17">
        <v>0.21174937226168</v>
      </c>
      <c r="L306" s="17">
        <v>0.20931710649302299</v>
      </c>
      <c r="M306" s="17"/>
      <c r="N306" s="17">
        <v>0.21454936570142399</v>
      </c>
      <c r="O306" s="17">
        <v>0.20261697951934801</v>
      </c>
      <c r="P306" s="17"/>
      <c r="Q306" s="17">
        <v>0.22074450378815499</v>
      </c>
      <c r="R306" s="17">
        <v>0.21249246784746101</v>
      </c>
      <c r="S306" s="17">
        <v>0.17193785309409301</v>
      </c>
      <c r="T306" s="17">
        <v>0.22939158532273199</v>
      </c>
      <c r="U306" s="17">
        <v>0.19594614702383401</v>
      </c>
      <c r="V306" s="17">
        <v>0.19983409068882399</v>
      </c>
      <c r="W306" s="17">
        <v>0.20717654850320599</v>
      </c>
      <c r="X306" s="17">
        <v>0.24645982234293401</v>
      </c>
      <c r="Y306" s="17">
        <v>0.28124451167977199</v>
      </c>
      <c r="Z306" s="17">
        <v>0.18357526002542399</v>
      </c>
      <c r="AA306" s="17">
        <v>0.190699663184598</v>
      </c>
      <c r="AB306" s="17">
        <v>8.9289213466397205E-2</v>
      </c>
      <c r="AC306" s="17">
        <v>0.17177667450224601</v>
      </c>
      <c r="AD306" s="17">
        <v>0.19619375387287299</v>
      </c>
      <c r="AE306" s="17">
        <v>0.19915929427120199</v>
      </c>
      <c r="AF306" s="17"/>
      <c r="AG306" s="17">
        <v>0.260600737945406</v>
      </c>
      <c r="AH306" s="17">
        <v>0.21828992733657601</v>
      </c>
      <c r="AI306" s="17">
        <v>0.20124720662036899</v>
      </c>
      <c r="AJ306" s="17">
        <v>0.23226015574942999</v>
      </c>
      <c r="AK306" s="17">
        <v>0.214021573516641</v>
      </c>
      <c r="AL306" s="17">
        <v>0.18792932034877299</v>
      </c>
      <c r="AM306" s="17"/>
      <c r="AN306" s="17">
        <v>0.24352534888815799</v>
      </c>
      <c r="AO306" s="17">
        <v>0.207485066764903</v>
      </c>
      <c r="AP306" s="17">
        <v>0.181520175265455</v>
      </c>
      <c r="AQ306" s="17"/>
      <c r="AR306" s="17">
        <v>0.14579071835450699</v>
      </c>
      <c r="AS306" s="17">
        <v>0.22506343638854701</v>
      </c>
      <c r="AT306" s="17">
        <v>0.21273242798959299</v>
      </c>
      <c r="AU306" s="17"/>
      <c r="AV306" s="17">
        <v>0.107570632885162</v>
      </c>
      <c r="AW306" s="17">
        <v>0.243498047064138</v>
      </c>
      <c r="AX306" s="17">
        <v>0.19844792679852999</v>
      </c>
      <c r="AY306" s="17"/>
      <c r="AZ306" s="17">
        <v>0.19789481803475101</v>
      </c>
      <c r="BA306" s="17">
        <v>0.219904883056733</v>
      </c>
    </row>
    <row r="307" spans="2:53" x14ac:dyDescent="0.35">
      <c r="B307" t="s">
        <v>190</v>
      </c>
      <c r="C307" s="17">
        <v>0.31915255376051099</v>
      </c>
      <c r="D307" s="17">
        <v>0.34124636529826102</v>
      </c>
      <c r="E307" s="17">
        <v>0.30027765148633301</v>
      </c>
      <c r="F307" s="17"/>
      <c r="G307" s="17">
        <v>0.228507777131746</v>
      </c>
      <c r="H307" s="17">
        <v>0.27908649533997398</v>
      </c>
      <c r="I307" s="17">
        <v>0.290909749807646</v>
      </c>
      <c r="J307" s="17">
        <v>0.32182400054126098</v>
      </c>
      <c r="K307" s="17">
        <v>0.34892058743056797</v>
      </c>
      <c r="L307" s="17">
        <v>0.37481009052033398</v>
      </c>
      <c r="M307" s="17"/>
      <c r="N307" s="17">
        <v>0.324385009375597</v>
      </c>
      <c r="O307" s="17">
        <v>0.31570792421238703</v>
      </c>
      <c r="P307" s="17"/>
      <c r="Q307" s="17">
        <v>0.26133573390326997</v>
      </c>
      <c r="R307" s="17">
        <v>0.27470912179858897</v>
      </c>
      <c r="S307" s="17">
        <v>0.34488273655475299</v>
      </c>
      <c r="T307" s="17">
        <v>0.28990451614027901</v>
      </c>
      <c r="U307" s="17">
        <v>0.27736603345496202</v>
      </c>
      <c r="V307" s="17">
        <v>0.36225047783931302</v>
      </c>
      <c r="W307" s="17">
        <v>0.29360128090911303</v>
      </c>
      <c r="X307" s="17">
        <v>0.38548292821169999</v>
      </c>
      <c r="Y307" s="17">
        <v>0.40093483362569399</v>
      </c>
      <c r="Z307" s="17">
        <v>0.31313340256613698</v>
      </c>
      <c r="AA307" s="17">
        <v>0.31476640021916802</v>
      </c>
      <c r="AB307" s="17">
        <v>0.48458725551051801</v>
      </c>
      <c r="AC307" s="17">
        <v>0.29337866460593798</v>
      </c>
      <c r="AD307" s="17">
        <v>0.25774401367298999</v>
      </c>
      <c r="AE307" s="17">
        <v>0.26363158275496701</v>
      </c>
      <c r="AF307" s="17"/>
      <c r="AG307" s="17">
        <v>0.32920957679727297</v>
      </c>
      <c r="AH307" s="17">
        <v>0.29696614589824599</v>
      </c>
      <c r="AI307" s="17">
        <v>0.28043574826351703</v>
      </c>
      <c r="AJ307" s="17">
        <v>0.29592870285143102</v>
      </c>
      <c r="AK307" s="17">
        <v>0.32862135564598899</v>
      </c>
      <c r="AL307" s="17">
        <v>0.31919006828582303</v>
      </c>
      <c r="AM307" s="17"/>
      <c r="AN307" s="17">
        <v>0.32348752337522801</v>
      </c>
      <c r="AO307" s="17">
        <v>0.33883457214801499</v>
      </c>
      <c r="AP307" s="17">
        <v>0.29892174906976898</v>
      </c>
      <c r="AQ307" s="17"/>
      <c r="AR307" s="17">
        <v>0.21274783064714201</v>
      </c>
      <c r="AS307" s="17">
        <v>0.32811202863553401</v>
      </c>
      <c r="AT307" s="17">
        <v>0.312918502732909</v>
      </c>
      <c r="AU307" s="17"/>
      <c r="AV307" s="17">
        <v>0.28774274497706298</v>
      </c>
      <c r="AW307" s="17">
        <v>0.32546213628379</v>
      </c>
      <c r="AX307" s="17">
        <v>0.29520345561176697</v>
      </c>
      <c r="AY307" s="17"/>
      <c r="AZ307" s="17">
        <v>0.30810989521467602</v>
      </c>
      <c r="BA307" s="17">
        <v>0.33380474279293698</v>
      </c>
    </row>
    <row r="308" spans="2:53" x14ac:dyDescent="0.35">
      <c r="B308" t="s">
        <v>191</v>
      </c>
      <c r="C308" s="17">
        <v>0.25757543614300299</v>
      </c>
      <c r="D308" s="17">
        <v>0.26885848852362099</v>
      </c>
      <c r="E308" s="17">
        <v>0.24771207005124801</v>
      </c>
      <c r="F308" s="17"/>
      <c r="G308" s="17">
        <v>0.38304080166076598</v>
      </c>
      <c r="H308" s="17">
        <v>0.313016286964791</v>
      </c>
      <c r="I308" s="17">
        <v>0.27559303666454799</v>
      </c>
      <c r="J308" s="17">
        <v>0.24285915996093099</v>
      </c>
      <c r="K308" s="17">
        <v>0.205798005176697</v>
      </c>
      <c r="L308" s="17">
        <v>0.20704728295114599</v>
      </c>
      <c r="M308" s="17"/>
      <c r="N308" s="17">
        <v>0.26796247355431602</v>
      </c>
      <c r="O308" s="17">
        <v>0.25073744292977501</v>
      </c>
      <c r="P308" s="17"/>
      <c r="Q308" s="17">
        <v>0.24805254746907801</v>
      </c>
      <c r="R308" s="17">
        <v>0.25180723316029502</v>
      </c>
      <c r="S308" s="17">
        <v>0.25934966810797599</v>
      </c>
      <c r="T308" s="17">
        <v>0.25016580264606803</v>
      </c>
      <c r="U308" s="17">
        <v>0.25868137474337299</v>
      </c>
      <c r="V308" s="17">
        <v>0.237426667966018</v>
      </c>
      <c r="W308" s="17">
        <v>0.28067941752363001</v>
      </c>
      <c r="X308" s="17">
        <v>0.217621629483845</v>
      </c>
      <c r="Y308" s="17">
        <v>0.20026103884232699</v>
      </c>
      <c r="Z308" s="17">
        <v>0.33763490304800597</v>
      </c>
      <c r="AA308" s="17">
        <v>0.25019453469309</v>
      </c>
      <c r="AB308" s="17">
        <v>0.30191916672462599</v>
      </c>
      <c r="AC308" s="17">
        <v>0.34607588848252802</v>
      </c>
      <c r="AD308" s="17">
        <v>0.31566619510402</v>
      </c>
      <c r="AE308" s="17">
        <v>0.3340224638821</v>
      </c>
      <c r="AF308" s="17"/>
      <c r="AG308" s="17">
        <v>0.23471258923506899</v>
      </c>
      <c r="AH308" s="17">
        <v>0.21183313287342001</v>
      </c>
      <c r="AI308" s="17">
        <v>0.33210578362801901</v>
      </c>
      <c r="AJ308" s="17">
        <v>0.259006487642086</v>
      </c>
      <c r="AK308" s="17">
        <v>0.29573594791489899</v>
      </c>
      <c r="AL308" s="17">
        <v>0.251304329368292</v>
      </c>
      <c r="AM308" s="17"/>
      <c r="AN308" s="17">
        <v>0.24635905755162599</v>
      </c>
      <c r="AO308" s="17">
        <v>0.27540629109189502</v>
      </c>
      <c r="AP308" s="17">
        <v>0.28042769815215901</v>
      </c>
      <c r="AQ308" s="17"/>
      <c r="AR308" s="17">
        <v>0.39884691798976901</v>
      </c>
      <c r="AS308" s="17">
        <v>0.29185584758178301</v>
      </c>
      <c r="AT308" s="17">
        <v>0.22228678064934301</v>
      </c>
      <c r="AU308" s="17"/>
      <c r="AV308" s="17">
        <v>0.34041312049086903</v>
      </c>
      <c r="AW308" s="17">
        <v>0.254620909014181</v>
      </c>
      <c r="AX308" s="17">
        <v>0.24943959478070299</v>
      </c>
      <c r="AY308" s="17"/>
      <c r="AZ308" s="17">
        <v>0.29025604864395599</v>
      </c>
      <c r="BA308" s="17">
        <v>0.214212462446779</v>
      </c>
    </row>
    <row r="309" spans="2:53" x14ac:dyDescent="0.35">
      <c r="B309" t="s">
        <v>192</v>
      </c>
      <c r="C309" s="17">
        <v>0.11562969046626</v>
      </c>
      <c r="D309" s="17">
        <v>0.107336791552246</v>
      </c>
      <c r="E309" s="17">
        <v>0.12355623163922499</v>
      </c>
      <c r="F309" s="17"/>
      <c r="G309" s="17">
        <v>0.123977682928077</v>
      </c>
      <c r="H309" s="17">
        <v>0.12250569810699399</v>
      </c>
      <c r="I309" s="17">
        <v>0.103099080168325</v>
      </c>
      <c r="J309" s="17">
        <v>0.12852335323429401</v>
      </c>
      <c r="K309" s="17">
        <v>0.113974126568754</v>
      </c>
      <c r="L309" s="17">
        <v>0.108686787803943</v>
      </c>
      <c r="M309" s="17"/>
      <c r="N309" s="17">
        <v>0.111132052706785</v>
      </c>
      <c r="O309" s="17">
        <v>0.118590574812489</v>
      </c>
      <c r="P309" s="17"/>
      <c r="Q309" s="17">
        <v>0.109553643403349</v>
      </c>
      <c r="R309" s="17">
        <v>0.148862347316501</v>
      </c>
      <c r="S309" s="17">
        <v>0.13748601761941501</v>
      </c>
      <c r="T309" s="17">
        <v>0.131717157710288</v>
      </c>
      <c r="U309" s="17">
        <v>0.14744977720048999</v>
      </c>
      <c r="V309" s="17">
        <v>0.109941555233703</v>
      </c>
      <c r="W309" s="17">
        <v>0.124030130022676</v>
      </c>
      <c r="X309" s="17">
        <v>5.9840750807888601E-2</v>
      </c>
      <c r="Y309" s="17">
        <v>6.6951915214868901E-2</v>
      </c>
      <c r="Z309" s="17">
        <v>9.8399826375688906E-2</v>
      </c>
      <c r="AA309" s="17">
        <v>0.12515886986493199</v>
      </c>
      <c r="AB309" s="17">
        <v>5.49314329017642E-2</v>
      </c>
      <c r="AC309" s="17">
        <v>0.13567334806218101</v>
      </c>
      <c r="AD309" s="17">
        <v>0</v>
      </c>
      <c r="AE309" s="17">
        <v>0.134640282678406</v>
      </c>
      <c r="AF309" s="17"/>
      <c r="AG309" s="17">
        <v>0.119838626299913</v>
      </c>
      <c r="AH309" s="17">
        <v>0.136241100914436</v>
      </c>
      <c r="AI309" s="17">
        <v>0.12563074587421999</v>
      </c>
      <c r="AJ309" s="17">
        <v>0.12709133198314401</v>
      </c>
      <c r="AK309" s="17">
        <v>6.1050326074126297E-2</v>
      </c>
      <c r="AL309" s="17">
        <v>0.11173052836070201</v>
      </c>
      <c r="AM309" s="17"/>
      <c r="AN309" s="17">
        <v>0.116618747469699</v>
      </c>
      <c r="AO309" s="17">
        <v>7.8298040758898194E-2</v>
      </c>
      <c r="AP309" s="17">
        <v>0.117377109075038</v>
      </c>
      <c r="AQ309" s="17"/>
      <c r="AR309" s="17">
        <v>0.169260620794766</v>
      </c>
      <c r="AS309" s="17">
        <v>7.8263838704916794E-2</v>
      </c>
      <c r="AT309" s="17">
        <v>0.13219329861493401</v>
      </c>
      <c r="AU309" s="17"/>
      <c r="AV309" s="17">
        <v>0.19112477535196801</v>
      </c>
      <c r="AW309" s="17">
        <v>9.6473376594780294E-2</v>
      </c>
      <c r="AX309" s="17">
        <v>0.119205258089052</v>
      </c>
      <c r="AY309" s="17"/>
      <c r="AZ309" s="17">
        <v>0.10920092807295401</v>
      </c>
      <c r="BA309" s="17">
        <v>0.124159832138241</v>
      </c>
    </row>
    <row r="310" spans="2:53" x14ac:dyDescent="0.35">
      <c r="C310" s="17"/>
      <c r="D310" s="17"/>
      <c r="E310" s="17"/>
      <c r="F310" s="17"/>
      <c r="G310" s="17"/>
      <c r="H310" s="17"/>
      <c r="I310" s="17"/>
      <c r="J310" s="17"/>
      <c r="K310" s="17"/>
      <c r="L310" s="17"/>
      <c r="M310" s="17"/>
      <c r="N310" s="17"/>
      <c r="O310" s="17"/>
      <c r="P310" s="17"/>
      <c r="Q310" s="17"/>
      <c r="R310" s="17"/>
      <c r="S310" s="17"/>
      <c r="T310" s="17"/>
      <c r="U310" s="17"/>
      <c r="V310" s="17"/>
      <c r="W310" s="17"/>
      <c r="X310" s="17"/>
      <c r="Y310" s="17"/>
      <c r="Z310" s="17"/>
      <c r="AA310" s="17"/>
      <c r="AB310" s="17"/>
      <c r="AC310" s="17"/>
      <c r="AD310" s="17"/>
      <c r="AE310" s="17"/>
      <c r="AF310" s="17"/>
      <c r="AG310" s="17"/>
      <c r="AH310" s="17"/>
      <c r="AI310" s="17"/>
      <c r="AJ310" s="17"/>
      <c r="AK310" s="17"/>
      <c r="AL310" s="17"/>
      <c r="AM310" s="17"/>
      <c r="AN310" s="17"/>
      <c r="AO310" s="17"/>
      <c r="AP310" s="17"/>
      <c r="AQ310" s="17"/>
      <c r="AR310" s="17"/>
      <c r="AS310" s="17"/>
      <c r="AT310" s="17"/>
      <c r="AU310" s="17"/>
      <c r="AV310" s="17"/>
      <c r="AW310" s="17"/>
      <c r="AX310" s="17"/>
      <c r="AY310" s="17"/>
      <c r="AZ310" s="17"/>
      <c r="BA310" s="17"/>
    </row>
    <row r="311" spans="2:53" x14ac:dyDescent="0.35">
      <c r="B311" s="6" t="s">
        <v>196</v>
      </c>
      <c r="C311" s="17"/>
      <c r="D311" s="17"/>
      <c r="E311" s="17"/>
      <c r="F311" s="17"/>
      <c r="G311" s="17"/>
      <c r="H311" s="17"/>
      <c r="I311" s="17"/>
      <c r="J311" s="17"/>
      <c r="K311" s="17"/>
      <c r="L311" s="17"/>
      <c r="M311" s="17"/>
      <c r="N311" s="17"/>
      <c r="O311" s="17"/>
      <c r="P311" s="17"/>
      <c r="Q311" s="17"/>
      <c r="R311" s="17"/>
      <c r="S311" s="17"/>
      <c r="T311" s="17"/>
      <c r="U311" s="17"/>
      <c r="V311" s="17"/>
      <c r="W311" s="17"/>
      <c r="X311" s="17"/>
      <c r="Y311" s="17"/>
      <c r="Z311" s="17"/>
      <c r="AA311" s="17"/>
      <c r="AB311" s="17"/>
      <c r="AC311" s="17"/>
      <c r="AD311" s="17"/>
      <c r="AE311" s="17"/>
      <c r="AF311" s="17"/>
      <c r="AG311" s="17"/>
      <c r="AH311" s="17"/>
      <c r="AI311" s="17"/>
      <c r="AJ311" s="17"/>
      <c r="AK311" s="17"/>
      <c r="AL311" s="17"/>
      <c r="AM311" s="17"/>
      <c r="AN311" s="17"/>
      <c r="AO311" s="17"/>
      <c r="AP311" s="17"/>
      <c r="AQ311" s="17"/>
      <c r="AR311" s="17"/>
      <c r="AS311" s="17"/>
      <c r="AT311" s="17"/>
      <c r="AU311" s="17"/>
      <c r="AV311" s="17"/>
      <c r="AW311" s="17"/>
      <c r="AX311" s="17"/>
      <c r="AY311" s="17"/>
      <c r="AZ311" s="17"/>
      <c r="BA311" s="17"/>
    </row>
    <row r="312" spans="2:53" x14ac:dyDescent="0.35">
      <c r="B312" s="21" t="s">
        <v>86</v>
      </c>
      <c r="C312" s="17"/>
      <c r="D312" s="17"/>
      <c r="E312" s="17"/>
      <c r="F312" s="17"/>
      <c r="G312" s="17"/>
      <c r="H312" s="17"/>
      <c r="I312" s="17"/>
      <c r="J312" s="17"/>
      <c r="K312" s="17"/>
      <c r="L312" s="17"/>
      <c r="M312" s="17"/>
      <c r="N312" s="17"/>
      <c r="O312" s="17"/>
      <c r="P312" s="17"/>
      <c r="Q312" s="17"/>
      <c r="R312" s="17"/>
      <c r="S312" s="17"/>
      <c r="T312" s="17"/>
      <c r="U312" s="17"/>
      <c r="V312" s="17"/>
      <c r="W312" s="17"/>
      <c r="X312" s="17"/>
      <c r="Y312" s="17"/>
      <c r="Z312" s="17"/>
      <c r="AA312" s="17"/>
      <c r="AB312" s="17"/>
      <c r="AC312" s="17"/>
      <c r="AD312" s="17"/>
      <c r="AE312" s="17"/>
      <c r="AF312" s="17"/>
      <c r="AG312" s="17"/>
      <c r="AH312" s="17"/>
      <c r="AI312" s="17"/>
      <c r="AJ312" s="17"/>
      <c r="AK312" s="17"/>
      <c r="AL312" s="17"/>
      <c r="AM312" s="17"/>
      <c r="AN312" s="17"/>
      <c r="AO312" s="17"/>
      <c r="AP312" s="17"/>
      <c r="AQ312" s="17"/>
      <c r="AR312" s="17"/>
      <c r="AS312" s="17"/>
      <c r="AT312" s="17"/>
      <c r="AU312" s="17"/>
      <c r="AV312" s="17"/>
      <c r="AW312" s="17"/>
      <c r="AX312" s="17"/>
      <c r="AY312" s="17"/>
      <c r="AZ312" s="17"/>
      <c r="BA312" s="17"/>
    </row>
    <row r="313" spans="2:53" x14ac:dyDescent="0.35">
      <c r="B313" t="s">
        <v>188</v>
      </c>
      <c r="C313" s="17">
        <v>0.114658675208704</v>
      </c>
      <c r="D313" s="17">
        <v>0.109480929035143</v>
      </c>
      <c r="E313" s="17">
        <v>0.11777235537330601</v>
      </c>
      <c r="F313" s="17"/>
      <c r="G313" s="17">
        <v>9.0594924288666306E-2</v>
      </c>
      <c r="H313" s="17">
        <v>9.3771193335763198E-2</v>
      </c>
      <c r="I313" s="17">
        <v>0.10800666148848</v>
      </c>
      <c r="J313" s="17">
        <v>0.115048067436418</v>
      </c>
      <c r="K313" s="17">
        <v>0.14364682821504801</v>
      </c>
      <c r="L313" s="17">
        <v>0.121935968390737</v>
      </c>
      <c r="M313" s="17"/>
      <c r="N313" s="17">
        <v>9.49498975494657E-2</v>
      </c>
      <c r="O313" s="17">
        <v>0.12763335533531101</v>
      </c>
      <c r="P313" s="17"/>
      <c r="Q313" s="17">
        <v>0.12720604811550501</v>
      </c>
      <c r="R313" s="17">
        <v>0.13075636378752001</v>
      </c>
      <c r="S313" s="17">
        <v>0.115496955033874</v>
      </c>
      <c r="T313" s="17">
        <v>0.120768334042238</v>
      </c>
      <c r="U313" s="17">
        <v>0.13358097068975699</v>
      </c>
      <c r="V313" s="17">
        <v>9.2004912895403204E-2</v>
      </c>
      <c r="W313" s="17">
        <v>0.11595917011434</v>
      </c>
      <c r="X313" s="17">
        <v>0.14206649934085699</v>
      </c>
      <c r="Y313" s="17">
        <v>0.103685487974188</v>
      </c>
      <c r="Z313" s="17">
        <v>8.1086085768142593E-2</v>
      </c>
      <c r="AA313" s="17">
        <v>6.7273322498603197E-2</v>
      </c>
      <c r="AB313" s="17">
        <v>4.2600708389765103E-2</v>
      </c>
      <c r="AC313" s="17">
        <v>6.4980558578190198E-2</v>
      </c>
      <c r="AD313" s="17">
        <v>0.27208019660243699</v>
      </c>
      <c r="AE313" s="17">
        <v>0.172084152060831</v>
      </c>
      <c r="AF313" s="17"/>
      <c r="AG313" s="17">
        <v>9.59606887284815E-2</v>
      </c>
      <c r="AH313" s="17">
        <v>0.15247822041182099</v>
      </c>
      <c r="AI313" s="17">
        <v>9.69464661219228E-2</v>
      </c>
      <c r="AJ313" s="17">
        <v>0.100423057340296</v>
      </c>
      <c r="AK313" s="17">
        <v>0.123014439144008</v>
      </c>
      <c r="AL313" s="17">
        <v>0.114515884797453</v>
      </c>
      <c r="AM313" s="17"/>
      <c r="AN313" s="17">
        <v>9.94671094893083E-2</v>
      </c>
      <c r="AO313" s="17">
        <v>9.8441452483019595E-2</v>
      </c>
      <c r="AP313" s="17">
        <v>0.137664461140798</v>
      </c>
      <c r="AQ313" s="17"/>
      <c r="AR313" s="17">
        <v>0.101791845817991</v>
      </c>
      <c r="AS313" s="17">
        <v>8.56683424284303E-2</v>
      </c>
      <c r="AT313" s="17">
        <v>0.14129929362440499</v>
      </c>
      <c r="AU313" s="17"/>
      <c r="AV313" s="17">
        <v>0.128951833889655</v>
      </c>
      <c r="AW313" s="17">
        <v>0.104234297215497</v>
      </c>
      <c r="AX313" s="17">
        <v>0.13505039466488999</v>
      </c>
      <c r="AY313" s="17"/>
      <c r="AZ313" s="17">
        <v>0.12134732461044601</v>
      </c>
      <c r="BA313" s="17">
        <v>0.105783696869097</v>
      </c>
    </row>
    <row r="314" spans="2:53" x14ac:dyDescent="0.35">
      <c r="B314" t="s">
        <v>189</v>
      </c>
      <c r="C314" s="17">
        <v>0.16500802123070299</v>
      </c>
      <c r="D314" s="17">
        <v>0.17185224949430999</v>
      </c>
      <c r="E314" s="17">
        <v>0.15939746283072501</v>
      </c>
      <c r="F314" s="17"/>
      <c r="G314" s="17">
        <v>0.23285213639271499</v>
      </c>
      <c r="H314" s="17">
        <v>0.18269222998360199</v>
      </c>
      <c r="I314" s="17">
        <v>0.17631044663150899</v>
      </c>
      <c r="J314" s="17">
        <v>0.14692702719089801</v>
      </c>
      <c r="K314" s="17">
        <v>0.167630738620591</v>
      </c>
      <c r="L314" s="17">
        <v>0.13141880247999399</v>
      </c>
      <c r="M314" s="17"/>
      <c r="N314" s="17">
        <v>0.16005251182032801</v>
      </c>
      <c r="O314" s="17">
        <v>0.16827033158681301</v>
      </c>
      <c r="P314" s="17"/>
      <c r="Q314" s="17">
        <v>0.169324960714546</v>
      </c>
      <c r="R314" s="17">
        <v>0.19958963110009301</v>
      </c>
      <c r="S314" s="17">
        <v>0.13352474366558501</v>
      </c>
      <c r="T314" s="17">
        <v>0.159062714545783</v>
      </c>
      <c r="U314" s="17">
        <v>0.195236514606101</v>
      </c>
      <c r="V314" s="17">
        <v>0.17816077710243999</v>
      </c>
      <c r="W314" s="17">
        <v>0.183618130637592</v>
      </c>
      <c r="X314" s="17">
        <v>0.13127381466725699</v>
      </c>
      <c r="Y314" s="17">
        <v>0.169062830705422</v>
      </c>
      <c r="Z314" s="17">
        <v>0.11600246072871601</v>
      </c>
      <c r="AA314" s="17">
        <v>0.184162178704285</v>
      </c>
      <c r="AB314" s="17">
        <v>0.14014574687936801</v>
      </c>
      <c r="AC314" s="17">
        <v>0.14671474314567101</v>
      </c>
      <c r="AD314" s="17">
        <v>0.24277734846426699</v>
      </c>
      <c r="AE314" s="17">
        <v>0.119804123770481</v>
      </c>
      <c r="AF314" s="17"/>
      <c r="AG314" s="17">
        <v>0.18517833502568601</v>
      </c>
      <c r="AH314" s="17">
        <v>0.13049283297488801</v>
      </c>
      <c r="AI314" s="17">
        <v>0.21667899089669199</v>
      </c>
      <c r="AJ314" s="17">
        <v>0.19655762592085699</v>
      </c>
      <c r="AK314" s="17">
        <v>0.15680584743790901</v>
      </c>
      <c r="AL314" s="17">
        <v>0.14470052857197899</v>
      </c>
      <c r="AM314" s="17"/>
      <c r="AN314" s="17">
        <v>0.19128096930220401</v>
      </c>
      <c r="AO314" s="17">
        <v>0.18557183152340601</v>
      </c>
      <c r="AP314" s="17">
        <v>0.14062713026981699</v>
      </c>
      <c r="AQ314" s="17"/>
      <c r="AR314" s="17">
        <v>0.152119513994039</v>
      </c>
      <c r="AS314" s="17">
        <v>0.18193877349179199</v>
      </c>
      <c r="AT314" s="17">
        <v>0.160570823926698</v>
      </c>
      <c r="AU314" s="17"/>
      <c r="AV314" s="17">
        <v>0.12752833277001199</v>
      </c>
      <c r="AW314" s="17">
        <v>0.187527397647821</v>
      </c>
      <c r="AX314" s="17">
        <v>0.15110706770361401</v>
      </c>
      <c r="AY314" s="17"/>
      <c r="AZ314" s="17">
        <v>0.17395872710358901</v>
      </c>
      <c r="BA314" s="17">
        <v>0.15313158460279999</v>
      </c>
    </row>
    <row r="315" spans="2:53" x14ac:dyDescent="0.35">
      <c r="B315" t="s">
        <v>190</v>
      </c>
      <c r="C315" s="17">
        <v>0.21595674498303799</v>
      </c>
      <c r="D315" s="17">
        <v>0.231294503742174</v>
      </c>
      <c r="E315" s="17">
        <v>0.201244798849187</v>
      </c>
      <c r="F315" s="17"/>
      <c r="G315" s="17">
        <v>0.14643660072524201</v>
      </c>
      <c r="H315" s="17">
        <v>0.21584632248365099</v>
      </c>
      <c r="I315" s="17">
        <v>0.19545245949107201</v>
      </c>
      <c r="J315" s="17">
        <v>0.21300043107944899</v>
      </c>
      <c r="K315" s="17">
        <v>0.224962198521203</v>
      </c>
      <c r="L315" s="17">
        <v>0.25242080011312001</v>
      </c>
      <c r="M315" s="17"/>
      <c r="N315" s="17">
        <v>0.21087505634846501</v>
      </c>
      <c r="O315" s="17">
        <v>0.21930212163077201</v>
      </c>
      <c r="P315" s="17"/>
      <c r="Q315" s="17">
        <v>0.195157968871573</v>
      </c>
      <c r="R315" s="17">
        <v>0.164912525626802</v>
      </c>
      <c r="S315" s="17">
        <v>0.28500765252275401</v>
      </c>
      <c r="T315" s="17">
        <v>0.18376253694549899</v>
      </c>
      <c r="U315" s="17">
        <v>0.229211169447013</v>
      </c>
      <c r="V315" s="17">
        <v>0.23351117278845299</v>
      </c>
      <c r="W315" s="17">
        <v>0.21327337374563399</v>
      </c>
      <c r="X315" s="17">
        <v>0.22955796481422699</v>
      </c>
      <c r="Y315" s="17">
        <v>0.264502159143986</v>
      </c>
      <c r="Z315" s="17">
        <v>0.17848519495850901</v>
      </c>
      <c r="AA315" s="17">
        <v>0.25382997371650201</v>
      </c>
      <c r="AB315" s="17">
        <v>0.21548437392737599</v>
      </c>
      <c r="AC315" s="17">
        <v>0.15631148878316301</v>
      </c>
      <c r="AD315" s="17">
        <v>3.6816506343868301E-2</v>
      </c>
      <c r="AE315" s="17">
        <v>0.17150031849318501</v>
      </c>
      <c r="AF315" s="17"/>
      <c r="AG315" s="17">
        <v>0.18660215664611299</v>
      </c>
      <c r="AH315" s="17">
        <v>0.16978617308639099</v>
      </c>
      <c r="AI315" s="17">
        <v>0.178891530445216</v>
      </c>
      <c r="AJ315" s="17">
        <v>0.211170351123351</v>
      </c>
      <c r="AK315" s="17">
        <v>0.22105650997359699</v>
      </c>
      <c r="AL315" s="17">
        <v>0.21610435999135799</v>
      </c>
      <c r="AM315" s="17"/>
      <c r="AN315" s="17">
        <v>0.202743139450099</v>
      </c>
      <c r="AO315" s="17">
        <v>0.25952786103091502</v>
      </c>
      <c r="AP315" s="17">
        <v>0.184333435552409</v>
      </c>
      <c r="AQ315" s="17"/>
      <c r="AR315" s="17">
        <v>0.232331843864819</v>
      </c>
      <c r="AS315" s="17">
        <v>0.20392531158710001</v>
      </c>
      <c r="AT315" s="17">
        <v>0.19662252407340799</v>
      </c>
      <c r="AU315" s="17"/>
      <c r="AV315" s="17">
        <v>0.16202126289993701</v>
      </c>
      <c r="AW315" s="17">
        <v>0.21669903397685999</v>
      </c>
      <c r="AX315" s="17">
        <v>0.19043845207083601</v>
      </c>
      <c r="AY315" s="17"/>
      <c r="AZ315" s="17">
        <v>0.19870403631217501</v>
      </c>
      <c r="BA315" s="17">
        <v>0.23884887260951601</v>
      </c>
    </row>
    <row r="316" spans="2:53" x14ac:dyDescent="0.35">
      <c r="B316" t="s">
        <v>191</v>
      </c>
      <c r="C316" s="17">
        <v>0.27818131987591599</v>
      </c>
      <c r="D316" s="17">
        <v>0.28389575535501999</v>
      </c>
      <c r="E316" s="17">
        <v>0.27399901156448597</v>
      </c>
      <c r="F316" s="17"/>
      <c r="G316" s="17">
        <v>0.28071552043565801</v>
      </c>
      <c r="H316" s="17">
        <v>0.32292937767783803</v>
      </c>
      <c r="I316" s="17">
        <v>0.29293837400822897</v>
      </c>
      <c r="J316" s="17">
        <v>0.29899993808831898</v>
      </c>
      <c r="K316" s="17">
        <v>0.22921832274857401</v>
      </c>
      <c r="L316" s="17">
        <v>0.25952419035597601</v>
      </c>
      <c r="M316" s="17"/>
      <c r="N316" s="17">
        <v>0.28745436056805901</v>
      </c>
      <c r="O316" s="17">
        <v>0.27207669284821301</v>
      </c>
      <c r="P316" s="17"/>
      <c r="Q316" s="17">
        <v>0.27196606780932298</v>
      </c>
      <c r="R316" s="17">
        <v>0.198882943735472</v>
      </c>
      <c r="S316" s="17">
        <v>0.246088118322564</v>
      </c>
      <c r="T316" s="17">
        <v>0.30181764502717801</v>
      </c>
      <c r="U316" s="17">
        <v>0.24067694680323501</v>
      </c>
      <c r="V316" s="17">
        <v>0.28915464132152602</v>
      </c>
      <c r="W316" s="17">
        <v>0.25277629786963501</v>
      </c>
      <c r="X316" s="17">
        <v>0.32146908762777099</v>
      </c>
      <c r="Y316" s="17">
        <v>0.23203376243998799</v>
      </c>
      <c r="Z316" s="17">
        <v>0.37077055918679802</v>
      </c>
      <c r="AA316" s="17">
        <v>0.24256439278815201</v>
      </c>
      <c r="AB316" s="17">
        <v>0.39618546767573698</v>
      </c>
      <c r="AC316" s="17">
        <v>0.45705942510678499</v>
      </c>
      <c r="AD316" s="17">
        <v>0.41076142094634799</v>
      </c>
      <c r="AE316" s="17">
        <v>0.328205877722624</v>
      </c>
      <c r="AF316" s="17"/>
      <c r="AG316" s="17">
        <v>0.316689514589093</v>
      </c>
      <c r="AH316" s="17">
        <v>0.24080487535648601</v>
      </c>
      <c r="AI316" s="17">
        <v>0.33418341606442997</v>
      </c>
      <c r="AJ316" s="17">
        <v>0.32508281803849098</v>
      </c>
      <c r="AK316" s="17">
        <v>0.29342779950409398</v>
      </c>
      <c r="AL316" s="17">
        <v>0.27148661002782498</v>
      </c>
      <c r="AM316" s="17"/>
      <c r="AN316" s="17">
        <v>0.320613604813412</v>
      </c>
      <c r="AO316" s="17">
        <v>0.282283441985064</v>
      </c>
      <c r="AP316" s="17">
        <v>0.26813481437543701</v>
      </c>
      <c r="AQ316" s="17"/>
      <c r="AR316" s="17">
        <v>0.36595850403494301</v>
      </c>
      <c r="AS316" s="17">
        <v>0.345160772316358</v>
      </c>
      <c r="AT316" s="17">
        <v>0.23152662146296701</v>
      </c>
      <c r="AU316" s="17"/>
      <c r="AV316" s="17">
        <v>0.30162170203331001</v>
      </c>
      <c r="AW316" s="17">
        <v>0.30469740461016298</v>
      </c>
      <c r="AX316" s="17">
        <v>0.24957392091995501</v>
      </c>
      <c r="AY316" s="17"/>
      <c r="AZ316" s="17">
        <v>0.280949384295205</v>
      </c>
      <c r="BA316" s="17">
        <v>0.27450845405678198</v>
      </c>
    </row>
    <row r="317" spans="2:53" x14ac:dyDescent="0.35">
      <c r="B317" t="s">
        <v>192</v>
      </c>
      <c r="C317" s="17">
        <v>0.22619523870163999</v>
      </c>
      <c r="D317" s="17">
        <v>0.20347656237335199</v>
      </c>
      <c r="E317" s="17">
        <v>0.247586371382296</v>
      </c>
      <c r="F317" s="17"/>
      <c r="G317" s="17">
        <v>0.249400818157718</v>
      </c>
      <c r="H317" s="17">
        <v>0.18476087651914599</v>
      </c>
      <c r="I317" s="17">
        <v>0.22729205838070901</v>
      </c>
      <c r="J317" s="17">
        <v>0.226024536204916</v>
      </c>
      <c r="K317" s="17">
        <v>0.23454191189458501</v>
      </c>
      <c r="L317" s="17">
        <v>0.23470023866017301</v>
      </c>
      <c r="M317" s="17"/>
      <c r="N317" s="17">
        <v>0.24666817371368199</v>
      </c>
      <c r="O317" s="17">
        <v>0.212717498598891</v>
      </c>
      <c r="P317" s="17"/>
      <c r="Q317" s="17">
        <v>0.23634495448905299</v>
      </c>
      <c r="R317" s="17">
        <v>0.30585853575011301</v>
      </c>
      <c r="S317" s="17">
        <v>0.21988253045522199</v>
      </c>
      <c r="T317" s="17">
        <v>0.23458876943930301</v>
      </c>
      <c r="U317" s="17">
        <v>0.20129439845389399</v>
      </c>
      <c r="V317" s="17">
        <v>0.20716849589217901</v>
      </c>
      <c r="W317" s="17">
        <v>0.23437302763279899</v>
      </c>
      <c r="X317" s="17">
        <v>0.17563263354988801</v>
      </c>
      <c r="Y317" s="17">
        <v>0.230715759736416</v>
      </c>
      <c r="Z317" s="17">
        <v>0.253655699357834</v>
      </c>
      <c r="AA317" s="17">
        <v>0.25217013229245799</v>
      </c>
      <c r="AB317" s="17">
        <v>0.20558370312775401</v>
      </c>
      <c r="AC317" s="17">
        <v>0.174933784386191</v>
      </c>
      <c r="AD317" s="17">
        <v>3.7564527643080402E-2</v>
      </c>
      <c r="AE317" s="17">
        <v>0.20840552795287801</v>
      </c>
      <c r="AF317" s="17"/>
      <c r="AG317" s="17">
        <v>0.21556930501062599</v>
      </c>
      <c r="AH317" s="17">
        <v>0.306437898170415</v>
      </c>
      <c r="AI317" s="17">
        <v>0.17329959647173901</v>
      </c>
      <c r="AJ317" s="17">
        <v>0.166766147577005</v>
      </c>
      <c r="AK317" s="17">
        <v>0.20569540394039099</v>
      </c>
      <c r="AL317" s="17">
        <v>0.25319261661138498</v>
      </c>
      <c r="AM317" s="17"/>
      <c r="AN317" s="17">
        <v>0.18589517694497601</v>
      </c>
      <c r="AO317" s="17">
        <v>0.17417541297759501</v>
      </c>
      <c r="AP317" s="17">
        <v>0.269240158661539</v>
      </c>
      <c r="AQ317" s="17"/>
      <c r="AR317" s="17">
        <v>0.14779829228820901</v>
      </c>
      <c r="AS317" s="17">
        <v>0.18330680017631901</v>
      </c>
      <c r="AT317" s="17">
        <v>0.269980736912522</v>
      </c>
      <c r="AU317" s="17"/>
      <c r="AV317" s="17">
        <v>0.27987686840708598</v>
      </c>
      <c r="AW317" s="17">
        <v>0.18684186654965901</v>
      </c>
      <c r="AX317" s="17">
        <v>0.27383016464070498</v>
      </c>
      <c r="AY317" s="17"/>
      <c r="AZ317" s="17">
        <v>0.22504052767858501</v>
      </c>
      <c r="BA317" s="17">
        <v>0.22772739186180499</v>
      </c>
    </row>
    <row r="318" spans="2:53" x14ac:dyDescent="0.35">
      <c r="C318" s="17"/>
      <c r="D318" s="17"/>
      <c r="E318" s="17"/>
      <c r="F318" s="17"/>
      <c r="G318" s="17"/>
      <c r="H318" s="17"/>
      <c r="I318" s="17"/>
      <c r="J318" s="17"/>
      <c r="K318" s="17"/>
      <c r="L318" s="17"/>
      <c r="M318" s="17"/>
      <c r="N318" s="17"/>
      <c r="O318" s="17"/>
      <c r="P318" s="17"/>
      <c r="Q318" s="17"/>
      <c r="R318" s="17"/>
      <c r="S318" s="17"/>
      <c r="T318" s="17"/>
      <c r="U318" s="17"/>
      <c r="V318" s="17"/>
      <c r="W318" s="17"/>
      <c r="X318" s="17"/>
      <c r="Y318" s="17"/>
      <c r="Z318" s="17"/>
      <c r="AA318" s="17"/>
      <c r="AB318" s="17"/>
      <c r="AC318" s="17"/>
      <c r="AD318" s="17"/>
      <c r="AE318" s="17"/>
      <c r="AF318" s="17"/>
      <c r="AG318" s="17"/>
      <c r="AH318" s="17"/>
      <c r="AI318" s="17"/>
      <c r="AJ318" s="17"/>
      <c r="AK318" s="17"/>
      <c r="AL318" s="17"/>
      <c r="AM318" s="17"/>
      <c r="AN318" s="17"/>
      <c r="AO318" s="17"/>
      <c r="AP318" s="17"/>
      <c r="AQ318" s="17"/>
      <c r="AR318" s="17"/>
      <c r="AS318" s="17"/>
      <c r="AT318" s="17"/>
      <c r="AU318" s="17"/>
      <c r="AV318" s="17"/>
      <c r="AW318" s="17"/>
      <c r="AX318" s="17"/>
      <c r="AY318" s="17"/>
      <c r="AZ318" s="17"/>
      <c r="BA318" s="17"/>
    </row>
    <row r="319" spans="2:53" x14ac:dyDescent="0.35">
      <c r="B319" s="6" t="s">
        <v>197</v>
      </c>
      <c r="C319" s="17"/>
      <c r="D319" s="17"/>
      <c r="E319" s="17"/>
      <c r="F319" s="17"/>
      <c r="G319" s="17"/>
      <c r="H319" s="17"/>
      <c r="I319" s="17"/>
      <c r="J319" s="17"/>
      <c r="K319" s="17"/>
      <c r="L319" s="17"/>
      <c r="M319" s="17"/>
      <c r="N319" s="17"/>
      <c r="O319" s="17"/>
      <c r="P319" s="17"/>
      <c r="Q319" s="17"/>
      <c r="R319" s="17"/>
      <c r="S319" s="17"/>
      <c r="T319" s="17"/>
      <c r="U319" s="17"/>
      <c r="V319" s="17"/>
      <c r="W319" s="17"/>
      <c r="X319" s="17"/>
      <c r="Y319" s="17"/>
      <c r="Z319" s="17"/>
      <c r="AA319" s="17"/>
      <c r="AB319" s="17"/>
      <c r="AC319" s="17"/>
      <c r="AD319" s="17"/>
      <c r="AE319" s="17"/>
      <c r="AF319" s="17"/>
      <c r="AG319" s="17"/>
      <c r="AH319" s="17"/>
      <c r="AI319" s="17"/>
      <c r="AJ319" s="17"/>
      <c r="AK319" s="17"/>
      <c r="AL319" s="17"/>
      <c r="AM319" s="17"/>
      <c r="AN319" s="17"/>
      <c r="AO319" s="17"/>
      <c r="AP319" s="17"/>
      <c r="AQ319" s="17"/>
      <c r="AR319" s="17"/>
      <c r="AS319" s="17"/>
      <c r="AT319" s="17"/>
      <c r="AU319" s="17"/>
      <c r="AV319" s="17"/>
      <c r="AW319" s="17"/>
      <c r="AX319" s="17"/>
      <c r="AY319" s="17"/>
      <c r="AZ319" s="17"/>
      <c r="BA319" s="17"/>
    </row>
    <row r="320" spans="2:53" x14ac:dyDescent="0.35">
      <c r="B320" s="21" t="s">
        <v>86</v>
      </c>
      <c r="C320" s="17"/>
      <c r="D320" s="17"/>
      <c r="E320" s="17"/>
      <c r="F320" s="17"/>
      <c r="G320" s="17"/>
      <c r="H320" s="17"/>
      <c r="I320" s="17"/>
      <c r="J320" s="17"/>
      <c r="K320" s="17"/>
      <c r="L320" s="17"/>
      <c r="M320" s="17"/>
      <c r="N320" s="17"/>
      <c r="O320" s="17"/>
      <c r="P320" s="17"/>
      <c r="Q320" s="17"/>
      <c r="R320" s="17"/>
      <c r="S320" s="17"/>
      <c r="T320" s="17"/>
      <c r="U320" s="17"/>
      <c r="V320" s="17"/>
      <c r="W320" s="17"/>
      <c r="X320" s="17"/>
      <c r="Y320" s="17"/>
      <c r="Z320" s="17"/>
      <c r="AA320" s="17"/>
      <c r="AB320" s="17"/>
      <c r="AC320" s="17"/>
      <c r="AD320" s="17"/>
      <c r="AE320" s="17"/>
      <c r="AF320" s="17"/>
      <c r="AG320" s="17"/>
      <c r="AH320" s="17"/>
      <c r="AI320" s="17"/>
      <c r="AJ320" s="17"/>
      <c r="AK320" s="17"/>
      <c r="AL320" s="17"/>
      <c r="AM320" s="17"/>
      <c r="AN320" s="17"/>
      <c r="AO320" s="17"/>
      <c r="AP320" s="17"/>
      <c r="AQ320" s="17"/>
      <c r="AR320" s="17"/>
      <c r="AS320" s="17"/>
      <c r="AT320" s="17"/>
      <c r="AU320" s="17"/>
      <c r="AV320" s="17"/>
      <c r="AW320" s="17"/>
      <c r="AX320" s="17"/>
      <c r="AY320" s="17"/>
      <c r="AZ320" s="17"/>
      <c r="BA320" s="17"/>
    </row>
    <row r="321" spans="2:53" x14ac:dyDescent="0.35">
      <c r="B321" t="s">
        <v>188</v>
      </c>
      <c r="C321" s="17">
        <v>0.104881645021002</v>
      </c>
      <c r="D321" s="17">
        <v>9.8000254119539595E-2</v>
      </c>
      <c r="E321" s="17">
        <v>0.109503801829628</v>
      </c>
      <c r="F321" s="17"/>
      <c r="G321" s="17">
        <v>9.64595651706045E-2</v>
      </c>
      <c r="H321" s="17">
        <v>7.6649266121851703E-2</v>
      </c>
      <c r="I321" s="17">
        <v>0.13494222333078501</v>
      </c>
      <c r="J321" s="17">
        <v>8.5124754197276303E-2</v>
      </c>
      <c r="K321" s="17">
        <v>0.13156608631338201</v>
      </c>
      <c r="L321" s="17">
        <v>0.10230984495916901</v>
      </c>
      <c r="M321" s="17"/>
      <c r="N321" s="17">
        <v>9.17817646154791E-2</v>
      </c>
      <c r="O321" s="17">
        <v>0.113505556706301</v>
      </c>
      <c r="P321" s="17"/>
      <c r="Q321" s="17">
        <v>0.125450839766272</v>
      </c>
      <c r="R321" s="17">
        <v>0.127497621442027</v>
      </c>
      <c r="S321" s="17">
        <v>0.15506566566975</v>
      </c>
      <c r="T321" s="17">
        <v>0.111556145757099</v>
      </c>
      <c r="U321" s="17">
        <v>0.110167441143134</v>
      </c>
      <c r="V321" s="17">
        <v>9.8330630061105595E-2</v>
      </c>
      <c r="W321" s="17">
        <v>9.6881366084703394E-2</v>
      </c>
      <c r="X321" s="17">
        <v>0.101046169267758</v>
      </c>
      <c r="Y321" s="17">
        <v>4.7184963211923801E-2</v>
      </c>
      <c r="Z321" s="17">
        <v>0.10359847430668</v>
      </c>
      <c r="AA321" s="17">
        <v>4.01753339354795E-2</v>
      </c>
      <c r="AB321" s="17">
        <v>0</v>
      </c>
      <c r="AC321" s="17">
        <v>2.48619944668124E-2</v>
      </c>
      <c r="AD321" s="17">
        <v>0.21662456683305001</v>
      </c>
      <c r="AE321" s="17">
        <v>4.3093626502313999E-2</v>
      </c>
      <c r="AF321" s="17"/>
      <c r="AG321" s="17">
        <v>5.6051022079705602E-2</v>
      </c>
      <c r="AH321" s="17">
        <v>0.102538876169806</v>
      </c>
      <c r="AI321" s="17">
        <v>0.10407830324148599</v>
      </c>
      <c r="AJ321" s="17">
        <v>9.6642252654814506E-2</v>
      </c>
      <c r="AK321" s="17">
        <v>0.10196699865706201</v>
      </c>
      <c r="AL321" s="17">
        <v>0.129764064945257</v>
      </c>
      <c r="AM321" s="17"/>
      <c r="AN321" s="17">
        <v>0.105241911969933</v>
      </c>
      <c r="AO321" s="17">
        <v>7.2704343231688007E-2</v>
      </c>
      <c r="AP321" s="17">
        <v>0.11266912281371699</v>
      </c>
      <c r="AQ321" s="17"/>
      <c r="AR321" s="17">
        <v>0.11224362795571401</v>
      </c>
      <c r="AS321" s="17">
        <v>6.7515768261127596E-2</v>
      </c>
      <c r="AT321" s="17">
        <v>0.13072575818377799</v>
      </c>
      <c r="AU321" s="17"/>
      <c r="AV321" s="17">
        <v>0.10675530013276301</v>
      </c>
      <c r="AW321" s="17">
        <v>9.5919020882339001E-2</v>
      </c>
      <c r="AX321" s="17">
        <v>0.12166991363273599</v>
      </c>
      <c r="AY321" s="17"/>
      <c r="AZ321" s="17">
        <v>0.10236081326571</v>
      </c>
      <c r="BA321" s="17">
        <v>0.10822646486163701</v>
      </c>
    </row>
    <row r="322" spans="2:53" x14ac:dyDescent="0.35">
      <c r="B322" t="s">
        <v>189</v>
      </c>
      <c r="C322" s="17">
        <v>0.22818419732998399</v>
      </c>
      <c r="D322" s="17">
        <v>0.22253059123913699</v>
      </c>
      <c r="E322" s="17">
        <v>0.23412212474168201</v>
      </c>
      <c r="F322" s="17"/>
      <c r="G322" s="17">
        <v>0.18347644203086</v>
      </c>
      <c r="H322" s="17">
        <v>0.191034450169348</v>
      </c>
      <c r="I322" s="17">
        <v>0.221622400137192</v>
      </c>
      <c r="J322" s="17">
        <v>0.234089178987783</v>
      </c>
      <c r="K322" s="17">
        <v>0.231107561222749</v>
      </c>
      <c r="L322" s="17">
        <v>0.26522431783784101</v>
      </c>
      <c r="M322" s="17"/>
      <c r="N322" s="17">
        <v>0.22544752285693601</v>
      </c>
      <c r="O322" s="17">
        <v>0.22998580453832401</v>
      </c>
      <c r="P322" s="17"/>
      <c r="Q322" s="17">
        <v>0.19645575364905701</v>
      </c>
      <c r="R322" s="17">
        <v>0.17962632967203701</v>
      </c>
      <c r="S322" s="17">
        <v>0.201691394338603</v>
      </c>
      <c r="T322" s="17">
        <v>0.227814677652143</v>
      </c>
      <c r="U322" s="17">
        <v>0.21192623065127</v>
      </c>
      <c r="V322" s="17">
        <v>0.25731195304236998</v>
      </c>
      <c r="W322" s="17">
        <v>0.164876250728486</v>
      </c>
      <c r="X322" s="17">
        <v>0.31527345585508898</v>
      </c>
      <c r="Y322" s="17">
        <v>0.27472325646297502</v>
      </c>
      <c r="Z322" s="17">
        <v>0.21388718761518399</v>
      </c>
      <c r="AA322" s="17">
        <v>0.29314119617968898</v>
      </c>
      <c r="AB322" s="17">
        <v>0.30634514472260699</v>
      </c>
      <c r="AC322" s="17">
        <v>0.26077444607624201</v>
      </c>
      <c r="AD322" s="17">
        <v>0.34299645188951799</v>
      </c>
      <c r="AE322" s="17">
        <v>0.298660535524993</v>
      </c>
      <c r="AF322" s="17"/>
      <c r="AG322" s="17">
        <v>0.26392659893374798</v>
      </c>
      <c r="AH322" s="17">
        <v>0.27037331686746602</v>
      </c>
      <c r="AI322" s="17">
        <v>0.15090272565405799</v>
      </c>
      <c r="AJ322" s="17">
        <v>0.25048147437900897</v>
      </c>
      <c r="AK322" s="17">
        <v>0.296403777085812</v>
      </c>
      <c r="AL322" s="17">
        <v>0.190006419155997</v>
      </c>
      <c r="AM322" s="17"/>
      <c r="AN322" s="17">
        <v>0.24292292975688001</v>
      </c>
      <c r="AO322" s="17">
        <v>0.22985387967716001</v>
      </c>
      <c r="AP322" s="17">
        <v>0.24074867950196299</v>
      </c>
      <c r="AQ322" s="17"/>
      <c r="AR322" s="17">
        <v>0.19299638570554101</v>
      </c>
      <c r="AS322" s="17">
        <v>0.24860176420459401</v>
      </c>
      <c r="AT322" s="17">
        <v>0.23494178284699799</v>
      </c>
      <c r="AU322" s="17"/>
      <c r="AV322" s="17">
        <v>0.181242088295272</v>
      </c>
      <c r="AW322" s="17">
        <v>0.24456103000562099</v>
      </c>
      <c r="AX322" s="17">
        <v>0.224693121899363</v>
      </c>
      <c r="AY322" s="17"/>
      <c r="AZ322" s="17">
        <v>0.21964712925715599</v>
      </c>
      <c r="BA322" s="17">
        <v>0.23951178974503201</v>
      </c>
    </row>
    <row r="323" spans="2:53" x14ac:dyDescent="0.35">
      <c r="B323" t="s">
        <v>190</v>
      </c>
      <c r="C323" s="17">
        <v>0.264296246597163</v>
      </c>
      <c r="D323" s="17">
        <v>0.267316814874548</v>
      </c>
      <c r="E323" s="17">
        <v>0.26250482950756399</v>
      </c>
      <c r="F323" s="17"/>
      <c r="G323" s="17">
        <v>0.224967716478464</v>
      </c>
      <c r="H323" s="17">
        <v>0.219171881288975</v>
      </c>
      <c r="I323" s="17">
        <v>0.24538745365797299</v>
      </c>
      <c r="J323" s="17">
        <v>0.25662003466468403</v>
      </c>
      <c r="K323" s="17">
        <v>0.29309105372167199</v>
      </c>
      <c r="L323" s="17">
        <v>0.30413204528741999</v>
      </c>
      <c r="M323" s="17"/>
      <c r="N323" s="17">
        <v>0.25714857152795201</v>
      </c>
      <c r="O323" s="17">
        <v>0.269001703184851</v>
      </c>
      <c r="P323" s="17"/>
      <c r="Q323" s="17">
        <v>0.24734682622085699</v>
      </c>
      <c r="R323" s="17">
        <v>0.217433230400356</v>
      </c>
      <c r="S323" s="17">
        <v>0.306684693076682</v>
      </c>
      <c r="T323" s="17">
        <v>0.22643162278124901</v>
      </c>
      <c r="U323" s="17">
        <v>0.29482070281685901</v>
      </c>
      <c r="V323" s="17">
        <v>0.26406896611854402</v>
      </c>
      <c r="W323" s="17">
        <v>0.26538405652001401</v>
      </c>
      <c r="X323" s="17">
        <v>0.28601992852178498</v>
      </c>
      <c r="Y323" s="17">
        <v>0.34909468693484103</v>
      </c>
      <c r="Z323" s="17">
        <v>0.18998191047715701</v>
      </c>
      <c r="AA323" s="17">
        <v>0.36263451467020802</v>
      </c>
      <c r="AB323" s="17">
        <v>0.29421420645411001</v>
      </c>
      <c r="AC323" s="17">
        <v>0.168651195307603</v>
      </c>
      <c r="AD323" s="17">
        <v>7.8141984353545704E-2</v>
      </c>
      <c r="AE323" s="17">
        <v>0.25957157894747501</v>
      </c>
      <c r="AF323" s="17"/>
      <c r="AG323" s="17">
        <v>0.26887394361209499</v>
      </c>
      <c r="AH323" s="17">
        <v>0.231351976954463</v>
      </c>
      <c r="AI323" s="17">
        <v>0.227271104125738</v>
      </c>
      <c r="AJ323" s="17">
        <v>0.23544807993924399</v>
      </c>
      <c r="AK323" s="17">
        <v>0.28434129804711</v>
      </c>
      <c r="AL323" s="17">
        <v>0.25995301781811497</v>
      </c>
      <c r="AM323" s="17"/>
      <c r="AN323" s="17">
        <v>0.22862707698498699</v>
      </c>
      <c r="AO323" s="17">
        <v>0.30998466881929099</v>
      </c>
      <c r="AP323" s="17">
        <v>0.232369517064515</v>
      </c>
      <c r="AQ323" s="17"/>
      <c r="AR323" s="17">
        <v>0.211794042632475</v>
      </c>
      <c r="AS323" s="17">
        <v>0.27446086271572701</v>
      </c>
      <c r="AT323" s="17">
        <v>0.24252090140775001</v>
      </c>
      <c r="AU323" s="17"/>
      <c r="AV323" s="17">
        <v>0.19339162368471499</v>
      </c>
      <c r="AW323" s="17">
        <v>0.26760508822409301</v>
      </c>
      <c r="AX323" s="17">
        <v>0.249117127660233</v>
      </c>
      <c r="AY323" s="17"/>
      <c r="AZ323" s="17">
        <v>0.245765772648528</v>
      </c>
      <c r="BA323" s="17">
        <v>0.28888380456872098</v>
      </c>
    </row>
    <row r="324" spans="2:53" x14ac:dyDescent="0.35">
      <c r="B324" t="s">
        <v>191</v>
      </c>
      <c r="C324" s="17">
        <v>0.25969387809407901</v>
      </c>
      <c r="D324" s="17">
        <v>0.28346016447739902</v>
      </c>
      <c r="E324" s="17">
        <v>0.237502401029522</v>
      </c>
      <c r="F324" s="17"/>
      <c r="G324" s="17">
        <v>0.35857533428787097</v>
      </c>
      <c r="H324" s="17">
        <v>0.36400353892885501</v>
      </c>
      <c r="I324" s="17">
        <v>0.24439485690583601</v>
      </c>
      <c r="J324" s="17">
        <v>0.26247172629503501</v>
      </c>
      <c r="K324" s="17">
        <v>0.21914877637368199</v>
      </c>
      <c r="L324" s="17">
        <v>0.19406988736684999</v>
      </c>
      <c r="M324" s="17"/>
      <c r="N324" s="17">
        <v>0.28156057579649901</v>
      </c>
      <c r="O324" s="17">
        <v>0.245298596305453</v>
      </c>
      <c r="P324" s="17"/>
      <c r="Q324" s="17">
        <v>0.27510632468474999</v>
      </c>
      <c r="R324" s="17">
        <v>0.27358740361217698</v>
      </c>
      <c r="S324" s="17">
        <v>0.206069371081817</v>
      </c>
      <c r="T324" s="17">
        <v>0.26284612293323201</v>
      </c>
      <c r="U324" s="17">
        <v>0.21762685186497799</v>
      </c>
      <c r="V324" s="17">
        <v>0.25646126511459399</v>
      </c>
      <c r="W324" s="17">
        <v>0.31815263850893699</v>
      </c>
      <c r="X324" s="17">
        <v>0.19892040918239001</v>
      </c>
      <c r="Y324" s="17">
        <v>0.26078411856881001</v>
      </c>
      <c r="Z324" s="17">
        <v>0.34516419561299999</v>
      </c>
      <c r="AA324" s="17">
        <v>0.22626688732507999</v>
      </c>
      <c r="AB324" s="17">
        <v>0.283852728036181</v>
      </c>
      <c r="AC324" s="17">
        <v>0.34297957898535297</v>
      </c>
      <c r="AD324" s="17">
        <v>0.30566105599698201</v>
      </c>
      <c r="AE324" s="17">
        <v>0.316997365591764</v>
      </c>
      <c r="AF324" s="17"/>
      <c r="AG324" s="17">
        <v>0.26310353931213398</v>
      </c>
      <c r="AH324" s="17">
        <v>0.22623512872343601</v>
      </c>
      <c r="AI324" s="17">
        <v>0.34946850888722197</v>
      </c>
      <c r="AJ324" s="17">
        <v>0.28097636411640198</v>
      </c>
      <c r="AK324" s="17">
        <v>0.208179000221036</v>
      </c>
      <c r="AL324" s="17">
        <v>0.25683406314699297</v>
      </c>
      <c r="AM324" s="17"/>
      <c r="AN324" s="17">
        <v>0.28330526420429503</v>
      </c>
      <c r="AO324" s="17">
        <v>0.27860602606845603</v>
      </c>
      <c r="AP324" s="17">
        <v>0.266964660205808</v>
      </c>
      <c r="AQ324" s="17"/>
      <c r="AR324" s="17">
        <v>0.35726840798927501</v>
      </c>
      <c r="AS324" s="17">
        <v>0.29821759598900499</v>
      </c>
      <c r="AT324" s="17">
        <v>0.225768745114374</v>
      </c>
      <c r="AU324" s="17"/>
      <c r="AV324" s="17">
        <v>0.35511636710891198</v>
      </c>
      <c r="AW324" s="17">
        <v>0.27167371095850301</v>
      </c>
      <c r="AX324" s="17">
        <v>0.23948244563765</v>
      </c>
      <c r="AY324" s="17"/>
      <c r="AZ324" s="17">
        <v>0.29564505208196101</v>
      </c>
      <c r="BA324" s="17">
        <v>0.21199128953520699</v>
      </c>
    </row>
    <row r="325" spans="2:53" x14ac:dyDescent="0.35">
      <c r="B325" t="s">
        <v>192</v>
      </c>
      <c r="C325" s="17">
        <v>0.142944032957773</v>
      </c>
      <c r="D325" s="17">
        <v>0.12869217528937599</v>
      </c>
      <c r="E325" s="17">
        <v>0.15636684289160399</v>
      </c>
      <c r="F325" s="17"/>
      <c r="G325" s="17">
        <v>0.136520942032201</v>
      </c>
      <c r="H325" s="17">
        <v>0.149140863490969</v>
      </c>
      <c r="I325" s="17">
        <v>0.15365306596821501</v>
      </c>
      <c r="J325" s="17">
        <v>0.16169430585522199</v>
      </c>
      <c r="K325" s="17">
        <v>0.125086522368516</v>
      </c>
      <c r="L325" s="17">
        <v>0.13426390454872</v>
      </c>
      <c r="M325" s="17"/>
      <c r="N325" s="17">
        <v>0.14406156520313401</v>
      </c>
      <c r="O325" s="17">
        <v>0.14220833926507201</v>
      </c>
      <c r="P325" s="17"/>
      <c r="Q325" s="17">
        <v>0.15564025567906301</v>
      </c>
      <c r="R325" s="17">
        <v>0.201855414873404</v>
      </c>
      <c r="S325" s="17">
        <v>0.130488875833148</v>
      </c>
      <c r="T325" s="17">
        <v>0.17135143087627699</v>
      </c>
      <c r="U325" s="17">
        <v>0.16545877352375901</v>
      </c>
      <c r="V325" s="17">
        <v>0.12382718566338601</v>
      </c>
      <c r="W325" s="17">
        <v>0.15470568815785901</v>
      </c>
      <c r="X325" s="17">
        <v>9.8740037172977302E-2</v>
      </c>
      <c r="Y325" s="17">
        <v>6.8212974821450001E-2</v>
      </c>
      <c r="Z325" s="17">
        <v>0.14736823198797999</v>
      </c>
      <c r="AA325" s="17">
        <v>7.7782067889543893E-2</v>
      </c>
      <c r="AB325" s="17">
        <v>0.11558792078710201</v>
      </c>
      <c r="AC325" s="17">
        <v>0.20273278516398999</v>
      </c>
      <c r="AD325" s="17">
        <v>5.6575940926904399E-2</v>
      </c>
      <c r="AE325" s="17">
        <v>8.1676893433453801E-2</v>
      </c>
      <c r="AF325" s="17"/>
      <c r="AG325" s="17">
        <v>0.14804489606231799</v>
      </c>
      <c r="AH325" s="17">
        <v>0.169500701284829</v>
      </c>
      <c r="AI325" s="17">
        <v>0.16827935809149699</v>
      </c>
      <c r="AJ325" s="17">
        <v>0.13645182891053001</v>
      </c>
      <c r="AK325" s="17">
        <v>0.10910892598898</v>
      </c>
      <c r="AL325" s="17">
        <v>0.163442434933638</v>
      </c>
      <c r="AM325" s="17"/>
      <c r="AN325" s="17">
        <v>0.13990281708390501</v>
      </c>
      <c r="AO325" s="17">
        <v>0.108851082203405</v>
      </c>
      <c r="AP325" s="17">
        <v>0.14724802041399701</v>
      </c>
      <c r="AQ325" s="17"/>
      <c r="AR325" s="17">
        <v>0.12569753571699399</v>
      </c>
      <c r="AS325" s="17">
        <v>0.11120400882954699</v>
      </c>
      <c r="AT325" s="17">
        <v>0.16604281244710001</v>
      </c>
      <c r="AU325" s="17"/>
      <c r="AV325" s="17">
        <v>0.16349462077833801</v>
      </c>
      <c r="AW325" s="17">
        <v>0.120241149929443</v>
      </c>
      <c r="AX325" s="17">
        <v>0.16503739117001801</v>
      </c>
      <c r="AY325" s="17"/>
      <c r="AZ325" s="17">
        <v>0.13658123274664499</v>
      </c>
      <c r="BA325" s="17">
        <v>0.15138665128940301</v>
      </c>
    </row>
    <row r="326" spans="2:53" x14ac:dyDescent="0.35">
      <c r="C326" s="17"/>
      <c r="D326" s="17"/>
      <c r="E326" s="17"/>
      <c r="F326" s="17"/>
      <c r="G326" s="17"/>
      <c r="H326" s="17"/>
      <c r="I326" s="17"/>
      <c r="J326" s="17"/>
      <c r="K326" s="17"/>
      <c r="L326" s="17"/>
      <c r="M326" s="17"/>
      <c r="N326" s="17"/>
      <c r="O326" s="17"/>
      <c r="P326" s="17"/>
      <c r="Q326" s="17"/>
      <c r="R326" s="17"/>
      <c r="S326" s="17"/>
      <c r="T326" s="17"/>
      <c r="U326" s="17"/>
      <c r="V326" s="17"/>
      <c r="W326" s="17"/>
      <c r="X326" s="17"/>
      <c r="Y326" s="17"/>
      <c r="Z326" s="17"/>
      <c r="AA326" s="17"/>
      <c r="AB326" s="17"/>
      <c r="AC326" s="17"/>
      <c r="AD326" s="17"/>
      <c r="AE326" s="17"/>
      <c r="AF326" s="17"/>
      <c r="AG326" s="17"/>
      <c r="AH326" s="17"/>
      <c r="AI326" s="17"/>
      <c r="AJ326" s="17"/>
      <c r="AK326" s="17"/>
      <c r="AL326" s="17"/>
      <c r="AM326" s="17"/>
      <c r="AN326" s="17"/>
      <c r="AO326" s="17"/>
      <c r="AP326" s="17"/>
      <c r="AQ326" s="17"/>
      <c r="AR326" s="17"/>
      <c r="AS326" s="17"/>
      <c r="AT326" s="17"/>
      <c r="AU326" s="17"/>
      <c r="AV326" s="17"/>
      <c r="AW326" s="17"/>
      <c r="AX326" s="17"/>
      <c r="AY326" s="17"/>
      <c r="AZ326" s="17"/>
      <c r="BA326" s="17"/>
    </row>
    <row r="327" spans="2:53" x14ac:dyDescent="0.35">
      <c r="B327" s="6" t="s">
        <v>198</v>
      </c>
      <c r="C327" s="17"/>
      <c r="D327" s="17"/>
      <c r="E327" s="17"/>
      <c r="F327" s="17"/>
      <c r="G327" s="17"/>
      <c r="H327" s="17"/>
      <c r="I327" s="17"/>
      <c r="J327" s="17"/>
      <c r="K327" s="17"/>
      <c r="L327" s="17"/>
      <c r="M327" s="17"/>
      <c r="N327" s="17"/>
      <c r="O327" s="17"/>
      <c r="P327" s="17"/>
      <c r="Q327" s="17"/>
      <c r="R327" s="17"/>
      <c r="S327" s="17"/>
      <c r="T327" s="17"/>
      <c r="U327" s="17"/>
      <c r="V327" s="17"/>
      <c r="W327" s="17"/>
      <c r="X327" s="17"/>
      <c r="Y327" s="17"/>
      <c r="Z327" s="17"/>
      <c r="AA327" s="17"/>
      <c r="AB327" s="17"/>
      <c r="AC327" s="17"/>
      <c r="AD327" s="17"/>
      <c r="AE327" s="17"/>
      <c r="AF327" s="17"/>
      <c r="AG327" s="17"/>
      <c r="AH327" s="17"/>
      <c r="AI327" s="17"/>
      <c r="AJ327" s="17"/>
      <c r="AK327" s="17"/>
      <c r="AL327" s="17"/>
      <c r="AM327" s="17"/>
      <c r="AN327" s="17"/>
      <c r="AO327" s="17"/>
      <c r="AP327" s="17"/>
      <c r="AQ327" s="17"/>
      <c r="AR327" s="17"/>
      <c r="AS327" s="17"/>
      <c r="AT327" s="17"/>
      <c r="AU327" s="17"/>
      <c r="AV327" s="17"/>
      <c r="AW327" s="17"/>
      <c r="AX327" s="17"/>
      <c r="AY327" s="17"/>
      <c r="AZ327" s="17"/>
      <c r="BA327" s="17"/>
    </row>
    <row r="328" spans="2:53" x14ac:dyDescent="0.35">
      <c r="B328" s="21" t="s">
        <v>86</v>
      </c>
      <c r="C328" s="17"/>
      <c r="D328" s="17"/>
      <c r="E328" s="17"/>
      <c r="F328" s="17"/>
      <c r="G328" s="17"/>
      <c r="H328" s="17"/>
      <c r="I328" s="17"/>
      <c r="J328" s="17"/>
      <c r="K328" s="17"/>
      <c r="L328" s="17"/>
      <c r="M328" s="17"/>
      <c r="N328" s="17"/>
      <c r="O328" s="17"/>
      <c r="P328" s="17"/>
      <c r="Q328" s="17"/>
      <c r="R328" s="17"/>
      <c r="S328" s="17"/>
      <c r="T328" s="17"/>
      <c r="U328" s="17"/>
      <c r="V328" s="17"/>
      <c r="W328" s="17"/>
      <c r="X328" s="17"/>
      <c r="Y328" s="17"/>
      <c r="Z328" s="17"/>
      <c r="AA328" s="17"/>
      <c r="AB328" s="17"/>
      <c r="AC328" s="17"/>
      <c r="AD328" s="17"/>
      <c r="AE328" s="17"/>
      <c r="AF328" s="17"/>
      <c r="AG328" s="17"/>
      <c r="AH328" s="17"/>
      <c r="AI328" s="17"/>
      <c r="AJ328" s="17"/>
      <c r="AK328" s="17"/>
      <c r="AL328" s="17"/>
      <c r="AM328" s="17"/>
      <c r="AN328" s="17"/>
      <c r="AO328" s="17"/>
      <c r="AP328" s="17"/>
      <c r="AQ328" s="17"/>
      <c r="AR328" s="17"/>
      <c r="AS328" s="17"/>
      <c r="AT328" s="17"/>
      <c r="AU328" s="17"/>
      <c r="AV328" s="17"/>
      <c r="AW328" s="17"/>
      <c r="AX328" s="17"/>
      <c r="AY328" s="17"/>
      <c r="AZ328" s="17"/>
      <c r="BA328" s="17"/>
    </row>
    <row r="329" spans="2:53" x14ac:dyDescent="0.35">
      <c r="B329" t="s">
        <v>188</v>
      </c>
      <c r="C329" s="17">
        <v>0.12366920692517799</v>
      </c>
      <c r="D329" s="17">
        <v>0.12725116262650599</v>
      </c>
      <c r="E329" s="17">
        <v>0.11887914469234601</v>
      </c>
      <c r="F329" s="17"/>
      <c r="G329" s="17">
        <v>9.2827629526845895E-2</v>
      </c>
      <c r="H329" s="17">
        <v>0.11875922040707</v>
      </c>
      <c r="I329" s="17">
        <v>0.14735539093976099</v>
      </c>
      <c r="J329" s="17">
        <v>0.11042744861203201</v>
      </c>
      <c r="K329" s="17">
        <v>0.131590566027487</v>
      </c>
      <c r="L329" s="17">
        <v>0.127999778106752</v>
      </c>
      <c r="M329" s="17"/>
      <c r="N329" s="17">
        <v>0.11646934006748701</v>
      </c>
      <c r="O329" s="17">
        <v>0.12840902240475099</v>
      </c>
      <c r="P329" s="17"/>
      <c r="Q329" s="17">
        <v>0.166189166773382</v>
      </c>
      <c r="R329" s="17">
        <v>0.143518775716482</v>
      </c>
      <c r="S329" s="17">
        <v>0.1182801236729</v>
      </c>
      <c r="T329" s="17">
        <v>0.10576326930300101</v>
      </c>
      <c r="U329" s="17">
        <v>0.149709378203257</v>
      </c>
      <c r="V329" s="17">
        <v>0.109897436096518</v>
      </c>
      <c r="W329" s="17">
        <v>0.115171259988248</v>
      </c>
      <c r="X329" s="17">
        <v>0.143603712833443</v>
      </c>
      <c r="Y329" s="17">
        <v>0.15763449023707901</v>
      </c>
      <c r="Z329" s="17">
        <v>8.8984649872477894E-2</v>
      </c>
      <c r="AA329" s="17">
        <v>4.8683739402243902E-2</v>
      </c>
      <c r="AB329" s="17">
        <v>3.2042158208279999E-2</v>
      </c>
      <c r="AC329" s="17">
        <v>2.48619944668124E-2</v>
      </c>
      <c r="AD329" s="17">
        <v>0.27467998586440701</v>
      </c>
      <c r="AE329" s="17">
        <v>0.15558073209186299</v>
      </c>
      <c r="AF329" s="17"/>
      <c r="AG329" s="17">
        <v>9.2412391174865896E-2</v>
      </c>
      <c r="AH329" s="17">
        <v>0.121246463450137</v>
      </c>
      <c r="AI329" s="17">
        <v>0.15053270300873201</v>
      </c>
      <c r="AJ329" s="17">
        <v>0.16380321219341601</v>
      </c>
      <c r="AK329" s="17">
        <v>0.10409388791362301</v>
      </c>
      <c r="AL329" s="17">
        <v>0.14256798194301301</v>
      </c>
      <c r="AM329" s="17"/>
      <c r="AN329" s="17">
        <v>0.13955156748028399</v>
      </c>
      <c r="AO329" s="17">
        <v>0.12953114668681401</v>
      </c>
      <c r="AP329" s="17">
        <v>0.109592565793031</v>
      </c>
      <c r="AQ329" s="17"/>
      <c r="AR329" s="17">
        <v>0.118869690799628</v>
      </c>
      <c r="AS329" s="17">
        <v>0.11048956154992901</v>
      </c>
      <c r="AT329" s="17">
        <v>0.13664663647360101</v>
      </c>
      <c r="AU329" s="17"/>
      <c r="AV329" s="17">
        <v>0.15553762529204701</v>
      </c>
      <c r="AW329" s="17">
        <v>0.120388353953192</v>
      </c>
      <c r="AX329" s="17">
        <v>0.12761708298306301</v>
      </c>
      <c r="AY329" s="17"/>
      <c r="AZ329" s="17">
        <v>0.123405448768431</v>
      </c>
      <c r="BA329" s="17">
        <v>0.12401918010921401</v>
      </c>
    </row>
    <row r="330" spans="2:53" x14ac:dyDescent="0.35">
      <c r="B330" t="s">
        <v>189</v>
      </c>
      <c r="C330" s="17">
        <v>0.19623888909739001</v>
      </c>
      <c r="D330" s="17">
        <v>0.17882580326898601</v>
      </c>
      <c r="E330" s="17">
        <v>0.21271623267009901</v>
      </c>
      <c r="F330" s="17"/>
      <c r="G330" s="17">
        <v>0.180534418500545</v>
      </c>
      <c r="H330" s="17">
        <v>0.213108324977627</v>
      </c>
      <c r="I330" s="17">
        <v>0.18277325109113199</v>
      </c>
      <c r="J330" s="17">
        <v>0.19176517100271301</v>
      </c>
      <c r="K330" s="17">
        <v>0.20535748514218999</v>
      </c>
      <c r="L330" s="17">
        <v>0.198426608007234</v>
      </c>
      <c r="M330" s="17"/>
      <c r="N330" s="17">
        <v>0.20110560814442999</v>
      </c>
      <c r="O330" s="17">
        <v>0.19303503120253901</v>
      </c>
      <c r="P330" s="17"/>
      <c r="Q330" s="17">
        <v>0.14794469817074901</v>
      </c>
      <c r="R330" s="17">
        <v>0.17300404614815201</v>
      </c>
      <c r="S330" s="17">
        <v>0.18023063971685199</v>
      </c>
      <c r="T330" s="17">
        <v>0.24213564750792299</v>
      </c>
      <c r="U330" s="17">
        <v>0.15739164220732399</v>
      </c>
      <c r="V330" s="17">
        <v>0.21099008036215</v>
      </c>
      <c r="W330" s="17">
        <v>0.22130483833841999</v>
      </c>
      <c r="X330" s="17">
        <v>0.22035686137374899</v>
      </c>
      <c r="Y330" s="17">
        <v>0.17345042862086801</v>
      </c>
      <c r="Z330" s="17">
        <v>0.202632835443533</v>
      </c>
      <c r="AA330" s="17">
        <v>0.22118205360872201</v>
      </c>
      <c r="AB330" s="17">
        <v>0.22623690380446099</v>
      </c>
      <c r="AC330" s="17">
        <v>0.23464447127235299</v>
      </c>
      <c r="AD330" s="17">
        <v>0.17944975190908499</v>
      </c>
      <c r="AE330" s="17">
        <v>0.14293998783011599</v>
      </c>
      <c r="AF330" s="17"/>
      <c r="AG330" s="17">
        <v>0.26673246751672203</v>
      </c>
      <c r="AH330" s="17">
        <v>0.19202169338921099</v>
      </c>
      <c r="AI330" s="17">
        <v>0.16340817228339299</v>
      </c>
      <c r="AJ330" s="17">
        <v>0.23609560426282</v>
      </c>
      <c r="AK330" s="17">
        <v>0.21423165458000801</v>
      </c>
      <c r="AL330" s="17">
        <v>0.16604868480977</v>
      </c>
      <c r="AM330" s="17"/>
      <c r="AN330" s="17">
        <v>0.19822262979557201</v>
      </c>
      <c r="AO330" s="17">
        <v>0.211718061529068</v>
      </c>
      <c r="AP330" s="17">
        <v>0.20280356870954599</v>
      </c>
      <c r="AQ330" s="17"/>
      <c r="AR330" s="17">
        <v>0.17141825050062601</v>
      </c>
      <c r="AS330" s="17">
        <v>0.23025184621264799</v>
      </c>
      <c r="AT330" s="17">
        <v>0.17683621205835001</v>
      </c>
      <c r="AU330" s="17"/>
      <c r="AV330" s="17">
        <v>0.17387382142346899</v>
      </c>
      <c r="AW330" s="17">
        <v>0.21231500243585599</v>
      </c>
      <c r="AX330" s="17">
        <v>0.17520924637134699</v>
      </c>
      <c r="AY330" s="17"/>
      <c r="AZ330" s="17">
        <v>0.20334447020497501</v>
      </c>
      <c r="BA330" s="17">
        <v>0.18681069595518399</v>
      </c>
    </row>
    <row r="331" spans="2:53" x14ac:dyDescent="0.35">
      <c r="B331" t="s">
        <v>190</v>
      </c>
      <c r="C331" s="17">
        <v>0.25434210625884701</v>
      </c>
      <c r="D331" s="17">
        <v>0.26529709691079001</v>
      </c>
      <c r="E331" s="17">
        <v>0.24532680287953501</v>
      </c>
      <c r="F331" s="17"/>
      <c r="G331" s="17">
        <v>0.17923656617303699</v>
      </c>
      <c r="H331" s="17">
        <v>0.22621851167155499</v>
      </c>
      <c r="I331" s="17">
        <v>0.25147732762045999</v>
      </c>
      <c r="J331" s="17">
        <v>0.227269447049431</v>
      </c>
      <c r="K331" s="17">
        <v>0.25945802079830499</v>
      </c>
      <c r="L331" s="17">
        <v>0.31620052518349101</v>
      </c>
      <c r="M331" s="17"/>
      <c r="N331" s="17">
        <v>0.26396810912720198</v>
      </c>
      <c r="O331" s="17">
        <v>0.24800511721395899</v>
      </c>
      <c r="P331" s="17"/>
      <c r="Q331" s="17">
        <v>0.242344754340139</v>
      </c>
      <c r="R331" s="17">
        <v>0.24071986849848601</v>
      </c>
      <c r="S331" s="17">
        <v>0.246102576626266</v>
      </c>
      <c r="T331" s="17">
        <v>0.23883630354572899</v>
      </c>
      <c r="U331" s="17">
        <v>0.26996882585468401</v>
      </c>
      <c r="V331" s="17">
        <v>0.3045669272623</v>
      </c>
      <c r="W331" s="17">
        <v>0.24538252938114</v>
      </c>
      <c r="X331" s="17">
        <v>0.26795624363471299</v>
      </c>
      <c r="Y331" s="17">
        <v>0.29230616187805297</v>
      </c>
      <c r="Z331" s="17">
        <v>0.18894172358117101</v>
      </c>
      <c r="AA331" s="17">
        <v>0.21950867585912501</v>
      </c>
      <c r="AB331" s="17">
        <v>0.249674604920545</v>
      </c>
      <c r="AC331" s="17">
        <v>0.18502468283366899</v>
      </c>
      <c r="AD331" s="17">
        <v>3.6816506343868301E-2</v>
      </c>
      <c r="AE331" s="17">
        <v>0.30755608439440002</v>
      </c>
      <c r="AF331" s="17"/>
      <c r="AG331" s="17">
        <v>0.24470003191850201</v>
      </c>
      <c r="AH331" s="17">
        <v>0.23883222319851199</v>
      </c>
      <c r="AI331" s="17">
        <v>0.167550383692295</v>
      </c>
      <c r="AJ331" s="17">
        <v>0.227146945890351</v>
      </c>
      <c r="AK331" s="17">
        <v>0.293837215458356</v>
      </c>
      <c r="AL331" s="17">
        <v>0.25964977501893499</v>
      </c>
      <c r="AM331" s="17"/>
      <c r="AN331" s="17">
        <v>0.223234530869721</v>
      </c>
      <c r="AO331" s="17">
        <v>0.27691723202566398</v>
      </c>
      <c r="AP331" s="17">
        <v>0.235140974248992</v>
      </c>
      <c r="AQ331" s="17"/>
      <c r="AR331" s="17">
        <v>0.207922157039299</v>
      </c>
      <c r="AS331" s="17">
        <v>0.26511250919099999</v>
      </c>
      <c r="AT331" s="17">
        <v>0.24148189004616699</v>
      </c>
      <c r="AU331" s="17"/>
      <c r="AV331" s="17">
        <v>0.15801268738044899</v>
      </c>
      <c r="AW331" s="17">
        <v>0.26011778221279502</v>
      </c>
      <c r="AX331" s="17">
        <v>0.24872335398395901</v>
      </c>
      <c r="AY331" s="17"/>
      <c r="AZ331" s="17">
        <v>0.23007919364843901</v>
      </c>
      <c r="BA331" s="17">
        <v>0.28653587378043799</v>
      </c>
    </row>
    <row r="332" spans="2:53" x14ac:dyDescent="0.35">
      <c r="B332" t="s">
        <v>191</v>
      </c>
      <c r="C332" s="17">
        <v>0.26753385791158601</v>
      </c>
      <c r="D332" s="17">
        <v>0.28313543367820798</v>
      </c>
      <c r="E332" s="17">
        <v>0.25276733960906</v>
      </c>
      <c r="F332" s="17"/>
      <c r="G332" s="17">
        <v>0.35950706760655199</v>
      </c>
      <c r="H332" s="17">
        <v>0.30854991526923797</v>
      </c>
      <c r="I332" s="17">
        <v>0.26374061420665501</v>
      </c>
      <c r="J332" s="17">
        <v>0.32183865568037401</v>
      </c>
      <c r="K332" s="17">
        <v>0.23931584080207</v>
      </c>
      <c r="L332" s="17">
        <v>0.192255836061339</v>
      </c>
      <c r="M332" s="17"/>
      <c r="N332" s="17">
        <v>0.267482015963111</v>
      </c>
      <c r="O332" s="17">
        <v>0.26756798649684099</v>
      </c>
      <c r="P332" s="17"/>
      <c r="Q332" s="17">
        <v>0.25820006760592801</v>
      </c>
      <c r="R332" s="17">
        <v>0.26587804489105499</v>
      </c>
      <c r="S332" s="17">
        <v>0.30222286811261401</v>
      </c>
      <c r="T332" s="17">
        <v>0.240397474317501</v>
      </c>
      <c r="U332" s="17">
        <v>0.236013183650995</v>
      </c>
      <c r="V332" s="17">
        <v>0.22231251582691</v>
      </c>
      <c r="W332" s="17">
        <v>0.26824548487329902</v>
      </c>
      <c r="X332" s="17">
        <v>0.22532612883905101</v>
      </c>
      <c r="Y332" s="17">
        <v>0.29947789070918401</v>
      </c>
      <c r="Z332" s="17">
        <v>0.34793619684807497</v>
      </c>
      <c r="AA332" s="17">
        <v>0.37160471618418001</v>
      </c>
      <c r="AB332" s="17">
        <v>0.36559971290751703</v>
      </c>
      <c r="AC332" s="17">
        <v>0.43473318553094198</v>
      </c>
      <c r="AD332" s="17">
        <v>0.41770668763538199</v>
      </c>
      <c r="AE332" s="17">
        <v>0.28002881694563803</v>
      </c>
      <c r="AF332" s="17"/>
      <c r="AG332" s="17">
        <v>0.28992270235924</v>
      </c>
      <c r="AH332" s="17">
        <v>0.241112011490416</v>
      </c>
      <c r="AI332" s="17">
        <v>0.35254614499587</v>
      </c>
      <c r="AJ332" s="17">
        <v>0.25247436751193397</v>
      </c>
      <c r="AK332" s="17">
        <v>0.24767882269858801</v>
      </c>
      <c r="AL332" s="17">
        <v>0.24415846881460301</v>
      </c>
      <c r="AM332" s="17"/>
      <c r="AN332" s="17">
        <v>0.28573928669645499</v>
      </c>
      <c r="AO332" s="17">
        <v>0.27432713194867903</v>
      </c>
      <c r="AP332" s="17">
        <v>0.274004813314636</v>
      </c>
      <c r="AQ332" s="17"/>
      <c r="AR332" s="17">
        <v>0.34500354136559003</v>
      </c>
      <c r="AS332" s="17">
        <v>0.276442364311628</v>
      </c>
      <c r="AT332" s="17">
        <v>0.25478971587458599</v>
      </c>
      <c r="AU332" s="17"/>
      <c r="AV332" s="17">
        <v>0.30463770195166501</v>
      </c>
      <c r="AW332" s="17">
        <v>0.28268190457324599</v>
      </c>
      <c r="AX332" s="17">
        <v>0.25348655585283902</v>
      </c>
      <c r="AY332" s="17"/>
      <c r="AZ332" s="17">
        <v>0.28785856766321</v>
      </c>
      <c r="BA332" s="17">
        <v>0.24056557956865801</v>
      </c>
    </row>
    <row r="333" spans="2:53" x14ac:dyDescent="0.35">
      <c r="B333" t="s">
        <v>192</v>
      </c>
      <c r="C333" s="17">
        <v>0.158215939806999</v>
      </c>
      <c r="D333" s="17">
        <v>0.14549050351550899</v>
      </c>
      <c r="E333" s="17">
        <v>0.170310480148961</v>
      </c>
      <c r="F333" s="17"/>
      <c r="G333" s="17">
        <v>0.18789431819301999</v>
      </c>
      <c r="H333" s="17">
        <v>0.13336402767451</v>
      </c>
      <c r="I333" s="17">
        <v>0.15465341614199199</v>
      </c>
      <c r="J333" s="17">
        <v>0.14869927765544999</v>
      </c>
      <c r="K333" s="17">
        <v>0.16427808722994799</v>
      </c>
      <c r="L333" s="17">
        <v>0.16511725264118499</v>
      </c>
      <c r="M333" s="17"/>
      <c r="N333" s="17">
        <v>0.15097492669777099</v>
      </c>
      <c r="O333" s="17">
        <v>0.16298284268191099</v>
      </c>
      <c r="P333" s="17"/>
      <c r="Q333" s="17">
        <v>0.18532131310980199</v>
      </c>
      <c r="R333" s="17">
        <v>0.17687926474582599</v>
      </c>
      <c r="S333" s="17">
        <v>0.153163791871368</v>
      </c>
      <c r="T333" s="17">
        <v>0.17286730532584599</v>
      </c>
      <c r="U333" s="17">
        <v>0.186916970083739</v>
      </c>
      <c r="V333" s="17">
        <v>0.15223304045212199</v>
      </c>
      <c r="W333" s="17">
        <v>0.14989588741889401</v>
      </c>
      <c r="X333" s="17">
        <v>0.14275705331904401</v>
      </c>
      <c r="Y333" s="17">
        <v>7.7131028554815795E-2</v>
      </c>
      <c r="Z333" s="17">
        <v>0.17150459425474299</v>
      </c>
      <c r="AA333" s="17">
        <v>0.13902081494572899</v>
      </c>
      <c r="AB333" s="17">
        <v>0.126446620159196</v>
      </c>
      <c r="AC333" s="17">
        <v>0.120735665896223</v>
      </c>
      <c r="AD333" s="17">
        <v>9.1347068247257704E-2</v>
      </c>
      <c r="AE333" s="17">
        <v>0.113894378737982</v>
      </c>
      <c r="AF333" s="17"/>
      <c r="AG333" s="17">
        <v>0.10623240703067099</v>
      </c>
      <c r="AH333" s="17">
        <v>0.206787608471724</v>
      </c>
      <c r="AI333" s="17">
        <v>0.16596259601971</v>
      </c>
      <c r="AJ333" s="17">
        <v>0.120479870141479</v>
      </c>
      <c r="AK333" s="17">
        <v>0.140158419349425</v>
      </c>
      <c r="AL333" s="17">
        <v>0.18757508941367901</v>
      </c>
      <c r="AM333" s="17"/>
      <c r="AN333" s="17">
        <v>0.15325198515796801</v>
      </c>
      <c r="AO333" s="17">
        <v>0.107506427809776</v>
      </c>
      <c r="AP333" s="17">
        <v>0.17845807793379601</v>
      </c>
      <c r="AQ333" s="17"/>
      <c r="AR333" s="17">
        <v>0.15678636029485701</v>
      </c>
      <c r="AS333" s="17">
        <v>0.117703718734795</v>
      </c>
      <c r="AT333" s="17">
        <v>0.190245545547296</v>
      </c>
      <c r="AU333" s="17"/>
      <c r="AV333" s="17">
        <v>0.207938163952371</v>
      </c>
      <c r="AW333" s="17">
        <v>0.12449695682491101</v>
      </c>
      <c r="AX333" s="17">
        <v>0.19496376080879199</v>
      </c>
      <c r="AY333" s="17"/>
      <c r="AZ333" s="17">
        <v>0.155312319714945</v>
      </c>
      <c r="BA333" s="17">
        <v>0.16206867058650601</v>
      </c>
    </row>
    <row r="334" spans="2:53" x14ac:dyDescent="0.35">
      <c r="C334" s="17"/>
      <c r="D334" s="17"/>
      <c r="E334" s="17"/>
      <c r="F334" s="17"/>
      <c r="G334" s="17"/>
      <c r="H334" s="17"/>
      <c r="I334" s="17"/>
      <c r="J334" s="17"/>
      <c r="K334" s="17"/>
      <c r="L334" s="17"/>
      <c r="M334" s="17"/>
      <c r="N334" s="17"/>
      <c r="O334" s="17"/>
      <c r="P334" s="17"/>
      <c r="Q334" s="17"/>
      <c r="R334" s="17"/>
      <c r="S334" s="17"/>
      <c r="T334" s="17"/>
      <c r="U334" s="17"/>
      <c r="V334" s="17"/>
      <c r="W334" s="17"/>
      <c r="X334" s="17"/>
      <c r="Y334" s="17"/>
      <c r="Z334" s="17"/>
      <c r="AA334" s="17"/>
      <c r="AB334" s="17"/>
      <c r="AC334" s="17"/>
      <c r="AD334" s="17"/>
      <c r="AE334" s="17"/>
      <c r="AF334" s="17"/>
      <c r="AG334" s="17"/>
      <c r="AH334" s="17"/>
      <c r="AI334" s="17"/>
      <c r="AJ334" s="17"/>
      <c r="AK334" s="17"/>
      <c r="AL334" s="17"/>
      <c r="AM334" s="17"/>
      <c r="AN334" s="17"/>
      <c r="AO334" s="17"/>
      <c r="AP334" s="17"/>
      <c r="AQ334" s="17"/>
      <c r="AR334" s="17"/>
      <c r="AS334" s="17"/>
      <c r="AT334" s="17"/>
      <c r="AU334" s="17"/>
      <c r="AV334" s="17"/>
      <c r="AW334" s="17"/>
      <c r="AX334" s="17"/>
      <c r="AY334" s="17"/>
      <c r="AZ334" s="17"/>
      <c r="BA334" s="17"/>
    </row>
    <row r="335" spans="2:53" x14ac:dyDescent="0.35">
      <c r="B335" s="6" t="s">
        <v>199</v>
      </c>
      <c r="C335" s="17"/>
      <c r="D335" s="17"/>
      <c r="E335" s="17"/>
      <c r="F335" s="17"/>
      <c r="G335" s="17"/>
      <c r="H335" s="17"/>
      <c r="I335" s="17"/>
      <c r="J335" s="17"/>
      <c r="K335" s="17"/>
      <c r="L335" s="17"/>
      <c r="M335" s="17"/>
      <c r="N335" s="17"/>
      <c r="O335" s="17"/>
      <c r="P335" s="17"/>
      <c r="Q335" s="17"/>
      <c r="R335" s="17"/>
      <c r="S335" s="17"/>
      <c r="T335" s="17"/>
      <c r="U335" s="17"/>
      <c r="V335" s="17"/>
      <c r="W335" s="17"/>
      <c r="X335" s="17"/>
      <c r="Y335" s="17"/>
      <c r="Z335" s="17"/>
      <c r="AA335" s="17"/>
      <c r="AB335" s="17"/>
      <c r="AC335" s="17"/>
      <c r="AD335" s="17"/>
      <c r="AE335" s="17"/>
      <c r="AF335" s="17"/>
      <c r="AG335" s="17"/>
      <c r="AH335" s="17"/>
      <c r="AI335" s="17"/>
      <c r="AJ335" s="17"/>
      <c r="AK335" s="17"/>
      <c r="AL335" s="17"/>
      <c r="AM335" s="17"/>
      <c r="AN335" s="17"/>
      <c r="AO335" s="17"/>
      <c r="AP335" s="17"/>
      <c r="AQ335" s="17"/>
      <c r="AR335" s="17"/>
      <c r="AS335" s="17"/>
      <c r="AT335" s="17"/>
      <c r="AU335" s="17"/>
      <c r="AV335" s="17"/>
      <c r="AW335" s="17"/>
      <c r="AX335" s="17"/>
      <c r="AY335" s="17"/>
      <c r="AZ335" s="17"/>
      <c r="BA335" s="17"/>
    </row>
    <row r="336" spans="2:53" x14ac:dyDescent="0.35">
      <c r="B336" s="21" t="s">
        <v>86</v>
      </c>
      <c r="C336" s="17"/>
      <c r="D336" s="17"/>
      <c r="E336" s="17"/>
      <c r="F336" s="17"/>
      <c r="G336" s="17"/>
      <c r="H336" s="17"/>
      <c r="I336" s="17"/>
      <c r="J336" s="17"/>
      <c r="K336" s="17"/>
      <c r="L336" s="17"/>
      <c r="M336" s="17"/>
      <c r="N336" s="17"/>
      <c r="O336" s="17"/>
      <c r="P336" s="17"/>
      <c r="Q336" s="17"/>
      <c r="R336" s="17"/>
      <c r="S336" s="17"/>
      <c r="T336" s="17"/>
      <c r="U336" s="17"/>
      <c r="V336" s="17"/>
      <c r="W336" s="17"/>
      <c r="X336" s="17"/>
      <c r="Y336" s="17"/>
      <c r="Z336" s="17"/>
      <c r="AA336" s="17"/>
      <c r="AB336" s="17"/>
      <c r="AC336" s="17"/>
      <c r="AD336" s="17"/>
      <c r="AE336" s="17"/>
      <c r="AF336" s="17"/>
      <c r="AG336" s="17"/>
      <c r="AH336" s="17"/>
      <c r="AI336" s="17"/>
      <c r="AJ336" s="17"/>
      <c r="AK336" s="17"/>
      <c r="AL336" s="17"/>
      <c r="AM336" s="17"/>
      <c r="AN336" s="17"/>
      <c r="AO336" s="17"/>
      <c r="AP336" s="17"/>
      <c r="AQ336" s="17"/>
      <c r="AR336" s="17"/>
      <c r="AS336" s="17"/>
      <c r="AT336" s="17"/>
      <c r="AU336" s="17"/>
      <c r="AV336" s="17"/>
      <c r="AW336" s="17"/>
      <c r="AX336" s="17"/>
      <c r="AY336" s="17"/>
      <c r="AZ336" s="17"/>
      <c r="BA336" s="17"/>
    </row>
    <row r="337" spans="2:53" x14ac:dyDescent="0.35">
      <c r="B337" t="s">
        <v>188</v>
      </c>
      <c r="C337" s="17">
        <v>0.12373092838882201</v>
      </c>
      <c r="D337" s="17">
        <v>0.12641595571584899</v>
      </c>
      <c r="E337" s="17">
        <v>0.121178433808267</v>
      </c>
      <c r="F337" s="17"/>
      <c r="G337" s="17">
        <v>0.110023272700254</v>
      </c>
      <c r="H337" s="17">
        <v>8.5062413898051595E-2</v>
      </c>
      <c r="I337" s="17">
        <v>0.12135682643734901</v>
      </c>
      <c r="J337" s="17">
        <v>9.6152658809487507E-2</v>
      </c>
      <c r="K337" s="17">
        <v>0.14497743189255399</v>
      </c>
      <c r="L337" s="17">
        <v>0.15731356386388001</v>
      </c>
      <c r="M337" s="17"/>
      <c r="N337" s="17">
        <v>0.13234397353306501</v>
      </c>
      <c r="O337" s="17">
        <v>0.11806078955044599</v>
      </c>
      <c r="P337" s="17"/>
      <c r="Q337" s="17">
        <v>0.14059338706570099</v>
      </c>
      <c r="R337" s="17">
        <v>0.113146356116463</v>
      </c>
      <c r="S337" s="17">
        <v>0.16373440491803301</v>
      </c>
      <c r="T337" s="17">
        <v>0.14189855268902499</v>
      </c>
      <c r="U337" s="17">
        <v>0.13367742215103501</v>
      </c>
      <c r="V337" s="17">
        <v>0.100778497119518</v>
      </c>
      <c r="W337" s="17">
        <v>7.5727101410617906E-2</v>
      </c>
      <c r="X337" s="17">
        <v>0.12312458160577699</v>
      </c>
      <c r="Y337" s="17">
        <v>0.14097157345002201</v>
      </c>
      <c r="Z337" s="17">
        <v>0.112963339690883</v>
      </c>
      <c r="AA337" s="17">
        <v>8.3886363550973897E-2</v>
      </c>
      <c r="AB337" s="17">
        <v>8.7476698228610095E-2</v>
      </c>
      <c r="AC337" s="17">
        <v>0</v>
      </c>
      <c r="AD337" s="17">
        <v>0.112666815711402</v>
      </c>
      <c r="AE337" s="17">
        <v>0.21321058890195399</v>
      </c>
      <c r="AF337" s="17"/>
      <c r="AG337" s="17">
        <v>7.9007610699552394E-2</v>
      </c>
      <c r="AH337" s="17">
        <v>0.114949650755635</v>
      </c>
      <c r="AI337" s="17">
        <v>0.137628157887172</v>
      </c>
      <c r="AJ337" s="17">
        <v>0.13274011727677801</v>
      </c>
      <c r="AK337" s="17">
        <v>7.9144326941018195E-2</v>
      </c>
      <c r="AL337" s="17">
        <v>0.151240076495816</v>
      </c>
      <c r="AM337" s="17"/>
      <c r="AN337" s="17">
        <v>0.135711924149471</v>
      </c>
      <c r="AO337" s="17">
        <v>0.10235784905800301</v>
      </c>
      <c r="AP337" s="17">
        <v>0.128246999327323</v>
      </c>
      <c r="AQ337" s="17"/>
      <c r="AR337" s="17">
        <v>0.122638999407607</v>
      </c>
      <c r="AS337" s="17">
        <v>8.6488899305730102E-2</v>
      </c>
      <c r="AT337" s="17">
        <v>0.151204034933964</v>
      </c>
      <c r="AU337" s="17"/>
      <c r="AV337" s="17">
        <v>0.11978764608048</v>
      </c>
      <c r="AW337" s="17">
        <v>0.117475940478143</v>
      </c>
      <c r="AX337" s="17">
        <v>0.140558738932683</v>
      </c>
      <c r="AY337" s="17"/>
      <c r="AZ337" s="17">
        <v>0.122681925930036</v>
      </c>
      <c r="BA337" s="17">
        <v>0.12512281986656901</v>
      </c>
    </row>
    <row r="338" spans="2:53" x14ac:dyDescent="0.35">
      <c r="B338" t="s">
        <v>189</v>
      </c>
      <c r="C338" s="17">
        <v>0.19478461137917899</v>
      </c>
      <c r="D338" s="17">
        <v>0.19421368826397101</v>
      </c>
      <c r="E338" s="17">
        <v>0.19599838281616899</v>
      </c>
      <c r="F338" s="17"/>
      <c r="G338" s="17">
        <v>0.18850491527079899</v>
      </c>
      <c r="H338" s="17">
        <v>0.19980079585129101</v>
      </c>
      <c r="I338" s="17">
        <v>0.21524643429919199</v>
      </c>
      <c r="J338" s="17">
        <v>0.18812748364974599</v>
      </c>
      <c r="K338" s="17">
        <v>0.17014051315074699</v>
      </c>
      <c r="L338" s="17">
        <v>0.20149918649865101</v>
      </c>
      <c r="M338" s="17"/>
      <c r="N338" s="17">
        <v>0.19440966944433699</v>
      </c>
      <c r="O338" s="17">
        <v>0.195031443108407</v>
      </c>
      <c r="P338" s="17"/>
      <c r="Q338" s="17">
        <v>0.15184415786340999</v>
      </c>
      <c r="R338" s="17">
        <v>0.19474385086433499</v>
      </c>
      <c r="S338" s="17">
        <v>0.15776553570534599</v>
      </c>
      <c r="T338" s="17">
        <v>0.20611374311612801</v>
      </c>
      <c r="U338" s="17">
        <v>0.18708715589038599</v>
      </c>
      <c r="V338" s="17">
        <v>0.22086417424892801</v>
      </c>
      <c r="W338" s="17">
        <v>0.200576433810261</v>
      </c>
      <c r="X338" s="17">
        <v>0.20254135717081101</v>
      </c>
      <c r="Y338" s="17">
        <v>0.19195867184044799</v>
      </c>
      <c r="Z338" s="17">
        <v>0.17513513813905601</v>
      </c>
      <c r="AA338" s="17">
        <v>0.35963893676227199</v>
      </c>
      <c r="AB338" s="17">
        <v>0.18870004611892799</v>
      </c>
      <c r="AC338" s="17">
        <v>0.14386478599246799</v>
      </c>
      <c r="AD338" s="17">
        <v>0.28921391128534102</v>
      </c>
      <c r="AE338" s="17">
        <v>0.19124404397893</v>
      </c>
      <c r="AF338" s="17"/>
      <c r="AG338" s="17">
        <v>0.180749057433474</v>
      </c>
      <c r="AH338" s="17">
        <v>0.201487735141547</v>
      </c>
      <c r="AI338" s="17">
        <v>0.20568155578677899</v>
      </c>
      <c r="AJ338" s="17">
        <v>0.215187401602975</v>
      </c>
      <c r="AK338" s="17">
        <v>0.266644492940595</v>
      </c>
      <c r="AL338" s="17">
        <v>0.165264185783326</v>
      </c>
      <c r="AM338" s="17"/>
      <c r="AN338" s="17">
        <v>0.199202557711923</v>
      </c>
      <c r="AO338" s="17">
        <v>0.194735823473102</v>
      </c>
      <c r="AP338" s="17">
        <v>0.21898065218023899</v>
      </c>
      <c r="AQ338" s="17"/>
      <c r="AR338" s="17">
        <v>0.187005590449451</v>
      </c>
      <c r="AS338" s="17">
        <v>0.23994125625531601</v>
      </c>
      <c r="AT338" s="17">
        <v>0.17609638621343299</v>
      </c>
      <c r="AU338" s="17"/>
      <c r="AV338" s="17">
        <v>0.22657945704677099</v>
      </c>
      <c r="AW338" s="17">
        <v>0.202448597973997</v>
      </c>
      <c r="AX338" s="17">
        <v>0.18635192581914201</v>
      </c>
      <c r="AY338" s="17"/>
      <c r="AZ338" s="17">
        <v>0.20548810388573399</v>
      </c>
      <c r="BA338" s="17">
        <v>0.18058245210184101</v>
      </c>
    </row>
    <row r="339" spans="2:53" x14ac:dyDescent="0.35">
      <c r="B339" t="s">
        <v>190</v>
      </c>
      <c r="C339" s="17">
        <v>0.263451767884817</v>
      </c>
      <c r="D339" s="17">
        <v>0.26850285166009602</v>
      </c>
      <c r="E339" s="17">
        <v>0.25981775963029002</v>
      </c>
      <c r="F339" s="17"/>
      <c r="G339" s="17">
        <v>0.249835663786903</v>
      </c>
      <c r="H339" s="17">
        <v>0.23910142155417</v>
      </c>
      <c r="I339" s="17">
        <v>0.25061463838214398</v>
      </c>
      <c r="J339" s="17">
        <v>0.28244019235808798</v>
      </c>
      <c r="K339" s="17">
        <v>0.27044230150188597</v>
      </c>
      <c r="L339" s="17">
        <v>0.27374051003611599</v>
      </c>
      <c r="M339" s="17"/>
      <c r="N339" s="17">
        <v>0.265018143045753</v>
      </c>
      <c r="O339" s="17">
        <v>0.26242059197818401</v>
      </c>
      <c r="P339" s="17"/>
      <c r="Q339" s="17">
        <v>0.26297969909310198</v>
      </c>
      <c r="R339" s="17">
        <v>0.25415598869828399</v>
      </c>
      <c r="S339" s="17">
        <v>0.286746265429147</v>
      </c>
      <c r="T339" s="17">
        <v>0.25037847191688301</v>
      </c>
      <c r="U339" s="17">
        <v>0.237466362606438</v>
      </c>
      <c r="V339" s="17">
        <v>0.31223787384069801</v>
      </c>
      <c r="W339" s="17">
        <v>0.27080666789490399</v>
      </c>
      <c r="X339" s="17">
        <v>0.24470767484192801</v>
      </c>
      <c r="Y339" s="17">
        <v>0.33634191090434601</v>
      </c>
      <c r="Z339" s="17">
        <v>0.220565489690947</v>
      </c>
      <c r="AA339" s="17">
        <v>0.20273313395852699</v>
      </c>
      <c r="AB339" s="17">
        <v>0.30082593175410499</v>
      </c>
      <c r="AC339" s="17">
        <v>0.29736353477458999</v>
      </c>
      <c r="AD339" s="17">
        <v>7.8141984353545704E-2</v>
      </c>
      <c r="AE339" s="17">
        <v>0.18606219982602001</v>
      </c>
      <c r="AF339" s="17"/>
      <c r="AG339" s="17">
        <v>0.27445827510840698</v>
      </c>
      <c r="AH339" s="17">
        <v>0.24211890820950699</v>
      </c>
      <c r="AI339" s="17">
        <v>0.18448064610501899</v>
      </c>
      <c r="AJ339" s="17">
        <v>0.21591344010937599</v>
      </c>
      <c r="AK339" s="17">
        <v>0.265221780186505</v>
      </c>
      <c r="AL339" s="17">
        <v>0.28130392630706802</v>
      </c>
      <c r="AM339" s="17"/>
      <c r="AN339" s="17">
        <v>0.212047393192277</v>
      </c>
      <c r="AO339" s="17">
        <v>0.32766330866336402</v>
      </c>
      <c r="AP339" s="17">
        <v>0.224620508412053</v>
      </c>
      <c r="AQ339" s="17"/>
      <c r="AR339" s="17">
        <v>0.21373090362234901</v>
      </c>
      <c r="AS339" s="17">
        <v>0.26870871793797602</v>
      </c>
      <c r="AT339" s="17">
        <v>0.24401031536412399</v>
      </c>
      <c r="AU339" s="17"/>
      <c r="AV339" s="17">
        <v>0.24767566775567701</v>
      </c>
      <c r="AW339" s="17">
        <v>0.25623889383786802</v>
      </c>
      <c r="AX339" s="17">
        <v>0.25029977485406302</v>
      </c>
      <c r="AY339" s="17"/>
      <c r="AZ339" s="17">
        <v>0.23492935701766399</v>
      </c>
      <c r="BA339" s="17">
        <v>0.30129734229530902</v>
      </c>
    </row>
    <row r="340" spans="2:53" x14ac:dyDescent="0.35">
      <c r="B340" t="s">
        <v>191</v>
      </c>
      <c r="C340" s="17">
        <v>0.25519203877843999</v>
      </c>
      <c r="D340" s="17">
        <v>0.26391753197525702</v>
      </c>
      <c r="E340" s="17">
        <v>0.24819961630401899</v>
      </c>
      <c r="F340" s="17"/>
      <c r="G340" s="17">
        <v>0.28384263848750102</v>
      </c>
      <c r="H340" s="17">
        <v>0.35753094781538203</v>
      </c>
      <c r="I340" s="17">
        <v>0.23323012686052699</v>
      </c>
      <c r="J340" s="17">
        <v>0.249986649866691</v>
      </c>
      <c r="K340" s="17">
        <v>0.24322007837890999</v>
      </c>
      <c r="L340" s="17">
        <v>0.21017174235446701</v>
      </c>
      <c r="M340" s="17"/>
      <c r="N340" s="17">
        <v>0.25534080692493399</v>
      </c>
      <c r="O340" s="17">
        <v>0.25509410175022001</v>
      </c>
      <c r="P340" s="17"/>
      <c r="Q340" s="17">
        <v>0.25746518091335602</v>
      </c>
      <c r="R340" s="17">
        <v>0.23780947425766699</v>
      </c>
      <c r="S340" s="17">
        <v>0.25263207633955398</v>
      </c>
      <c r="T340" s="17">
        <v>0.255275796153347</v>
      </c>
      <c r="U340" s="17">
        <v>0.21484674113864</v>
      </c>
      <c r="V340" s="17">
        <v>0.210576664812063</v>
      </c>
      <c r="W340" s="17">
        <v>0.29275219116270701</v>
      </c>
      <c r="X340" s="17">
        <v>0.25996118611874203</v>
      </c>
      <c r="Y340" s="17">
        <v>0.26426602416633699</v>
      </c>
      <c r="Z340" s="17">
        <v>0.31462670627629302</v>
      </c>
      <c r="AA340" s="17">
        <v>0.21199337864746301</v>
      </c>
      <c r="AB340" s="17">
        <v>0.306531135995391</v>
      </c>
      <c r="AC340" s="17">
        <v>0.41022406479610901</v>
      </c>
      <c r="AD340" s="17">
        <v>0.48429378020514902</v>
      </c>
      <c r="AE340" s="17">
        <v>0.18248178782744501</v>
      </c>
      <c r="AF340" s="17"/>
      <c r="AG340" s="17">
        <v>0.29701196502324301</v>
      </c>
      <c r="AH340" s="17">
        <v>0.236337377401453</v>
      </c>
      <c r="AI340" s="17">
        <v>0.297477031940033</v>
      </c>
      <c r="AJ340" s="17">
        <v>0.28836985684569999</v>
      </c>
      <c r="AK340" s="17">
        <v>0.26640791494830102</v>
      </c>
      <c r="AL340" s="17">
        <v>0.22808557876626001</v>
      </c>
      <c r="AM340" s="17"/>
      <c r="AN340" s="17">
        <v>0.28228522306326198</v>
      </c>
      <c r="AO340" s="17">
        <v>0.25986590876240501</v>
      </c>
      <c r="AP340" s="17">
        <v>0.255351339261634</v>
      </c>
      <c r="AQ340" s="17"/>
      <c r="AR340" s="17">
        <v>0.36210534973809599</v>
      </c>
      <c r="AS340" s="17">
        <v>0.28035530808435899</v>
      </c>
      <c r="AT340" s="17">
        <v>0.227646307471007</v>
      </c>
      <c r="AU340" s="17"/>
      <c r="AV340" s="17">
        <v>0.196371029455707</v>
      </c>
      <c r="AW340" s="17">
        <v>0.28503598919129403</v>
      </c>
      <c r="AX340" s="17">
        <v>0.23314500631264701</v>
      </c>
      <c r="AY340" s="17"/>
      <c r="AZ340" s="17">
        <v>0.27150306658888101</v>
      </c>
      <c r="BA340" s="17">
        <v>0.23354940065830199</v>
      </c>
    </row>
    <row r="341" spans="2:53" x14ac:dyDescent="0.35">
      <c r="B341" t="s">
        <v>192</v>
      </c>
      <c r="C341" s="17">
        <v>0.162840653568742</v>
      </c>
      <c r="D341" s="17">
        <v>0.14694997238482599</v>
      </c>
      <c r="E341" s="17">
        <v>0.17480580744125401</v>
      </c>
      <c r="F341" s="17"/>
      <c r="G341" s="17">
        <v>0.16779350975454299</v>
      </c>
      <c r="H341" s="17">
        <v>0.11850442088110601</v>
      </c>
      <c r="I341" s="17">
        <v>0.17955197402078699</v>
      </c>
      <c r="J341" s="17">
        <v>0.18329301531598799</v>
      </c>
      <c r="K341" s="17">
        <v>0.17121967507590299</v>
      </c>
      <c r="L341" s="17">
        <v>0.15727499724688601</v>
      </c>
      <c r="M341" s="17"/>
      <c r="N341" s="17">
        <v>0.15288740705191101</v>
      </c>
      <c r="O341" s="17">
        <v>0.169393073612744</v>
      </c>
      <c r="P341" s="17"/>
      <c r="Q341" s="17">
        <v>0.187117575064431</v>
      </c>
      <c r="R341" s="17">
        <v>0.200144330063251</v>
      </c>
      <c r="S341" s="17">
        <v>0.139121717607921</v>
      </c>
      <c r="T341" s="17">
        <v>0.14633343612461699</v>
      </c>
      <c r="U341" s="17">
        <v>0.22692231821350101</v>
      </c>
      <c r="V341" s="17">
        <v>0.155542789978794</v>
      </c>
      <c r="W341" s="17">
        <v>0.16013760572151001</v>
      </c>
      <c r="X341" s="17">
        <v>0.16966520026274201</v>
      </c>
      <c r="Y341" s="17">
        <v>6.6461819638845995E-2</v>
      </c>
      <c r="Z341" s="17">
        <v>0.17670932620282201</v>
      </c>
      <c r="AA341" s="17">
        <v>0.141748187080764</v>
      </c>
      <c r="AB341" s="17">
        <v>0.11646618790296601</v>
      </c>
      <c r="AC341" s="17">
        <v>0.14854761443683301</v>
      </c>
      <c r="AD341" s="17">
        <v>3.5683508444562403E-2</v>
      </c>
      <c r="AE341" s="17">
        <v>0.22700137946565199</v>
      </c>
      <c r="AF341" s="17"/>
      <c r="AG341" s="17">
        <v>0.16877309173532301</v>
      </c>
      <c r="AH341" s="17">
        <v>0.205106328491858</v>
      </c>
      <c r="AI341" s="17">
        <v>0.17473260828099699</v>
      </c>
      <c r="AJ341" s="17">
        <v>0.14778918416517101</v>
      </c>
      <c r="AK341" s="17">
        <v>0.122581484983581</v>
      </c>
      <c r="AL341" s="17">
        <v>0.17410623264753</v>
      </c>
      <c r="AM341" s="17"/>
      <c r="AN341" s="17">
        <v>0.17075290188306799</v>
      </c>
      <c r="AO341" s="17">
        <v>0.11537711004312599</v>
      </c>
      <c r="AP341" s="17">
        <v>0.17280050081875001</v>
      </c>
      <c r="AQ341" s="17"/>
      <c r="AR341" s="17">
        <v>0.11451915678249699</v>
      </c>
      <c r="AS341" s="17">
        <v>0.12450581841661899</v>
      </c>
      <c r="AT341" s="17">
        <v>0.20104295601747199</v>
      </c>
      <c r="AU341" s="17"/>
      <c r="AV341" s="17">
        <v>0.20958619966136499</v>
      </c>
      <c r="AW341" s="17">
        <v>0.13880057851869701</v>
      </c>
      <c r="AX341" s="17">
        <v>0.18964455408146599</v>
      </c>
      <c r="AY341" s="17"/>
      <c r="AZ341" s="17">
        <v>0.16539754657768499</v>
      </c>
      <c r="BA341" s="17">
        <v>0.159447985077979</v>
      </c>
    </row>
    <row r="342" spans="2:53" x14ac:dyDescent="0.35">
      <c r="C342" s="17"/>
      <c r="D342" s="17"/>
      <c r="E342" s="17"/>
      <c r="F342" s="17"/>
      <c r="G342" s="17"/>
      <c r="H342" s="17"/>
      <c r="I342" s="17"/>
      <c r="J342" s="17"/>
      <c r="K342" s="17"/>
      <c r="L342" s="17"/>
      <c r="M342" s="17"/>
      <c r="N342" s="17"/>
      <c r="O342" s="17"/>
      <c r="P342" s="17"/>
      <c r="Q342" s="17"/>
      <c r="R342" s="17"/>
      <c r="S342" s="17"/>
      <c r="T342" s="17"/>
      <c r="U342" s="17"/>
      <c r="V342" s="17"/>
      <c r="W342" s="17"/>
      <c r="X342" s="17"/>
      <c r="Y342" s="17"/>
      <c r="Z342" s="17"/>
      <c r="AA342" s="17"/>
      <c r="AB342" s="17"/>
      <c r="AC342" s="17"/>
      <c r="AD342" s="17"/>
      <c r="AE342" s="17"/>
      <c r="AF342" s="17"/>
      <c r="AG342" s="17"/>
      <c r="AH342" s="17"/>
      <c r="AI342" s="17"/>
      <c r="AJ342" s="17"/>
      <c r="AK342" s="17"/>
      <c r="AL342" s="17"/>
      <c r="AM342" s="17"/>
      <c r="AN342" s="17"/>
      <c r="AO342" s="17"/>
      <c r="AP342" s="17"/>
      <c r="AQ342" s="17"/>
      <c r="AR342" s="17"/>
      <c r="AS342" s="17"/>
      <c r="AT342" s="17"/>
      <c r="AU342" s="17"/>
      <c r="AV342" s="17"/>
      <c r="AW342" s="17"/>
      <c r="AX342" s="17"/>
      <c r="AY342" s="17"/>
      <c r="AZ342" s="17"/>
      <c r="BA342" s="17"/>
    </row>
    <row r="343" spans="2:53" x14ac:dyDescent="0.35">
      <c r="B343" s="6" t="s">
        <v>205</v>
      </c>
      <c r="C343" s="17"/>
      <c r="D343" s="17"/>
      <c r="E343" s="17"/>
      <c r="F343" s="17"/>
      <c r="G343" s="17"/>
      <c r="H343" s="17"/>
      <c r="I343" s="17"/>
      <c r="J343" s="17"/>
      <c r="K343" s="17"/>
      <c r="L343" s="17"/>
      <c r="M343" s="17"/>
      <c r="N343" s="17"/>
      <c r="O343" s="17"/>
      <c r="P343" s="17"/>
      <c r="Q343" s="17"/>
      <c r="R343" s="17"/>
      <c r="S343" s="17"/>
      <c r="T343" s="17"/>
      <c r="U343" s="17"/>
      <c r="V343" s="17"/>
      <c r="W343" s="17"/>
      <c r="X343" s="17"/>
      <c r="Y343" s="17"/>
      <c r="Z343" s="17"/>
      <c r="AA343" s="17"/>
      <c r="AB343" s="17"/>
      <c r="AC343" s="17"/>
      <c r="AD343" s="17"/>
      <c r="AE343" s="17"/>
      <c r="AF343" s="17"/>
      <c r="AG343" s="17"/>
      <c r="AH343" s="17"/>
      <c r="AI343" s="17"/>
      <c r="AJ343" s="17"/>
      <c r="AK343" s="17"/>
      <c r="AL343" s="17"/>
      <c r="AM343" s="17"/>
      <c r="AN343" s="17"/>
      <c r="AO343" s="17"/>
      <c r="AP343" s="17"/>
      <c r="AQ343" s="17"/>
      <c r="AR343" s="17"/>
      <c r="AS343" s="17"/>
      <c r="AT343" s="17"/>
      <c r="AU343" s="17"/>
      <c r="AV343" s="17"/>
      <c r="AW343" s="17"/>
      <c r="AX343" s="17"/>
      <c r="AY343" s="17"/>
      <c r="AZ343" s="17"/>
      <c r="BA343" s="17"/>
    </row>
    <row r="344" spans="2:53" x14ac:dyDescent="0.35">
      <c r="B344" s="21" t="s">
        <v>86</v>
      </c>
      <c r="C344" s="17"/>
      <c r="D344" s="17"/>
      <c r="E344" s="17"/>
      <c r="F344" s="17"/>
      <c r="G344" s="17"/>
      <c r="H344" s="17"/>
      <c r="I344" s="17"/>
      <c r="J344" s="17"/>
      <c r="K344" s="17"/>
      <c r="L344" s="17"/>
      <c r="M344" s="17"/>
      <c r="N344" s="17"/>
      <c r="O344" s="17"/>
      <c r="P344" s="17"/>
      <c r="Q344" s="17"/>
      <c r="R344" s="17"/>
      <c r="S344" s="17"/>
      <c r="T344" s="17"/>
      <c r="U344" s="17"/>
      <c r="V344" s="17"/>
      <c r="W344" s="17"/>
      <c r="X344" s="17"/>
      <c r="Y344" s="17"/>
      <c r="Z344" s="17"/>
      <c r="AA344" s="17"/>
      <c r="AB344" s="17"/>
      <c r="AC344" s="17"/>
      <c r="AD344" s="17"/>
      <c r="AE344" s="17"/>
      <c r="AF344" s="17"/>
      <c r="AG344" s="17"/>
      <c r="AH344" s="17"/>
      <c r="AI344" s="17"/>
      <c r="AJ344" s="17"/>
      <c r="AK344" s="17"/>
      <c r="AL344" s="17"/>
      <c r="AM344" s="17"/>
      <c r="AN344" s="17"/>
      <c r="AO344" s="17"/>
      <c r="AP344" s="17"/>
      <c r="AQ344" s="17"/>
      <c r="AR344" s="17"/>
      <c r="AS344" s="17"/>
      <c r="AT344" s="17"/>
      <c r="AU344" s="17"/>
      <c r="AV344" s="17"/>
      <c r="AW344" s="17"/>
      <c r="AX344" s="17"/>
      <c r="AY344" s="17"/>
      <c r="AZ344" s="17"/>
      <c r="BA344" s="17"/>
    </row>
    <row r="345" spans="2:53" x14ac:dyDescent="0.35">
      <c r="B345" t="s">
        <v>171</v>
      </c>
      <c r="C345" s="17">
        <v>0.27051460796297799</v>
      </c>
      <c r="D345" s="17">
        <v>0.26520849662636298</v>
      </c>
      <c r="E345" s="17">
        <v>0.274137920760405</v>
      </c>
      <c r="F345" s="17"/>
      <c r="G345" s="17">
        <v>0.28408053446802201</v>
      </c>
      <c r="H345" s="17">
        <v>0.27043576777810602</v>
      </c>
      <c r="I345" s="17">
        <v>0.30965715919977499</v>
      </c>
      <c r="J345" s="17">
        <v>0.261787780617181</v>
      </c>
      <c r="K345" s="17">
        <v>0.278865727329977</v>
      </c>
      <c r="L345" s="17">
        <v>0.241914780108058</v>
      </c>
      <c r="M345" s="17"/>
      <c r="N345" s="17">
        <v>0.24575454218010201</v>
      </c>
      <c r="O345" s="17">
        <v>0.28681465147663399</v>
      </c>
      <c r="P345" s="17"/>
      <c r="Q345" s="17">
        <v>0.33100750410609198</v>
      </c>
      <c r="R345" s="17">
        <v>0.45439421700673699</v>
      </c>
      <c r="S345" s="17">
        <v>0.26831462758979502</v>
      </c>
      <c r="T345" s="17">
        <v>0.31547465640525402</v>
      </c>
      <c r="U345" s="17">
        <v>0.29883560315946101</v>
      </c>
      <c r="V345" s="17">
        <v>0.190974361031895</v>
      </c>
      <c r="W345" s="17">
        <v>0.232535456979889</v>
      </c>
      <c r="X345" s="17">
        <v>0.198015951244712</v>
      </c>
      <c r="Y345" s="17">
        <v>0.19488144170045599</v>
      </c>
      <c r="Z345" s="17">
        <v>0.22926279832416799</v>
      </c>
      <c r="AA345" s="17">
        <v>0.174901731382026</v>
      </c>
      <c r="AB345" s="17">
        <v>0.16867518431484099</v>
      </c>
      <c r="AC345" s="17">
        <v>0.19347614406172001</v>
      </c>
      <c r="AD345" s="17">
        <v>0.32559051060595601</v>
      </c>
      <c r="AE345" s="17">
        <v>0.146896538806601</v>
      </c>
      <c r="AF345" s="17"/>
      <c r="AG345" s="17">
        <v>0.26628670230486901</v>
      </c>
      <c r="AH345" s="17">
        <v>0.23460118755232701</v>
      </c>
      <c r="AI345" s="17">
        <v>0.47556228837227499</v>
      </c>
      <c r="AJ345" s="17">
        <v>0.32312344605218901</v>
      </c>
      <c r="AK345" s="17">
        <v>0.126380427876739</v>
      </c>
      <c r="AL345" s="17">
        <v>0.27897903134276703</v>
      </c>
      <c r="AM345" s="17"/>
      <c r="AN345" s="17">
        <v>0.40483609629766998</v>
      </c>
      <c r="AO345" s="17">
        <v>0.196161905434594</v>
      </c>
      <c r="AP345" s="17">
        <v>0.20659529944389801</v>
      </c>
      <c r="AQ345" s="17"/>
      <c r="AR345" s="17">
        <v>0.201510467076887</v>
      </c>
      <c r="AS345" s="17">
        <v>0.22607339263856799</v>
      </c>
      <c r="AT345" s="17">
        <v>0.32902063502773499</v>
      </c>
      <c r="AU345" s="17"/>
      <c r="AV345" s="17">
        <v>0.34534811433878798</v>
      </c>
      <c r="AW345" s="17">
        <v>0.25220642338475202</v>
      </c>
      <c r="AX345" s="17">
        <v>0.30488811251332798</v>
      </c>
      <c r="AY345" s="17"/>
      <c r="AZ345" s="17">
        <v>0.29247188827318299</v>
      </c>
      <c r="BA345" s="17">
        <v>0.241380118255836</v>
      </c>
    </row>
    <row r="346" spans="2:53" x14ac:dyDescent="0.35">
      <c r="B346" t="s">
        <v>172</v>
      </c>
      <c r="C346" s="17">
        <v>0.28364836026260298</v>
      </c>
      <c r="D346" s="17">
        <v>0.27769736967310499</v>
      </c>
      <c r="E346" s="17">
        <v>0.29005404297858001</v>
      </c>
      <c r="F346" s="17"/>
      <c r="G346" s="17">
        <v>0.23771357656442901</v>
      </c>
      <c r="H346" s="17">
        <v>0.29796646815175098</v>
      </c>
      <c r="I346" s="17">
        <v>0.29339087944945902</v>
      </c>
      <c r="J346" s="17">
        <v>0.29142523320354302</v>
      </c>
      <c r="K346" s="17">
        <v>0.24942665827635499</v>
      </c>
      <c r="L346" s="17">
        <v>0.30384511657971802</v>
      </c>
      <c r="M346" s="17"/>
      <c r="N346" s="17">
        <v>0.28144593348080099</v>
      </c>
      <c r="O346" s="17">
        <v>0.28509826159541202</v>
      </c>
      <c r="P346" s="17"/>
      <c r="Q346" s="17">
        <v>0.20486450721331501</v>
      </c>
      <c r="R346" s="17">
        <v>0.26668744806421002</v>
      </c>
      <c r="S346" s="17">
        <v>0.28398457220201501</v>
      </c>
      <c r="T346" s="17">
        <v>0.296325221191099</v>
      </c>
      <c r="U346" s="17">
        <v>0.28300374693575497</v>
      </c>
      <c r="V346" s="17">
        <v>0.35704904436177498</v>
      </c>
      <c r="W346" s="17">
        <v>0.31812421730097601</v>
      </c>
      <c r="X346" s="17">
        <v>0.300600851909331</v>
      </c>
      <c r="Y346" s="17">
        <v>0.24429611353705999</v>
      </c>
      <c r="Z346" s="17">
        <v>0.274228533517408</v>
      </c>
      <c r="AA346" s="17">
        <v>0.28797149667190403</v>
      </c>
      <c r="AB346" s="17">
        <v>0.121462956721164</v>
      </c>
      <c r="AC346" s="17">
        <v>0.472718063470145</v>
      </c>
      <c r="AD346" s="17">
        <v>0.27415161983734099</v>
      </c>
      <c r="AE346" s="17">
        <v>0.14494576668561401</v>
      </c>
      <c r="AF346" s="17"/>
      <c r="AG346" s="17">
        <v>0.31185933470750199</v>
      </c>
      <c r="AH346" s="17">
        <v>0.25539967652798101</v>
      </c>
      <c r="AI346" s="17">
        <v>0.27264698089549799</v>
      </c>
      <c r="AJ346" s="17">
        <v>0.37044264507505198</v>
      </c>
      <c r="AK346" s="17">
        <v>0.229604045865578</v>
      </c>
      <c r="AL346" s="17">
        <v>0.28108466346667299</v>
      </c>
      <c r="AM346" s="17"/>
      <c r="AN346" s="17">
        <v>0.31463831075368098</v>
      </c>
      <c r="AO346" s="17">
        <v>0.34478529241553701</v>
      </c>
      <c r="AP346" s="17">
        <v>0.255285727303942</v>
      </c>
      <c r="AQ346" s="17"/>
      <c r="AR346" s="17">
        <v>0.33787351540121902</v>
      </c>
      <c r="AS346" s="17">
        <v>0.340333912425275</v>
      </c>
      <c r="AT346" s="17">
        <v>0.25152947635290701</v>
      </c>
      <c r="AU346" s="17"/>
      <c r="AV346" s="17">
        <v>0.31355820772208798</v>
      </c>
      <c r="AW346" s="17">
        <v>0.33959150194665499</v>
      </c>
      <c r="AX346" s="17">
        <v>0.22799014070273699</v>
      </c>
      <c r="AY346" s="17"/>
      <c r="AZ346" s="17">
        <v>0.29187264430673898</v>
      </c>
      <c r="BA346" s="17">
        <v>0.27273579206438697</v>
      </c>
    </row>
    <row r="347" spans="2:53" x14ac:dyDescent="0.35">
      <c r="B347" t="s">
        <v>113</v>
      </c>
      <c r="C347" s="17">
        <v>0.23577740073508599</v>
      </c>
      <c r="D347" s="17">
        <v>0.24243016251768301</v>
      </c>
      <c r="E347" s="17">
        <v>0.23059337026447899</v>
      </c>
      <c r="F347" s="17"/>
      <c r="G347" s="17">
        <v>0.23536922960536799</v>
      </c>
      <c r="H347" s="17">
        <v>0.17807778497923901</v>
      </c>
      <c r="I347" s="17">
        <v>0.2221163913625</v>
      </c>
      <c r="J347" s="17">
        <v>0.22347122029118699</v>
      </c>
      <c r="K347" s="17">
        <v>0.27649767383567098</v>
      </c>
      <c r="L347" s="17">
        <v>0.25977105377655801</v>
      </c>
      <c r="M347" s="17"/>
      <c r="N347" s="17">
        <v>0.24534112248686399</v>
      </c>
      <c r="O347" s="17">
        <v>0.22948141258733601</v>
      </c>
      <c r="P347" s="17"/>
      <c r="Q347" s="17">
        <v>0.21626483422762499</v>
      </c>
      <c r="R347" s="17">
        <v>0.14271939991235999</v>
      </c>
      <c r="S347" s="17">
        <v>0.25576027106340399</v>
      </c>
      <c r="T347" s="17">
        <v>0.23211707865254</v>
      </c>
      <c r="U347" s="17">
        <v>0.21086622885663001</v>
      </c>
      <c r="V347" s="17">
        <v>0.263237278091556</v>
      </c>
      <c r="W347" s="17">
        <v>0.240431334858421</v>
      </c>
      <c r="X347" s="17">
        <v>0.28356867390199803</v>
      </c>
      <c r="Y347" s="17">
        <v>0.30286094492013199</v>
      </c>
      <c r="Z347" s="17">
        <v>0.25650893762981802</v>
      </c>
      <c r="AA347" s="17">
        <v>0.247548109341829</v>
      </c>
      <c r="AB347" s="17">
        <v>0.31124355682548299</v>
      </c>
      <c r="AC347" s="17">
        <v>0.166039806090159</v>
      </c>
      <c r="AD347" s="17">
        <v>7.4409197192269502E-2</v>
      </c>
      <c r="AE347" s="17">
        <v>0.22995294320102599</v>
      </c>
      <c r="AF347" s="17"/>
      <c r="AG347" s="17">
        <v>0.20335102462808999</v>
      </c>
      <c r="AH347" s="17">
        <v>0.23763654026852399</v>
      </c>
      <c r="AI347" s="17">
        <v>0.13877834477633899</v>
      </c>
      <c r="AJ347" s="17">
        <v>0.209842667218784</v>
      </c>
      <c r="AK347" s="17">
        <v>0.36125548879596298</v>
      </c>
      <c r="AL347" s="17">
        <v>0.23066469769581899</v>
      </c>
      <c r="AM347" s="17"/>
      <c r="AN347" s="17">
        <v>0.175974608855135</v>
      </c>
      <c r="AO347" s="17">
        <v>0.30090619519452899</v>
      </c>
      <c r="AP347" s="17">
        <v>0.239028633869035</v>
      </c>
      <c r="AQ347" s="17"/>
      <c r="AR347" s="17">
        <v>0.25704507123381698</v>
      </c>
      <c r="AS347" s="17">
        <v>0.227762388360602</v>
      </c>
      <c r="AT347" s="17">
        <v>0.22837151813789799</v>
      </c>
      <c r="AU347" s="17"/>
      <c r="AV347" s="17">
        <v>0.13753367334907901</v>
      </c>
      <c r="AW347" s="17">
        <v>0.23326792598898399</v>
      </c>
      <c r="AX347" s="17">
        <v>0.25282970738535898</v>
      </c>
      <c r="AY347" s="17"/>
      <c r="AZ347" s="17">
        <v>0.225580649026038</v>
      </c>
      <c r="BA347" s="17">
        <v>0.249307180084647</v>
      </c>
    </row>
    <row r="348" spans="2:53" x14ac:dyDescent="0.35">
      <c r="B348" t="s">
        <v>173</v>
      </c>
      <c r="C348" s="17">
        <v>9.3444056884430401E-2</v>
      </c>
      <c r="D348" s="17">
        <v>9.2804420150196701E-2</v>
      </c>
      <c r="E348" s="17">
        <v>9.2932930186796603E-2</v>
      </c>
      <c r="F348" s="17"/>
      <c r="G348" s="17">
        <v>6.1420303623940298E-2</v>
      </c>
      <c r="H348" s="17">
        <v>0.122649641218756</v>
      </c>
      <c r="I348" s="17">
        <v>8.9954089712257296E-2</v>
      </c>
      <c r="J348" s="17">
        <v>9.6861025562678504E-2</v>
      </c>
      <c r="K348" s="17">
        <v>8.0374223504321704E-2</v>
      </c>
      <c r="L348" s="17">
        <v>9.7588176718049799E-2</v>
      </c>
      <c r="M348" s="17"/>
      <c r="N348" s="17">
        <v>9.9775959613375001E-2</v>
      </c>
      <c r="O348" s="17">
        <v>8.9275639445191596E-2</v>
      </c>
      <c r="P348" s="17"/>
      <c r="Q348" s="17">
        <v>7.8787785983589306E-2</v>
      </c>
      <c r="R348" s="17">
        <v>7.0558778318711907E-2</v>
      </c>
      <c r="S348" s="17">
        <v>9.4742540037783596E-2</v>
      </c>
      <c r="T348" s="17">
        <v>5.4749041130481298E-2</v>
      </c>
      <c r="U348" s="17">
        <v>0.123025980593557</v>
      </c>
      <c r="V348" s="17">
        <v>6.8528278883555394E-2</v>
      </c>
      <c r="W348" s="17">
        <v>0.109720581587891</v>
      </c>
      <c r="X348" s="17">
        <v>0.100837035134702</v>
      </c>
      <c r="Y348" s="17">
        <v>0.108253777680192</v>
      </c>
      <c r="Z348" s="17">
        <v>0.121219394334735</v>
      </c>
      <c r="AA348" s="17">
        <v>0.10358621282142801</v>
      </c>
      <c r="AB348" s="17">
        <v>0.20124518213120299</v>
      </c>
      <c r="AC348" s="17">
        <v>0.113340666400813</v>
      </c>
      <c r="AD348" s="17">
        <v>0.22885963455206099</v>
      </c>
      <c r="AE348" s="17">
        <v>0.18478631579965199</v>
      </c>
      <c r="AF348" s="17"/>
      <c r="AG348" s="17">
        <v>0.13230178520845501</v>
      </c>
      <c r="AH348" s="17">
        <v>0.111732349027606</v>
      </c>
      <c r="AI348" s="17">
        <v>5.03922736781122E-2</v>
      </c>
      <c r="AJ348" s="17">
        <v>4.8956003041908898E-2</v>
      </c>
      <c r="AK348" s="17">
        <v>0.14361555141980001</v>
      </c>
      <c r="AL348" s="17">
        <v>8.8797690900532106E-2</v>
      </c>
      <c r="AM348" s="17"/>
      <c r="AN348" s="17">
        <v>4.1807187506653298E-2</v>
      </c>
      <c r="AO348" s="17">
        <v>7.8519686616539103E-2</v>
      </c>
      <c r="AP348" s="17">
        <v>0.13602100075090701</v>
      </c>
      <c r="AQ348" s="17"/>
      <c r="AR348" s="17">
        <v>0.100495323349042</v>
      </c>
      <c r="AS348" s="17">
        <v>0.111637711581001</v>
      </c>
      <c r="AT348" s="17">
        <v>8.4277591234597299E-2</v>
      </c>
      <c r="AU348" s="17"/>
      <c r="AV348" s="17">
        <v>0.10545287165311</v>
      </c>
      <c r="AW348" s="17">
        <v>9.41933372304425E-2</v>
      </c>
      <c r="AX348" s="17">
        <v>9.5463630187171994E-2</v>
      </c>
      <c r="AY348" s="17"/>
      <c r="AZ348" s="17">
        <v>9.2420159885290107E-2</v>
      </c>
      <c r="BA348" s="17">
        <v>9.4802636642997207E-2</v>
      </c>
    </row>
    <row r="349" spans="2:53" x14ac:dyDescent="0.35">
      <c r="B349" t="s">
        <v>174</v>
      </c>
      <c r="C349" s="17">
        <v>8.6280957738245595E-2</v>
      </c>
      <c r="D349" s="17">
        <v>9.8036364472487897E-2</v>
      </c>
      <c r="E349" s="17">
        <v>7.5939532111581595E-2</v>
      </c>
      <c r="F349" s="17"/>
      <c r="G349" s="17">
        <v>0.13311663250661601</v>
      </c>
      <c r="H349" s="17">
        <v>0.102152665472426</v>
      </c>
      <c r="I349" s="17">
        <v>5.5010628356980701E-2</v>
      </c>
      <c r="J349" s="17">
        <v>8.7356669956267299E-2</v>
      </c>
      <c r="K349" s="17">
        <v>8.5452598054891402E-2</v>
      </c>
      <c r="L349" s="17">
        <v>7.7589300610339001E-2</v>
      </c>
      <c r="M349" s="17"/>
      <c r="N349" s="17">
        <v>0.104536981191689</v>
      </c>
      <c r="O349" s="17">
        <v>7.4262654584816096E-2</v>
      </c>
      <c r="P349" s="17"/>
      <c r="Q349" s="17">
        <v>6.6628092582219203E-2</v>
      </c>
      <c r="R349" s="17">
        <v>3.0173264775712E-2</v>
      </c>
      <c r="S349" s="17">
        <v>6.4301462638984896E-2</v>
      </c>
      <c r="T349" s="17">
        <v>7.6373740714345995E-2</v>
      </c>
      <c r="U349" s="17">
        <v>7.2996263390332994E-2</v>
      </c>
      <c r="V349" s="17">
        <v>9.0805548097928707E-2</v>
      </c>
      <c r="W349" s="17">
        <v>7.4249314181170006E-2</v>
      </c>
      <c r="X349" s="17">
        <v>8.0584093863245707E-2</v>
      </c>
      <c r="Y349" s="17">
        <v>0.149707722162159</v>
      </c>
      <c r="Z349" s="17">
        <v>0.11036478318812901</v>
      </c>
      <c r="AA349" s="17">
        <v>0.18599244978281301</v>
      </c>
      <c r="AB349" s="17">
        <v>0.197373120007308</v>
      </c>
      <c r="AC349" s="17">
        <v>5.44253199771636E-2</v>
      </c>
      <c r="AD349" s="17">
        <v>9.6989037812372697E-2</v>
      </c>
      <c r="AE349" s="17">
        <v>0.23888610062978299</v>
      </c>
      <c r="AF349" s="17"/>
      <c r="AG349" s="17">
        <v>7.7558651874713294E-2</v>
      </c>
      <c r="AH349" s="17">
        <v>0.14509836888539801</v>
      </c>
      <c r="AI349" s="17">
        <v>5.00999233920736E-2</v>
      </c>
      <c r="AJ349" s="17">
        <v>2.5186776585616799E-2</v>
      </c>
      <c r="AK349" s="17">
        <v>0.123981797073758</v>
      </c>
      <c r="AL349" s="17">
        <v>7.8465012128246303E-2</v>
      </c>
      <c r="AM349" s="17"/>
      <c r="AN349" s="17">
        <v>4.4172998670399803E-2</v>
      </c>
      <c r="AO349" s="17">
        <v>5.4592815821319897E-2</v>
      </c>
      <c r="AP349" s="17">
        <v>0.14669595323310899</v>
      </c>
      <c r="AQ349" s="17"/>
      <c r="AR349" s="17">
        <v>8.6089705786104004E-2</v>
      </c>
      <c r="AS349" s="17">
        <v>8.6932758977816105E-2</v>
      </c>
      <c r="AT349" s="17">
        <v>9.1531926296475094E-2</v>
      </c>
      <c r="AU349" s="17"/>
      <c r="AV349" s="17">
        <v>7.6973788114024E-2</v>
      </c>
      <c r="AW349" s="17">
        <v>7.4887119861443405E-2</v>
      </c>
      <c r="AX349" s="17">
        <v>0.103062945441717</v>
      </c>
      <c r="AY349" s="17"/>
      <c r="AZ349" s="17">
        <v>8.7629820940209893E-2</v>
      </c>
      <c r="BA349" s="17">
        <v>8.4491189583047202E-2</v>
      </c>
    </row>
    <row r="350" spans="2:53" x14ac:dyDescent="0.35">
      <c r="B350" t="s">
        <v>130</v>
      </c>
      <c r="C350" s="17">
        <v>3.0334616416657099E-2</v>
      </c>
      <c r="D350" s="17">
        <v>2.3823186560163901E-2</v>
      </c>
      <c r="E350" s="17">
        <v>3.6342203698157903E-2</v>
      </c>
      <c r="F350" s="17"/>
      <c r="G350" s="17">
        <v>4.8299723231624098E-2</v>
      </c>
      <c r="H350" s="17">
        <v>2.87176723997217E-2</v>
      </c>
      <c r="I350" s="17">
        <v>2.9870851919028499E-2</v>
      </c>
      <c r="J350" s="17">
        <v>3.9098070369143402E-2</v>
      </c>
      <c r="K350" s="17">
        <v>2.9383118998783798E-2</v>
      </c>
      <c r="L350" s="17">
        <v>1.9291572207277601E-2</v>
      </c>
      <c r="M350" s="17"/>
      <c r="N350" s="17">
        <v>2.3145461047169E-2</v>
      </c>
      <c r="O350" s="17">
        <v>3.5067380310610102E-2</v>
      </c>
      <c r="P350" s="17"/>
      <c r="Q350" s="17">
        <v>0.102447275887159</v>
      </c>
      <c r="R350" s="17">
        <v>3.54668919222699E-2</v>
      </c>
      <c r="S350" s="17">
        <v>3.2896526468017197E-2</v>
      </c>
      <c r="T350" s="17">
        <v>2.4960261906278799E-2</v>
      </c>
      <c r="U350" s="17">
        <v>1.1272177064264E-2</v>
      </c>
      <c r="V350" s="17">
        <v>2.9405489533289898E-2</v>
      </c>
      <c r="W350" s="17">
        <v>2.49390950916531E-2</v>
      </c>
      <c r="X350" s="17">
        <v>3.6393393946012403E-2</v>
      </c>
      <c r="Y350" s="17">
        <v>0</v>
      </c>
      <c r="Z350" s="17">
        <v>8.4155530057411394E-3</v>
      </c>
      <c r="AA350" s="17">
        <v>0</v>
      </c>
      <c r="AB350" s="17">
        <v>0</v>
      </c>
      <c r="AC350" s="17">
        <v>0</v>
      </c>
      <c r="AD350" s="17">
        <v>0</v>
      </c>
      <c r="AE350" s="17">
        <v>5.4532334877323597E-2</v>
      </c>
      <c r="AF350" s="17"/>
      <c r="AG350" s="17">
        <v>8.6425012763702291E-3</v>
      </c>
      <c r="AH350" s="17">
        <v>1.55318777381638E-2</v>
      </c>
      <c r="AI350" s="17">
        <v>1.25201888857026E-2</v>
      </c>
      <c r="AJ350" s="17">
        <v>2.2448462026449401E-2</v>
      </c>
      <c r="AK350" s="17">
        <v>1.5162688968162599E-2</v>
      </c>
      <c r="AL350" s="17">
        <v>4.2008904465962997E-2</v>
      </c>
      <c r="AM350" s="17"/>
      <c r="AN350" s="17">
        <v>1.8570797916460699E-2</v>
      </c>
      <c r="AO350" s="17">
        <v>2.5034104517481E-2</v>
      </c>
      <c r="AP350" s="17">
        <v>1.6373385399108899E-2</v>
      </c>
      <c r="AQ350" s="17"/>
      <c r="AR350" s="17">
        <v>1.6985917152931299E-2</v>
      </c>
      <c r="AS350" s="17">
        <v>7.2598360167374001E-3</v>
      </c>
      <c r="AT350" s="17">
        <v>1.5268852950387799E-2</v>
      </c>
      <c r="AU350" s="17"/>
      <c r="AV350" s="17">
        <v>2.11333448229113E-2</v>
      </c>
      <c r="AW350" s="17">
        <v>5.8536915877225202E-3</v>
      </c>
      <c r="AX350" s="17">
        <v>1.57654637696872E-2</v>
      </c>
      <c r="AY350" s="17"/>
      <c r="AZ350" s="17">
        <v>1.00248375685397E-2</v>
      </c>
      <c r="BA350" s="17">
        <v>5.7283083369085601E-2</v>
      </c>
    </row>
    <row r="351" spans="2:53" x14ac:dyDescent="0.35">
      <c r="C351" s="17"/>
      <c r="D351" s="17"/>
      <c r="E351" s="17"/>
      <c r="F351" s="17"/>
      <c r="G351" s="17"/>
      <c r="H351" s="17"/>
      <c r="I351" s="17"/>
      <c r="J351" s="17"/>
      <c r="K351" s="17"/>
      <c r="L351" s="17"/>
      <c r="M351" s="17"/>
      <c r="N351" s="17"/>
      <c r="O351" s="17"/>
      <c r="P351" s="17"/>
      <c r="Q351" s="17"/>
      <c r="R351" s="17"/>
      <c r="S351" s="17"/>
      <c r="T351" s="17"/>
      <c r="U351" s="17"/>
      <c r="V351" s="17"/>
      <c r="W351" s="17"/>
      <c r="X351" s="17"/>
      <c r="Y351" s="17"/>
      <c r="Z351" s="17"/>
      <c r="AA351" s="17"/>
      <c r="AB351" s="17"/>
      <c r="AC351" s="17"/>
      <c r="AD351" s="17"/>
      <c r="AE351" s="17"/>
      <c r="AF351" s="17"/>
      <c r="AG351" s="17"/>
      <c r="AH351" s="17"/>
      <c r="AI351" s="17"/>
      <c r="AJ351" s="17"/>
      <c r="AK351" s="17"/>
      <c r="AL351" s="17"/>
      <c r="AM351" s="17"/>
      <c r="AN351" s="17"/>
      <c r="AO351" s="17"/>
      <c r="AP351" s="17"/>
      <c r="AQ351" s="17"/>
      <c r="AR351" s="17"/>
      <c r="AS351" s="17"/>
      <c r="AT351" s="17"/>
      <c r="AU351" s="17"/>
      <c r="AV351" s="17"/>
      <c r="AW351" s="17"/>
      <c r="AX351" s="17"/>
      <c r="AY351" s="17"/>
      <c r="AZ351" s="17"/>
      <c r="BA351" s="17"/>
    </row>
    <row r="352" spans="2:53" x14ac:dyDescent="0.35">
      <c r="B352" s="6" t="s">
        <v>206</v>
      </c>
      <c r="C352" s="17"/>
      <c r="D352" s="17"/>
      <c r="E352" s="17"/>
      <c r="F352" s="17"/>
      <c r="G352" s="17"/>
      <c r="H352" s="17"/>
      <c r="I352" s="17"/>
      <c r="J352" s="17"/>
      <c r="K352" s="17"/>
      <c r="L352" s="17"/>
      <c r="M352" s="17"/>
      <c r="N352" s="17"/>
      <c r="O352" s="17"/>
      <c r="P352" s="17"/>
      <c r="Q352" s="17"/>
      <c r="R352" s="17"/>
      <c r="S352" s="17"/>
      <c r="T352" s="17"/>
      <c r="U352" s="17"/>
      <c r="V352" s="17"/>
      <c r="W352" s="17"/>
      <c r="X352" s="17"/>
      <c r="Y352" s="17"/>
      <c r="Z352" s="17"/>
      <c r="AA352" s="17"/>
      <c r="AB352" s="17"/>
      <c r="AC352" s="17"/>
      <c r="AD352" s="17"/>
      <c r="AE352" s="17"/>
      <c r="AF352" s="17"/>
      <c r="AG352" s="17"/>
      <c r="AH352" s="17"/>
      <c r="AI352" s="17"/>
      <c r="AJ352" s="17"/>
      <c r="AK352" s="17"/>
      <c r="AL352" s="17"/>
      <c r="AM352" s="17"/>
      <c r="AN352" s="17"/>
      <c r="AO352" s="17"/>
      <c r="AP352" s="17"/>
      <c r="AQ352" s="17"/>
      <c r="AR352" s="17"/>
      <c r="AS352" s="17"/>
      <c r="AT352" s="17"/>
      <c r="AU352" s="17"/>
      <c r="AV352" s="17"/>
      <c r="AW352" s="17"/>
      <c r="AX352" s="17"/>
      <c r="AY352" s="17"/>
      <c r="AZ352" s="17"/>
      <c r="BA352" s="17"/>
    </row>
    <row r="353" spans="2:53" x14ac:dyDescent="0.35">
      <c r="B353" s="21" t="s">
        <v>86</v>
      </c>
      <c r="C353" s="17"/>
      <c r="D353" s="17"/>
      <c r="E353" s="17"/>
      <c r="F353" s="17"/>
      <c r="G353" s="17"/>
      <c r="H353" s="17"/>
      <c r="I353" s="17"/>
      <c r="J353" s="17"/>
      <c r="K353" s="17"/>
      <c r="L353" s="17"/>
      <c r="M353" s="17"/>
      <c r="N353" s="17"/>
      <c r="O353" s="17"/>
      <c r="P353" s="17"/>
      <c r="Q353" s="17"/>
      <c r="R353" s="17"/>
      <c r="S353" s="17"/>
      <c r="T353" s="17"/>
      <c r="U353" s="17"/>
      <c r="V353" s="17"/>
      <c r="W353" s="17"/>
      <c r="X353" s="17"/>
      <c r="Y353" s="17"/>
      <c r="Z353" s="17"/>
      <c r="AA353" s="17"/>
      <c r="AB353" s="17"/>
      <c r="AC353" s="17"/>
      <c r="AD353" s="17"/>
      <c r="AE353" s="17"/>
      <c r="AF353" s="17"/>
      <c r="AG353" s="17"/>
      <c r="AH353" s="17"/>
      <c r="AI353" s="17"/>
      <c r="AJ353" s="17"/>
      <c r="AK353" s="17"/>
      <c r="AL353" s="17"/>
      <c r="AM353" s="17"/>
      <c r="AN353" s="17"/>
      <c r="AO353" s="17"/>
      <c r="AP353" s="17"/>
      <c r="AQ353" s="17"/>
      <c r="AR353" s="17"/>
      <c r="AS353" s="17"/>
      <c r="AT353" s="17"/>
      <c r="AU353" s="17"/>
      <c r="AV353" s="17"/>
      <c r="AW353" s="17"/>
      <c r="AX353" s="17"/>
      <c r="AY353" s="17"/>
      <c r="AZ353" s="17"/>
      <c r="BA353" s="17"/>
    </row>
    <row r="354" spans="2:53" x14ac:dyDescent="0.35">
      <c r="B354" t="s">
        <v>171</v>
      </c>
      <c r="C354" s="17">
        <v>6.11692704001277E-2</v>
      </c>
      <c r="D354" s="17">
        <v>6.8851661879254705E-2</v>
      </c>
      <c r="E354" s="17">
        <v>5.4428047133455802E-2</v>
      </c>
      <c r="F354" s="17"/>
      <c r="G354" s="17">
        <v>0.119243941266506</v>
      </c>
      <c r="H354" s="17">
        <v>0.10259394546492499</v>
      </c>
      <c r="I354" s="17">
        <v>4.7634338689938799E-2</v>
      </c>
      <c r="J354" s="17">
        <v>4.5271171404416499E-2</v>
      </c>
      <c r="K354" s="17">
        <v>4.1661298591905302E-2</v>
      </c>
      <c r="L354" s="17">
        <v>4.5356726368922802E-2</v>
      </c>
      <c r="M354" s="17"/>
      <c r="N354" s="17">
        <v>5.6778939315309702E-2</v>
      </c>
      <c r="O354" s="17">
        <v>6.4059512629265306E-2</v>
      </c>
      <c r="P354" s="17"/>
      <c r="Q354" s="17">
        <v>9.5235348810909795E-2</v>
      </c>
      <c r="R354" s="17">
        <v>6.6613982133609403E-2</v>
      </c>
      <c r="S354" s="17">
        <v>5.9338876340490503E-2</v>
      </c>
      <c r="T354" s="17">
        <v>4.8723471654090002E-2</v>
      </c>
      <c r="U354" s="17">
        <v>8.2635025320488803E-2</v>
      </c>
      <c r="V354" s="17">
        <v>4.49265073739765E-2</v>
      </c>
      <c r="W354" s="17">
        <v>6.6711038186715796E-2</v>
      </c>
      <c r="X354" s="17">
        <v>6.6914475337474105E-2</v>
      </c>
      <c r="Y354" s="17">
        <v>3.08656460294695E-2</v>
      </c>
      <c r="Z354" s="17">
        <v>4.6366720860563301E-2</v>
      </c>
      <c r="AA354" s="17">
        <v>2.82667216496819E-2</v>
      </c>
      <c r="AB354" s="17">
        <v>8.0080188954475606E-2</v>
      </c>
      <c r="AC354" s="17">
        <v>2.44992184335074E-2</v>
      </c>
      <c r="AD354" s="17">
        <v>0.155986840157847</v>
      </c>
      <c r="AE354" s="17">
        <v>0.128867475906318</v>
      </c>
      <c r="AF354" s="17"/>
      <c r="AG354" s="17">
        <v>9.9454454419309696E-2</v>
      </c>
      <c r="AH354" s="17">
        <v>4.71440862803763E-2</v>
      </c>
      <c r="AI354" s="17">
        <v>0.110552243629559</v>
      </c>
      <c r="AJ354" s="17">
        <v>7.3970262812229598E-2</v>
      </c>
      <c r="AK354" s="17">
        <v>7.1355256919848495E-2</v>
      </c>
      <c r="AL354" s="17">
        <v>3.7635173017757803E-2</v>
      </c>
      <c r="AM354" s="17"/>
      <c r="AN354" s="17">
        <v>7.9396284529324304E-2</v>
      </c>
      <c r="AO354" s="17">
        <v>7.5790015434517494E-2</v>
      </c>
      <c r="AP354" s="17">
        <v>4.9198744193230497E-2</v>
      </c>
      <c r="AQ354" s="17"/>
      <c r="AR354" s="17">
        <v>0.19305340980194699</v>
      </c>
      <c r="AS354" s="17">
        <v>7.25835706206302E-2</v>
      </c>
      <c r="AT354" s="17">
        <v>3.8204825228611398E-2</v>
      </c>
      <c r="AU354" s="17"/>
      <c r="AV354" s="17">
        <v>0.17193642900747999</v>
      </c>
      <c r="AW354" s="17">
        <v>5.1705297928367297E-2</v>
      </c>
      <c r="AX354" s="17">
        <v>5.5772410162237003E-2</v>
      </c>
      <c r="AY354" s="17"/>
      <c r="AZ354" s="17">
        <v>7.9102820250327596E-2</v>
      </c>
      <c r="BA354" s="17">
        <v>3.7373754009133703E-2</v>
      </c>
    </row>
    <row r="355" spans="2:53" x14ac:dyDescent="0.35">
      <c r="B355" t="s">
        <v>172</v>
      </c>
      <c r="C355" s="17">
        <v>0.16127332698351499</v>
      </c>
      <c r="D355" s="17">
        <v>0.17694413477169199</v>
      </c>
      <c r="E355" s="17">
        <v>0.14765286147654999</v>
      </c>
      <c r="F355" s="17"/>
      <c r="G355" s="17">
        <v>0.15966103300363399</v>
      </c>
      <c r="H355" s="17">
        <v>0.23182744955366499</v>
      </c>
      <c r="I355" s="17">
        <v>0.18587659973940701</v>
      </c>
      <c r="J355" s="17">
        <v>0.16588938979232401</v>
      </c>
      <c r="K355" s="17">
        <v>0.12065861423390301</v>
      </c>
      <c r="L355" s="17">
        <v>0.12910769375079201</v>
      </c>
      <c r="M355" s="17"/>
      <c r="N355" s="17">
        <v>0.168697038464835</v>
      </c>
      <c r="O355" s="17">
        <v>0.15638615013836901</v>
      </c>
      <c r="P355" s="17"/>
      <c r="Q355" s="17">
        <v>9.3193815420926696E-2</v>
      </c>
      <c r="R355" s="17">
        <v>0.16734374352661899</v>
      </c>
      <c r="S355" s="17">
        <v>0.164941173761536</v>
      </c>
      <c r="T355" s="17">
        <v>0.170118241291185</v>
      </c>
      <c r="U355" s="17">
        <v>0.14050194236448199</v>
      </c>
      <c r="V355" s="17">
        <v>0.11719003684382399</v>
      </c>
      <c r="W355" s="17">
        <v>0.197116449200922</v>
      </c>
      <c r="X355" s="17">
        <v>0.12752566408837501</v>
      </c>
      <c r="Y355" s="17">
        <v>0.15518905702688501</v>
      </c>
      <c r="Z355" s="17">
        <v>0.221066274506939</v>
      </c>
      <c r="AA355" s="17">
        <v>0.27505867947385598</v>
      </c>
      <c r="AB355" s="17">
        <v>0.180595740698793</v>
      </c>
      <c r="AC355" s="17">
        <v>0.42954820308463798</v>
      </c>
      <c r="AD355" s="17">
        <v>0.364307059016867</v>
      </c>
      <c r="AE355" s="17">
        <v>0.13497680007056001</v>
      </c>
      <c r="AF355" s="17"/>
      <c r="AG355" s="17">
        <v>0.263979448643056</v>
      </c>
      <c r="AH355" s="17">
        <v>0.138032659927176</v>
      </c>
      <c r="AI355" s="17">
        <v>0.21629943741381</v>
      </c>
      <c r="AJ355" s="17">
        <v>0.10224353914650899</v>
      </c>
      <c r="AK355" s="17">
        <v>0.21418384654147499</v>
      </c>
      <c r="AL355" s="17">
        <v>0.13192416468343299</v>
      </c>
      <c r="AM355" s="17"/>
      <c r="AN355" s="17">
        <v>0.140033935387534</v>
      </c>
      <c r="AO355" s="17">
        <v>0.19321908106532401</v>
      </c>
      <c r="AP355" s="17">
        <v>0.18512880263120499</v>
      </c>
      <c r="AQ355" s="17"/>
      <c r="AR355" s="17">
        <v>0.29511899511249001</v>
      </c>
      <c r="AS355" s="17">
        <v>0.23346094674340101</v>
      </c>
      <c r="AT355" s="17">
        <v>0.10922288306920901</v>
      </c>
      <c r="AU355" s="17"/>
      <c r="AV355" s="17">
        <v>0.23349743004960899</v>
      </c>
      <c r="AW355" s="17">
        <v>0.18746995107897099</v>
      </c>
      <c r="AX355" s="17">
        <v>0.12887216794065601</v>
      </c>
      <c r="AY355" s="17"/>
      <c r="AZ355" s="17">
        <v>0.19006747313668401</v>
      </c>
      <c r="BA355" s="17">
        <v>0.12306719476342</v>
      </c>
    </row>
    <row r="356" spans="2:53" x14ac:dyDescent="0.35">
      <c r="B356" t="s">
        <v>113</v>
      </c>
      <c r="C356" s="17">
        <v>0.24657925813029899</v>
      </c>
      <c r="D356" s="17">
        <v>0.25518009939133601</v>
      </c>
      <c r="E356" s="17">
        <v>0.23966896695296</v>
      </c>
      <c r="F356" s="17"/>
      <c r="G356" s="17">
        <v>0.29903979134894398</v>
      </c>
      <c r="H356" s="17">
        <v>0.24913738035286101</v>
      </c>
      <c r="I356" s="17">
        <v>0.1981151678701</v>
      </c>
      <c r="J356" s="17">
        <v>0.24652543005979</v>
      </c>
      <c r="K356" s="17">
        <v>0.27365821615649599</v>
      </c>
      <c r="L356" s="17">
        <v>0.23718968660488601</v>
      </c>
      <c r="M356" s="17"/>
      <c r="N356" s="17">
        <v>0.26104896615485101</v>
      </c>
      <c r="O356" s="17">
        <v>0.23705356169239999</v>
      </c>
      <c r="P356" s="17"/>
      <c r="Q356" s="17">
        <v>0.27807766510284998</v>
      </c>
      <c r="R356" s="17">
        <v>0.22375544686118501</v>
      </c>
      <c r="S356" s="17">
        <v>0.24999438134013</v>
      </c>
      <c r="T356" s="17">
        <v>0.235628946773869</v>
      </c>
      <c r="U356" s="17">
        <v>0.20579423424922499</v>
      </c>
      <c r="V356" s="17">
        <v>0.25722005317292501</v>
      </c>
      <c r="W356" s="17">
        <v>0.197141213737309</v>
      </c>
      <c r="X356" s="17">
        <v>0.23949959415375799</v>
      </c>
      <c r="Y356" s="17">
        <v>0.30665321687753899</v>
      </c>
      <c r="Z356" s="17">
        <v>0.23565568490699201</v>
      </c>
      <c r="AA356" s="17">
        <v>0.27475766225429099</v>
      </c>
      <c r="AB356" s="17">
        <v>0.34522447044599402</v>
      </c>
      <c r="AC356" s="17">
        <v>0.16484774046599601</v>
      </c>
      <c r="AD356" s="17">
        <v>0.19619375387287299</v>
      </c>
      <c r="AE356" s="17">
        <v>0.25358799613629202</v>
      </c>
      <c r="AF356" s="17"/>
      <c r="AG356" s="17">
        <v>0.29159080674517701</v>
      </c>
      <c r="AH356" s="17">
        <v>0.212034381483861</v>
      </c>
      <c r="AI356" s="17">
        <v>0.150082068666305</v>
      </c>
      <c r="AJ356" s="17">
        <v>0.256121511265544</v>
      </c>
      <c r="AK356" s="17">
        <v>0.28269977971169502</v>
      </c>
      <c r="AL356" s="17">
        <v>0.23562365811703201</v>
      </c>
      <c r="AM356" s="17"/>
      <c r="AN356" s="17">
        <v>0.20111050187486401</v>
      </c>
      <c r="AO356" s="17">
        <v>0.28335015867989499</v>
      </c>
      <c r="AP356" s="17">
        <v>0.25648301049663702</v>
      </c>
      <c r="AQ356" s="17"/>
      <c r="AR356" s="17">
        <v>0.25272618525019502</v>
      </c>
      <c r="AS356" s="17">
        <v>0.29291960545329798</v>
      </c>
      <c r="AT356" s="17">
        <v>0.205182984180699</v>
      </c>
      <c r="AU356" s="17"/>
      <c r="AV356" s="17">
        <v>0.17390397953669301</v>
      </c>
      <c r="AW356" s="17">
        <v>0.26671835715248599</v>
      </c>
      <c r="AX356" s="17">
        <v>0.22043718276237501</v>
      </c>
      <c r="AY356" s="17"/>
      <c r="AZ356" s="17">
        <v>0.22494819137857999</v>
      </c>
      <c r="BA356" s="17">
        <v>0.27528090436011698</v>
      </c>
    </row>
    <row r="357" spans="2:53" x14ac:dyDescent="0.35">
      <c r="B357" t="s">
        <v>173</v>
      </c>
      <c r="C357" s="17">
        <v>0.19211451439309701</v>
      </c>
      <c r="D357" s="17">
        <v>0.18743804236732201</v>
      </c>
      <c r="E357" s="17">
        <v>0.19703821205289199</v>
      </c>
      <c r="F357" s="17"/>
      <c r="G357" s="17">
        <v>0.171151440659845</v>
      </c>
      <c r="H357" s="17">
        <v>0.17431385407481301</v>
      </c>
      <c r="I357" s="17">
        <v>0.18139187741103899</v>
      </c>
      <c r="J357" s="17">
        <v>0.19412112650612801</v>
      </c>
      <c r="K357" s="17">
        <v>0.15501196309970899</v>
      </c>
      <c r="L357" s="17">
        <v>0.23852828415268201</v>
      </c>
      <c r="M357" s="17"/>
      <c r="N357" s="17">
        <v>0.20794039760135899</v>
      </c>
      <c r="O357" s="17">
        <v>0.18169602087216599</v>
      </c>
      <c r="P357" s="17"/>
      <c r="Q357" s="17">
        <v>0.217159851881464</v>
      </c>
      <c r="R357" s="17">
        <v>0.17248260831697801</v>
      </c>
      <c r="S357" s="17">
        <v>0.16698387113139901</v>
      </c>
      <c r="T357" s="17">
        <v>0.14488356732385199</v>
      </c>
      <c r="U357" s="17">
        <v>0.20812197038915001</v>
      </c>
      <c r="V357" s="17">
        <v>0.228905621494394</v>
      </c>
      <c r="W357" s="17">
        <v>0.238958233305608</v>
      </c>
      <c r="X357" s="17">
        <v>0.191425421337133</v>
      </c>
      <c r="Y357" s="17">
        <v>0.22000904525550299</v>
      </c>
      <c r="Z357" s="17">
        <v>0.20973307111071601</v>
      </c>
      <c r="AA357" s="17">
        <v>0.20668305950277999</v>
      </c>
      <c r="AB357" s="17">
        <v>0.19509955976826501</v>
      </c>
      <c r="AC357" s="17">
        <v>0.126022215782601</v>
      </c>
      <c r="AD357" s="17">
        <v>0.167418990507822</v>
      </c>
      <c r="AE357" s="17">
        <v>0.114238687291046</v>
      </c>
      <c r="AF357" s="17"/>
      <c r="AG357" s="17">
        <v>0.181278011435593</v>
      </c>
      <c r="AH357" s="17">
        <v>0.18442856861783599</v>
      </c>
      <c r="AI357" s="17">
        <v>0.14527306329265099</v>
      </c>
      <c r="AJ357" s="17">
        <v>0.24764909063319701</v>
      </c>
      <c r="AK357" s="17">
        <v>0.194184123004431</v>
      </c>
      <c r="AL357" s="17">
        <v>0.19765707010255801</v>
      </c>
      <c r="AM357" s="17"/>
      <c r="AN357" s="17">
        <v>0.20997348085106399</v>
      </c>
      <c r="AO357" s="17">
        <v>0.193725656044933</v>
      </c>
      <c r="AP357" s="17">
        <v>0.18756321986695901</v>
      </c>
      <c r="AQ357" s="17"/>
      <c r="AR357" s="17">
        <v>0.149604670948177</v>
      </c>
      <c r="AS357" s="17">
        <v>0.211214073423796</v>
      </c>
      <c r="AT357" s="17">
        <v>0.190968575765771</v>
      </c>
      <c r="AU357" s="17"/>
      <c r="AV357" s="17">
        <v>0.19063440695160599</v>
      </c>
      <c r="AW357" s="17">
        <v>0.21036455443864099</v>
      </c>
      <c r="AX357" s="17">
        <v>0.18546113419971499</v>
      </c>
      <c r="AY357" s="17"/>
      <c r="AZ357" s="17">
        <v>0.19990163801487501</v>
      </c>
      <c r="BA357" s="17">
        <v>0.18178200190513399</v>
      </c>
    </row>
    <row r="358" spans="2:53" x14ac:dyDescent="0.35">
      <c r="B358" t="s">
        <v>174</v>
      </c>
      <c r="C358" s="17">
        <v>0.29058905053240802</v>
      </c>
      <c r="D358" s="17">
        <v>0.27062868845667598</v>
      </c>
      <c r="E358" s="17">
        <v>0.30613558992512202</v>
      </c>
      <c r="F358" s="17"/>
      <c r="G358" s="17">
        <v>0.172320062256684</v>
      </c>
      <c r="H358" s="17">
        <v>0.20627223578291401</v>
      </c>
      <c r="I358" s="17">
        <v>0.36289583674876202</v>
      </c>
      <c r="J358" s="17">
        <v>0.29737298582441601</v>
      </c>
      <c r="K358" s="17">
        <v>0.338497563224673</v>
      </c>
      <c r="L358" s="17">
        <v>0.30717519177316699</v>
      </c>
      <c r="M358" s="17"/>
      <c r="N358" s="17">
        <v>0.26958106365832502</v>
      </c>
      <c r="O358" s="17">
        <v>0.30441902591230802</v>
      </c>
      <c r="P358" s="17"/>
      <c r="Q358" s="17">
        <v>0.21115275739804401</v>
      </c>
      <c r="R358" s="17">
        <v>0.32560627697031702</v>
      </c>
      <c r="S358" s="17">
        <v>0.29420115048752599</v>
      </c>
      <c r="T358" s="17">
        <v>0.35370926508481998</v>
      </c>
      <c r="U358" s="17">
        <v>0.31935765763183499</v>
      </c>
      <c r="V358" s="17">
        <v>0.29681819014049898</v>
      </c>
      <c r="W358" s="17">
        <v>0.27191022326240799</v>
      </c>
      <c r="X358" s="17">
        <v>0.33168344007956302</v>
      </c>
      <c r="Y358" s="17">
        <v>0.28728303481060402</v>
      </c>
      <c r="Z358" s="17">
        <v>0.27085161765266103</v>
      </c>
      <c r="AA358" s="17">
        <v>0.18636468548111801</v>
      </c>
      <c r="AB358" s="17">
        <v>0.15333631048607499</v>
      </c>
      <c r="AC358" s="17">
        <v>0.25508262223325701</v>
      </c>
      <c r="AD358" s="17">
        <v>0.11609335644459</v>
      </c>
      <c r="AE358" s="17">
        <v>0.29475345550680299</v>
      </c>
      <c r="AF358" s="17"/>
      <c r="AG358" s="17">
        <v>0.140774068898296</v>
      </c>
      <c r="AH358" s="17">
        <v>0.40119213504317602</v>
      </c>
      <c r="AI358" s="17">
        <v>0.35616778815375499</v>
      </c>
      <c r="AJ358" s="17">
        <v>0.29756713411607</v>
      </c>
      <c r="AK358" s="17">
        <v>0.186215470008298</v>
      </c>
      <c r="AL358" s="17">
        <v>0.323997560956648</v>
      </c>
      <c r="AM358" s="17"/>
      <c r="AN358" s="17">
        <v>0.340821694383804</v>
      </c>
      <c r="AO358" s="17">
        <v>0.210739392303148</v>
      </c>
      <c r="AP358" s="17">
        <v>0.28875243354713898</v>
      </c>
      <c r="AQ358" s="17"/>
      <c r="AR358" s="17">
        <v>9.7190410319994494E-2</v>
      </c>
      <c r="AS358" s="17">
        <v>0.15963384023778299</v>
      </c>
      <c r="AT358" s="17">
        <v>0.427720937450149</v>
      </c>
      <c r="AU358" s="17"/>
      <c r="AV358" s="17">
        <v>0.208187622393879</v>
      </c>
      <c r="AW358" s="17">
        <v>0.25680431352672101</v>
      </c>
      <c r="AX358" s="17">
        <v>0.37962949004041202</v>
      </c>
      <c r="AY358" s="17"/>
      <c r="AZ358" s="17">
        <v>0.28112008926784099</v>
      </c>
      <c r="BA358" s="17">
        <v>0.30315314547506</v>
      </c>
    </row>
    <row r="359" spans="2:53" x14ac:dyDescent="0.35">
      <c r="B359" t="s">
        <v>130</v>
      </c>
      <c r="C359" s="17">
        <v>4.8274579560552797E-2</v>
      </c>
      <c r="D359" s="17">
        <v>4.09573731337197E-2</v>
      </c>
      <c r="E359" s="17">
        <v>5.5076322459019098E-2</v>
      </c>
      <c r="F359" s="17"/>
      <c r="G359" s="17">
        <v>7.8583731464387602E-2</v>
      </c>
      <c r="H359" s="17">
        <v>3.5855134770821202E-2</v>
      </c>
      <c r="I359" s="17">
        <v>2.4086179540754E-2</v>
      </c>
      <c r="J359" s="17">
        <v>5.0819896412924601E-2</v>
      </c>
      <c r="K359" s="17">
        <v>7.0512344693313994E-2</v>
      </c>
      <c r="L359" s="17">
        <v>4.2642417349549801E-2</v>
      </c>
      <c r="M359" s="17"/>
      <c r="N359" s="17">
        <v>3.5953594805320302E-2</v>
      </c>
      <c r="O359" s="17">
        <v>5.6385728755490999E-2</v>
      </c>
      <c r="P359" s="17"/>
      <c r="Q359" s="17">
        <v>0.105180561385805</v>
      </c>
      <c r="R359" s="17">
        <v>4.4197942191290703E-2</v>
      </c>
      <c r="S359" s="17">
        <v>6.4540546938918794E-2</v>
      </c>
      <c r="T359" s="17">
        <v>4.69365078721838E-2</v>
      </c>
      <c r="U359" s="17">
        <v>4.3589170044819103E-2</v>
      </c>
      <c r="V359" s="17">
        <v>5.4939590974381503E-2</v>
      </c>
      <c r="W359" s="17">
        <v>2.81628423070369E-2</v>
      </c>
      <c r="X359" s="17">
        <v>4.2951405003696298E-2</v>
      </c>
      <c r="Y359" s="17">
        <v>0</v>
      </c>
      <c r="Z359" s="17">
        <v>1.6326630962128798E-2</v>
      </c>
      <c r="AA359" s="17">
        <v>2.8869191638272701E-2</v>
      </c>
      <c r="AB359" s="17">
        <v>4.5663729646397401E-2</v>
      </c>
      <c r="AC359" s="17">
        <v>0</v>
      </c>
      <c r="AD359" s="17">
        <v>0</v>
      </c>
      <c r="AE359" s="17">
        <v>7.3575585088981099E-2</v>
      </c>
      <c r="AF359" s="17"/>
      <c r="AG359" s="17">
        <v>2.2923209858569299E-2</v>
      </c>
      <c r="AH359" s="17">
        <v>1.71681686475748E-2</v>
      </c>
      <c r="AI359" s="17">
        <v>2.16253988439193E-2</v>
      </c>
      <c r="AJ359" s="17">
        <v>2.2448462026449401E-2</v>
      </c>
      <c r="AK359" s="17">
        <v>5.1361523814253102E-2</v>
      </c>
      <c r="AL359" s="17">
        <v>7.3162373122570096E-2</v>
      </c>
      <c r="AM359" s="17"/>
      <c r="AN359" s="17">
        <v>2.8664102973410498E-2</v>
      </c>
      <c r="AO359" s="17">
        <v>4.3175696472181599E-2</v>
      </c>
      <c r="AP359" s="17">
        <v>3.2873789264829603E-2</v>
      </c>
      <c r="AQ359" s="17"/>
      <c r="AR359" s="17">
        <v>1.23063285671965E-2</v>
      </c>
      <c r="AS359" s="17">
        <v>3.01879635210919E-2</v>
      </c>
      <c r="AT359" s="17">
        <v>2.8699794305561199E-2</v>
      </c>
      <c r="AU359" s="17"/>
      <c r="AV359" s="17">
        <v>2.18401320607329E-2</v>
      </c>
      <c r="AW359" s="17">
        <v>2.6937525874814301E-2</v>
      </c>
      <c r="AX359" s="17">
        <v>2.9827614894605399E-2</v>
      </c>
      <c r="AY359" s="17"/>
      <c r="AZ359" s="17">
        <v>2.4859787951693298E-2</v>
      </c>
      <c r="BA359" s="17">
        <v>7.9342999487135996E-2</v>
      </c>
    </row>
    <row r="360" spans="2:53" x14ac:dyDescent="0.35">
      <c r="C360" s="17"/>
      <c r="D360" s="17"/>
      <c r="E360" s="17"/>
      <c r="F360" s="17"/>
      <c r="G360" s="17"/>
      <c r="H360" s="17"/>
      <c r="I360" s="17"/>
      <c r="J360" s="17"/>
      <c r="K360" s="17"/>
      <c r="L360" s="17"/>
      <c r="M360" s="17"/>
      <c r="N360" s="17"/>
      <c r="O360" s="17"/>
      <c r="P360" s="17"/>
      <c r="Q360" s="17"/>
      <c r="R360" s="17"/>
      <c r="S360" s="17"/>
      <c r="T360" s="17"/>
      <c r="U360" s="17"/>
      <c r="V360" s="17"/>
      <c r="W360" s="17"/>
      <c r="X360" s="17"/>
      <c r="Y360" s="17"/>
      <c r="Z360" s="17"/>
      <c r="AA360" s="17"/>
      <c r="AB360" s="17"/>
      <c r="AC360" s="17"/>
      <c r="AD360" s="17"/>
      <c r="AE360" s="17"/>
      <c r="AF360" s="17"/>
      <c r="AG360" s="17"/>
      <c r="AH360" s="17"/>
      <c r="AI360" s="17"/>
      <c r="AJ360" s="17"/>
      <c r="AK360" s="17"/>
      <c r="AL360" s="17"/>
      <c r="AM360" s="17"/>
      <c r="AN360" s="17"/>
      <c r="AO360" s="17"/>
      <c r="AP360" s="17"/>
      <c r="AQ360" s="17"/>
      <c r="AR360" s="17"/>
      <c r="AS360" s="17"/>
      <c r="AT360" s="17"/>
      <c r="AU360" s="17"/>
      <c r="AV360" s="17"/>
      <c r="AW360" s="17"/>
      <c r="AX360" s="17"/>
      <c r="AY360" s="17"/>
      <c r="AZ360" s="17"/>
      <c r="BA360" s="17"/>
    </row>
    <row r="361" spans="2:53" x14ac:dyDescent="0.35">
      <c r="B361" s="6" t="s">
        <v>207</v>
      </c>
      <c r="C361" s="17"/>
      <c r="D361" s="17"/>
      <c r="E361" s="17"/>
      <c r="F361" s="17"/>
      <c r="G361" s="17"/>
      <c r="H361" s="17"/>
      <c r="I361" s="17"/>
      <c r="J361" s="17"/>
      <c r="K361" s="17"/>
      <c r="L361" s="17"/>
      <c r="M361" s="17"/>
      <c r="N361" s="17"/>
      <c r="O361" s="17"/>
      <c r="P361" s="17"/>
      <c r="Q361" s="17"/>
      <c r="R361" s="17"/>
      <c r="S361" s="17"/>
      <c r="T361" s="17"/>
      <c r="U361" s="17"/>
      <c r="V361" s="17"/>
      <c r="W361" s="17"/>
      <c r="X361" s="17"/>
      <c r="Y361" s="17"/>
      <c r="Z361" s="17"/>
      <c r="AA361" s="17"/>
      <c r="AB361" s="17"/>
      <c r="AC361" s="17"/>
      <c r="AD361" s="17"/>
      <c r="AE361" s="17"/>
      <c r="AF361" s="17"/>
      <c r="AG361" s="17"/>
      <c r="AH361" s="17"/>
      <c r="AI361" s="17"/>
      <c r="AJ361" s="17"/>
      <c r="AK361" s="17"/>
      <c r="AL361" s="17"/>
      <c r="AM361" s="17"/>
      <c r="AN361" s="17"/>
      <c r="AO361" s="17"/>
      <c r="AP361" s="17"/>
      <c r="AQ361" s="17"/>
      <c r="AR361" s="17"/>
      <c r="AS361" s="17"/>
      <c r="AT361" s="17"/>
      <c r="AU361" s="17"/>
      <c r="AV361" s="17"/>
      <c r="AW361" s="17"/>
      <c r="AX361" s="17"/>
      <c r="AY361" s="17"/>
      <c r="AZ361" s="17"/>
      <c r="BA361" s="17"/>
    </row>
    <row r="362" spans="2:53" x14ac:dyDescent="0.35">
      <c r="B362" s="21" t="s">
        <v>86</v>
      </c>
      <c r="C362" s="17"/>
      <c r="D362" s="17"/>
      <c r="E362" s="17"/>
      <c r="F362" s="17"/>
      <c r="G362" s="17"/>
      <c r="H362" s="17"/>
      <c r="I362" s="17"/>
      <c r="J362" s="17"/>
      <c r="K362" s="17"/>
      <c r="L362" s="17"/>
      <c r="M362" s="17"/>
      <c r="N362" s="17"/>
      <c r="O362" s="17"/>
      <c r="P362" s="17"/>
      <c r="Q362" s="17"/>
      <c r="R362" s="17"/>
      <c r="S362" s="17"/>
      <c r="T362" s="17"/>
      <c r="U362" s="17"/>
      <c r="V362" s="17"/>
      <c r="W362" s="17"/>
      <c r="X362" s="17"/>
      <c r="Y362" s="17"/>
      <c r="Z362" s="17"/>
      <c r="AA362" s="17"/>
      <c r="AB362" s="17"/>
      <c r="AC362" s="17"/>
      <c r="AD362" s="17"/>
      <c r="AE362" s="17"/>
      <c r="AF362" s="17"/>
      <c r="AG362" s="17"/>
      <c r="AH362" s="17"/>
      <c r="AI362" s="17"/>
      <c r="AJ362" s="17"/>
      <c r="AK362" s="17"/>
      <c r="AL362" s="17"/>
      <c r="AM362" s="17"/>
      <c r="AN362" s="17"/>
      <c r="AO362" s="17"/>
      <c r="AP362" s="17"/>
      <c r="AQ362" s="17"/>
      <c r="AR362" s="17"/>
      <c r="AS362" s="17"/>
      <c r="AT362" s="17"/>
      <c r="AU362" s="17"/>
      <c r="AV362" s="17"/>
      <c r="AW362" s="17"/>
      <c r="AX362" s="17"/>
      <c r="AY362" s="17"/>
      <c r="AZ362" s="17"/>
      <c r="BA362" s="17"/>
    </row>
    <row r="363" spans="2:53" x14ac:dyDescent="0.35">
      <c r="B363" t="s">
        <v>171</v>
      </c>
      <c r="C363" s="17">
        <v>7.6852801121659001E-2</v>
      </c>
      <c r="D363" s="17">
        <v>8.8296117884476097E-2</v>
      </c>
      <c r="E363" s="17">
        <v>6.6760402938487298E-2</v>
      </c>
      <c r="F363" s="17"/>
      <c r="G363" s="17">
        <v>0.112406697126764</v>
      </c>
      <c r="H363" s="17">
        <v>0.12446439784239401</v>
      </c>
      <c r="I363" s="17">
        <v>8.6639999443065399E-2</v>
      </c>
      <c r="J363" s="17">
        <v>7.5102435284592095E-2</v>
      </c>
      <c r="K363" s="17">
        <v>6.8223946936441002E-2</v>
      </c>
      <c r="L363" s="17">
        <v>3.6378997267476801E-2</v>
      </c>
      <c r="M363" s="17"/>
      <c r="N363" s="17">
        <v>9.4961744783254795E-2</v>
      </c>
      <c r="O363" s="17">
        <v>6.4931323519022102E-2</v>
      </c>
      <c r="P363" s="17"/>
      <c r="Q363" s="17">
        <v>0.12934530781004699</v>
      </c>
      <c r="R363" s="17">
        <v>9.6302586624722894E-2</v>
      </c>
      <c r="S363" s="17">
        <v>3.3287850930532999E-2</v>
      </c>
      <c r="T363" s="17">
        <v>8.6849344922940094E-2</v>
      </c>
      <c r="U363" s="17">
        <v>6.06458956443411E-2</v>
      </c>
      <c r="V363" s="17">
        <v>5.16472387111825E-2</v>
      </c>
      <c r="W363" s="17">
        <v>9.8127189669983003E-2</v>
      </c>
      <c r="X363" s="17">
        <v>6.9183820190085996E-2</v>
      </c>
      <c r="Y363" s="17">
        <v>6.3048797895627298E-2</v>
      </c>
      <c r="Z363" s="17">
        <v>8.7159108115880304E-2</v>
      </c>
      <c r="AA363" s="17">
        <v>8.2930403412343104E-2</v>
      </c>
      <c r="AB363" s="17">
        <v>5.6793443209663202E-2</v>
      </c>
      <c r="AC363" s="17">
        <v>5.8022892276303001E-2</v>
      </c>
      <c r="AD363" s="17">
        <v>7.0982656459081597E-2</v>
      </c>
      <c r="AE363" s="17">
        <v>2.5685524359886899E-2</v>
      </c>
      <c r="AF363" s="17"/>
      <c r="AG363" s="17">
        <v>0.10358314200714901</v>
      </c>
      <c r="AH363" s="17">
        <v>7.7977604152029104E-2</v>
      </c>
      <c r="AI363" s="17">
        <v>0.117972594804838</v>
      </c>
      <c r="AJ363" s="17">
        <v>6.5821346865352098E-2</v>
      </c>
      <c r="AK363" s="17">
        <v>7.2632957864089603E-2</v>
      </c>
      <c r="AL363" s="17">
        <v>6.2389329702460201E-2</v>
      </c>
      <c r="AM363" s="17"/>
      <c r="AN363" s="17">
        <v>9.4100442570742099E-2</v>
      </c>
      <c r="AO363" s="17">
        <v>7.2217184055106506E-2</v>
      </c>
      <c r="AP363" s="17">
        <v>7.2975730144998502E-2</v>
      </c>
      <c r="AQ363" s="17"/>
      <c r="AR363" s="17">
        <v>0.18013348858933201</v>
      </c>
      <c r="AS363" s="17">
        <v>7.9744330028968899E-2</v>
      </c>
      <c r="AT363" s="17">
        <v>6.3476120202708194E-2</v>
      </c>
      <c r="AU363" s="17"/>
      <c r="AV363" s="17">
        <v>0.20537905251124</v>
      </c>
      <c r="AW363" s="17">
        <v>6.4973062000599796E-2</v>
      </c>
      <c r="AX363" s="17">
        <v>7.2083611940426201E-2</v>
      </c>
      <c r="AY363" s="17"/>
      <c r="AZ363" s="17">
        <v>8.3452021182386399E-2</v>
      </c>
      <c r="BA363" s="17">
        <v>6.8096484026911194E-2</v>
      </c>
    </row>
    <row r="364" spans="2:53" x14ac:dyDescent="0.35">
      <c r="B364" t="s">
        <v>172</v>
      </c>
      <c r="C364" s="17">
        <v>0.19624737899986699</v>
      </c>
      <c r="D364" s="17">
        <v>0.23339241172259301</v>
      </c>
      <c r="E364" s="17">
        <v>0.161872367554839</v>
      </c>
      <c r="F364" s="17"/>
      <c r="G364" s="17">
        <v>0.24356954809578801</v>
      </c>
      <c r="H364" s="17">
        <v>0.25514822029741202</v>
      </c>
      <c r="I364" s="17">
        <v>0.19395027676823801</v>
      </c>
      <c r="J364" s="17">
        <v>0.19142182809007699</v>
      </c>
      <c r="K364" s="17">
        <v>0.15463727636433899</v>
      </c>
      <c r="L364" s="17">
        <v>0.17439094805194699</v>
      </c>
      <c r="M364" s="17"/>
      <c r="N364" s="17">
        <v>0.21065855962626701</v>
      </c>
      <c r="O364" s="17">
        <v>0.186760212311645</v>
      </c>
      <c r="P364" s="17"/>
      <c r="Q364" s="17">
        <v>0.231241422953812</v>
      </c>
      <c r="R364" s="17">
        <v>0.14970591547114001</v>
      </c>
      <c r="S364" s="17">
        <v>0.11950093657700001</v>
      </c>
      <c r="T364" s="17">
        <v>0.201582916474107</v>
      </c>
      <c r="U364" s="17">
        <v>0.15341591155791401</v>
      </c>
      <c r="V364" s="17">
        <v>0.22379567089254601</v>
      </c>
      <c r="W364" s="17">
        <v>0.204424957744126</v>
      </c>
      <c r="X364" s="17">
        <v>0.18596348664027601</v>
      </c>
      <c r="Y364" s="17">
        <v>0.22198564674485699</v>
      </c>
      <c r="Z364" s="17">
        <v>0.21264500307967801</v>
      </c>
      <c r="AA364" s="17">
        <v>0.26727687232278602</v>
      </c>
      <c r="AB364" s="17">
        <v>0.257508690929035</v>
      </c>
      <c r="AC364" s="17">
        <v>0.35784983430685002</v>
      </c>
      <c r="AD364" s="17">
        <v>0.42423178820118601</v>
      </c>
      <c r="AE364" s="17">
        <v>0.27538551160220698</v>
      </c>
      <c r="AF364" s="17"/>
      <c r="AG364" s="17">
        <v>0.32221498150023298</v>
      </c>
      <c r="AH364" s="17">
        <v>0.16460952625956701</v>
      </c>
      <c r="AI364" s="17">
        <v>0.237994861319999</v>
      </c>
      <c r="AJ364" s="17">
        <v>0.15015770265661299</v>
      </c>
      <c r="AK364" s="17">
        <v>0.26021740435413598</v>
      </c>
      <c r="AL364" s="17">
        <v>0.171502683595291</v>
      </c>
      <c r="AM364" s="17"/>
      <c r="AN364" s="17">
        <v>0.20686197222160299</v>
      </c>
      <c r="AO364" s="17">
        <v>0.25264431215927802</v>
      </c>
      <c r="AP364" s="17">
        <v>0.19068615535390501</v>
      </c>
      <c r="AQ364" s="17"/>
      <c r="AR364" s="17">
        <v>0.32475188231764901</v>
      </c>
      <c r="AS364" s="17">
        <v>0.28504580461524898</v>
      </c>
      <c r="AT364" s="17">
        <v>0.13437188255751201</v>
      </c>
      <c r="AU364" s="17"/>
      <c r="AV364" s="17">
        <v>0.28534664905214002</v>
      </c>
      <c r="AW364" s="17">
        <v>0.22615601194548801</v>
      </c>
      <c r="AX364" s="17">
        <v>0.15230052090810201</v>
      </c>
      <c r="AY364" s="17"/>
      <c r="AZ364" s="17">
        <v>0.24399461422378299</v>
      </c>
      <c r="BA364" s="17">
        <v>0.132892932842478</v>
      </c>
    </row>
    <row r="365" spans="2:53" x14ac:dyDescent="0.35">
      <c r="B365" t="s">
        <v>113</v>
      </c>
      <c r="C365" s="17">
        <v>0.28742471703269201</v>
      </c>
      <c r="D365" s="17">
        <v>0.30134998225250698</v>
      </c>
      <c r="E365" s="17">
        <v>0.27583675673263403</v>
      </c>
      <c r="F365" s="17"/>
      <c r="G365" s="17">
        <v>0.29763626597083198</v>
      </c>
      <c r="H365" s="17">
        <v>0.22367255396645</v>
      </c>
      <c r="I365" s="17">
        <v>0.232845912061519</v>
      </c>
      <c r="J365" s="17">
        <v>0.282853245047403</v>
      </c>
      <c r="K365" s="17">
        <v>0.26933565894149197</v>
      </c>
      <c r="L365" s="17">
        <v>0.366683230193389</v>
      </c>
      <c r="M365" s="17"/>
      <c r="N365" s="17">
        <v>0.27829621844331198</v>
      </c>
      <c r="O365" s="17">
        <v>0.29343418912077301</v>
      </c>
      <c r="P365" s="17"/>
      <c r="Q365" s="17">
        <v>0.19814585438225901</v>
      </c>
      <c r="R365" s="17">
        <v>0.35508167395888501</v>
      </c>
      <c r="S365" s="17">
        <v>0.30502374880173</v>
      </c>
      <c r="T365" s="17">
        <v>0.26122809161782401</v>
      </c>
      <c r="U365" s="17">
        <v>0.32696954768475001</v>
      </c>
      <c r="V365" s="17">
        <v>0.273822405202022</v>
      </c>
      <c r="W365" s="17">
        <v>0.23366794418242501</v>
      </c>
      <c r="X365" s="17">
        <v>0.34173402484054899</v>
      </c>
      <c r="Y365" s="17">
        <v>0.27371411318311101</v>
      </c>
      <c r="Z365" s="17">
        <v>0.31685561914221599</v>
      </c>
      <c r="AA365" s="17">
        <v>0.238373400709359</v>
      </c>
      <c r="AB365" s="17">
        <v>0.303076024165288</v>
      </c>
      <c r="AC365" s="17">
        <v>0.407982153143024</v>
      </c>
      <c r="AD365" s="17">
        <v>0.20810811527447501</v>
      </c>
      <c r="AE365" s="17">
        <v>0.27393320291508999</v>
      </c>
      <c r="AF365" s="17"/>
      <c r="AG365" s="17">
        <v>0.28787599546512599</v>
      </c>
      <c r="AH365" s="17">
        <v>0.25024652865518499</v>
      </c>
      <c r="AI365" s="17">
        <v>0.15968258465321999</v>
      </c>
      <c r="AJ365" s="17">
        <v>0.33822095700102001</v>
      </c>
      <c r="AK365" s="17">
        <v>0.29560788365465601</v>
      </c>
      <c r="AL365" s="17">
        <v>0.308363267884537</v>
      </c>
      <c r="AM365" s="17"/>
      <c r="AN365" s="17">
        <v>0.23180574188011999</v>
      </c>
      <c r="AO365" s="17">
        <v>0.30334748203212403</v>
      </c>
      <c r="AP365" s="17">
        <v>0.296939244156533</v>
      </c>
      <c r="AQ365" s="17"/>
      <c r="AR365" s="17">
        <v>0.23441699804879601</v>
      </c>
      <c r="AS365" s="17">
        <v>0.32361924913176998</v>
      </c>
      <c r="AT365" s="17">
        <v>0.26155261846122302</v>
      </c>
      <c r="AU365" s="17"/>
      <c r="AV365" s="17">
        <v>0.23538265661149699</v>
      </c>
      <c r="AW365" s="17">
        <v>0.29171380803657598</v>
      </c>
      <c r="AX365" s="17">
        <v>0.28278486027583</v>
      </c>
      <c r="AY365" s="17"/>
      <c r="AZ365" s="17">
        <v>0.26896209608439597</v>
      </c>
      <c r="BA365" s="17">
        <v>0.31192224279115099</v>
      </c>
    </row>
    <row r="366" spans="2:53" x14ac:dyDescent="0.35">
      <c r="B366" t="s">
        <v>173</v>
      </c>
      <c r="C366" s="17">
        <v>0.174839990762822</v>
      </c>
      <c r="D366" s="17">
        <v>0.15463031407122599</v>
      </c>
      <c r="E366" s="17">
        <v>0.19218566566839401</v>
      </c>
      <c r="F366" s="17"/>
      <c r="G366" s="17">
        <v>0.15088808311145299</v>
      </c>
      <c r="H366" s="17">
        <v>0.13550873909605399</v>
      </c>
      <c r="I366" s="17">
        <v>0.201222186005695</v>
      </c>
      <c r="J366" s="17">
        <v>0.16479725986046501</v>
      </c>
      <c r="K366" s="17">
        <v>0.18952371780911401</v>
      </c>
      <c r="L366" s="17">
        <v>0.18799039917133401</v>
      </c>
      <c r="M366" s="17"/>
      <c r="N366" s="17">
        <v>0.161513164021098</v>
      </c>
      <c r="O366" s="17">
        <v>0.18361330573274001</v>
      </c>
      <c r="P366" s="17"/>
      <c r="Q366" s="17">
        <v>0.12735491703226101</v>
      </c>
      <c r="R366" s="17">
        <v>0.112184737076689</v>
      </c>
      <c r="S366" s="17">
        <v>0.22701686432191301</v>
      </c>
      <c r="T366" s="17">
        <v>0.14742440615791599</v>
      </c>
      <c r="U366" s="17">
        <v>0.181580678686425</v>
      </c>
      <c r="V366" s="17">
        <v>0.159429881473233</v>
      </c>
      <c r="W366" s="17">
        <v>0.22798397231485801</v>
      </c>
      <c r="X366" s="17">
        <v>0.17148114157087899</v>
      </c>
      <c r="Y366" s="17">
        <v>0.21893009680098</v>
      </c>
      <c r="Z366" s="17">
        <v>0.21484780192733499</v>
      </c>
      <c r="AA366" s="17">
        <v>0.30445202194251098</v>
      </c>
      <c r="AB366" s="17">
        <v>0.16013534515347799</v>
      </c>
      <c r="AC366" s="17">
        <v>7.1202949022272602E-2</v>
      </c>
      <c r="AD366" s="17">
        <v>0.177984294358697</v>
      </c>
      <c r="AE366" s="17">
        <v>0.12500534104623401</v>
      </c>
      <c r="AF366" s="17"/>
      <c r="AG366" s="17">
        <v>0.16784437569402799</v>
      </c>
      <c r="AH366" s="17">
        <v>0.20165637336626599</v>
      </c>
      <c r="AI366" s="17">
        <v>0.169278730345547</v>
      </c>
      <c r="AJ366" s="17">
        <v>0.21031130533849501</v>
      </c>
      <c r="AK366" s="17">
        <v>0.17496676175464801</v>
      </c>
      <c r="AL366" s="17">
        <v>0.16601884715940901</v>
      </c>
      <c r="AM366" s="17"/>
      <c r="AN366" s="17">
        <v>0.18922722034248199</v>
      </c>
      <c r="AO366" s="17">
        <v>0.15943131345778599</v>
      </c>
      <c r="AP366" s="17">
        <v>0.18979431182265299</v>
      </c>
      <c r="AQ366" s="17"/>
      <c r="AR366" s="17">
        <v>0.12977191102654401</v>
      </c>
      <c r="AS366" s="17">
        <v>0.16727188219466399</v>
      </c>
      <c r="AT366" s="17">
        <v>0.20025443421326</v>
      </c>
      <c r="AU366" s="17"/>
      <c r="AV366" s="17">
        <v>0.131027503183199</v>
      </c>
      <c r="AW366" s="17">
        <v>0.19879862084128699</v>
      </c>
      <c r="AX366" s="17">
        <v>0.17643643801654599</v>
      </c>
      <c r="AY366" s="17"/>
      <c r="AZ366" s="17">
        <v>0.172441606409515</v>
      </c>
      <c r="BA366" s="17">
        <v>0.17802233863414299</v>
      </c>
    </row>
    <row r="367" spans="2:53" x14ac:dyDescent="0.35">
      <c r="B367" t="s">
        <v>174</v>
      </c>
      <c r="C367" s="17">
        <v>0.220330667246907</v>
      </c>
      <c r="D367" s="17">
        <v>0.18943294895510701</v>
      </c>
      <c r="E367" s="17">
        <v>0.24854832264518401</v>
      </c>
      <c r="F367" s="17"/>
      <c r="G367" s="17">
        <v>0.14038470434974001</v>
      </c>
      <c r="H367" s="17">
        <v>0.21348865106796999</v>
      </c>
      <c r="I367" s="17">
        <v>0.25615961604291099</v>
      </c>
      <c r="J367" s="17">
        <v>0.239844518952465</v>
      </c>
      <c r="K367" s="17">
        <v>0.26358110890626202</v>
      </c>
      <c r="L367" s="17">
        <v>0.19475424768886601</v>
      </c>
      <c r="M367" s="17"/>
      <c r="N367" s="17">
        <v>0.21792386512863801</v>
      </c>
      <c r="O367" s="17">
        <v>0.221915112926518</v>
      </c>
      <c r="P367" s="17"/>
      <c r="Q367" s="17">
        <v>0.192880098441957</v>
      </c>
      <c r="R367" s="17">
        <v>0.25607840197807002</v>
      </c>
      <c r="S367" s="17">
        <v>0.25592913313304699</v>
      </c>
      <c r="T367" s="17">
        <v>0.275401040150482</v>
      </c>
      <c r="U367" s="17">
        <v>0.25496260727553199</v>
      </c>
      <c r="V367" s="17">
        <v>0.24460110898080301</v>
      </c>
      <c r="W367" s="17">
        <v>0.20377112773662301</v>
      </c>
      <c r="X367" s="17">
        <v>0.185533317027096</v>
      </c>
      <c r="Y367" s="17">
        <v>0.200750913019897</v>
      </c>
      <c r="Z367" s="17">
        <v>0.12971459418686099</v>
      </c>
      <c r="AA367" s="17">
        <v>0.106967301613</v>
      </c>
      <c r="AB367" s="17">
        <v>0.20210530889700601</v>
      </c>
      <c r="AC367" s="17">
        <v>0.10494217125155</v>
      </c>
      <c r="AD367" s="17">
        <v>0.11869314570656</v>
      </c>
      <c r="AE367" s="17">
        <v>0.248525882893885</v>
      </c>
      <c r="AF367" s="17"/>
      <c r="AG367" s="17">
        <v>9.44508839433921E-2</v>
      </c>
      <c r="AH367" s="17">
        <v>0.27771105823587799</v>
      </c>
      <c r="AI367" s="17">
        <v>0.28831272366949301</v>
      </c>
      <c r="AJ367" s="17">
        <v>0.19939231536527399</v>
      </c>
      <c r="AK367" s="17">
        <v>0.168888820466464</v>
      </c>
      <c r="AL367" s="17">
        <v>0.23339953244438899</v>
      </c>
      <c r="AM367" s="17"/>
      <c r="AN367" s="17">
        <v>0.24562122971165901</v>
      </c>
      <c r="AO367" s="17">
        <v>0.17338901106448801</v>
      </c>
      <c r="AP367" s="17">
        <v>0.224962101477544</v>
      </c>
      <c r="AQ367" s="17"/>
      <c r="AR367" s="17">
        <v>0.10286557095302</v>
      </c>
      <c r="AS367" s="17">
        <v>0.12171084791265099</v>
      </c>
      <c r="AT367" s="17">
        <v>0.31237530926970802</v>
      </c>
      <c r="AU367" s="17"/>
      <c r="AV367" s="17">
        <v>0.128633641048327</v>
      </c>
      <c r="AW367" s="17">
        <v>0.19313320926316499</v>
      </c>
      <c r="AX367" s="17">
        <v>0.28913062315517801</v>
      </c>
      <c r="AY367" s="17"/>
      <c r="AZ367" s="17">
        <v>0.20477585151207001</v>
      </c>
      <c r="BA367" s="17">
        <v>0.24096990910749599</v>
      </c>
    </row>
    <row r="368" spans="2:53" x14ac:dyDescent="0.35">
      <c r="B368" t="s">
        <v>130</v>
      </c>
      <c r="C368" s="17">
        <v>4.4304444836052601E-2</v>
      </c>
      <c r="D368" s="17">
        <v>3.2898225114089998E-2</v>
      </c>
      <c r="E368" s="17">
        <v>5.4796484460461502E-2</v>
      </c>
      <c r="F368" s="17"/>
      <c r="G368" s="17">
        <v>5.5114701345422901E-2</v>
      </c>
      <c r="H368" s="17">
        <v>4.7717437729719703E-2</v>
      </c>
      <c r="I368" s="17">
        <v>2.9182009678571898E-2</v>
      </c>
      <c r="J368" s="17">
        <v>4.5980712764997399E-2</v>
      </c>
      <c r="K368" s="17">
        <v>5.4698291042352798E-2</v>
      </c>
      <c r="L368" s="17">
        <v>3.98021776269862E-2</v>
      </c>
      <c r="M368" s="17"/>
      <c r="N368" s="17">
        <v>3.6646447997429298E-2</v>
      </c>
      <c r="O368" s="17">
        <v>4.9345856389301897E-2</v>
      </c>
      <c r="P368" s="17"/>
      <c r="Q368" s="17">
        <v>0.12103239937966299</v>
      </c>
      <c r="R368" s="17">
        <v>3.0646684890492701E-2</v>
      </c>
      <c r="S368" s="17">
        <v>5.9241466235777203E-2</v>
      </c>
      <c r="T368" s="17">
        <v>2.7514200676731399E-2</v>
      </c>
      <c r="U368" s="17">
        <v>2.24253591510374E-2</v>
      </c>
      <c r="V368" s="17">
        <v>4.6703694740214102E-2</v>
      </c>
      <c r="W368" s="17">
        <v>3.20248083519852E-2</v>
      </c>
      <c r="X368" s="17">
        <v>4.61042097311141E-2</v>
      </c>
      <c r="Y368" s="17">
        <v>2.1570432355526501E-2</v>
      </c>
      <c r="Z368" s="17">
        <v>3.8777873548029702E-2</v>
      </c>
      <c r="AA368" s="17">
        <v>0</v>
      </c>
      <c r="AB368" s="17">
        <v>2.03811876455307E-2</v>
      </c>
      <c r="AC368" s="17">
        <v>0</v>
      </c>
      <c r="AD368" s="17">
        <v>0</v>
      </c>
      <c r="AE368" s="17">
        <v>5.1464537182697501E-2</v>
      </c>
      <c r="AF368" s="17"/>
      <c r="AG368" s="17">
        <v>2.4030621390072698E-2</v>
      </c>
      <c r="AH368" s="17">
        <v>2.77989093310748E-2</v>
      </c>
      <c r="AI368" s="17">
        <v>2.67585052069024E-2</v>
      </c>
      <c r="AJ368" s="17">
        <v>3.6096372773245601E-2</v>
      </c>
      <c r="AK368" s="17">
        <v>2.7686171906005301E-2</v>
      </c>
      <c r="AL368" s="17">
        <v>5.8326339213914599E-2</v>
      </c>
      <c r="AM368" s="17"/>
      <c r="AN368" s="17">
        <v>3.2383393273393901E-2</v>
      </c>
      <c r="AO368" s="17">
        <v>3.89706972312183E-2</v>
      </c>
      <c r="AP368" s="17">
        <v>2.46424570443666E-2</v>
      </c>
      <c r="AQ368" s="17"/>
      <c r="AR368" s="17">
        <v>2.8060149064659701E-2</v>
      </c>
      <c r="AS368" s="17">
        <v>2.2607886116697101E-2</v>
      </c>
      <c r="AT368" s="17">
        <v>2.7969635295587401E-2</v>
      </c>
      <c r="AU368" s="17"/>
      <c r="AV368" s="17">
        <v>1.4230497593595501E-2</v>
      </c>
      <c r="AW368" s="17">
        <v>2.5225287912884801E-2</v>
      </c>
      <c r="AX368" s="17">
        <v>2.7263945703917099E-2</v>
      </c>
      <c r="AY368" s="17"/>
      <c r="AZ368" s="17">
        <v>2.6373810587848701E-2</v>
      </c>
      <c r="BA368" s="17">
        <v>6.8096092597819999E-2</v>
      </c>
    </row>
    <row r="369" spans="2:53" x14ac:dyDescent="0.35">
      <c r="C369" s="17"/>
      <c r="D369" s="17"/>
      <c r="E369" s="17"/>
      <c r="F369" s="17"/>
      <c r="G369" s="17"/>
      <c r="H369" s="17"/>
      <c r="I369" s="17"/>
      <c r="J369" s="17"/>
      <c r="K369" s="17"/>
      <c r="L369" s="17"/>
      <c r="M369" s="17"/>
      <c r="N369" s="17"/>
      <c r="O369" s="17"/>
      <c r="P369" s="17"/>
      <c r="Q369" s="17"/>
      <c r="R369" s="17"/>
      <c r="S369" s="17"/>
      <c r="T369" s="17"/>
      <c r="U369" s="17"/>
      <c r="V369" s="17"/>
      <c r="W369" s="17"/>
      <c r="X369" s="17"/>
      <c r="Y369" s="17"/>
      <c r="Z369" s="17"/>
      <c r="AA369" s="17"/>
      <c r="AB369" s="17"/>
      <c r="AC369" s="17"/>
      <c r="AD369" s="17"/>
      <c r="AE369" s="17"/>
      <c r="AF369" s="17"/>
      <c r="AG369" s="17"/>
      <c r="AH369" s="17"/>
      <c r="AI369" s="17"/>
      <c r="AJ369" s="17"/>
      <c r="AK369" s="17"/>
      <c r="AL369" s="17"/>
      <c r="AM369" s="17"/>
      <c r="AN369" s="17"/>
      <c r="AO369" s="17"/>
      <c r="AP369" s="17"/>
      <c r="AQ369" s="17"/>
      <c r="AR369" s="17"/>
      <c r="AS369" s="17"/>
      <c r="AT369" s="17"/>
      <c r="AU369" s="17"/>
      <c r="AV369" s="17"/>
      <c r="AW369" s="17"/>
      <c r="AX369" s="17"/>
      <c r="AY369" s="17"/>
      <c r="AZ369" s="17"/>
      <c r="BA369" s="17"/>
    </row>
    <row r="370" spans="2:53" x14ac:dyDescent="0.35">
      <c r="B370" s="6" t="s">
        <v>208</v>
      </c>
      <c r="C370" s="17"/>
      <c r="D370" s="17"/>
      <c r="E370" s="17"/>
      <c r="F370" s="17"/>
      <c r="G370" s="17"/>
      <c r="H370" s="17"/>
      <c r="I370" s="17"/>
      <c r="J370" s="17"/>
      <c r="K370" s="17"/>
      <c r="L370" s="17"/>
      <c r="M370" s="17"/>
      <c r="N370" s="17"/>
      <c r="O370" s="17"/>
      <c r="P370" s="17"/>
      <c r="Q370" s="17"/>
      <c r="R370" s="17"/>
      <c r="S370" s="17"/>
      <c r="T370" s="17"/>
      <c r="U370" s="17"/>
      <c r="V370" s="17"/>
      <c r="W370" s="17"/>
      <c r="X370" s="17"/>
      <c r="Y370" s="17"/>
      <c r="Z370" s="17"/>
      <c r="AA370" s="17"/>
      <c r="AB370" s="17"/>
      <c r="AC370" s="17"/>
      <c r="AD370" s="17"/>
      <c r="AE370" s="17"/>
      <c r="AF370" s="17"/>
      <c r="AG370" s="17"/>
      <c r="AH370" s="17"/>
      <c r="AI370" s="17"/>
      <c r="AJ370" s="17"/>
      <c r="AK370" s="17"/>
      <c r="AL370" s="17"/>
      <c r="AM370" s="17"/>
      <c r="AN370" s="17"/>
      <c r="AO370" s="17"/>
      <c r="AP370" s="17"/>
      <c r="AQ370" s="17"/>
      <c r="AR370" s="17"/>
      <c r="AS370" s="17"/>
      <c r="AT370" s="17"/>
      <c r="AU370" s="17"/>
      <c r="AV370" s="17"/>
      <c r="AW370" s="17"/>
      <c r="AX370" s="17"/>
      <c r="AY370" s="17"/>
      <c r="AZ370" s="17"/>
      <c r="BA370" s="17"/>
    </row>
    <row r="371" spans="2:53" x14ac:dyDescent="0.35">
      <c r="B371" s="21" t="s">
        <v>86</v>
      </c>
      <c r="C371" s="17"/>
      <c r="D371" s="17"/>
      <c r="E371" s="17"/>
      <c r="F371" s="17"/>
      <c r="G371" s="17"/>
      <c r="H371" s="17"/>
      <c r="I371" s="17"/>
      <c r="J371" s="17"/>
      <c r="K371" s="17"/>
      <c r="L371" s="17"/>
      <c r="M371" s="17"/>
      <c r="N371" s="17"/>
      <c r="O371" s="17"/>
      <c r="P371" s="17"/>
      <c r="Q371" s="17"/>
      <c r="R371" s="17"/>
      <c r="S371" s="17"/>
      <c r="T371" s="17"/>
      <c r="U371" s="17"/>
      <c r="V371" s="17"/>
      <c r="W371" s="17"/>
      <c r="X371" s="17"/>
      <c r="Y371" s="17"/>
      <c r="Z371" s="17"/>
      <c r="AA371" s="17"/>
      <c r="AB371" s="17"/>
      <c r="AC371" s="17"/>
      <c r="AD371" s="17"/>
      <c r="AE371" s="17"/>
      <c r="AF371" s="17"/>
      <c r="AG371" s="17"/>
      <c r="AH371" s="17"/>
      <c r="AI371" s="17"/>
      <c r="AJ371" s="17"/>
      <c r="AK371" s="17"/>
      <c r="AL371" s="17"/>
      <c r="AM371" s="17"/>
      <c r="AN371" s="17"/>
      <c r="AO371" s="17"/>
      <c r="AP371" s="17"/>
      <c r="AQ371" s="17"/>
      <c r="AR371" s="17"/>
      <c r="AS371" s="17"/>
      <c r="AT371" s="17"/>
      <c r="AU371" s="17"/>
      <c r="AV371" s="17"/>
      <c r="AW371" s="17"/>
      <c r="AX371" s="17"/>
      <c r="AY371" s="17"/>
      <c r="AZ371" s="17"/>
      <c r="BA371" s="17"/>
    </row>
    <row r="372" spans="2:53" x14ac:dyDescent="0.35">
      <c r="B372" t="s">
        <v>171</v>
      </c>
      <c r="C372" s="17">
        <v>0.489349349415861</v>
      </c>
      <c r="D372" s="17">
        <v>0.477855207568677</v>
      </c>
      <c r="E372" s="17">
        <v>0.49849897513838498</v>
      </c>
      <c r="F372" s="17"/>
      <c r="G372" s="17">
        <v>0.37590057412848699</v>
      </c>
      <c r="H372" s="17">
        <v>0.35906662583943399</v>
      </c>
      <c r="I372" s="17">
        <v>0.46823240599267202</v>
      </c>
      <c r="J372" s="17">
        <v>0.46533499270555401</v>
      </c>
      <c r="K372" s="17">
        <v>0.611200108556475</v>
      </c>
      <c r="L372" s="17">
        <v>0.56133420081923502</v>
      </c>
      <c r="M372" s="17"/>
      <c r="N372" s="17">
        <v>0.47492047565134998</v>
      </c>
      <c r="O372" s="17">
        <v>0.49884816384862601</v>
      </c>
      <c r="P372" s="17"/>
      <c r="Q372" s="17">
        <v>0.377791757530686</v>
      </c>
      <c r="R372" s="17">
        <v>0.51719167507854502</v>
      </c>
      <c r="S372" s="17">
        <v>0.49341634022179898</v>
      </c>
      <c r="T372" s="17">
        <v>0.49715000353487998</v>
      </c>
      <c r="U372" s="17">
        <v>0.53510928440276395</v>
      </c>
      <c r="V372" s="17">
        <v>0.51782215544618804</v>
      </c>
      <c r="W372" s="17">
        <v>0.47740279056188401</v>
      </c>
      <c r="X372" s="17">
        <v>0.45382535584109501</v>
      </c>
      <c r="Y372" s="17">
        <v>0.56341761551021796</v>
      </c>
      <c r="Z372" s="17">
        <v>0.47949398724158498</v>
      </c>
      <c r="AA372" s="17">
        <v>0.46999967495554801</v>
      </c>
      <c r="AB372" s="17">
        <v>0.42958602730152901</v>
      </c>
      <c r="AC372" s="17">
        <v>0.48890816176442797</v>
      </c>
      <c r="AD372" s="17">
        <v>0.53154077773644204</v>
      </c>
      <c r="AE372" s="17">
        <v>0.59014214406216603</v>
      </c>
      <c r="AF372" s="17"/>
      <c r="AG372" s="17">
        <v>0.53355194891553204</v>
      </c>
      <c r="AH372" s="17">
        <v>0.483201510659863</v>
      </c>
      <c r="AI372" s="17">
        <v>0.571320396147184</v>
      </c>
      <c r="AJ372" s="17">
        <v>0.54315232074528796</v>
      </c>
      <c r="AK372" s="17">
        <v>0.41494357960628703</v>
      </c>
      <c r="AL372" s="17">
        <v>0.51226213901222595</v>
      </c>
      <c r="AM372" s="17"/>
      <c r="AN372" s="17">
        <v>0.56850324243799599</v>
      </c>
      <c r="AO372" s="17">
        <v>0.440623801585039</v>
      </c>
      <c r="AP372" s="17">
        <v>0.48935601991250499</v>
      </c>
      <c r="AQ372" s="17"/>
      <c r="AR372" s="17">
        <v>0.42939123725297101</v>
      </c>
      <c r="AS372" s="17">
        <v>0.44697125291947798</v>
      </c>
      <c r="AT372" s="17">
        <v>0.55955387219117703</v>
      </c>
      <c r="AU372" s="17"/>
      <c r="AV372" s="17">
        <v>0.53780844222350899</v>
      </c>
      <c r="AW372" s="17">
        <v>0.49861031851305798</v>
      </c>
      <c r="AX372" s="17">
        <v>0.51076132585273404</v>
      </c>
      <c r="AY372" s="17"/>
      <c r="AZ372" s="17">
        <v>0.51671413068792105</v>
      </c>
      <c r="BA372" s="17">
        <v>0.453039800735624</v>
      </c>
    </row>
    <row r="373" spans="2:53" x14ac:dyDescent="0.35">
      <c r="B373" t="s">
        <v>172</v>
      </c>
      <c r="C373" s="17">
        <v>0.29221520065849699</v>
      </c>
      <c r="D373" s="17">
        <v>0.29424063718417098</v>
      </c>
      <c r="E373" s="17">
        <v>0.29086275893050301</v>
      </c>
      <c r="F373" s="17"/>
      <c r="G373" s="17">
        <v>0.27788957353312799</v>
      </c>
      <c r="H373" s="17">
        <v>0.33614700870375402</v>
      </c>
      <c r="I373" s="17">
        <v>0.281956824124592</v>
      </c>
      <c r="J373" s="17">
        <v>0.30959421153390598</v>
      </c>
      <c r="K373" s="17">
        <v>0.23151649788943801</v>
      </c>
      <c r="L373" s="17">
        <v>0.30537919046068102</v>
      </c>
      <c r="M373" s="17"/>
      <c r="N373" s="17">
        <v>0.323876624600765</v>
      </c>
      <c r="O373" s="17">
        <v>0.27137185587545398</v>
      </c>
      <c r="P373" s="17"/>
      <c r="Q373" s="17">
        <v>0.24252405973199301</v>
      </c>
      <c r="R373" s="17">
        <v>0.27656094079729299</v>
      </c>
      <c r="S373" s="17">
        <v>0.232708235661366</v>
      </c>
      <c r="T373" s="17">
        <v>0.283382881218112</v>
      </c>
      <c r="U373" s="17">
        <v>0.28977053207366199</v>
      </c>
      <c r="V373" s="17">
        <v>0.28938552860203798</v>
      </c>
      <c r="W373" s="17">
        <v>0.33674169174084401</v>
      </c>
      <c r="X373" s="17">
        <v>0.32127852776527399</v>
      </c>
      <c r="Y373" s="17">
        <v>0.30103679949411899</v>
      </c>
      <c r="Z373" s="17">
        <v>0.30265734449116899</v>
      </c>
      <c r="AA373" s="17">
        <v>0.39560916712936101</v>
      </c>
      <c r="AB373" s="17">
        <v>0.43123747799434797</v>
      </c>
      <c r="AC373" s="17">
        <v>0.43806730142767097</v>
      </c>
      <c r="AD373" s="17">
        <v>0.36450147114191001</v>
      </c>
      <c r="AE373" s="17">
        <v>0.21880315443200499</v>
      </c>
      <c r="AF373" s="17"/>
      <c r="AG373" s="17">
        <v>0.34117867484251602</v>
      </c>
      <c r="AH373" s="17">
        <v>0.30973164915755003</v>
      </c>
      <c r="AI373" s="17">
        <v>0.28381947974938798</v>
      </c>
      <c r="AJ373" s="17">
        <v>0.23787823639362801</v>
      </c>
      <c r="AK373" s="17">
        <v>0.37719247388844601</v>
      </c>
      <c r="AL373" s="17">
        <v>0.25138432906527403</v>
      </c>
      <c r="AM373" s="17"/>
      <c r="AN373" s="17">
        <v>0.29062617094790999</v>
      </c>
      <c r="AO373" s="17">
        <v>0.301672791986698</v>
      </c>
      <c r="AP373" s="17">
        <v>0.310049226112733</v>
      </c>
      <c r="AQ373" s="17"/>
      <c r="AR373" s="17">
        <v>0.32557753724159799</v>
      </c>
      <c r="AS373" s="17">
        <v>0.39057198074032501</v>
      </c>
      <c r="AT373" s="17">
        <v>0.23133408112248899</v>
      </c>
      <c r="AU373" s="17"/>
      <c r="AV373" s="17">
        <v>0.28034034399205299</v>
      </c>
      <c r="AW373" s="17">
        <v>0.34098641078654401</v>
      </c>
      <c r="AX373" s="17">
        <v>0.25354237593126999</v>
      </c>
      <c r="AY373" s="17"/>
      <c r="AZ373" s="17">
        <v>0.29670976516769498</v>
      </c>
      <c r="BA373" s="17">
        <v>0.28625149105597197</v>
      </c>
    </row>
    <row r="374" spans="2:53" x14ac:dyDescent="0.35">
      <c r="B374" t="s">
        <v>113</v>
      </c>
      <c r="C374" s="17">
        <v>0.12305671396569</v>
      </c>
      <c r="D374" s="17">
        <v>0.13658222091588901</v>
      </c>
      <c r="E374" s="17">
        <v>0.111243151086711</v>
      </c>
      <c r="F374" s="17"/>
      <c r="G374" s="17">
        <v>0.17933997165819901</v>
      </c>
      <c r="H374" s="17">
        <v>0.166024173224013</v>
      </c>
      <c r="I374" s="17">
        <v>0.166177982699104</v>
      </c>
      <c r="J374" s="17">
        <v>0.13525025201381599</v>
      </c>
      <c r="K374" s="17">
        <v>7.0669997365492607E-2</v>
      </c>
      <c r="L374" s="17">
        <v>7.45751529542623E-2</v>
      </c>
      <c r="M374" s="17"/>
      <c r="N374" s="17">
        <v>0.11757935362134</v>
      </c>
      <c r="O374" s="17">
        <v>0.12666256916558299</v>
      </c>
      <c r="P374" s="17"/>
      <c r="Q374" s="17">
        <v>0.172043220978085</v>
      </c>
      <c r="R374" s="17">
        <v>0.14579927371697701</v>
      </c>
      <c r="S374" s="17">
        <v>0.127653331611214</v>
      </c>
      <c r="T374" s="17">
        <v>0.14230607777590401</v>
      </c>
      <c r="U374" s="17">
        <v>9.50488681366011E-2</v>
      </c>
      <c r="V374" s="17">
        <v>0.10925861600910999</v>
      </c>
      <c r="W374" s="17">
        <v>0.111741017541463</v>
      </c>
      <c r="X374" s="17">
        <v>0.13197055117042</v>
      </c>
      <c r="Y374" s="17">
        <v>9.4682942978085105E-2</v>
      </c>
      <c r="Z374" s="17">
        <v>0.10272843741377299</v>
      </c>
      <c r="AA374" s="17">
        <v>0.125532234023883</v>
      </c>
      <c r="AB374" s="17">
        <v>5.6000923458967802E-2</v>
      </c>
      <c r="AC374" s="17">
        <v>3.1628795218575201E-2</v>
      </c>
      <c r="AD374" s="17">
        <v>0</v>
      </c>
      <c r="AE374" s="17">
        <v>0.14073765194999599</v>
      </c>
      <c r="AF374" s="17"/>
      <c r="AG374" s="17">
        <v>9.3631978229015103E-2</v>
      </c>
      <c r="AH374" s="17">
        <v>0.13228603150642201</v>
      </c>
      <c r="AI374" s="17">
        <v>7.70494257895427E-2</v>
      </c>
      <c r="AJ374" s="17">
        <v>0.118441555347719</v>
      </c>
      <c r="AK374" s="17">
        <v>9.0232162698406698E-2</v>
      </c>
      <c r="AL374" s="17">
        <v>0.13047104067597701</v>
      </c>
      <c r="AM374" s="17"/>
      <c r="AN374" s="17">
        <v>7.7031951653103697E-2</v>
      </c>
      <c r="AO374" s="17">
        <v>0.17669274973728299</v>
      </c>
      <c r="AP374" s="17">
        <v>0.10638609919893401</v>
      </c>
      <c r="AQ374" s="17"/>
      <c r="AR374" s="17">
        <v>0.127749928796274</v>
      </c>
      <c r="AS374" s="17">
        <v>0.10761586371486399</v>
      </c>
      <c r="AT374" s="17">
        <v>0.119029450510389</v>
      </c>
      <c r="AU374" s="17"/>
      <c r="AV374" s="17">
        <v>8.2658429395209995E-2</v>
      </c>
      <c r="AW374" s="17">
        <v>9.81869720977704E-2</v>
      </c>
      <c r="AX374" s="17">
        <v>0.13444760825323401</v>
      </c>
      <c r="AY374" s="17"/>
      <c r="AZ374" s="17">
        <v>0.112091038695237</v>
      </c>
      <c r="BA374" s="17">
        <v>0.13760675608317099</v>
      </c>
    </row>
    <row r="375" spans="2:53" x14ac:dyDescent="0.35">
      <c r="B375" t="s">
        <v>173</v>
      </c>
      <c r="C375" s="17">
        <v>3.92419164542437E-2</v>
      </c>
      <c r="D375" s="17">
        <v>4.58370657170473E-2</v>
      </c>
      <c r="E375" s="17">
        <v>3.3407283406412601E-2</v>
      </c>
      <c r="F375" s="17"/>
      <c r="G375" s="17">
        <v>8.6923420267275606E-2</v>
      </c>
      <c r="H375" s="17">
        <v>7.0434061875818105E-2</v>
      </c>
      <c r="I375" s="17">
        <v>4.1697867949462397E-2</v>
      </c>
      <c r="J375" s="17">
        <v>2.9850014667504102E-2</v>
      </c>
      <c r="K375" s="17">
        <v>2.2423410594131301E-2</v>
      </c>
      <c r="L375" s="17">
        <v>1.7708165980152301E-2</v>
      </c>
      <c r="M375" s="17"/>
      <c r="N375" s="17">
        <v>3.6076053323265002E-2</v>
      </c>
      <c r="O375" s="17">
        <v>4.1326067088000198E-2</v>
      </c>
      <c r="P375" s="17"/>
      <c r="Q375" s="17">
        <v>6.8120555722691795E-2</v>
      </c>
      <c r="R375" s="17">
        <v>2.99630338270973E-2</v>
      </c>
      <c r="S375" s="17">
        <v>5.3687229073206E-2</v>
      </c>
      <c r="T375" s="17">
        <v>2.14629035691308E-2</v>
      </c>
      <c r="U375" s="17">
        <v>2.8966024015696399E-2</v>
      </c>
      <c r="V375" s="17">
        <v>2.7672514031909099E-2</v>
      </c>
      <c r="W375" s="17">
        <v>4.8226507314198801E-2</v>
      </c>
      <c r="X375" s="17">
        <v>5.5836157016804E-2</v>
      </c>
      <c r="Y375" s="17">
        <v>5.7879720739435802E-3</v>
      </c>
      <c r="Z375" s="17">
        <v>8.1229286981770593E-2</v>
      </c>
      <c r="AA375" s="17">
        <v>0</v>
      </c>
      <c r="AB375" s="17">
        <v>5.29567061699713E-2</v>
      </c>
      <c r="AC375" s="17">
        <v>4.1395741589326199E-2</v>
      </c>
      <c r="AD375" s="17">
        <v>0</v>
      </c>
      <c r="AE375" s="17">
        <v>2.5865310370015202E-2</v>
      </c>
      <c r="AF375" s="17"/>
      <c r="AG375" s="17">
        <v>2.5645203705468401E-2</v>
      </c>
      <c r="AH375" s="17">
        <v>4.2046119553181702E-2</v>
      </c>
      <c r="AI375" s="17">
        <v>3.2050949859326702E-2</v>
      </c>
      <c r="AJ375" s="17">
        <v>3.75055994510229E-2</v>
      </c>
      <c r="AK375" s="17">
        <v>5.17487905047316E-2</v>
      </c>
      <c r="AL375" s="17">
        <v>3.2771587721157E-2</v>
      </c>
      <c r="AM375" s="17"/>
      <c r="AN375" s="17">
        <v>2.2702999266038699E-2</v>
      </c>
      <c r="AO375" s="17">
        <v>4.1514169589737998E-2</v>
      </c>
      <c r="AP375" s="17">
        <v>5.3324076429329202E-2</v>
      </c>
      <c r="AQ375" s="17"/>
      <c r="AR375" s="17">
        <v>6.4971643741514998E-2</v>
      </c>
      <c r="AS375" s="17">
        <v>2.96724079171003E-2</v>
      </c>
      <c r="AT375" s="17">
        <v>4.40095246381558E-2</v>
      </c>
      <c r="AU375" s="17"/>
      <c r="AV375" s="17">
        <v>6.4783398680965498E-2</v>
      </c>
      <c r="AW375" s="17">
        <v>3.2907743501760602E-2</v>
      </c>
      <c r="AX375" s="17">
        <v>4.7906680153207003E-2</v>
      </c>
      <c r="AY375" s="17"/>
      <c r="AZ375" s="17">
        <v>4.2248068476091603E-2</v>
      </c>
      <c r="BA375" s="17">
        <v>3.5253138978104302E-2</v>
      </c>
    </row>
    <row r="376" spans="2:53" x14ac:dyDescent="0.35">
      <c r="B376" t="s">
        <v>174</v>
      </c>
      <c r="C376" s="17">
        <v>2.59530910602217E-2</v>
      </c>
      <c r="D376" s="17">
        <v>2.4514845956810399E-2</v>
      </c>
      <c r="E376" s="17">
        <v>2.7348893991338E-2</v>
      </c>
      <c r="F376" s="17"/>
      <c r="G376" s="17">
        <v>2.8627689493784001E-2</v>
      </c>
      <c r="H376" s="17">
        <v>4.4344233339972401E-2</v>
      </c>
      <c r="I376" s="17">
        <v>1.90054246684403E-2</v>
      </c>
      <c r="J376" s="17">
        <v>3.0352624504159501E-2</v>
      </c>
      <c r="K376" s="17">
        <v>2.7123808015526801E-2</v>
      </c>
      <c r="L376" s="17">
        <v>1.51503572076498E-2</v>
      </c>
      <c r="M376" s="17"/>
      <c r="N376" s="17">
        <v>2.47297303055917E-2</v>
      </c>
      <c r="O376" s="17">
        <v>2.67584537643531E-2</v>
      </c>
      <c r="P376" s="17"/>
      <c r="Q376" s="17">
        <v>3.9173182407446001E-2</v>
      </c>
      <c r="R376" s="17">
        <v>1.50429066356656E-2</v>
      </c>
      <c r="S376" s="17">
        <v>4.4475984136648203E-2</v>
      </c>
      <c r="T376" s="17">
        <v>3.6168924168495903E-2</v>
      </c>
      <c r="U376" s="17">
        <v>2.7389733106946802E-2</v>
      </c>
      <c r="V376" s="17">
        <v>2.63038643397208E-2</v>
      </c>
      <c r="W376" s="17">
        <v>8.0862461248420205E-3</v>
      </c>
      <c r="X376" s="17">
        <v>1.0400616957774301E-2</v>
      </c>
      <c r="Y376" s="17">
        <v>2.9655704126641001E-2</v>
      </c>
      <c r="Z376" s="17">
        <v>1.84141839891683E-2</v>
      </c>
      <c r="AA376" s="17">
        <v>8.8589238912082698E-3</v>
      </c>
      <c r="AB376" s="17">
        <v>3.0218865075183701E-2</v>
      </c>
      <c r="AC376" s="17">
        <v>0</v>
      </c>
      <c r="AD376" s="17">
        <v>0.103957751121647</v>
      </c>
      <c r="AE376" s="17">
        <v>0</v>
      </c>
      <c r="AF376" s="17"/>
      <c r="AG376" s="17">
        <v>5.9921943074687702E-3</v>
      </c>
      <c r="AH376" s="17">
        <v>1.8845330933195702E-2</v>
      </c>
      <c r="AI376" s="17">
        <v>2.02112685749181E-2</v>
      </c>
      <c r="AJ376" s="17">
        <v>2.1412047323977501E-2</v>
      </c>
      <c r="AK376" s="17">
        <v>4.9416530232698999E-2</v>
      </c>
      <c r="AL376" s="17">
        <v>3.2633997679767601E-2</v>
      </c>
      <c r="AM376" s="17"/>
      <c r="AN376" s="17">
        <v>1.93485829208755E-2</v>
      </c>
      <c r="AO376" s="17">
        <v>1.86805181383486E-2</v>
      </c>
      <c r="AP376" s="17">
        <v>2.8047078524414001E-2</v>
      </c>
      <c r="AQ376" s="17"/>
      <c r="AR376" s="17">
        <v>3.5323735814710301E-2</v>
      </c>
      <c r="AS376" s="17">
        <v>1.34953267731166E-2</v>
      </c>
      <c r="AT376" s="17">
        <v>3.1453870932667501E-2</v>
      </c>
      <c r="AU376" s="17"/>
      <c r="AV376" s="17">
        <v>2.2408512899396198E-2</v>
      </c>
      <c r="AW376" s="17">
        <v>1.5879373178624499E-2</v>
      </c>
      <c r="AX376" s="17">
        <v>3.8146439533664998E-2</v>
      </c>
      <c r="AY376" s="17"/>
      <c r="AZ376" s="17">
        <v>2.2954573332497698E-2</v>
      </c>
      <c r="BA376" s="17">
        <v>2.993173880898E-2</v>
      </c>
    </row>
    <row r="377" spans="2:53" x14ac:dyDescent="0.35">
      <c r="B377" t="s">
        <v>130</v>
      </c>
      <c r="C377" s="17">
        <v>3.01837284454873E-2</v>
      </c>
      <c r="D377" s="17">
        <v>2.0970022657405399E-2</v>
      </c>
      <c r="E377" s="17">
        <v>3.8638937446650597E-2</v>
      </c>
      <c r="F377" s="17"/>
      <c r="G377" s="17">
        <v>5.1318770919126601E-2</v>
      </c>
      <c r="H377" s="17">
        <v>2.3983897017009499E-2</v>
      </c>
      <c r="I377" s="17">
        <v>2.2929494565728702E-2</v>
      </c>
      <c r="J377" s="17">
        <v>2.9617904575059101E-2</v>
      </c>
      <c r="K377" s="17">
        <v>3.7066177578936398E-2</v>
      </c>
      <c r="L377" s="17">
        <v>2.5852932578018999E-2</v>
      </c>
      <c r="M377" s="17"/>
      <c r="N377" s="17">
        <v>2.2817762497688299E-2</v>
      </c>
      <c r="O377" s="17">
        <v>3.5032890257984499E-2</v>
      </c>
      <c r="P377" s="17"/>
      <c r="Q377" s="17">
        <v>0.100347223629098</v>
      </c>
      <c r="R377" s="17">
        <v>1.5442169944421401E-2</v>
      </c>
      <c r="S377" s="17">
        <v>4.8058879295767298E-2</v>
      </c>
      <c r="T377" s="17">
        <v>1.95292097334764E-2</v>
      </c>
      <c r="U377" s="17">
        <v>2.37155582643294E-2</v>
      </c>
      <c r="V377" s="17">
        <v>2.9557321571033902E-2</v>
      </c>
      <c r="W377" s="17">
        <v>1.7801746716767802E-2</v>
      </c>
      <c r="X377" s="17">
        <v>2.6688791248632601E-2</v>
      </c>
      <c r="Y377" s="17">
        <v>5.4189658169933102E-3</v>
      </c>
      <c r="Z377" s="17">
        <v>1.5476759882534601E-2</v>
      </c>
      <c r="AA377" s="17">
        <v>0</v>
      </c>
      <c r="AB377" s="17">
        <v>0</v>
      </c>
      <c r="AC377" s="17">
        <v>0</v>
      </c>
      <c r="AD377" s="17">
        <v>0</v>
      </c>
      <c r="AE377" s="17">
        <v>2.4451739185818101E-2</v>
      </c>
      <c r="AF377" s="17"/>
      <c r="AG377" s="17">
        <v>0</v>
      </c>
      <c r="AH377" s="17">
        <v>1.3889358189787201E-2</v>
      </c>
      <c r="AI377" s="17">
        <v>1.55484798796406E-2</v>
      </c>
      <c r="AJ377" s="17">
        <v>4.1610240738364598E-2</v>
      </c>
      <c r="AK377" s="17">
        <v>1.64664630694294E-2</v>
      </c>
      <c r="AL377" s="17">
        <v>4.0476905845597697E-2</v>
      </c>
      <c r="AM377" s="17"/>
      <c r="AN377" s="17">
        <v>2.1787052774075999E-2</v>
      </c>
      <c r="AO377" s="17">
        <v>2.0815968962892201E-2</v>
      </c>
      <c r="AP377" s="17">
        <v>1.28374998220854E-2</v>
      </c>
      <c r="AQ377" s="17"/>
      <c r="AR377" s="17">
        <v>1.6985917152931299E-2</v>
      </c>
      <c r="AS377" s="17">
        <v>1.1673167935115801E-2</v>
      </c>
      <c r="AT377" s="17">
        <v>1.4619200605121599E-2</v>
      </c>
      <c r="AU377" s="17"/>
      <c r="AV377" s="17">
        <v>1.2000872808866501E-2</v>
      </c>
      <c r="AW377" s="17">
        <v>1.3429181922242499E-2</v>
      </c>
      <c r="AX377" s="17">
        <v>1.519557027589E-2</v>
      </c>
      <c r="AY377" s="17"/>
      <c r="AZ377" s="17">
        <v>9.2824236405575095E-3</v>
      </c>
      <c r="BA377" s="17">
        <v>5.7917074338148099E-2</v>
      </c>
    </row>
    <row r="378" spans="2:53" x14ac:dyDescent="0.35">
      <c r="C378" s="17"/>
      <c r="D378" s="17"/>
      <c r="E378" s="17"/>
      <c r="F378" s="17"/>
      <c r="G378" s="17"/>
      <c r="H378" s="17"/>
      <c r="I378" s="17"/>
      <c r="J378" s="17"/>
      <c r="K378" s="17"/>
      <c r="L378" s="17"/>
      <c r="M378" s="17"/>
      <c r="N378" s="17"/>
      <c r="O378" s="17"/>
      <c r="P378" s="17"/>
      <c r="Q378" s="17"/>
      <c r="R378" s="17"/>
      <c r="S378" s="17"/>
      <c r="T378" s="17"/>
      <c r="U378" s="17"/>
      <c r="V378" s="17"/>
      <c r="W378" s="17"/>
      <c r="X378" s="17"/>
      <c r="Y378" s="17"/>
      <c r="Z378" s="17"/>
      <c r="AA378" s="17"/>
      <c r="AB378" s="17"/>
      <c r="AC378" s="17"/>
      <c r="AD378" s="17"/>
      <c r="AE378" s="17"/>
      <c r="AF378" s="17"/>
      <c r="AG378" s="17"/>
      <c r="AH378" s="17"/>
      <c r="AI378" s="17"/>
      <c r="AJ378" s="17"/>
      <c r="AK378" s="17"/>
      <c r="AL378" s="17"/>
      <c r="AM378" s="17"/>
      <c r="AN378" s="17"/>
      <c r="AO378" s="17"/>
      <c r="AP378" s="17"/>
      <c r="AQ378" s="17"/>
      <c r="AR378" s="17"/>
      <c r="AS378" s="17"/>
      <c r="AT378" s="17"/>
      <c r="AU378" s="17"/>
      <c r="AV378" s="17"/>
      <c r="AW378" s="17"/>
      <c r="AX378" s="17"/>
      <c r="AY378" s="17"/>
      <c r="AZ378" s="17"/>
      <c r="BA378" s="17"/>
    </row>
    <row r="379" spans="2:53" x14ac:dyDescent="0.35">
      <c r="B379" s="6" t="s">
        <v>209</v>
      </c>
      <c r="C379" s="17"/>
      <c r="D379" s="17"/>
      <c r="E379" s="17"/>
      <c r="F379" s="17"/>
      <c r="G379" s="17"/>
      <c r="H379" s="17"/>
      <c r="I379" s="17"/>
      <c r="J379" s="17"/>
      <c r="K379" s="17"/>
      <c r="L379" s="17"/>
      <c r="M379" s="17"/>
      <c r="N379" s="17"/>
      <c r="O379" s="17"/>
      <c r="P379" s="17"/>
      <c r="Q379" s="17"/>
      <c r="R379" s="17"/>
      <c r="S379" s="17"/>
      <c r="T379" s="17"/>
      <c r="U379" s="17"/>
      <c r="V379" s="17"/>
      <c r="W379" s="17"/>
      <c r="X379" s="17"/>
      <c r="Y379" s="17"/>
      <c r="Z379" s="17"/>
      <c r="AA379" s="17"/>
      <c r="AB379" s="17"/>
      <c r="AC379" s="17"/>
      <c r="AD379" s="17"/>
      <c r="AE379" s="17"/>
      <c r="AF379" s="17"/>
      <c r="AG379" s="17"/>
      <c r="AH379" s="17"/>
      <c r="AI379" s="17"/>
      <c r="AJ379" s="17"/>
      <c r="AK379" s="17"/>
      <c r="AL379" s="17"/>
      <c r="AM379" s="17"/>
      <c r="AN379" s="17"/>
      <c r="AO379" s="17"/>
      <c r="AP379" s="17"/>
      <c r="AQ379" s="17"/>
      <c r="AR379" s="17"/>
      <c r="AS379" s="17"/>
      <c r="AT379" s="17"/>
      <c r="AU379" s="17"/>
      <c r="AV379" s="17"/>
      <c r="AW379" s="17"/>
      <c r="AX379" s="17"/>
      <c r="AY379" s="17"/>
      <c r="AZ379" s="17"/>
      <c r="BA379" s="17"/>
    </row>
    <row r="380" spans="2:53" x14ac:dyDescent="0.35">
      <c r="B380" s="21" t="s">
        <v>86</v>
      </c>
      <c r="C380" s="17"/>
      <c r="D380" s="17"/>
      <c r="E380" s="17"/>
      <c r="F380" s="17"/>
      <c r="G380" s="17"/>
      <c r="H380" s="17"/>
      <c r="I380" s="17"/>
      <c r="J380" s="17"/>
      <c r="K380" s="17"/>
      <c r="L380" s="17"/>
      <c r="M380" s="17"/>
      <c r="N380" s="17"/>
      <c r="O380" s="17"/>
      <c r="P380" s="17"/>
      <c r="Q380" s="17"/>
      <c r="R380" s="17"/>
      <c r="S380" s="17"/>
      <c r="T380" s="17"/>
      <c r="U380" s="17"/>
      <c r="V380" s="17"/>
      <c r="W380" s="17"/>
      <c r="X380" s="17"/>
      <c r="Y380" s="17"/>
      <c r="Z380" s="17"/>
      <c r="AA380" s="17"/>
      <c r="AB380" s="17"/>
      <c r="AC380" s="17"/>
      <c r="AD380" s="17"/>
      <c r="AE380" s="17"/>
      <c r="AF380" s="17"/>
      <c r="AG380" s="17"/>
      <c r="AH380" s="17"/>
      <c r="AI380" s="17"/>
      <c r="AJ380" s="17"/>
      <c r="AK380" s="17"/>
      <c r="AL380" s="17"/>
      <c r="AM380" s="17"/>
      <c r="AN380" s="17"/>
      <c r="AO380" s="17"/>
      <c r="AP380" s="17"/>
      <c r="AQ380" s="17"/>
      <c r="AR380" s="17"/>
      <c r="AS380" s="17"/>
      <c r="AT380" s="17"/>
      <c r="AU380" s="17"/>
      <c r="AV380" s="17"/>
      <c r="AW380" s="17"/>
      <c r="AX380" s="17"/>
      <c r="AY380" s="17"/>
      <c r="AZ380" s="17"/>
      <c r="BA380" s="17"/>
    </row>
    <row r="381" spans="2:53" x14ac:dyDescent="0.35">
      <c r="B381" t="s">
        <v>171</v>
      </c>
      <c r="C381" s="17">
        <v>0.170466776525078</v>
      </c>
      <c r="D381" s="17">
        <v>0.19756096990129901</v>
      </c>
      <c r="E381" s="17">
        <v>0.146530024549202</v>
      </c>
      <c r="F381" s="17"/>
      <c r="G381" s="17">
        <v>0.21789992343824199</v>
      </c>
      <c r="H381" s="17">
        <v>0.13155468747344001</v>
      </c>
      <c r="I381" s="17">
        <v>0.14538619211308401</v>
      </c>
      <c r="J381" s="17">
        <v>0.135840002112466</v>
      </c>
      <c r="K381" s="17">
        <v>0.20620726178575099</v>
      </c>
      <c r="L381" s="17">
        <v>0.18943539721479299</v>
      </c>
      <c r="M381" s="17"/>
      <c r="N381" s="17">
        <v>0.16909090487808201</v>
      </c>
      <c r="O381" s="17">
        <v>0.17137254018143899</v>
      </c>
      <c r="P381" s="17"/>
      <c r="Q381" s="17">
        <v>0.20399488357001799</v>
      </c>
      <c r="R381" s="17">
        <v>0.171542313218011</v>
      </c>
      <c r="S381" s="17">
        <v>0.14920308065183099</v>
      </c>
      <c r="T381" s="17">
        <v>0.148344011828141</v>
      </c>
      <c r="U381" s="17">
        <v>0.197122049146707</v>
      </c>
      <c r="V381" s="17">
        <v>0.185768408684824</v>
      </c>
      <c r="W381" s="17">
        <v>0.15266494208224299</v>
      </c>
      <c r="X381" s="17">
        <v>0.16577087755116901</v>
      </c>
      <c r="Y381" s="17">
        <v>0.205201967240976</v>
      </c>
      <c r="Z381" s="17">
        <v>0.14422697457839101</v>
      </c>
      <c r="AA381" s="17">
        <v>0.19263176452000999</v>
      </c>
      <c r="AB381" s="17">
        <v>0.10675739481036001</v>
      </c>
      <c r="AC381" s="17">
        <v>0.30517855495247398</v>
      </c>
      <c r="AD381" s="17">
        <v>0.17885898764675801</v>
      </c>
      <c r="AE381" s="17">
        <v>0.1116026072287</v>
      </c>
      <c r="AF381" s="17"/>
      <c r="AG381" s="17">
        <v>0.28452629451879102</v>
      </c>
      <c r="AH381" s="17">
        <v>0.145228641666695</v>
      </c>
      <c r="AI381" s="17">
        <v>0.17797183804307501</v>
      </c>
      <c r="AJ381" s="17">
        <v>0.17417848893489099</v>
      </c>
      <c r="AK381" s="17">
        <v>0.22485637114559401</v>
      </c>
      <c r="AL381" s="17">
        <v>0.14195975891482701</v>
      </c>
      <c r="AM381" s="17"/>
      <c r="AN381" s="17">
        <v>0.167708257747475</v>
      </c>
      <c r="AO381" s="17">
        <v>0.20746902120649</v>
      </c>
      <c r="AP381" s="17">
        <v>0.17614540130097101</v>
      </c>
      <c r="AQ381" s="17"/>
      <c r="AR381" s="17">
        <v>0.33520688703618101</v>
      </c>
      <c r="AS381" s="17">
        <v>0.25536452709690799</v>
      </c>
      <c r="AT381" s="17">
        <v>0.10161764434330101</v>
      </c>
      <c r="AU381" s="17"/>
      <c r="AV381" s="17">
        <v>0.27387530042019398</v>
      </c>
      <c r="AW381" s="17">
        <v>0.18989605023301401</v>
      </c>
      <c r="AX381" s="17">
        <v>0.134889991685154</v>
      </c>
      <c r="AY381" s="17"/>
      <c r="AZ381" s="17">
        <v>0.17923170345755701</v>
      </c>
      <c r="BA381" s="17">
        <v>0.15883684468058401</v>
      </c>
    </row>
    <row r="382" spans="2:53" x14ac:dyDescent="0.35">
      <c r="B382" t="s">
        <v>172</v>
      </c>
      <c r="C382" s="17">
        <v>0.28725186837211703</v>
      </c>
      <c r="D382" s="17">
        <v>0.30746624430463099</v>
      </c>
      <c r="E382" s="17">
        <v>0.26854082679569202</v>
      </c>
      <c r="F382" s="17"/>
      <c r="G382" s="17">
        <v>0.28532814114879901</v>
      </c>
      <c r="H382" s="17">
        <v>0.32967044716716198</v>
      </c>
      <c r="I382" s="17">
        <v>0.28878848637619597</v>
      </c>
      <c r="J382" s="17">
        <v>0.25334985014002498</v>
      </c>
      <c r="K382" s="17">
        <v>0.23988024077731199</v>
      </c>
      <c r="L382" s="17">
        <v>0.31435936716791801</v>
      </c>
      <c r="M382" s="17"/>
      <c r="N382" s="17">
        <v>0.29670625426668801</v>
      </c>
      <c r="O382" s="17">
        <v>0.28102785819267001</v>
      </c>
      <c r="P382" s="17"/>
      <c r="Q382" s="17">
        <v>0.20389738961560699</v>
      </c>
      <c r="R382" s="17">
        <v>0.24324615221774801</v>
      </c>
      <c r="S382" s="17">
        <v>0.21451585405627999</v>
      </c>
      <c r="T382" s="17">
        <v>0.30865501024078701</v>
      </c>
      <c r="U382" s="17">
        <v>0.29494506218007199</v>
      </c>
      <c r="V382" s="17">
        <v>0.29989000097950302</v>
      </c>
      <c r="W382" s="17">
        <v>0.29447022741928702</v>
      </c>
      <c r="X382" s="17">
        <v>0.259568002250195</v>
      </c>
      <c r="Y382" s="17">
        <v>0.34106774682381802</v>
      </c>
      <c r="Z382" s="17">
        <v>0.33481241632273301</v>
      </c>
      <c r="AA382" s="17">
        <v>0.385128928649622</v>
      </c>
      <c r="AB382" s="17">
        <v>0.49587927046097302</v>
      </c>
      <c r="AC382" s="17">
        <v>0.18908552217783101</v>
      </c>
      <c r="AD382" s="17">
        <v>0.49599171693133998</v>
      </c>
      <c r="AE382" s="17">
        <v>0.24057637053612399</v>
      </c>
      <c r="AF382" s="17"/>
      <c r="AG382" s="17">
        <v>0.43994551815296201</v>
      </c>
      <c r="AH382" s="17">
        <v>0.25673088102126801</v>
      </c>
      <c r="AI382" s="17">
        <v>0.25551973072096201</v>
      </c>
      <c r="AJ382" s="17">
        <v>0.37113915143303799</v>
      </c>
      <c r="AK382" s="17">
        <v>0.36195235528574499</v>
      </c>
      <c r="AL382" s="17">
        <v>0.246423694576105</v>
      </c>
      <c r="AM382" s="17"/>
      <c r="AN382" s="17">
        <v>0.29602076508138597</v>
      </c>
      <c r="AO382" s="17">
        <v>0.294152521058758</v>
      </c>
      <c r="AP382" s="17">
        <v>0.31893504572829801</v>
      </c>
      <c r="AQ382" s="17"/>
      <c r="AR382" s="17">
        <v>0.32489359729724199</v>
      </c>
      <c r="AS382" s="17">
        <v>0.39976089910027102</v>
      </c>
      <c r="AT382" s="17">
        <v>0.228461034075952</v>
      </c>
      <c r="AU382" s="17"/>
      <c r="AV382" s="17">
        <v>0.33257040674407601</v>
      </c>
      <c r="AW382" s="17">
        <v>0.358136040571013</v>
      </c>
      <c r="AX382" s="17">
        <v>0.21310268574469199</v>
      </c>
      <c r="AY382" s="17"/>
      <c r="AZ382" s="17">
        <v>0.28958762175541303</v>
      </c>
      <c r="BA382" s="17">
        <v>0.284152623750623</v>
      </c>
    </row>
    <row r="383" spans="2:53" x14ac:dyDescent="0.35">
      <c r="B383" t="s">
        <v>113</v>
      </c>
      <c r="C383" s="17">
        <v>0.266502528759478</v>
      </c>
      <c r="D383" s="17">
        <v>0.25853534865387801</v>
      </c>
      <c r="E383" s="17">
        <v>0.27467349172292199</v>
      </c>
      <c r="F383" s="17"/>
      <c r="G383" s="17">
        <v>0.238391173570317</v>
      </c>
      <c r="H383" s="17">
        <v>0.26875441842303499</v>
      </c>
      <c r="I383" s="17">
        <v>0.25583727596022798</v>
      </c>
      <c r="J383" s="17">
        <v>0.296483038526834</v>
      </c>
      <c r="K383" s="17">
        <v>0.29816127406300003</v>
      </c>
      <c r="L383" s="17">
        <v>0.24385300939353199</v>
      </c>
      <c r="M383" s="17"/>
      <c r="N383" s="17">
        <v>0.27126991756999502</v>
      </c>
      <c r="O383" s="17">
        <v>0.26336406193393003</v>
      </c>
      <c r="P383" s="17"/>
      <c r="Q383" s="17">
        <v>0.24756941730544799</v>
      </c>
      <c r="R383" s="17">
        <v>0.25429075937232198</v>
      </c>
      <c r="S383" s="17">
        <v>0.361124576000798</v>
      </c>
      <c r="T383" s="17">
        <v>0.262149379077385</v>
      </c>
      <c r="U383" s="17">
        <v>0.245733493411535</v>
      </c>
      <c r="V383" s="17">
        <v>0.25604594336495601</v>
      </c>
      <c r="W383" s="17">
        <v>0.267071657183928</v>
      </c>
      <c r="X383" s="17">
        <v>0.34876795262073401</v>
      </c>
      <c r="Y383" s="17">
        <v>0.17101477293698</v>
      </c>
      <c r="Z383" s="17">
        <v>0.24837631656798001</v>
      </c>
      <c r="AA383" s="17">
        <v>0.19474446307461199</v>
      </c>
      <c r="AB383" s="17">
        <v>0.17612173716593901</v>
      </c>
      <c r="AC383" s="17">
        <v>0.43453297384742301</v>
      </c>
      <c r="AD383" s="17">
        <v>0.15554562497379301</v>
      </c>
      <c r="AE383" s="17">
        <v>0.38722704069041303</v>
      </c>
      <c r="AF383" s="17"/>
      <c r="AG383" s="17">
        <v>0.17149509410710501</v>
      </c>
      <c r="AH383" s="17">
        <v>0.26643246844336699</v>
      </c>
      <c r="AI383" s="17">
        <v>0.25268078055828702</v>
      </c>
      <c r="AJ383" s="17">
        <v>0.29104580315255701</v>
      </c>
      <c r="AK383" s="17">
        <v>0.183357300955344</v>
      </c>
      <c r="AL383" s="17">
        <v>0.26279079804961097</v>
      </c>
      <c r="AM383" s="17"/>
      <c r="AN383" s="17">
        <v>0.26893834465819899</v>
      </c>
      <c r="AO383" s="17">
        <v>0.29673159950980998</v>
      </c>
      <c r="AP383" s="17">
        <v>0.21949325222426699</v>
      </c>
      <c r="AQ383" s="17"/>
      <c r="AR383" s="17">
        <v>0.17302406913309901</v>
      </c>
      <c r="AS383" s="17">
        <v>0.23973074019118901</v>
      </c>
      <c r="AT383" s="17">
        <v>0.28469016833025401</v>
      </c>
      <c r="AU383" s="17"/>
      <c r="AV383" s="17">
        <v>0.20679644641262299</v>
      </c>
      <c r="AW383" s="17">
        <v>0.25420051108826103</v>
      </c>
      <c r="AX383" s="17">
        <v>0.28377554608657202</v>
      </c>
      <c r="AY383" s="17"/>
      <c r="AZ383" s="17">
        <v>0.25737528596041498</v>
      </c>
      <c r="BA383" s="17">
        <v>0.2786132072054</v>
      </c>
    </row>
    <row r="384" spans="2:53" x14ac:dyDescent="0.35">
      <c r="B384" t="s">
        <v>173</v>
      </c>
      <c r="C384" s="17">
        <v>0.119624074940579</v>
      </c>
      <c r="D384" s="17">
        <v>0.102940084126059</v>
      </c>
      <c r="E384" s="17">
        <v>0.13357816152106</v>
      </c>
      <c r="F384" s="17"/>
      <c r="G384" s="17">
        <v>0.111358907500233</v>
      </c>
      <c r="H384" s="17">
        <v>0.13346412272109101</v>
      </c>
      <c r="I384" s="17">
        <v>0.12720491267005299</v>
      </c>
      <c r="J384" s="17">
        <v>0.11793454323505401</v>
      </c>
      <c r="K384" s="17">
        <v>0.112599381932373</v>
      </c>
      <c r="L384" s="17">
        <v>0.11589801750993201</v>
      </c>
      <c r="M384" s="17"/>
      <c r="N384" s="17">
        <v>0.11505141184795301</v>
      </c>
      <c r="O384" s="17">
        <v>0.12263434995506001</v>
      </c>
      <c r="P384" s="17"/>
      <c r="Q384" s="17">
        <v>0.14206247717371401</v>
      </c>
      <c r="R384" s="17">
        <v>0.13854556957807701</v>
      </c>
      <c r="S384" s="17">
        <v>0.108093003939242</v>
      </c>
      <c r="T384" s="17">
        <v>0.117069026602273</v>
      </c>
      <c r="U384" s="17">
        <v>0.103757543139942</v>
      </c>
      <c r="V384" s="17">
        <v>9.4789868402317998E-2</v>
      </c>
      <c r="W384" s="17">
        <v>0.10567989674565</v>
      </c>
      <c r="X384" s="17">
        <v>0.109141418101017</v>
      </c>
      <c r="Y384" s="17">
        <v>0.17381946829623099</v>
      </c>
      <c r="Z384" s="17">
        <v>0.14972921751545501</v>
      </c>
      <c r="AA384" s="17">
        <v>0.14880148718160599</v>
      </c>
      <c r="AB384" s="17">
        <v>0.108881677922133</v>
      </c>
      <c r="AC384" s="17">
        <v>3.07216088775898E-2</v>
      </c>
      <c r="AD384" s="17">
        <v>0.16960367044810901</v>
      </c>
      <c r="AE384" s="17">
        <v>9.36531326608738E-2</v>
      </c>
      <c r="AF384" s="17"/>
      <c r="AG384" s="17">
        <v>8.5333279342690499E-2</v>
      </c>
      <c r="AH384" s="17">
        <v>0.125263689937651</v>
      </c>
      <c r="AI384" s="17">
        <v>0.13766920597020299</v>
      </c>
      <c r="AJ384" s="17">
        <v>8.4245958467499105E-2</v>
      </c>
      <c r="AK384" s="17">
        <v>0.101887678805837</v>
      </c>
      <c r="AL384" s="17">
        <v>0.14819329018466901</v>
      </c>
      <c r="AM384" s="17"/>
      <c r="AN384" s="17">
        <v>0.12888920888581701</v>
      </c>
      <c r="AO384" s="17">
        <v>8.4578961595344102E-2</v>
      </c>
      <c r="AP384" s="17">
        <v>0.129041250698537</v>
      </c>
      <c r="AQ384" s="17"/>
      <c r="AR384" s="17">
        <v>8.8065983282456003E-2</v>
      </c>
      <c r="AS384" s="17">
        <v>8.1806866080100293E-2</v>
      </c>
      <c r="AT384" s="17">
        <v>0.15522097908517399</v>
      </c>
      <c r="AU384" s="17"/>
      <c r="AV384" s="17">
        <v>7.2734841253848395E-2</v>
      </c>
      <c r="AW384" s="17">
        <v>0.108448701516625</v>
      </c>
      <c r="AX384" s="17">
        <v>0.14828635849907601</v>
      </c>
      <c r="AY384" s="17"/>
      <c r="AZ384" s="17">
        <v>0.13843052158503499</v>
      </c>
      <c r="BA384" s="17">
        <v>9.46703366610641E-2</v>
      </c>
    </row>
    <row r="385" spans="2:53" x14ac:dyDescent="0.35">
      <c r="B385" t="s">
        <v>174</v>
      </c>
      <c r="C385" s="17">
        <v>0.125917175849768</v>
      </c>
      <c r="D385" s="17">
        <v>0.10808873756533199</v>
      </c>
      <c r="E385" s="17">
        <v>0.14195693448083099</v>
      </c>
      <c r="F385" s="17"/>
      <c r="G385" s="17">
        <v>8.3319308396213904E-2</v>
      </c>
      <c r="H385" s="17">
        <v>0.102495769411748</v>
      </c>
      <c r="I385" s="17">
        <v>0.16271095422705101</v>
      </c>
      <c r="J385" s="17">
        <v>0.168609821052563</v>
      </c>
      <c r="K385" s="17">
        <v>0.11152103623618</v>
      </c>
      <c r="L385" s="17">
        <v>0.114713147398876</v>
      </c>
      <c r="M385" s="17"/>
      <c r="N385" s="17">
        <v>0.129426760435815</v>
      </c>
      <c r="O385" s="17">
        <v>0.12360674654925401</v>
      </c>
      <c r="P385" s="17"/>
      <c r="Q385" s="17">
        <v>9.2125104672376501E-2</v>
      </c>
      <c r="R385" s="17">
        <v>0.15626975506312399</v>
      </c>
      <c r="S385" s="17">
        <v>0.12642311367463099</v>
      </c>
      <c r="T385" s="17">
        <v>0.15033264532190099</v>
      </c>
      <c r="U385" s="17">
        <v>0.15013273155899401</v>
      </c>
      <c r="V385" s="17">
        <v>0.13383280758729399</v>
      </c>
      <c r="W385" s="17">
        <v>0.16231152985212499</v>
      </c>
      <c r="X385" s="17">
        <v>9.5847531291653798E-2</v>
      </c>
      <c r="Y385" s="17">
        <v>0.108896044701995</v>
      </c>
      <c r="Z385" s="17">
        <v>9.6203200900218902E-2</v>
      </c>
      <c r="AA385" s="17">
        <v>7.8693356574149803E-2</v>
      </c>
      <c r="AB385" s="17">
        <v>8.7077377639729406E-2</v>
      </c>
      <c r="AC385" s="17">
        <v>4.0481340144682798E-2</v>
      </c>
      <c r="AD385" s="17">
        <v>0</v>
      </c>
      <c r="AE385" s="17">
        <v>0.14248910969807199</v>
      </c>
      <c r="AF385" s="17"/>
      <c r="AG385" s="17">
        <v>1.8699813878451099E-2</v>
      </c>
      <c r="AH385" s="17">
        <v>0.19662643634631</v>
      </c>
      <c r="AI385" s="17">
        <v>0.15889141547249999</v>
      </c>
      <c r="AJ385" s="17">
        <v>6.5069694511172907E-2</v>
      </c>
      <c r="AK385" s="17">
        <v>9.9902164294094695E-2</v>
      </c>
      <c r="AL385" s="17">
        <v>0.15591069447817801</v>
      </c>
      <c r="AM385" s="17"/>
      <c r="AN385" s="17">
        <v>0.119559344801814</v>
      </c>
      <c r="AO385" s="17">
        <v>9.1424785413805498E-2</v>
      </c>
      <c r="AP385" s="17">
        <v>0.13886109130378399</v>
      </c>
      <c r="AQ385" s="17"/>
      <c r="AR385" s="17">
        <v>3.62921811335973E-2</v>
      </c>
      <c r="AS385" s="17">
        <v>1.78009250856625E-2</v>
      </c>
      <c r="AT385" s="17">
        <v>0.21647533188923401</v>
      </c>
      <c r="AU385" s="17"/>
      <c r="AV385" s="17">
        <v>7.9263832790819902E-2</v>
      </c>
      <c r="AW385" s="17">
        <v>8.1623708501458697E-2</v>
      </c>
      <c r="AX385" s="17">
        <v>0.20661188750885301</v>
      </c>
      <c r="AY385" s="17"/>
      <c r="AZ385" s="17">
        <v>0.121184991636119</v>
      </c>
      <c r="BA385" s="17">
        <v>0.13219617626863001</v>
      </c>
    </row>
    <row r="386" spans="2:53" x14ac:dyDescent="0.35">
      <c r="B386" t="s">
        <v>130</v>
      </c>
      <c r="C386" s="17">
        <v>3.02375755529798E-2</v>
      </c>
      <c r="D386" s="17">
        <v>2.5408615448800499E-2</v>
      </c>
      <c r="E386" s="17">
        <v>3.4720560930293201E-2</v>
      </c>
      <c r="F386" s="17"/>
      <c r="G386" s="17">
        <v>6.3702545946195094E-2</v>
      </c>
      <c r="H386" s="17">
        <v>3.40605548035222E-2</v>
      </c>
      <c r="I386" s="17">
        <v>2.0072178653387798E-2</v>
      </c>
      <c r="J386" s="17">
        <v>2.7782744933058101E-2</v>
      </c>
      <c r="K386" s="17">
        <v>3.1630805205383902E-2</v>
      </c>
      <c r="L386" s="17">
        <v>2.1741061314949298E-2</v>
      </c>
      <c r="M386" s="17"/>
      <c r="N386" s="17">
        <v>1.8454751001467901E-2</v>
      </c>
      <c r="O386" s="17">
        <v>3.7994443187647303E-2</v>
      </c>
      <c r="P386" s="17"/>
      <c r="Q386" s="17">
        <v>0.110350727662837</v>
      </c>
      <c r="R386" s="17">
        <v>3.6105450550718003E-2</v>
      </c>
      <c r="S386" s="17">
        <v>4.0640371677217603E-2</v>
      </c>
      <c r="T386" s="17">
        <v>1.3449926929513099E-2</v>
      </c>
      <c r="U386" s="17">
        <v>8.3091205627497406E-3</v>
      </c>
      <c r="V386" s="17">
        <v>2.9672970981104999E-2</v>
      </c>
      <c r="W386" s="17">
        <v>1.7801746716767802E-2</v>
      </c>
      <c r="X386" s="17">
        <v>2.09042181852317E-2</v>
      </c>
      <c r="Y386" s="17">
        <v>0</v>
      </c>
      <c r="Z386" s="17">
        <v>2.6651874115221401E-2</v>
      </c>
      <c r="AA386" s="17">
        <v>0</v>
      </c>
      <c r="AB386" s="17">
        <v>2.5282542000866701E-2</v>
      </c>
      <c r="AC386" s="17">
        <v>0</v>
      </c>
      <c r="AD386" s="17">
        <v>0</v>
      </c>
      <c r="AE386" s="17">
        <v>2.4451739185818101E-2</v>
      </c>
      <c r="AF386" s="17"/>
      <c r="AG386" s="17">
        <v>0</v>
      </c>
      <c r="AH386" s="17">
        <v>9.7178825847077394E-3</v>
      </c>
      <c r="AI386" s="17">
        <v>1.7267029234974099E-2</v>
      </c>
      <c r="AJ386" s="17">
        <v>1.4320903500842801E-2</v>
      </c>
      <c r="AK386" s="17">
        <v>2.80441295133846E-2</v>
      </c>
      <c r="AL386" s="17">
        <v>4.47217637966087E-2</v>
      </c>
      <c r="AM386" s="17"/>
      <c r="AN386" s="17">
        <v>1.8884078825309E-2</v>
      </c>
      <c r="AO386" s="17">
        <v>2.56431112157922E-2</v>
      </c>
      <c r="AP386" s="17">
        <v>1.7523958744143E-2</v>
      </c>
      <c r="AQ386" s="17"/>
      <c r="AR386" s="17">
        <v>4.2517282117423498E-2</v>
      </c>
      <c r="AS386" s="17">
        <v>5.5360424458691998E-3</v>
      </c>
      <c r="AT386" s="17">
        <v>1.35348422760858E-2</v>
      </c>
      <c r="AU386" s="17"/>
      <c r="AV386" s="17">
        <v>3.4759172378439E-2</v>
      </c>
      <c r="AW386" s="17">
        <v>7.6949880896291902E-3</v>
      </c>
      <c r="AX386" s="17">
        <v>1.33335304756536E-2</v>
      </c>
      <c r="AY386" s="17"/>
      <c r="AZ386" s="17">
        <v>1.4189875605460599E-2</v>
      </c>
      <c r="BA386" s="17">
        <v>5.15308114336991E-2</v>
      </c>
    </row>
    <row r="387" spans="2:53" x14ac:dyDescent="0.35">
      <c r="C387" s="17"/>
      <c r="D387" s="17"/>
      <c r="E387" s="17"/>
      <c r="F387" s="17"/>
      <c r="G387" s="17"/>
      <c r="H387" s="17"/>
      <c r="I387" s="17"/>
      <c r="J387" s="17"/>
      <c r="K387" s="17"/>
      <c r="L387" s="17"/>
      <c r="M387" s="17"/>
      <c r="N387" s="17"/>
      <c r="O387" s="17"/>
      <c r="P387" s="17"/>
      <c r="Q387" s="17"/>
      <c r="R387" s="17"/>
      <c r="S387" s="17"/>
      <c r="T387" s="17"/>
      <c r="U387" s="17"/>
      <c r="V387" s="17"/>
      <c r="W387" s="17"/>
      <c r="X387" s="17"/>
      <c r="Y387" s="17"/>
      <c r="Z387" s="17"/>
      <c r="AA387" s="17"/>
      <c r="AB387" s="17"/>
      <c r="AC387" s="17"/>
      <c r="AD387" s="17"/>
      <c r="AE387" s="17"/>
      <c r="AF387" s="17"/>
      <c r="AG387" s="17"/>
      <c r="AH387" s="17"/>
      <c r="AI387" s="17"/>
      <c r="AJ387" s="17"/>
      <c r="AK387" s="17"/>
      <c r="AL387" s="17"/>
      <c r="AM387" s="17"/>
      <c r="AN387" s="17"/>
      <c r="AO387" s="17"/>
      <c r="AP387" s="17"/>
      <c r="AQ387" s="17"/>
      <c r="AR387" s="17"/>
      <c r="AS387" s="17"/>
      <c r="AT387" s="17"/>
      <c r="AU387" s="17"/>
      <c r="AV387" s="17"/>
      <c r="AW387" s="17"/>
      <c r="AX387" s="17"/>
      <c r="AY387" s="17"/>
      <c r="AZ387" s="17"/>
      <c r="BA387" s="17"/>
    </row>
    <row r="388" spans="2:53" x14ac:dyDescent="0.35">
      <c r="B388" s="6" t="s">
        <v>216</v>
      </c>
      <c r="C388" s="17"/>
      <c r="D388" s="17"/>
      <c r="E388" s="17"/>
      <c r="F388" s="17"/>
      <c r="G388" s="17"/>
      <c r="H388" s="17"/>
      <c r="I388" s="17"/>
      <c r="J388" s="17"/>
      <c r="K388" s="17"/>
      <c r="L388" s="17"/>
      <c r="M388" s="17"/>
      <c r="N388" s="17"/>
      <c r="O388" s="17"/>
      <c r="P388" s="17"/>
      <c r="Q388" s="17"/>
      <c r="R388" s="17"/>
      <c r="S388" s="17"/>
      <c r="T388" s="17"/>
      <c r="U388" s="17"/>
      <c r="V388" s="17"/>
      <c r="W388" s="17"/>
      <c r="X388" s="17"/>
      <c r="Y388" s="17"/>
      <c r="Z388" s="17"/>
      <c r="AA388" s="17"/>
      <c r="AB388" s="17"/>
      <c r="AC388" s="17"/>
      <c r="AD388" s="17"/>
      <c r="AE388" s="17"/>
      <c r="AF388" s="17"/>
      <c r="AG388" s="17"/>
      <c r="AH388" s="17"/>
      <c r="AI388" s="17"/>
      <c r="AJ388" s="17"/>
      <c r="AK388" s="17"/>
      <c r="AL388" s="17"/>
      <c r="AM388" s="17"/>
      <c r="AN388" s="17"/>
      <c r="AO388" s="17"/>
      <c r="AP388" s="17"/>
      <c r="AQ388" s="17"/>
      <c r="AR388" s="17"/>
      <c r="AS388" s="17"/>
      <c r="AT388" s="17"/>
      <c r="AU388" s="17"/>
      <c r="AV388" s="17"/>
      <c r="AW388" s="17"/>
      <c r="AX388" s="17"/>
      <c r="AY388" s="17"/>
      <c r="AZ388" s="17"/>
      <c r="BA388" s="17"/>
    </row>
    <row r="389" spans="2:53" x14ac:dyDescent="0.35">
      <c r="B389" s="21" t="s">
        <v>86</v>
      </c>
      <c r="C389" s="17"/>
      <c r="D389" s="17"/>
      <c r="E389" s="17"/>
      <c r="F389" s="17"/>
      <c r="G389" s="17"/>
      <c r="H389" s="17"/>
      <c r="I389" s="17"/>
      <c r="J389" s="17"/>
      <c r="K389" s="17"/>
      <c r="L389" s="17"/>
      <c r="M389" s="17"/>
      <c r="N389" s="17"/>
      <c r="O389" s="17"/>
      <c r="P389" s="17"/>
      <c r="Q389" s="17"/>
      <c r="R389" s="17"/>
      <c r="S389" s="17"/>
      <c r="T389" s="17"/>
      <c r="U389" s="17"/>
      <c r="V389" s="17"/>
      <c r="W389" s="17"/>
      <c r="X389" s="17"/>
      <c r="Y389" s="17"/>
      <c r="Z389" s="17"/>
      <c r="AA389" s="17"/>
      <c r="AB389" s="17"/>
      <c r="AC389" s="17"/>
      <c r="AD389" s="17"/>
      <c r="AE389" s="17"/>
      <c r="AF389" s="17"/>
      <c r="AG389" s="17"/>
      <c r="AH389" s="17"/>
      <c r="AI389" s="17"/>
      <c r="AJ389" s="17"/>
      <c r="AK389" s="17"/>
      <c r="AL389" s="17"/>
      <c r="AM389" s="17"/>
      <c r="AN389" s="17"/>
      <c r="AO389" s="17"/>
      <c r="AP389" s="17"/>
      <c r="AQ389" s="17"/>
      <c r="AR389" s="17"/>
      <c r="AS389" s="17"/>
      <c r="AT389" s="17"/>
      <c r="AU389" s="17"/>
      <c r="AV389" s="17"/>
      <c r="AW389" s="17"/>
      <c r="AX389" s="17"/>
      <c r="AY389" s="17"/>
      <c r="AZ389" s="17"/>
      <c r="BA389" s="17"/>
    </row>
    <row r="390" spans="2:53" x14ac:dyDescent="0.35">
      <c r="B390" t="s">
        <v>171</v>
      </c>
      <c r="C390" s="17">
        <v>0.42013129583051301</v>
      </c>
      <c r="D390" s="17">
        <v>0.41953509909887399</v>
      </c>
      <c r="E390" s="17">
        <v>0.42074902520465401</v>
      </c>
      <c r="F390" s="17"/>
      <c r="G390" s="17">
        <v>0.36882104524821702</v>
      </c>
      <c r="H390" s="17">
        <v>0.31869555730298799</v>
      </c>
      <c r="I390" s="17">
        <v>0.40321645806252499</v>
      </c>
      <c r="J390" s="17">
        <v>0.448378757542576</v>
      </c>
      <c r="K390" s="17">
        <v>0.50088259744800601</v>
      </c>
      <c r="L390" s="17">
        <v>0.439928363824169</v>
      </c>
      <c r="M390" s="17"/>
      <c r="N390" s="17">
        <v>0.39759791063912298</v>
      </c>
      <c r="O390" s="17">
        <v>0.43496547124630103</v>
      </c>
      <c r="P390" s="17"/>
      <c r="Q390" s="17">
        <v>0.36116862896796198</v>
      </c>
      <c r="R390" s="17">
        <v>0.43946960654205203</v>
      </c>
      <c r="S390" s="17">
        <v>0.38303282329224703</v>
      </c>
      <c r="T390" s="17">
        <v>0.45431643787717402</v>
      </c>
      <c r="U390" s="17">
        <v>0.40934082472726202</v>
      </c>
      <c r="V390" s="17">
        <v>0.42548866210828401</v>
      </c>
      <c r="W390" s="17">
        <v>0.47345789397898602</v>
      </c>
      <c r="X390" s="17">
        <v>0.41748523960535799</v>
      </c>
      <c r="Y390" s="17">
        <v>0.35530861357140398</v>
      </c>
      <c r="Z390" s="17">
        <v>0.41862711102474498</v>
      </c>
      <c r="AA390" s="17">
        <v>0.50167684620793296</v>
      </c>
      <c r="AB390" s="17">
        <v>0.43770849602850298</v>
      </c>
      <c r="AC390" s="17">
        <v>0.33521342339046301</v>
      </c>
      <c r="AD390" s="17">
        <v>0.50487673642126896</v>
      </c>
      <c r="AE390" s="17">
        <v>0.488128617348772</v>
      </c>
      <c r="AF390" s="17"/>
      <c r="AG390" s="17">
        <v>0.29268603033505902</v>
      </c>
      <c r="AH390" s="17">
        <v>0.670197476687587</v>
      </c>
      <c r="AI390" s="17">
        <v>0.24880132631451801</v>
      </c>
      <c r="AJ390" s="17">
        <v>0.24736935423134801</v>
      </c>
      <c r="AK390" s="17">
        <v>0.48254813302042399</v>
      </c>
      <c r="AL390" s="17">
        <v>0.43255045416270699</v>
      </c>
      <c r="AM390" s="17"/>
      <c r="AN390" s="17">
        <v>0.27942865456015598</v>
      </c>
      <c r="AO390" s="17">
        <v>0.35913918415612101</v>
      </c>
      <c r="AP390" s="17">
        <v>0.55763053808490304</v>
      </c>
      <c r="AQ390" s="17"/>
      <c r="AR390" s="17">
        <v>0.28525906169333498</v>
      </c>
      <c r="AS390" s="17">
        <v>0.34326827205416599</v>
      </c>
      <c r="AT390" s="17">
        <v>0.52020546323071004</v>
      </c>
      <c r="AU390" s="17"/>
      <c r="AV390" s="17">
        <v>0.33973557365515</v>
      </c>
      <c r="AW390" s="17">
        <v>0.38980071031336899</v>
      </c>
      <c r="AX390" s="17">
        <v>0.52052783908019795</v>
      </c>
      <c r="AY390" s="17"/>
      <c r="AZ390" s="17">
        <v>0.398159590831351</v>
      </c>
      <c r="BA390" s="17">
        <v>0.449284925246488</v>
      </c>
    </row>
    <row r="391" spans="2:53" x14ac:dyDescent="0.35">
      <c r="B391" t="s">
        <v>172</v>
      </c>
      <c r="C391" s="17">
        <v>0.28224507532554599</v>
      </c>
      <c r="D391" s="17">
        <v>0.28225038375507899</v>
      </c>
      <c r="E391" s="17">
        <v>0.28324955506127503</v>
      </c>
      <c r="F391" s="17"/>
      <c r="G391" s="17">
        <v>0.264210750317176</v>
      </c>
      <c r="H391" s="17">
        <v>0.30460410678918598</v>
      </c>
      <c r="I391" s="17">
        <v>0.29348058741740601</v>
      </c>
      <c r="J391" s="17">
        <v>0.22934474098902</v>
      </c>
      <c r="K391" s="17">
        <v>0.27184625147923602</v>
      </c>
      <c r="L391" s="17">
        <v>0.31077069389878498</v>
      </c>
      <c r="M391" s="17"/>
      <c r="N391" s="17">
        <v>0.29017277078218601</v>
      </c>
      <c r="O391" s="17">
        <v>0.27702611581067998</v>
      </c>
      <c r="P391" s="17"/>
      <c r="Q391" s="17">
        <v>0.23153320984978301</v>
      </c>
      <c r="R391" s="17">
        <v>0.307136017106802</v>
      </c>
      <c r="S391" s="17">
        <v>0.294419603038171</v>
      </c>
      <c r="T391" s="17">
        <v>0.27352259186709899</v>
      </c>
      <c r="U391" s="17">
        <v>0.29189344477554202</v>
      </c>
      <c r="V391" s="17">
        <v>0.27497859660582102</v>
      </c>
      <c r="W391" s="17">
        <v>0.27772160081527902</v>
      </c>
      <c r="X391" s="17">
        <v>0.30013201259848898</v>
      </c>
      <c r="Y391" s="17">
        <v>0.389877431767854</v>
      </c>
      <c r="Z391" s="17">
        <v>0.30123026547805798</v>
      </c>
      <c r="AA391" s="17">
        <v>0.29250765289796998</v>
      </c>
      <c r="AB391" s="17">
        <v>0.272376618072045</v>
      </c>
      <c r="AC391" s="17">
        <v>0.201613171098706</v>
      </c>
      <c r="AD391" s="17">
        <v>0.27698133841633299</v>
      </c>
      <c r="AE391" s="17">
        <v>7.58703177450092E-2</v>
      </c>
      <c r="AF391" s="17"/>
      <c r="AG391" s="17">
        <v>0.40535655050388902</v>
      </c>
      <c r="AH391" s="17">
        <v>0.186093033513997</v>
      </c>
      <c r="AI391" s="17">
        <v>0.33092634274713401</v>
      </c>
      <c r="AJ391" s="17">
        <v>0.28403764791934</v>
      </c>
      <c r="AK391" s="17">
        <v>0.34346043223063899</v>
      </c>
      <c r="AL391" s="17">
        <v>0.26332473269942402</v>
      </c>
      <c r="AM391" s="17"/>
      <c r="AN391" s="17">
        <v>0.31628078724672798</v>
      </c>
      <c r="AO391" s="17">
        <v>0.32964667824652299</v>
      </c>
      <c r="AP391" s="17">
        <v>0.25419603656321998</v>
      </c>
      <c r="AQ391" s="17"/>
      <c r="AR391" s="17">
        <v>0.34624487154452799</v>
      </c>
      <c r="AS391" s="17">
        <v>0.36224757486041198</v>
      </c>
      <c r="AT391" s="17">
        <v>0.229265814623341</v>
      </c>
      <c r="AU391" s="17"/>
      <c r="AV391" s="17">
        <v>0.31616422091827301</v>
      </c>
      <c r="AW391" s="17">
        <v>0.33040482079887201</v>
      </c>
      <c r="AX391" s="17">
        <v>0.22045602153101901</v>
      </c>
      <c r="AY391" s="17"/>
      <c r="AZ391" s="17">
        <v>0.288242341015015</v>
      </c>
      <c r="BA391" s="17">
        <v>0.27428747433706502</v>
      </c>
    </row>
    <row r="392" spans="2:53" x14ac:dyDescent="0.35">
      <c r="B392" t="s">
        <v>113</v>
      </c>
      <c r="C392" s="17">
        <v>0.16708452440230601</v>
      </c>
      <c r="D392" s="17">
        <v>0.17537102576828201</v>
      </c>
      <c r="E392" s="17">
        <v>0.160174745755223</v>
      </c>
      <c r="F392" s="17"/>
      <c r="G392" s="17">
        <v>0.19293549468482199</v>
      </c>
      <c r="H392" s="17">
        <v>0.21598889418143</v>
      </c>
      <c r="I392" s="17">
        <v>0.16802220124946701</v>
      </c>
      <c r="J392" s="17">
        <v>0.165453273444013</v>
      </c>
      <c r="K392" s="17">
        <v>0.11863398339779101</v>
      </c>
      <c r="L392" s="17">
        <v>0.15954491547101499</v>
      </c>
      <c r="M392" s="17"/>
      <c r="N392" s="17">
        <v>0.18145855266119901</v>
      </c>
      <c r="O392" s="17">
        <v>0.15762181585617099</v>
      </c>
      <c r="P392" s="17"/>
      <c r="Q392" s="17">
        <v>0.19758813298663699</v>
      </c>
      <c r="R392" s="17">
        <v>0.125357812728115</v>
      </c>
      <c r="S392" s="17">
        <v>0.19936519267578701</v>
      </c>
      <c r="T392" s="17">
        <v>0.144680580929473</v>
      </c>
      <c r="U392" s="17">
        <v>0.18852849695292101</v>
      </c>
      <c r="V392" s="17">
        <v>0.19013286406079799</v>
      </c>
      <c r="W392" s="17">
        <v>0.15527621944810099</v>
      </c>
      <c r="X392" s="17">
        <v>0.18487818953440299</v>
      </c>
      <c r="Y392" s="17">
        <v>0.125825015096133</v>
      </c>
      <c r="Z392" s="17">
        <v>0.148204882774923</v>
      </c>
      <c r="AA392" s="17">
        <v>7.3514653811276698E-2</v>
      </c>
      <c r="AB392" s="17">
        <v>0.163260115361097</v>
      </c>
      <c r="AC392" s="17">
        <v>0.25624741390290101</v>
      </c>
      <c r="AD392" s="17">
        <v>0</v>
      </c>
      <c r="AE392" s="17">
        <v>0.20651144092894699</v>
      </c>
      <c r="AF392" s="17"/>
      <c r="AG392" s="17">
        <v>0.20269179801517601</v>
      </c>
      <c r="AH392" s="17">
        <v>8.9960307416810895E-2</v>
      </c>
      <c r="AI392" s="17">
        <v>0.19355018056938</v>
      </c>
      <c r="AJ392" s="17">
        <v>0.26541339968053801</v>
      </c>
      <c r="AK392" s="17">
        <v>9.5786883476863094E-2</v>
      </c>
      <c r="AL392" s="17">
        <v>0.17287866288200601</v>
      </c>
      <c r="AM392" s="17"/>
      <c r="AN392" s="17">
        <v>0.19717969476865699</v>
      </c>
      <c r="AO392" s="17">
        <v>0.19922948767274901</v>
      </c>
      <c r="AP392" s="17">
        <v>0.12207203779895801</v>
      </c>
      <c r="AQ392" s="17"/>
      <c r="AR392" s="17">
        <v>0.18255266662612801</v>
      </c>
      <c r="AS392" s="17">
        <v>0.192753863668949</v>
      </c>
      <c r="AT392" s="17">
        <v>0.137321181755755</v>
      </c>
      <c r="AU392" s="17"/>
      <c r="AV392" s="17">
        <v>0.145285925959348</v>
      </c>
      <c r="AW392" s="17">
        <v>0.17807918417194199</v>
      </c>
      <c r="AX392" s="17">
        <v>0.143078442532665</v>
      </c>
      <c r="AY392" s="17"/>
      <c r="AZ392" s="17">
        <v>0.17666521629802701</v>
      </c>
      <c r="BA392" s="17">
        <v>0.15437217726824701</v>
      </c>
    </row>
    <row r="393" spans="2:53" x14ac:dyDescent="0.35">
      <c r="B393" t="s">
        <v>173</v>
      </c>
      <c r="C393" s="17">
        <v>5.9401819939762603E-2</v>
      </c>
      <c r="D393" s="17">
        <v>5.3519959167448602E-2</v>
      </c>
      <c r="E393" s="17">
        <v>6.3354228638034193E-2</v>
      </c>
      <c r="F393" s="17"/>
      <c r="G393" s="17">
        <v>5.7201233934652602E-2</v>
      </c>
      <c r="H393" s="17">
        <v>3.9403825877082799E-2</v>
      </c>
      <c r="I393" s="17">
        <v>7.6008114405460597E-2</v>
      </c>
      <c r="J393" s="17">
        <v>8.7581017002714395E-2</v>
      </c>
      <c r="K393" s="17">
        <v>4.98869116797859E-2</v>
      </c>
      <c r="L393" s="17">
        <v>4.8978219677983499E-2</v>
      </c>
      <c r="M393" s="17"/>
      <c r="N393" s="17">
        <v>7.1102227242844901E-2</v>
      </c>
      <c r="O393" s="17">
        <v>5.16992092181204E-2</v>
      </c>
      <c r="P393" s="17"/>
      <c r="Q393" s="17">
        <v>4.2801478721281698E-2</v>
      </c>
      <c r="R393" s="17">
        <v>5.4502428534106702E-2</v>
      </c>
      <c r="S393" s="17">
        <v>5.8056849275820097E-2</v>
      </c>
      <c r="T393" s="17">
        <v>5.1072375788189003E-2</v>
      </c>
      <c r="U393" s="17">
        <v>7.1901827742077998E-2</v>
      </c>
      <c r="V393" s="17">
        <v>3.78704132965728E-2</v>
      </c>
      <c r="W393" s="17">
        <v>5.2166347156762299E-2</v>
      </c>
      <c r="X393" s="17">
        <v>5.25965126240737E-2</v>
      </c>
      <c r="Y393" s="17">
        <v>0.105306300583332</v>
      </c>
      <c r="Z393" s="17">
        <v>4.7275532514435503E-2</v>
      </c>
      <c r="AA393" s="17">
        <v>0.104114311124645</v>
      </c>
      <c r="AB393" s="17">
        <v>8.1399842826635496E-2</v>
      </c>
      <c r="AC393" s="17">
        <v>0.20692599160792999</v>
      </c>
      <c r="AD393" s="17">
        <v>0.140774257465516</v>
      </c>
      <c r="AE393" s="17">
        <v>0.127708036252282</v>
      </c>
      <c r="AF393" s="17"/>
      <c r="AG393" s="17">
        <v>7.3776697996651E-2</v>
      </c>
      <c r="AH393" s="17">
        <v>1.81598631618245E-2</v>
      </c>
      <c r="AI393" s="17">
        <v>0.105412022422628</v>
      </c>
      <c r="AJ393" s="17">
        <v>0.12118587394430901</v>
      </c>
      <c r="AK393" s="17">
        <v>3.4574710867091803E-2</v>
      </c>
      <c r="AL393" s="17">
        <v>5.0948161260791602E-2</v>
      </c>
      <c r="AM393" s="17"/>
      <c r="AN393" s="17">
        <v>0.111649479943649</v>
      </c>
      <c r="AO393" s="17">
        <v>5.9515606501368598E-2</v>
      </c>
      <c r="AP393" s="17">
        <v>2.92848767299951E-2</v>
      </c>
      <c r="AQ393" s="17"/>
      <c r="AR393" s="17">
        <v>6.1512580752667502E-2</v>
      </c>
      <c r="AS393" s="17">
        <v>6.5041210843104602E-2</v>
      </c>
      <c r="AT393" s="17">
        <v>5.6321736618698701E-2</v>
      </c>
      <c r="AU393" s="17"/>
      <c r="AV393" s="17">
        <v>5.6730596593620897E-2</v>
      </c>
      <c r="AW393" s="17">
        <v>6.3193045024323505E-2</v>
      </c>
      <c r="AX393" s="17">
        <v>5.9631917314448502E-2</v>
      </c>
      <c r="AY393" s="17"/>
      <c r="AZ393" s="17">
        <v>7.4148674906986595E-2</v>
      </c>
      <c r="BA393" s="17">
        <v>3.9834638203890299E-2</v>
      </c>
    </row>
    <row r="394" spans="2:53" x14ac:dyDescent="0.35">
      <c r="B394" t="s">
        <v>174</v>
      </c>
      <c r="C394" s="17">
        <v>4.0467695648618997E-2</v>
      </c>
      <c r="D394" s="17">
        <v>4.27842272786031E-2</v>
      </c>
      <c r="E394" s="17">
        <v>3.7951300843367897E-2</v>
      </c>
      <c r="F394" s="17"/>
      <c r="G394" s="17">
        <v>5.9812984742689701E-2</v>
      </c>
      <c r="H394" s="17">
        <v>7.4021838969331094E-2</v>
      </c>
      <c r="I394" s="17">
        <v>4.0527034561757401E-2</v>
      </c>
      <c r="J394" s="17">
        <v>2.7968163445740098E-2</v>
      </c>
      <c r="K394" s="17">
        <v>3.21942355986179E-2</v>
      </c>
      <c r="L394" s="17">
        <v>2.7049708194190399E-2</v>
      </c>
      <c r="M394" s="17"/>
      <c r="N394" s="17">
        <v>3.7664327755286699E-2</v>
      </c>
      <c r="O394" s="17">
        <v>4.2313208461339798E-2</v>
      </c>
      <c r="P394" s="17"/>
      <c r="Q394" s="17">
        <v>4.9294279199428997E-2</v>
      </c>
      <c r="R394" s="17">
        <v>4.8277685257984197E-2</v>
      </c>
      <c r="S394" s="17">
        <v>4.2216908964775403E-2</v>
      </c>
      <c r="T394" s="17">
        <v>4.4872490401362403E-2</v>
      </c>
      <c r="U394" s="17">
        <v>1.2807730714523799E-2</v>
      </c>
      <c r="V394" s="17">
        <v>3.4427383178525298E-2</v>
      </c>
      <c r="W394" s="17">
        <v>2.0313319166210399E-2</v>
      </c>
      <c r="X394" s="17">
        <v>3.2160684003189798E-2</v>
      </c>
      <c r="Y394" s="17">
        <v>2.3682638981276399E-2</v>
      </c>
      <c r="Z394" s="17">
        <v>8.4662208207838804E-2</v>
      </c>
      <c r="AA394" s="17">
        <v>2.8186535958175499E-2</v>
      </c>
      <c r="AB394" s="17">
        <v>4.52549277117184E-2</v>
      </c>
      <c r="AC394" s="17">
        <v>0</v>
      </c>
      <c r="AD394" s="17">
        <v>7.7367667696882997E-2</v>
      </c>
      <c r="AE394" s="17">
        <v>7.7329848539171006E-2</v>
      </c>
      <c r="AF394" s="17"/>
      <c r="AG394" s="17">
        <v>2.5488923149225198E-2</v>
      </c>
      <c r="AH394" s="17">
        <v>2.5239444668912099E-2</v>
      </c>
      <c r="AI394" s="17">
        <v>9.3817727892477096E-2</v>
      </c>
      <c r="AJ394" s="17">
        <v>6.7672820723622004E-2</v>
      </c>
      <c r="AK394" s="17">
        <v>3.4896866382305901E-2</v>
      </c>
      <c r="AL394" s="17">
        <v>2.97608132284021E-2</v>
      </c>
      <c r="AM394" s="17"/>
      <c r="AN394" s="17">
        <v>7.2827715699527201E-2</v>
      </c>
      <c r="AO394" s="17">
        <v>1.9249653063555298E-2</v>
      </c>
      <c r="AP394" s="17">
        <v>2.6331791239578E-2</v>
      </c>
      <c r="AQ394" s="17"/>
      <c r="AR394" s="17">
        <v>0.11212449081614501</v>
      </c>
      <c r="AS394" s="17">
        <v>2.8482344465951898E-2</v>
      </c>
      <c r="AT394" s="17">
        <v>3.8765651318913401E-2</v>
      </c>
      <c r="AU394" s="17"/>
      <c r="AV394" s="17">
        <v>0.117846464647316</v>
      </c>
      <c r="AW394" s="17">
        <v>3.0645878754221902E-2</v>
      </c>
      <c r="AX394" s="17">
        <v>3.4605537738714102E-2</v>
      </c>
      <c r="AY394" s="17"/>
      <c r="AZ394" s="17">
        <v>4.7904621886134501E-2</v>
      </c>
      <c r="BA394" s="17">
        <v>3.05998500931314E-2</v>
      </c>
    </row>
    <row r="395" spans="2:53" x14ac:dyDescent="0.35">
      <c r="B395" t="s">
        <v>130</v>
      </c>
      <c r="C395" s="17">
        <v>3.06695888532534E-2</v>
      </c>
      <c r="D395" s="17">
        <v>2.6539304931713401E-2</v>
      </c>
      <c r="E395" s="17">
        <v>3.4521144497445998E-2</v>
      </c>
      <c r="F395" s="17"/>
      <c r="G395" s="17">
        <v>5.7018491072443403E-2</v>
      </c>
      <c r="H395" s="17">
        <v>4.72857768799817E-2</v>
      </c>
      <c r="I395" s="17">
        <v>1.8745604303384299E-2</v>
      </c>
      <c r="J395" s="17">
        <v>4.1274047575937403E-2</v>
      </c>
      <c r="K395" s="17">
        <v>2.6556020396563199E-2</v>
      </c>
      <c r="L395" s="17">
        <v>1.37280989338574E-2</v>
      </c>
      <c r="M395" s="17"/>
      <c r="N395" s="17">
        <v>2.20042109193604E-2</v>
      </c>
      <c r="O395" s="17">
        <v>3.6374179407387602E-2</v>
      </c>
      <c r="P395" s="17"/>
      <c r="Q395" s="17">
        <v>0.11761427027490701</v>
      </c>
      <c r="R395" s="17">
        <v>2.52564498309392E-2</v>
      </c>
      <c r="S395" s="17">
        <v>2.2908622753199499E-2</v>
      </c>
      <c r="T395" s="17">
        <v>3.1535523136702499E-2</v>
      </c>
      <c r="U395" s="17">
        <v>2.5527675087674E-2</v>
      </c>
      <c r="V395" s="17">
        <v>3.7102080749999503E-2</v>
      </c>
      <c r="W395" s="17">
        <v>2.10646194346614E-2</v>
      </c>
      <c r="X395" s="17">
        <v>1.2747361634487199E-2</v>
      </c>
      <c r="Y395" s="17">
        <v>0</v>
      </c>
      <c r="Z395" s="17">
        <v>0</v>
      </c>
      <c r="AA395" s="17">
        <v>0</v>
      </c>
      <c r="AB395" s="17">
        <v>0</v>
      </c>
      <c r="AC395" s="17">
        <v>0</v>
      </c>
      <c r="AD395" s="17">
        <v>0</v>
      </c>
      <c r="AE395" s="17">
        <v>2.4451739185818101E-2</v>
      </c>
      <c r="AF395" s="17"/>
      <c r="AG395" s="17">
        <v>0</v>
      </c>
      <c r="AH395" s="17">
        <v>1.0349874550868301E-2</v>
      </c>
      <c r="AI395" s="17">
        <v>2.7492400053864101E-2</v>
      </c>
      <c r="AJ395" s="17">
        <v>1.4320903500842801E-2</v>
      </c>
      <c r="AK395" s="17">
        <v>8.7329740226759905E-3</v>
      </c>
      <c r="AL395" s="17">
        <v>5.0537175766669301E-2</v>
      </c>
      <c r="AM395" s="17"/>
      <c r="AN395" s="17">
        <v>2.2633667781282899E-2</v>
      </c>
      <c r="AO395" s="17">
        <v>3.3219390359683403E-2</v>
      </c>
      <c r="AP395" s="17">
        <v>1.0484719583346199E-2</v>
      </c>
      <c r="AQ395" s="17"/>
      <c r="AR395" s="17">
        <v>1.23063285671965E-2</v>
      </c>
      <c r="AS395" s="17">
        <v>8.2067341074169003E-3</v>
      </c>
      <c r="AT395" s="17">
        <v>1.8120152452582701E-2</v>
      </c>
      <c r="AU395" s="17"/>
      <c r="AV395" s="17">
        <v>2.4237218226292202E-2</v>
      </c>
      <c r="AW395" s="17">
        <v>7.8763609372712508E-3</v>
      </c>
      <c r="AX395" s="17">
        <v>2.17002418029562E-2</v>
      </c>
      <c r="AY395" s="17"/>
      <c r="AZ395" s="17">
        <v>1.48795550624855E-2</v>
      </c>
      <c r="BA395" s="17">
        <v>5.1620934851177899E-2</v>
      </c>
    </row>
    <row r="396" spans="2:53" x14ac:dyDescent="0.35">
      <c r="C396" s="17"/>
      <c r="D396" s="17"/>
      <c r="E396" s="17"/>
      <c r="F396" s="17"/>
      <c r="G396" s="17"/>
      <c r="H396" s="17"/>
      <c r="I396" s="17"/>
      <c r="J396" s="17"/>
      <c r="K396" s="17"/>
      <c r="L396" s="17"/>
      <c r="M396" s="17"/>
      <c r="N396" s="17"/>
      <c r="O396" s="17"/>
      <c r="P396" s="17"/>
      <c r="Q396" s="17"/>
      <c r="R396" s="17"/>
      <c r="S396" s="17"/>
      <c r="T396" s="17"/>
      <c r="U396" s="17"/>
      <c r="V396" s="17"/>
      <c r="W396" s="17"/>
      <c r="X396" s="17"/>
      <c r="Y396" s="17"/>
      <c r="Z396" s="17"/>
      <c r="AA396" s="17"/>
      <c r="AB396" s="17"/>
      <c r="AC396" s="17"/>
      <c r="AD396" s="17"/>
      <c r="AE396" s="17"/>
      <c r="AF396" s="17"/>
      <c r="AG396" s="17"/>
      <c r="AH396" s="17"/>
      <c r="AI396" s="17"/>
      <c r="AJ396" s="17"/>
      <c r="AK396" s="17"/>
      <c r="AL396" s="17"/>
      <c r="AM396" s="17"/>
      <c r="AN396" s="17"/>
      <c r="AO396" s="17"/>
      <c r="AP396" s="17"/>
      <c r="AQ396" s="17"/>
      <c r="AR396" s="17"/>
      <c r="AS396" s="17"/>
      <c r="AT396" s="17"/>
      <c r="AU396" s="17"/>
      <c r="AV396" s="17"/>
      <c r="AW396" s="17"/>
      <c r="AX396" s="17"/>
      <c r="AY396" s="17"/>
      <c r="AZ396" s="17"/>
      <c r="BA396" s="17"/>
    </row>
    <row r="397" spans="2:53" x14ac:dyDescent="0.35">
      <c r="B397" s="6" t="s">
        <v>217</v>
      </c>
      <c r="C397" s="17"/>
      <c r="D397" s="17"/>
      <c r="E397" s="17"/>
      <c r="F397" s="17"/>
      <c r="G397" s="17"/>
      <c r="H397" s="17"/>
      <c r="I397" s="17"/>
      <c r="J397" s="17"/>
      <c r="K397" s="17"/>
      <c r="L397" s="17"/>
      <c r="M397" s="17"/>
      <c r="N397" s="17"/>
      <c r="O397" s="17"/>
      <c r="P397" s="17"/>
      <c r="Q397" s="17"/>
      <c r="R397" s="17"/>
      <c r="S397" s="17"/>
      <c r="T397" s="17"/>
      <c r="U397" s="17"/>
      <c r="V397" s="17"/>
      <c r="W397" s="17"/>
      <c r="X397" s="17"/>
      <c r="Y397" s="17"/>
      <c r="Z397" s="17"/>
      <c r="AA397" s="17"/>
      <c r="AB397" s="17"/>
      <c r="AC397" s="17"/>
      <c r="AD397" s="17"/>
      <c r="AE397" s="17"/>
      <c r="AF397" s="17"/>
      <c r="AG397" s="17"/>
      <c r="AH397" s="17"/>
      <c r="AI397" s="17"/>
      <c r="AJ397" s="17"/>
      <c r="AK397" s="17"/>
      <c r="AL397" s="17"/>
      <c r="AM397" s="17"/>
      <c r="AN397" s="17"/>
      <c r="AO397" s="17"/>
      <c r="AP397" s="17"/>
      <c r="AQ397" s="17"/>
      <c r="AR397" s="17"/>
      <c r="AS397" s="17"/>
      <c r="AT397" s="17"/>
      <c r="AU397" s="17"/>
      <c r="AV397" s="17"/>
      <c r="AW397" s="17"/>
      <c r="AX397" s="17"/>
      <c r="AY397" s="17"/>
      <c r="AZ397" s="17"/>
      <c r="BA397" s="17"/>
    </row>
    <row r="398" spans="2:53" x14ac:dyDescent="0.35">
      <c r="B398" s="21" t="s">
        <v>86</v>
      </c>
      <c r="C398" s="17"/>
      <c r="D398" s="17"/>
      <c r="E398" s="17"/>
      <c r="F398" s="17"/>
      <c r="G398" s="17"/>
      <c r="H398" s="17"/>
      <c r="I398" s="17"/>
      <c r="J398" s="17"/>
      <c r="K398" s="17"/>
      <c r="L398" s="17"/>
      <c r="M398" s="17"/>
      <c r="N398" s="17"/>
      <c r="O398" s="17"/>
      <c r="P398" s="17"/>
      <c r="Q398" s="17"/>
      <c r="R398" s="17"/>
      <c r="S398" s="17"/>
      <c r="T398" s="17"/>
      <c r="U398" s="17"/>
      <c r="V398" s="17"/>
      <c r="W398" s="17"/>
      <c r="X398" s="17"/>
      <c r="Y398" s="17"/>
      <c r="Z398" s="17"/>
      <c r="AA398" s="17"/>
      <c r="AB398" s="17"/>
      <c r="AC398" s="17"/>
      <c r="AD398" s="17"/>
      <c r="AE398" s="17"/>
      <c r="AF398" s="17"/>
      <c r="AG398" s="17"/>
      <c r="AH398" s="17"/>
      <c r="AI398" s="17"/>
      <c r="AJ398" s="17"/>
      <c r="AK398" s="17"/>
      <c r="AL398" s="17"/>
      <c r="AM398" s="17"/>
      <c r="AN398" s="17"/>
      <c r="AO398" s="17"/>
      <c r="AP398" s="17"/>
      <c r="AQ398" s="17"/>
      <c r="AR398" s="17"/>
      <c r="AS398" s="17"/>
      <c r="AT398" s="17"/>
      <c r="AU398" s="17"/>
      <c r="AV398" s="17"/>
      <c r="AW398" s="17"/>
      <c r="AX398" s="17"/>
      <c r="AY398" s="17"/>
      <c r="AZ398" s="17"/>
      <c r="BA398" s="17"/>
    </row>
    <row r="399" spans="2:53" x14ac:dyDescent="0.35">
      <c r="B399" t="s">
        <v>171</v>
      </c>
      <c r="C399" s="17">
        <v>0.43250895432269698</v>
      </c>
      <c r="D399" s="17">
        <v>0.43263873868768499</v>
      </c>
      <c r="E399" s="17">
        <v>0.432513233534774</v>
      </c>
      <c r="F399" s="17"/>
      <c r="G399" s="17">
        <v>0.31601159121007499</v>
      </c>
      <c r="H399" s="17">
        <v>0.34310358051998802</v>
      </c>
      <c r="I399" s="17">
        <v>0.46537788558813797</v>
      </c>
      <c r="J399" s="17">
        <v>0.43651044126369098</v>
      </c>
      <c r="K399" s="17">
        <v>0.54374722553222599</v>
      </c>
      <c r="L399" s="17">
        <v>0.43808021973623501</v>
      </c>
      <c r="M399" s="17"/>
      <c r="N399" s="17">
        <v>0.41130308781090003</v>
      </c>
      <c r="O399" s="17">
        <v>0.44646919780178101</v>
      </c>
      <c r="P399" s="17"/>
      <c r="Q399" s="17">
        <v>0.364689327082931</v>
      </c>
      <c r="R399" s="17">
        <v>0.45347983058087699</v>
      </c>
      <c r="S399" s="17">
        <v>0.43161427589082102</v>
      </c>
      <c r="T399" s="17">
        <v>0.44443790352099899</v>
      </c>
      <c r="U399" s="17">
        <v>0.41592253874586599</v>
      </c>
      <c r="V399" s="17">
        <v>0.43982049611704099</v>
      </c>
      <c r="W399" s="17">
        <v>0.43452616613379602</v>
      </c>
      <c r="X399" s="17">
        <v>0.424443254310019</v>
      </c>
      <c r="Y399" s="17">
        <v>0.42440690130165198</v>
      </c>
      <c r="Z399" s="17">
        <v>0.48838045601195501</v>
      </c>
      <c r="AA399" s="17">
        <v>0.44860488937008403</v>
      </c>
      <c r="AB399" s="17">
        <v>0.47605516236800299</v>
      </c>
      <c r="AC399" s="17">
        <v>0.27824731455308299</v>
      </c>
      <c r="AD399" s="17">
        <v>0.533689339623172</v>
      </c>
      <c r="AE399" s="17">
        <v>0.51219629053851101</v>
      </c>
      <c r="AF399" s="17"/>
      <c r="AG399" s="17">
        <v>0.33081585931118401</v>
      </c>
      <c r="AH399" s="17">
        <v>0.67927375579316696</v>
      </c>
      <c r="AI399" s="17">
        <v>0.30308040595808</v>
      </c>
      <c r="AJ399" s="17">
        <v>0.27656658843505499</v>
      </c>
      <c r="AK399" s="17">
        <v>0.49412469234753797</v>
      </c>
      <c r="AL399" s="17">
        <v>0.428831697804057</v>
      </c>
      <c r="AM399" s="17"/>
      <c r="AN399" s="17">
        <v>0.29994420102678299</v>
      </c>
      <c r="AO399" s="17">
        <v>0.36262561255862802</v>
      </c>
      <c r="AP399" s="17">
        <v>0.572677236762279</v>
      </c>
      <c r="AQ399" s="17"/>
      <c r="AR399" s="17">
        <v>0.37315191872472198</v>
      </c>
      <c r="AS399" s="17">
        <v>0.36255090701793402</v>
      </c>
      <c r="AT399" s="17">
        <v>0.51943029968729604</v>
      </c>
      <c r="AU399" s="17"/>
      <c r="AV399" s="17">
        <v>0.447115713158584</v>
      </c>
      <c r="AW399" s="17">
        <v>0.41324225564807099</v>
      </c>
      <c r="AX399" s="17">
        <v>0.49544246355393101</v>
      </c>
      <c r="AY399" s="17"/>
      <c r="AZ399" s="17">
        <v>0.427020590260693</v>
      </c>
      <c r="BA399" s="17">
        <v>0.43979130823968798</v>
      </c>
    </row>
    <row r="400" spans="2:53" x14ac:dyDescent="0.35">
      <c r="B400" t="s">
        <v>172</v>
      </c>
      <c r="C400" s="17">
        <v>0.29627620091797102</v>
      </c>
      <c r="D400" s="17">
        <v>0.29625877596823202</v>
      </c>
      <c r="E400" s="17">
        <v>0.297351450588067</v>
      </c>
      <c r="F400" s="17"/>
      <c r="G400" s="17">
        <v>0.33395384682094598</v>
      </c>
      <c r="H400" s="17">
        <v>0.34818993853817898</v>
      </c>
      <c r="I400" s="17">
        <v>0.25154978251306498</v>
      </c>
      <c r="J400" s="17">
        <v>0.26438516897694903</v>
      </c>
      <c r="K400" s="17">
        <v>0.252526449712693</v>
      </c>
      <c r="L400" s="17">
        <v>0.32693015449620899</v>
      </c>
      <c r="M400" s="17"/>
      <c r="N400" s="17">
        <v>0.30940898709449</v>
      </c>
      <c r="O400" s="17">
        <v>0.28763062670948603</v>
      </c>
      <c r="P400" s="17"/>
      <c r="Q400" s="17">
        <v>0.232501058001961</v>
      </c>
      <c r="R400" s="17">
        <v>0.331465025507787</v>
      </c>
      <c r="S400" s="17">
        <v>0.267844621658757</v>
      </c>
      <c r="T400" s="17">
        <v>0.31484672825751397</v>
      </c>
      <c r="U400" s="17">
        <v>0.29330432681338903</v>
      </c>
      <c r="V400" s="17">
        <v>0.275131721232932</v>
      </c>
      <c r="W400" s="17">
        <v>0.36165076491621201</v>
      </c>
      <c r="X400" s="17">
        <v>0.31842142420429798</v>
      </c>
      <c r="Y400" s="17">
        <v>0.33645096256442403</v>
      </c>
      <c r="Z400" s="17">
        <v>0.27959922595965297</v>
      </c>
      <c r="AA400" s="17">
        <v>0.34593709443088699</v>
      </c>
      <c r="AB400" s="17">
        <v>0.28393356442863998</v>
      </c>
      <c r="AC400" s="17">
        <v>0.341120775678388</v>
      </c>
      <c r="AD400" s="17">
        <v>0.248168735214429</v>
      </c>
      <c r="AE400" s="17">
        <v>0.13895196184415501</v>
      </c>
      <c r="AF400" s="17"/>
      <c r="AG400" s="17">
        <v>0.40441583356244798</v>
      </c>
      <c r="AH400" s="17">
        <v>0.18962161995712101</v>
      </c>
      <c r="AI400" s="17">
        <v>0.33667103002216198</v>
      </c>
      <c r="AJ400" s="17">
        <v>0.37240063449926802</v>
      </c>
      <c r="AK400" s="17">
        <v>0.34163555539642798</v>
      </c>
      <c r="AL400" s="17">
        <v>0.28294653906599498</v>
      </c>
      <c r="AM400" s="17"/>
      <c r="AN400" s="17">
        <v>0.33997154328225399</v>
      </c>
      <c r="AO400" s="17">
        <v>0.328496594921103</v>
      </c>
      <c r="AP400" s="17">
        <v>0.26813040817038603</v>
      </c>
      <c r="AQ400" s="17"/>
      <c r="AR400" s="17">
        <v>0.349768115479893</v>
      </c>
      <c r="AS400" s="17">
        <v>0.34692896186757299</v>
      </c>
      <c r="AT400" s="17">
        <v>0.26548485596084498</v>
      </c>
      <c r="AU400" s="17"/>
      <c r="AV400" s="17">
        <v>0.28627602435795202</v>
      </c>
      <c r="AW400" s="17">
        <v>0.33922197352695199</v>
      </c>
      <c r="AX400" s="17">
        <v>0.26551756165881601</v>
      </c>
      <c r="AY400" s="17"/>
      <c r="AZ400" s="17">
        <v>0.30246081420660298</v>
      </c>
      <c r="BA400" s="17">
        <v>0.28807001373746799</v>
      </c>
    </row>
    <row r="401" spans="2:53" x14ac:dyDescent="0.35">
      <c r="B401" t="s">
        <v>113</v>
      </c>
      <c r="C401" s="17">
        <v>0.15863278054512001</v>
      </c>
      <c r="D401" s="17">
        <v>0.17296844429956701</v>
      </c>
      <c r="E401" s="17">
        <v>0.14621246336167401</v>
      </c>
      <c r="F401" s="17"/>
      <c r="G401" s="17">
        <v>0.19978921450284101</v>
      </c>
      <c r="H401" s="17">
        <v>0.186770595580457</v>
      </c>
      <c r="I401" s="17">
        <v>0.17300733029520299</v>
      </c>
      <c r="J401" s="17">
        <v>0.16368942565462899</v>
      </c>
      <c r="K401" s="17">
        <v>0.10131759004865599</v>
      </c>
      <c r="L401" s="17">
        <v>0.149683814243292</v>
      </c>
      <c r="M401" s="17"/>
      <c r="N401" s="17">
        <v>0.16732371902808499</v>
      </c>
      <c r="O401" s="17">
        <v>0.15291136297341101</v>
      </c>
      <c r="P401" s="17"/>
      <c r="Q401" s="17">
        <v>0.20705446861681101</v>
      </c>
      <c r="R401" s="17">
        <v>0.145373094058872</v>
      </c>
      <c r="S401" s="17">
        <v>0.18614222888222701</v>
      </c>
      <c r="T401" s="17">
        <v>0.120443999108876</v>
      </c>
      <c r="U401" s="17">
        <v>0.177627905374076</v>
      </c>
      <c r="V401" s="17">
        <v>0.16393788071642901</v>
      </c>
      <c r="W401" s="17">
        <v>0.131390004441128</v>
      </c>
      <c r="X401" s="17">
        <v>0.133694400261547</v>
      </c>
      <c r="Y401" s="17">
        <v>0.18832793340710099</v>
      </c>
      <c r="Z401" s="17">
        <v>0.16424160615529099</v>
      </c>
      <c r="AA401" s="17">
        <v>5.7542107819636E-2</v>
      </c>
      <c r="AB401" s="17">
        <v>0.15016359534458401</v>
      </c>
      <c r="AC401" s="17">
        <v>0.32935342001689599</v>
      </c>
      <c r="AD401" s="17">
        <v>0</v>
      </c>
      <c r="AE401" s="17">
        <v>0.206153438059898</v>
      </c>
      <c r="AF401" s="17"/>
      <c r="AG401" s="17">
        <v>0.17549751795791699</v>
      </c>
      <c r="AH401" s="17">
        <v>9.2098113511540694E-2</v>
      </c>
      <c r="AI401" s="17">
        <v>0.17408826732667701</v>
      </c>
      <c r="AJ401" s="17">
        <v>0.17605425939858499</v>
      </c>
      <c r="AK401" s="17">
        <v>0.105251911806523</v>
      </c>
      <c r="AL401" s="17">
        <v>0.185314253923892</v>
      </c>
      <c r="AM401" s="17"/>
      <c r="AN401" s="17">
        <v>0.18787911476827801</v>
      </c>
      <c r="AO401" s="17">
        <v>0.20940299864261699</v>
      </c>
      <c r="AP401" s="17">
        <v>0.105340365206334</v>
      </c>
      <c r="AQ401" s="17"/>
      <c r="AR401" s="17">
        <v>0.12946254873728399</v>
      </c>
      <c r="AS401" s="17">
        <v>0.19303030684210801</v>
      </c>
      <c r="AT401" s="17">
        <v>0.12295867849796201</v>
      </c>
      <c r="AU401" s="17"/>
      <c r="AV401" s="17">
        <v>0.160540281697964</v>
      </c>
      <c r="AW401" s="17">
        <v>0.146244856929265</v>
      </c>
      <c r="AX401" s="17">
        <v>0.14918748984514801</v>
      </c>
      <c r="AY401" s="17"/>
      <c r="AZ401" s="17">
        <v>0.155614268815256</v>
      </c>
      <c r="BA401" s="17">
        <v>0.16263795776571399</v>
      </c>
    </row>
    <row r="402" spans="2:53" x14ac:dyDescent="0.35">
      <c r="B402" t="s">
        <v>173</v>
      </c>
      <c r="C402" s="17">
        <v>5.9921712868137599E-2</v>
      </c>
      <c r="D402" s="17">
        <v>5.9444216457688097E-2</v>
      </c>
      <c r="E402" s="17">
        <v>5.8979827967624403E-2</v>
      </c>
      <c r="F402" s="17"/>
      <c r="G402" s="17">
        <v>7.8407677129170503E-2</v>
      </c>
      <c r="H402" s="17">
        <v>5.5382124055329503E-2</v>
      </c>
      <c r="I402" s="17">
        <v>6.0796528304376901E-2</v>
      </c>
      <c r="J402" s="17">
        <v>7.2675052721421302E-2</v>
      </c>
      <c r="K402" s="17">
        <v>5.6238359245108602E-2</v>
      </c>
      <c r="L402" s="17">
        <v>4.859272408523E-2</v>
      </c>
      <c r="M402" s="17"/>
      <c r="N402" s="17">
        <v>6.2009376261429799E-2</v>
      </c>
      <c r="O402" s="17">
        <v>5.8547362555382503E-2</v>
      </c>
      <c r="P402" s="17"/>
      <c r="Q402" s="17">
        <v>7.47373491315763E-2</v>
      </c>
      <c r="R402" s="17">
        <v>2.5196368155828701E-2</v>
      </c>
      <c r="S402" s="17">
        <v>5.7604837429810499E-2</v>
      </c>
      <c r="T402" s="17">
        <v>7.0765476618408193E-2</v>
      </c>
      <c r="U402" s="17">
        <v>5.8916962468571199E-2</v>
      </c>
      <c r="V402" s="17">
        <v>6.94122929818414E-2</v>
      </c>
      <c r="W402" s="17">
        <v>4.0350998150414603E-2</v>
      </c>
      <c r="X402" s="17">
        <v>7.5943547003676004E-2</v>
      </c>
      <c r="Y402" s="17">
        <v>2.9325259400862901E-2</v>
      </c>
      <c r="Z402" s="17">
        <v>4.0018594320634801E-2</v>
      </c>
      <c r="AA402" s="17">
        <v>0.12815844947506899</v>
      </c>
      <c r="AB402" s="17">
        <v>5.8966635218923598E-2</v>
      </c>
      <c r="AC402" s="17">
        <v>5.12784897516338E-2</v>
      </c>
      <c r="AD402" s="17">
        <v>3.6816506343868301E-2</v>
      </c>
      <c r="AE402" s="17">
        <v>9.6862628880425794E-2</v>
      </c>
      <c r="AF402" s="17"/>
      <c r="AG402" s="17">
        <v>8.5728088068483102E-2</v>
      </c>
      <c r="AH402" s="17">
        <v>1.84549273596867E-2</v>
      </c>
      <c r="AI402" s="17">
        <v>0.11748916529431901</v>
      </c>
      <c r="AJ402" s="17">
        <v>7.4316640847641294E-2</v>
      </c>
      <c r="AK402" s="17">
        <v>5.0254866426835403E-2</v>
      </c>
      <c r="AL402" s="17">
        <v>3.8183048324336902E-2</v>
      </c>
      <c r="AM402" s="17"/>
      <c r="AN402" s="17">
        <v>0.114439315714044</v>
      </c>
      <c r="AO402" s="17">
        <v>5.5012912618853799E-2</v>
      </c>
      <c r="AP402" s="17">
        <v>2.9368571144367701E-2</v>
      </c>
      <c r="AQ402" s="17"/>
      <c r="AR402" s="17">
        <v>0.106315481609149</v>
      </c>
      <c r="AS402" s="17">
        <v>7.9976445080588404E-2</v>
      </c>
      <c r="AT402" s="17">
        <v>4.4188073101481103E-2</v>
      </c>
      <c r="AU402" s="17"/>
      <c r="AV402" s="17">
        <v>6.8982968250573096E-2</v>
      </c>
      <c r="AW402" s="17">
        <v>7.0334695054945995E-2</v>
      </c>
      <c r="AX402" s="17">
        <v>4.5786467306636602E-2</v>
      </c>
      <c r="AY402" s="17"/>
      <c r="AZ402" s="17">
        <v>7.7372530705360903E-2</v>
      </c>
      <c r="BA402" s="17">
        <v>3.67667198327086E-2</v>
      </c>
    </row>
    <row r="403" spans="2:53" x14ac:dyDescent="0.35">
      <c r="B403" t="s">
        <v>174</v>
      </c>
      <c r="C403" s="17">
        <v>2.6696314541080499E-2</v>
      </c>
      <c r="D403" s="17">
        <v>2.0262676186049999E-2</v>
      </c>
      <c r="E403" s="17">
        <v>3.2058002126329803E-2</v>
      </c>
      <c r="F403" s="17"/>
      <c r="G403" s="17">
        <v>2.8672678365351902E-2</v>
      </c>
      <c r="H403" s="17">
        <v>4.3432454879957297E-2</v>
      </c>
      <c r="I403" s="17">
        <v>2.2229297857461701E-2</v>
      </c>
      <c r="J403" s="17">
        <v>2.6738296656817501E-2</v>
      </c>
      <c r="K403" s="17">
        <v>2.32946691456722E-2</v>
      </c>
      <c r="L403" s="17">
        <v>2.12471927072495E-2</v>
      </c>
      <c r="M403" s="17"/>
      <c r="N403" s="17">
        <v>3.09630590995588E-2</v>
      </c>
      <c r="O403" s="17">
        <v>2.3887431779026101E-2</v>
      </c>
      <c r="P403" s="17"/>
      <c r="Q403" s="17">
        <v>2.82853477702622E-2</v>
      </c>
      <c r="R403" s="17">
        <v>2.4633687171292599E-2</v>
      </c>
      <c r="S403" s="17">
        <v>2.3965985443539499E-2</v>
      </c>
      <c r="T403" s="17">
        <v>3.4849541283777402E-2</v>
      </c>
      <c r="U403" s="17">
        <v>2.8831203953500702E-2</v>
      </c>
      <c r="V403" s="17">
        <v>2.5341217710809501E-2</v>
      </c>
      <c r="W403" s="17">
        <v>1.4280319641681E-2</v>
      </c>
      <c r="X403" s="17">
        <v>2.8074916436721199E-2</v>
      </c>
      <c r="Y403" s="17">
        <v>1.4384987767386601E-2</v>
      </c>
      <c r="Z403" s="17">
        <v>2.7760117552466601E-2</v>
      </c>
      <c r="AA403" s="17">
        <v>1.9757458904323798E-2</v>
      </c>
      <c r="AB403" s="17">
        <v>3.0881042639848501E-2</v>
      </c>
      <c r="AC403" s="17">
        <v>0</v>
      </c>
      <c r="AD403" s="17">
        <v>0.18132541881853101</v>
      </c>
      <c r="AE403" s="17">
        <v>2.1383941491192E-2</v>
      </c>
      <c r="AF403" s="17"/>
      <c r="AG403" s="17">
        <v>3.5427010999680001E-3</v>
      </c>
      <c r="AH403" s="17">
        <v>1.3987502128584999E-2</v>
      </c>
      <c r="AI403" s="17">
        <v>5.61027761084038E-2</v>
      </c>
      <c r="AJ403" s="17">
        <v>7.8831514398005897E-2</v>
      </c>
      <c r="AK403" s="17">
        <v>5.9356209652853299E-3</v>
      </c>
      <c r="AL403" s="17">
        <v>2.2434818419164799E-2</v>
      </c>
      <c r="AM403" s="17"/>
      <c r="AN403" s="17">
        <v>4.70764726796346E-2</v>
      </c>
      <c r="AO403" s="17">
        <v>1.86685303111708E-2</v>
      </c>
      <c r="AP403" s="17">
        <v>1.51037345914479E-2</v>
      </c>
      <c r="AQ403" s="17"/>
      <c r="AR403" s="17">
        <v>3.2518362490522701E-2</v>
      </c>
      <c r="AS403" s="17">
        <v>1.36304379778879E-2</v>
      </c>
      <c r="AT403" s="17">
        <v>3.4998795891138301E-2</v>
      </c>
      <c r="AU403" s="17"/>
      <c r="AV403" s="17">
        <v>2.9255459161766501E-2</v>
      </c>
      <c r="AW403" s="17">
        <v>2.3573650073919199E-2</v>
      </c>
      <c r="AX403" s="17">
        <v>2.9778357904159201E-2</v>
      </c>
      <c r="AY403" s="17"/>
      <c r="AZ403" s="17">
        <v>2.8154262061379599E-2</v>
      </c>
      <c r="BA403" s="17">
        <v>2.4761805511564601E-2</v>
      </c>
    </row>
    <row r="404" spans="2:53" x14ac:dyDescent="0.35">
      <c r="B404" t="s">
        <v>130</v>
      </c>
      <c r="C404" s="17">
        <v>2.59640368049944E-2</v>
      </c>
      <c r="D404" s="17">
        <v>1.8427148400777801E-2</v>
      </c>
      <c r="E404" s="17">
        <v>3.2885022421530297E-2</v>
      </c>
      <c r="F404" s="17"/>
      <c r="G404" s="17">
        <v>4.3164991971616398E-2</v>
      </c>
      <c r="H404" s="17">
        <v>2.3121306426089502E-2</v>
      </c>
      <c r="I404" s="17">
        <v>2.70391754417552E-2</v>
      </c>
      <c r="J404" s="17">
        <v>3.6001614726492499E-2</v>
      </c>
      <c r="K404" s="17">
        <v>2.28757063156441E-2</v>
      </c>
      <c r="L404" s="17">
        <v>1.5465894731784099E-2</v>
      </c>
      <c r="M404" s="17"/>
      <c r="N404" s="17">
        <v>1.89917707055372E-2</v>
      </c>
      <c r="O404" s="17">
        <v>3.0554018180914098E-2</v>
      </c>
      <c r="P404" s="17"/>
      <c r="Q404" s="17">
        <v>9.2732449396459499E-2</v>
      </c>
      <c r="R404" s="17">
        <v>1.98519945253431E-2</v>
      </c>
      <c r="S404" s="17">
        <v>3.2828050694843902E-2</v>
      </c>
      <c r="T404" s="17">
        <v>1.46563512104247E-2</v>
      </c>
      <c r="U404" s="17">
        <v>2.5397062644596999E-2</v>
      </c>
      <c r="V404" s="17">
        <v>2.6356391240947501E-2</v>
      </c>
      <c r="W404" s="17">
        <v>1.7801746716767802E-2</v>
      </c>
      <c r="X404" s="17">
        <v>1.94224577837388E-2</v>
      </c>
      <c r="Y404" s="17">
        <v>7.1039555585731499E-3</v>
      </c>
      <c r="Z404" s="17">
        <v>0</v>
      </c>
      <c r="AA404" s="17">
        <v>0</v>
      </c>
      <c r="AB404" s="17">
        <v>0</v>
      </c>
      <c r="AC404" s="17">
        <v>0</v>
      </c>
      <c r="AD404" s="17">
        <v>0</v>
      </c>
      <c r="AE404" s="17">
        <v>2.4451739185818101E-2</v>
      </c>
      <c r="AF404" s="17"/>
      <c r="AG404" s="17">
        <v>0</v>
      </c>
      <c r="AH404" s="17">
        <v>6.5640812498991502E-3</v>
      </c>
      <c r="AI404" s="17">
        <v>1.25683552903581E-2</v>
      </c>
      <c r="AJ404" s="17">
        <v>2.1830362421445901E-2</v>
      </c>
      <c r="AK404" s="17">
        <v>2.7973530573906602E-3</v>
      </c>
      <c r="AL404" s="17">
        <v>4.2289642462554698E-2</v>
      </c>
      <c r="AM404" s="17"/>
      <c r="AN404" s="17">
        <v>1.06893525290072E-2</v>
      </c>
      <c r="AO404" s="17">
        <v>2.57933509476275E-2</v>
      </c>
      <c r="AP404" s="17">
        <v>9.3796841251857395E-3</v>
      </c>
      <c r="AQ404" s="17"/>
      <c r="AR404" s="17">
        <v>8.7835729584287408E-3</v>
      </c>
      <c r="AS404" s="17">
        <v>3.8829412139083901E-3</v>
      </c>
      <c r="AT404" s="17">
        <v>1.2939296861277099E-2</v>
      </c>
      <c r="AU404" s="17"/>
      <c r="AV404" s="17">
        <v>7.8295533731599296E-3</v>
      </c>
      <c r="AW404" s="17">
        <v>7.3825687668467796E-3</v>
      </c>
      <c r="AX404" s="17">
        <v>1.42876597313092E-2</v>
      </c>
      <c r="AY404" s="17"/>
      <c r="AZ404" s="17">
        <v>9.37753395070824E-3</v>
      </c>
      <c r="BA404" s="17">
        <v>4.7972194912857098E-2</v>
      </c>
    </row>
    <row r="405" spans="2:53" x14ac:dyDescent="0.35">
      <c r="C405" s="17"/>
      <c r="D405" s="17"/>
      <c r="E405" s="17"/>
      <c r="F405" s="17"/>
      <c r="G405" s="17"/>
      <c r="H405" s="17"/>
      <c r="I405" s="17"/>
      <c r="J405" s="17"/>
      <c r="K405" s="17"/>
      <c r="L405" s="17"/>
      <c r="M405" s="17"/>
      <c r="N405" s="17"/>
      <c r="O405" s="17"/>
      <c r="P405" s="17"/>
      <c r="Q405" s="17"/>
      <c r="R405" s="17"/>
      <c r="S405" s="17"/>
      <c r="T405" s="17"/>
      <c r="U405" s="17"/>
      <c r="V405" s="17"/>
      <c r="W405" s="17"/>
      <c r="X405" s="17"/>
      <c r="Y405" s="17"/>
      <c r="Z405" s="17"/>
      <c r="AA405" s="17"/>
      <c r="AB405" s="17"/>
      <c r="AC405" s="17"/>
      <c r="AD405" s="17"/>
      <c r="AE405" s="17"/>
      <c r="AF405" s="17"/>
      <c r="AG405" s="17"/>
      <c r="AH405" s="17"/>
      <c r="AI405" s="17"/>
      <c r="AJ405" s="17"/>
      <c r="AK405" s="17"/>
      <c r="AL405" s="17"/>
      <c r="AM405" s="17"/>
      <c r="AN405" s="17"/>
      <c r="AO405" s="17"/>
      <c r="AP405" s="17"/>
      <c r="AQ405" s="17"/>
      <c r="AR405" s="17"/>
      <c r="AS405" s="17"/>
      <c r="AT405" s="17"/>
      <c r="AU405" s="17"/>
      <c r="AV405" s="17"/>
      <c r="AW405" s="17"/>
      <c r="AX405" s="17"/>
      <c r="AY405" s="17"/>
      <c r="AZ405" s="17"/>
      <c r="BA405" s="17"/>
    </row>
    <row r="406" spans="2:53" x14ac:dyDescent="0.35">
      <c r="B406" s="6" t="s">
        <v>218</v>
      </c>
      <c r="C406" s="17"/>
      <c r="D406" s="17"/>
      <c r="E406" s="17"/>
      <c r="F406" s="17"/>
      <c r="G406" s="17"/>
      <c r="H406" s="17"/>
      <c r="I406" s="17"/>
      <c r="J406" s="17"/>
      <c r="K406" s="17"/>
      <c r="L406" s="17"/>
      <c r="M406" s="17"/>
      <c r="N406" s="17"/>
      <c r="O406" s="17"/>
      <c r="P406" s="17"/>
      <c r="Q406" s="17"/>
      <c r="R406" s="17"/>
      <c r="S406" s="17"/>
      <c r="T406" s="17"/>
      <c r="U406" s="17"/>
      <c r="V406" s="17"/>
      <c r="W406" s="17"/>
      <c r="X406" s="17"/>
      <c r="Y406" s="17"/>
      <c r="Z406" s="17"/>
      <c r="AA406" s="17"/>
      <c r="AB406" s="17"/>
      <c r="AC406" s="17"/>
      <c r="AD406" s="17"/>
      <c r="AE406" s="17"/>
      <c r="AF406" s="17"/>
      <c r="AG406" s="17"/>
      <c r="AH406" s="17"/>
      <c r="AI406" s="17"/>
      <c r="AJ406" s="17"/>
      <c r="AK406" s="17"/>
      <c r="AL406" s="17"/>
      <c r="AM406" s="17"/>
      <c r="AN406" s="17"/>
      <c r="AO406" s="17"/>
      <c r="AP406" s="17"/>
      <c r="AQ406" s="17"/>
      <c r="AR406" s="17"/>
      <c r="AS406" s="17"/>
      <c r="AT406" s="17"/>
      <c r="AU406" s="17"/>
      <c r="AV406" s="17"/>
      <c r="AW406" s="17"/>
      <c r="AX406" s="17"/>
      <c r="AY406" s="17"/>
      <c r="AZ406" s="17"/>
      <c r="BA406" s="17"/>
    </row>
    <row r="407" spans="2:53" x14ac:dyDescent="0.35">
      <c r="B407" s="21" t="s">
        <v>86</v>
      </c>
      <c r="C407" s="17"/>
      <c r="D407" s="17"/>
      <c r="E407" s="17"/>
      <c r="F407" s="17"/>
      <c r="G407" s="17"/>
      <c r="H407" s="17"/>
      <c r="I407" s="17"/>
      <c r="J407" s="17"/>
      <c r="K407" s="17"/>
      <c r="L407" s="17"/>
      <c r="M407" s="17"/>
      <c r="N407" s="17"/>
      <c r="O407" s="17"/>
      <c r="P407" s="17"/>
      <c r="Q407" s="17"/>
      <c r="R407" s="17"/>
      <c r="S407" s="17"/>
      <c r="T407" s="17"/>
      <c r="U407" s="17"/>
      <c r="V407" s="17"/>
      <c r="W407" s="17"/>
      <c r="X407" s="17"/>
      <c r="Y407" s="17"/>
      <c r="Z407" s="17"/>
      <c r="AA407" s="17"/>
      <c r="AB407" s="17"/>
      <c r="AC407" s="17"/>
      <c r="AD407" s="17"/>
      <c r="AE407" s="17"/>
      <c r="AF407" s="17"/>
      <c r="AG407" s="17"/>
      <c r="AH407" s="17"/>
      <c r="AI407" s="17"/>
      <c r="AJ407" s="17"/>
      <c r="AK407" s="17"/>
      <c r="AL407" s="17"/>
      <c r="AM407" s="17"/>
      <c r="AN407" s="17"/>
      <c r="AO407" s="17"/>
      <c r="AP407" s="17"/>
      <c r="AQ407" s="17"/>
      <c r="AR407" s="17"/>
      <c r="AS407" s="17"/>
      <c r="AT407" s="17"/>
      <c r="AU407" s="17"/>
      <c r="AV407" s="17"/>
      <c r="AW407" s="17"/>
      <c r="AX407" s="17"/>
      <c r="AY407" s="17"/>
      <c r="AZ407" s="17"/>
      <c r="BA407" s="17"/>
    </row>
    <row r="408" spans="2:53" x14ac:dyDescent="0.35">
      <c r="B408" t="s">
        <v>171</v>
      </c>
      <c r="C408" s="17">
        <v>0.137825760794238</v>
      </c>
      <c r="D408" s="17">
        <v>0.12606595073905</v>
      </c>
      <c r="E408" s="17">
        <v>0.14841015269795599</v>
      </c>
      <c r="F408" s="17"/>
      <c r="G408" s="17">
        <v>0.170330549550474</v>
      </c>
      <c r="H408" s="17">
        <v>0.188216009445445</v>
      </c>
      <c r="I408" s="17">
        <v>0.17394991986286801</v>
      </c>
      <c r="J408" s="17">
        <v>0.13379920695046399</v>
      </c>
      <c r="K408" s="17">
        <v>9.2420306378844602E-2</v>
      </c>
      <c r="L408" s="17">
        <v>0.105092991584455</v>
      </c>
      <c r="M408" s="17"/>
      <c r="N408" s="17">
        <v>0.159288038316168</v>
      </c>
      <c r="O408" s="17">
        <v>0.123696716849953</v>
      </c>
      <c r="P408" s="17"/>
      <c r="Q408" s="17">
        <v>0.178124288415965</v>
      </c>
      <c r="R408" s="17">
        <v>0.16304786158167001</v>
      </c>
      <c r="S408" s="17">
        <v>0.14122504177991499</v>
      </c>
      <c r="T408" s="17">
        <v>0.16596441442030399</v>
      </c>
      <c r="U408" s="17">
        <v>0.13357760437058999</v>
      </c>
      <c r="V408" s="17">
        <v>0.12523346691048401</v>
      </c>
      <c r="W408" s="17">
        <v>0.14931037131924599</v>
      </c>
      <c r="X408" s="17">
        <v>0.10380863668135699</v>
      </c>
      <c r="Y408" s="17">
        <v>7.4113273395116197E-2</v>
      </c>
      <c r="Z408" s="17">
        <v>0.15701259673615001</v>
      </c>
      <c r="AA408" s="17">
        <v>6.6974802215733098E-2</v>
      </c>
      <c r="AB408" s="17">
        <v>0.13312108138630199</v>
      </c>
      <c r="AC408" s="17">
        <v>9.8136836981035702E-2</v>
      </c>
      <c r="AD408" s="17">
        <v>0.16833037551409799</v>
      </c>
      <c r="AE408" s="17">
        <v>7.15689556665218E-2</v>
      </c>
      <c r="AF408" s="17"/>
      <c r="AG408" s="17">
        <v>0.19706294180509501</v>
      </c>
      <c r="AH408" s="17">
        <v>4.9428747988611403E-2</v>
      </c>
      <c r="AI408" s="17">
        <v>0.30032168416696498</v>
      </c>
      <c r="AJ408" s="17">
        <v>0.21297429406448001</v>
      </c>
      <c r="AK408" s="17">
        <v>7.3228771654075597E-2</v>
      </c>
      <c r="AL408" s="17">
        <v>0.13009968630903901</v>
      </c>
      <c r="AM408" s="17"/>
      <c r="AN408" s="17">
        <v>0.228835967009694</v>
      </c>
      <c r="AO408" s="17">
        <v>0.14865322274130699</v>
      </c>
      <c r="AP408" s="17">
        <v>7.7529084610179905E-2</v>
      </c>
      <c r="AQ408" s="17"/>
      <c r="AR408" s="17">
        <v>0.29607080133052599</v>
      </c>
      <c r="AS408" s="17">
        <v>0.158363635520262</v>
      </c>
      <c r="AT408" s="17">
        <v>0.112760232670147</v>
      </c>
      <c r="AU408" s="17"/>
      <c r="AV408" s="17">
        <v>0.26568425575486798</v>
      </c>
      <c r="AW408" s="17">
        <v>0.122029409785642</v>
      </c>
      <c r="AX408" s="17">
        <v>0.13947331077222899</v>
      </c>
      <c r="AY408" s="17"/>
      <c r="AZ408" s="17">
        <v>0.17290238782457801</v>
      </c>
      <c r="BA408" s="17">
        <v>9.1283583678538893E-2</v>
      </c>
    </row>
    <row r="409" spans="2:53" x14ac:dyDescent="0.35">
      <c r="B409" t="s">
        <v>172</v>
      </c>
      <c r="C409" s="17">
        <v>0.31034657694952</v>
      </c>
      <c r="D409" s="17">
        <v>0.314618626771758</v>
      </c>
      <c r="E409" s="17">
        <v>0.30599728225832201</v>
      </c>
      <c r="F409" s="17"/>
      <c r="G409" s="17">
        <v>0.30006723041436301</v>
      </c>
      <c r="H409" s="17">
        <v>0.32564632321021098</v>
      </c>
      <c r="I409" s="17">
        <v>0.30254066473899299</v>
      </c>
      <c r="J409" s="17">
        <v>0.284028181261676</v>
      </c>
      <c r="K409" s="17">
        <v>0.24608749041106801</v>
      </c>
      <c r="L409" s="17">
        <v>0.36721898267307601</v>
      </c>
      <c r="M409" s="17"/>
      <c r="N409" s="17">
        <v>0.31838080447110401</v>
      </c>
      <c r="O409" s="17">
        <v>0.30505748525853499</v>
      </c>
      <c r="P409" s="17"/>
      <c r="Q409" s="17">
        <v>0.296140719108273</v>
      </c>
      <c r="R409" s="17">
        <v>0.23861038694571399</v>
      </c>
      <c r="S409" s="17">
        <v>0.27548436081884897</v>
      </c>
      <c r="T409" s="17">
        <v>0.33348285679809597</v>
      </c>
      <c r="U409" s="17">
        <v>0.375017712414147</v>
      </c>
      <c r="V409" s="17">
        <v>0.24725655943013999</v>
      </c>
      <c r="W409" s="17">
        <v>0.280672958162902</v>
      </c>
      <c r="X409" s="17">
        <v>0.37354710246929002</v>
      </c>
      <c r="Y409" s="17">
        <v>0.35514998619354599</v>
      </c>
      <c r="Z409" s="17">
        <v>0.41719245539930899</v>
      </c>
      <c r="AA409" s="17">
        <v>0.285847221792213</v>
      </c>
      <c r="AB409" s="17">
        <v>0.27307395782377802</v>
      </c>
      <c r="AC409" s="17">
        <v>0.326175390254071</v>
      </c>
      <c r="AD409" s="17">
        <v>0.44595740173153597</v>
      </c>
      <c r="AE409" s="17">
        <v>0.217585067715548</v>
      </c>
      <c r="AF409" s="17"/>
      <c r="AG409" s="17">
        <v>0.41137067210053402</v>
      </c>
      <c r="AH409" s="17">
        <v>0.20673803608160399</v>
      </c>
      <c r="AI409" s="17">
        <v>0.41427447948264701</v>
      </c>
      <c r="AJ409" s="17">
        <v>0.41476594548026102</v>
      </c>
      <c r="AK409" s="17">
        <v>0.33289348503657701</v>
      </c>
      <c r="AL409" s="17">
        <v>0.25603192295671401</v>
      </c>
      <c r="AM409" s="17"/>
      <c r="AN409" s="17">
        <v>0.38692458412467301</v>
      </c>
      <c r="AO409" s="17">
        <v>0.34958188619170999</v>
      </c>
      <c r="AP409" s="17">
        <v>0.26599340800549298</v>
      </c>
      <c r="AQ409" s="17"/>
      <c r="AR409" s="17">
        <v>0.36192010009062298</v>
      </c>
      <c r="AS409" s="17">
        <v>0.41453863660594598</v>
      </c>
      <c r="AT409" s="17">
        <v>0.25109219890090301</v>
      </c>
      <c r="AU409" s="17"/>
      <c r="AV409" s="17">
        <v>0.33699211907210602</v>
      </c>
      <c r="AW409" s="17">
        <v>0.38837631299881598</v>
      </c>
      <c r="AX409" s="17">
        <v>0.23575711396382101</v>
      </c>
      <c r="AY409" s="17"/>
      <c r="AZ409" s="17">
        <v>0.34818456876806397</v>
      </c>
      <c r="BA409" s="17">
        <v>0.260140423564308</v>
      </c>
    </row>
    <row r="410" spans="2:53" x14ac:dyDescent="0.35">
      <c r="B410" t="s">
        <v>113</v>
      </c>
      <c r="C410" s="17">
        <v>0.28526167377079997</v>
      </c>
      <c r="D410" s="17">
        <v>0.27533818772796098</v>
      </c>
      <c r="E410" s="17">
        <v>0.29527205841730703</v>
      </c>
      <c r="F410" s="17"/>
      <c r="G410" s="17">
        <v>0.28663883304550197</v>
      </c>
      <c r="H410" s="17">
        <v>0.23391209208408101</v>
      </c>
      <c r="I410" s="17">
        <v>0.24886581180119399</v>
      </c>
      <c r="J410" s="17">
        <v>0.268490317069077</v>
      </c>
      <c r="K410" s="17">
        <v>0.379678415292177</v>
      </c>
      <c r="L410" s="17">
        <v>0.28864244700081498</v>
      </c>
      <c r="M410" s="17"/>
      <c r="N410" s="17">
        <v>0.27456520481340102</v>
      </c>
      <c r="O410" s="17">
        <v>0.29230337192204903</v>
      </c>
      <c r="P410" s="17"/>
      <c r="Q410" s="17">
        <v>0.26959214066762199</v>
      </c>
      <c r="R410" s="17">
        <v>0.29274501230997702</v>
      </c>
      <c r="S410" s="17">
        <v>0.322809065754664</v>
      </c>
      <c r="T410" s="17">
        <v>0.245981346498545</v>
      </c>
      <c r="U410" s="17">
        <v>0.24923320336385199</v>
      </c>
      <c r="V410" s="17">
        <v>0.34504778986733298</v>
      </c>
      <c r="W410" s="17">
        <v>0.30252001561305703</v>
      </c>
      <c r="X410" s="17">
        <v>0.21822256942594201</v>
      </c>
      <c r="Y410" s="17">
        <v>0.28439338903945399</v>
      </c>
      <c r="Z410" s="17">
        <v>0.224150732222829</v>
      </c>
      <c r="AA410" s="17">
        <v>0.34992198049605999</v>
      </c>
      <c r="AB410" s="17">
        <v>0.27885055192340202</v>
      </c>
      <c r="AC410" s="17">
        <v>0.36823620372750498</v>
      </c>
      <c r="AD410" s="17">
        <v>0.17094189001490501</v>
      </c>
      <c r="AE410" s="17">
        <v>0.388375579886514</v>
      </c>
      <c r="AF410" s="17"/>
      <c r="AG410" s="17">
        <v>0.30142033080224001</v>
      </c>
      <c r="AH410" s="17">
        <v>0.27384651819007499</v>
      </c>
      <c r="AI410" s="17">
        <v>0.133566150019126</v>
      </c>
      <c r="AJ410" s="17">
        <v>0.22025508850209399</v>
      </c>
      <c r="AK410" s="17">
        <v>0.29496704410012498</v>
      </c>
      <c r="AL410" s="17">
        <v>0.34049498859464999</v>
      </c>
      <c r="AM410" s="17"/>
      <c r="AN410" s="17">
        <v>0.22681175140062701</v>
      </c>
      <c r="AO410" s="17">
        <v>0.34466813039566002</v>
      </c>
      <c r="AP410" s="17">
        <v>0.26983223756469998</v>
      </c>
      <c r="AQ410" s="17"/>
      <c r="AR410" s="17">
        <v>0.185737060778636</v>
      </c>
      <c r="AS410" s="17">
        <v>0.26245992080483699</v>
      </c>
      <c r="AT410" s="17">
        <v>0.30408490171327202</v>
      </c>
      <c r="AU410" s="17"/>
      <c r="AV410" s="17">
        <v>0.174767556605393</v>
      </c>
      <c r="AW410" s="17">
        <v>0.28683198895106898</v>
      </c>
      <c r="AX410" s="17">
        <v>0.28781667032748398</v>
      </c>
      <c r="AY410" s="17"/>
      <c r="AZ410" s="17">
        <v>0.24526517660834901</v>
      </c>
      <c r="BA410" s="17">
        <v>0.33833188640362399</v>
      </c>
    </row>
    <row r="411" spans="2:53" x14ac:dyDescent="0.35">
      <c r="B411" t="s">
        <v>173</v>
      </c>
      <c r="C411" s="17">
        <v>9.9184029162177501E-2</v>
      </c>
      <c r="D411" s="17">
        <v>0.10483868281172</v>
      </c>
      <c r="E411" s="17">
        <v>9.4415798961153402E-2</v>
      </c>
      <c r="F411" s="17"/>
      <c r="G411" s="17">
        <v>8.6834870342573603E-2</v>
      </c>
      <c r="H411" s="17">
        <v>0.122319067428419</v>
      </c>
      <c r="I411" s="17">
        <v>6.9447022571570205E-2</v>
      </c>
      <c r="J411" s="17">
        <v>9.1064993563735E-2</v>
      </c>
      <c r="K411" s="17">
        <v>0.116325338720523</v>
      </c>
      <c r="L411" s="17">
        <v>0.103835680098187</v>
      </c>
      <c r="M411" s="17"/>
      <c r="N411" s="17">
        <v>9.3496503393480604E-2</v>
      </c>
      <c r="O411" s="17">
        <v>0.10292824043882599</v>
      </c>
      <c r="P411" s="17"/>
      <c r="Q411" s="17">
        <v>6.4554303677627503E-2</v>
      </c>
      <c r="R411" s="17">
        <v>0.133325467954301</v>
      </c>
      <c r="S411" s="17">
        <v>5.3958321052316703E-2</v>
      </c>
      <c r="T411" s="17">
        <v>0.106312482873524</v>
      </c>
      <c r="U411" s="17">
        <v>8.6432293519977901E-2</v>
      </c>
      <c r="V411" s="17">
        <v>0.134438406844264</v>
      </c>
      <c r="W411" s="17">
        <v>0.103509506656983</v>
      </c>
      <c r="X411" s="17">
        <v>0.127840804046707</v>
      </c>
      <c r="Y411" s="17">
        <v>9.05160933161651E-2</v>
      </c>
      <c r="Z411" s="17">
        <v>8.3101922222600003E-2</v>
      </c>
      <c r="AA411" s="17">
        <v>0.12196260341807399</v>
      </c>
      <c r="AB411" s="17">
        <v>8.89529084245161E-2</v>
      </c>
      <c r="AC411" s="17">
        <v>4.9765437045442402E-2</v>
      </c>
      <c r="AD411" s="17">
        <v>7.9055606179380997E-2</v>
      </c>
      <c r="AE411" s="17">
        <v>7.0742349065996996E-2</v>
      </c>
      <c r="AF411" s="17"/>
      <c r="AG411" s="17">
        <v>5.1721427749904299E-2</v>
      </c>
      <c r="AH411" s="17">
        <v>0.14762683927833201</v>
      </c>
      <c r="AI411" s="17">
        <v>8.0285837234997007E-2</v>
      </c>
      <c r="AJ411" s="17">
        <v>9.6983215491065394E-2</v>
      </c>
      <c r="AK411" s="17">
        <v>0.123256238775436</v>
      </c>
      <c r="AL411" s="17">
        <v>7.9171629160036103E-2</v>
      </c>
      <c r="AM411" s="17"/>
      <c r="AN411" s="17">
        <v>8.1210268020231194E-2</v>
      </c>
      <c r="AO411" s="17">
        <v>6.4379923219113802E-2</v>
      </c>
      <c r="AP411" s="17">
        <v>0.13517718322873801</v>
      </c>
      <c r="AQ411" s="17"/>
      <c r="AR411" s="17">
        <v>3.6430155328696701E-2</v>
      </c>
      <c r="AS411" s="17">
        <v>9.43554257004416E-2</v>
      </c>
      <c r="AT411" s="17">
        <v>0.11799821267413001</v>
      </c>
      <c r="AU411" s="17"/>
      <c r="AV411" s="17">
        <v>9.3853991253925004E-2</v>
      </c>
      <c r="AW411" s="17">
        <v>0.10303555044792601</v>
      </c>
      <c r="AX411" s="17">
        <v>0.10419002358810001</v>
      </c>
      <c r="AY411" s="17"/>
      <c r="AZ411" s="17">
        <v>9.47746710481812E-2</v>
      </c>
      <c r="BA411" s="17">
        <v>0.105034680826337</v>
      </c>
    </row>
    <row r="412" spans="2:53" x14ac:dyDescent="0.35">
      <c r="B412" t="s">
        <v>174</v>
      </c>
      <c r="C412" s="17">
        <v>0.13016602704704699</v>
      </c>
      <c r="D412" s="17">
        <v>0.14684580568611399</v>
      </c>
      <c r="E412" s="17">
        <v>0.11409547072651401</v>
      </c>
      <c r="F412" s="17"/>
      <c r="G412" s="17">
        <v>9.66097045447004E-2</v>
      </c>
      <c r="H412" s="17">
        <v>8.0412338797345606E-2</v>
      </c>
      <c r="I412" s="17">
        <v>0.17430455936577699</v>
      </c>
      <c r="J412" s="17">
        <v>0.17790250932292601</v>
      </c>
      <c r="K412" s="17">
        <v>0.13344912189432201</v>
      </c>
      <c r="L412" s="17">
        <v>0.111613000036903</v>
      </c>
      <c r="M412" s="17"/>
      <c r="N412" s="17">
        <v>0.122973767772788</v>
      </c>
      <c r="O412" s="17">
        <v>0.13490083430321401</v>
      </c>
      <c r="P412" s="17"/>
      <c r="Q412" s="17">
        <v>0.102420641134097</v>
      </c>
      <c r="R412" s="17">
        <v>0.142166346247426</v>
      </c>
      <c r="S412" s="17">
        <v>0.156251951491307</v>
      </c>
      <c r="T412" s="17">
        <v>0.108851368818511</v>
      </c>
      <c r="U412" s="17">
        <v>0.115422419248126</v>
      </c>
      <c r="V412" s="17">
        <v>0.112455466204003</v>
      </c>
      <c r="W412" s="17">
        <v>0.13875199134242699</v>
      </c>
      <c r="X412" s="17">
        <v>0.15480796122698101</v>
      </c>
      <c r="Y412" s="17">
        <v>0.18866100468250999</v>
      </c>
      <c r="Z412" s="17">
        <v>0.10615378847280101</v>
      </c>
      <c r="AA412" s="17">
        <v>0.17529339207792</v>
      </c>
      <c r="AB412" s="17">
        <v>0.18033777079560501</v>
      </c>
      <c r="AC412" s="17">
        <v>0.157686131991946</v>
      </c>
      <c r="AD412" s="17">
        <v>0.13571472656007999</v>
      </c>
      <c r="AE412" s="17">
        <v>0.17995865450201101</v>
      </c>
      <c r="AF412" s="17"/>
      <c r="AG412" s="17">
        <v>1.9110656633565801E-2</v>
      </c>
      <c r="AH412" s="17">
        <v>0.30852850759195199</v>
      </c>
      <c r="AI412" s="17">
        <v>4.6737156890600103E-2</v>
      </c>
      <c r="AJ412" s="17">
        <v>3.2779628376579099E-2</v>
      </c>
      <c r="AK412" s="17">
        <v>0.16411514493992099</v>
      </c>
      <c r="AL412" s="17">
        <v>0.13399842412929699</v>
      </c>
      <c r="AM412" s="17"/>
      <c r="AN412" s="17">
        <v>4.7479752871512501E-2</v>
      </c>
      <c r="AO412" s="17">
        <v>6.3911898875893394E-2</v>
      </c>
      <c r="AP412" s="17">
        <v>0.23006649550334299</v>
      </c>
      <c r="AQ412" s="17"/>
      <c r="AR412" s="17">
        <v>0.11105830951308999</v>
      </c>
      <c r="AS412" s="17">
        <v>5.5216767459533599E-2</v>
      </c>
      <c r="AT412" s="17">
        <v>0.19070238375735801</v>
      </c>
      <c r="AU412" s="17"/>
      <c r="AV412" s="17">
        <v>9.1128007974979094E-2</v>
      </c>
      <c r="AW412" s="17">
        <v>8.55465077123021E-2</v>
      </c>
      <c r="AX412" s="17">
        <v>0.208207675646675</v>
      </c>
      <c r="AY412" s="17"/>
      <c r="AZ412" s="17">
        <v>0.119183185143487</v>
      </c>
      <c r="BA412" s="17">
        <v>0.14473884708094301</v>
      </c>
    </row>
    <row r="413" spans="2:53" x14ac:dyDescent="0.35">
      <c r="B413" t="s">
        <v>130</v>
      </c>
      <c r="C413" s="17">
        <v>3.7215932276217098E-2</v>
      </c>
      <c r="D413" s="17">
        <v>3.2292746263398203E-2</v>
      </c>
      <c r="E413" s="17">
        <v>4.1809236938748197E-2</v>
      </c>
      <c r="F413" s="17"/>
      <c r="G413" s="17">
        <v>5.9518812102387297E-2</v>
      </c>
      <c r="H413" s="17">
        <v>4.9494169034497902E-2</v>
      </c>
      <c r="I413" s="17">
        <v>3.08920216595969E-2</v>
      </c>
      <c r="J413" s="17">
        <v>4.4714791832121403E-2</v>
      </c>
      <c r="K413" s="17">
        <v>3.2039327303065399E-2</v>
      </c>
      <c r="L413" s="17">
        <v>2.3596898606562802E-2</v>
      </c>
      <c r="M413" s="17"/>
      <c r="N413" s="17">
        <v>3.1295681233058502E-2</v>
      </c>
      <c r="O413" s="17">
        <v>4.1113351227421997E-2</v>
      </c>
      <c r="P413" s="17"/>
      <c r="Q413" s="17">
        <v>8.9167906996415205E-2</v>
      </c>
      <c r="R413" s="17">
        <v>3.0104924960910901E-2</v>
      </c>
      <c r="S413" s="17">
        <v>5.0271259102948801E-2</v>
      </c>
      <c r="T413" s="17">
        <v>3.9407530591019001E-2</v>
      </c>
      <c r="U413" s="17">
        <v>4.0316767083306802E-2</v>
      </c>
      <c r="V413" s="17">
        <v>3.5568310743776102E-2</v>
      </c>
      <c r="W413" s="17">
        <v>2.5235156905385001E-2</v>
      </c>
      <c r="X413" s="17">
        <v>2.1772926149722299E-2</v>
      </c>
      <c r="Y413" s="17">
        <v>7.1662533732084902E-3</v>
      </c>
      <c r="Z413" s="17">
        <v>1.2388504946310899E-2</v>
      </c>
      <c r="AA413" s="17">
        <v>0</v>
      </c>
      <c r="AB413" s="17">
        <v>4.5663729646397401E-2</v>
      </c>
      <c r="AC413" s="17">
        <v>0</v>
      </c>
      <c r="AD413" s="17">
        <v>0</v>
      </c>
      <c r="AE413" s="17">
        <v>7.1769393163408801E-2</v>
      </c>
      <c r="AF413" s="17"/>
      <c r="AG413" s="17">
        <v>1.9313970908661601E-2</v>
      </c>
      <c r="AH413" s="17">
        <v>1.38313508694264E-2</v>
      </c>
      <c r="AI413" s="17">
        <v>2.4814692205665501E-2</v>
      </c>
      <c r="AJ413" s="17">
        <v>2.22418280855201E-2</v>
      </c>
      <c r="AK413" s="17">
        <v>1.15393154938661E-2</v>
      </c>
      <c r="AL413" s="17">
        <v>6.0203348850263599E-2</v>
      </c>
      <c r="AM413" s="17"/>
      <c r="AN413" s="17">
        <v>2.87376765732625E-2</v>
      </c>
      <c r="AO413" s="17">
        <v>2.8804938576315501E-2</v>
      </c>
      <c r="AP413" s="17">
        <v>2.14015910875461E-2</v>
      </c>
      <c r="AQ413" s="17"/>
      <c r="AR413" s="17">
        <v>8.7835729584287408E-3</v>
      </c>
      <c r="AS413" s="17">
        <v>1.50656139089793E-2</v>
      </c>
      <c r="AT413" s="17">
        <v>2.3362070284189799E-2</v>
      </c>
      <c r="AU413" s="17"/>
      <c r="AV413" s="17">
        <v>3.7574069338728602E-2</v>
      </c>
      <c r="AW413" s="17">
        <v>1.41802301042447E-2</v>
      </c>
      <c r="AX413" s="17">
        <v>2.45552057016915E-2</v>
      </c>
      <c r="AY413" s="17"/>
      <c r="AZ413" s="17">
        <v>1.9690010607341098E-2</v>
      </c>
      <c r="BA413" s="17">
        <v>6.0470578446248403E-2</v>
      </c>
    </row>
    <row r="414" spans="2:53" x14ac:dyDescent="0.35">
      <c r="C414" s="17"/>
      <c r="D414" s="17"/>
      <c r="E414" s="17"/>
      <c r="F414" s="17"/>
      <c r="G414" s="17"/>
      <c r="H414" s="17"/>
      <c r="I414" s="17"/>
      <c r="J414" s="17"/>
      <c r="K414" s="17"/>
      <c r="L414" s="17"/>
      <c r="M414" s="17"/>
      <c r="N414" s="17"/>
      <c r="O414" s="17"/>
      <c r="P414" s="17"/>
      <c r="Q414" s="17"/>
      <c r="R414" s="17"/>
      <c r="S414" s="17"/>
      <c r="T414" s="17"/>
      <c r="U414" s="17"/>
      <c r="V414" s="17"/>
      <c r="W414" s="17"/>
      <c r="X414" s="17"/>
      <c r="Y414" s="17"/>
      <c r="Z414" s="17"/>
      <c r="AA414" s="17"/>
      <c r="AB414" s="17"/>
      <c r="AC414" s="17"/>
      <c r="AD414" s="17"/>
      <c r="AE414" s="17"/>
      <c r="AF414" s="17"/>
      <c r="AG414" s="17"/>
      <c r="AH414" s="17"/>
      <c r="AI414" s="17"/>
      <c r="AJ414" s="17"/>
      <c r="AK414" s="17"/>
      <c r="AL414" s="17"/>
      <c r="AM414" s="17"/>
      <c r="AN414" s="17"/>
      <c r="AO414" s="17"/>
      <c r="AP414" s="17"/>
      <c r="AQ414" s="17"/>
      <c r="AR414" s="17"/>
      <c r="AS414" s="17"/>
      <c r="AT414" s="17"/>
      <c r="AU414" s="17"/>
      <c r="AV414" s="17"/>
      <c r="AW414" s="17"/>
      <c r="AX414" s="17"/>
      <c r="AY414" s="17"/>
      <c r="AZ414" s="17"/>
      <c r="BA414" s="17"/>
    </row>
    <row r="415" spans="2:53" x14ac:dyDescent="0.35">
      <c r="B415" s="6" t="s">
        <v>219</v>
      </c>
      <c r="C415" s="17"/>
      <c r="D415" s="17"/>
      <c r="E415" s="17"/>
      <c r="F415" s="17"/>
      <c r="G415" s="17"/>
      <c r="H415" s="17"/>
      <c r="I415" s="17"/>
      <c r="J415" s="17"/>
      <c r="K415" s="17"/>
      <c r="L415" s="17"/>
      <c r="M415" s="17"/>
      <c r="N415" s="17"/>
      <c r="O415" s="17"/>
      <c r="P415" s="17"/>
      <c r="Q415" s="17"/>
      <c r="R415" s="17"/>
      <c r="S415" s="17"/>
      <c r="T415" s="17"/>
      <c r="U415" s="17"/>
      <c r="V415" s="17"/>
      <c r="W415" s="17"/>
      <c r="X415" s="17"/>
      <c r="Y415" s="17"/>
      <c r="Z415" s="17"/>
      <c r="AA415" s="17"/>
      <c r="AB415" s="17"/>
      <c r="AC415" s="17"/>
      <c r="AD415" s="17"/>
      <c r="AE415" s="17"/>
      <c r="AF415" s="17"/>
      <c r="AG415" s="17"/>
      <c r="AH415" s="17"/>
      <c r="AI415" s="17"/>
      <c r="AJ415" s="17"/>
      <c r="AK415" s="17"/>
      <c r="AL415" s="17"/>
      <c r="AM415" s="17"/>
      <c r="AN415" s="17"/>
      <c r="AO415" s="17"/>
      <c r="AP415" s="17"/>
      <c r="AQ415" s="17"/>
      <c r="AR415" s="17"/>
      <c r="AS415" s="17"/>
      <c r="AT415" s="17"/>
      <c r="AU415" s="17"/>
      <c r="AV415" s="17"/>
      <c r="AW415" s="17"/>
      <c r="AX415" s="17"/>
      <c r="AY415" s="17"/>
      <c r="AZ415" s="17"/>
      <c r="BA415" s="17"/>
    </row>
    <row r="416" spans="2:53" x14ac:dyDescent="0.35">
      <c r="B416" s="21" t="s">
        <v>86</v>
      </c>
      <c r="C416" s="17"/>
      <c r="D416" s="17"/>
      <c r="E416" s="17"/>
      <c r="F416" s="17"/>
      <c r="G416" s="17"/>
      <c r="H416" s="17"/>
      <c r="I416" s="17"/>
      <c r="J416" s="17"/>
      <c r="K416" s="17"/>
      <c r="L416" s="17"/>
      <c r="M416" s="17"/>
      <c r="N416" s="17"/>
      <c r="O416" s="17"/>
      <c r="P416" s="17"/>
      <c r="Q416" s="17"/>
      <c r="R416" s="17"/>
      <c r="S416" s="17"/>
      <c r="T416" s="17"/>
      <c r="U416" s="17"/>
      <c r="V416" s="17"/>
      <c r="W416" s="17"/>
      <c r="X416" s="17"/>
      <c r="Y416" s="17"/>
      <c r="Z416" s="17"/>
      <c r="AA416" s="17"/>
      <c r="AB416" s="17"/>
      <c r="AC416" s="17"/>
      <c r="AD416" s="17"/>
      <c r="AE416" s="17"/>
      <c r="AF416" s="17"/>
      <c r="AG416" s="17"/>
      <c r="AH416" s="17"/>
      <c r="AI416" s="17"/>
      <c r="AJ416" s="17"/>
      <c r="AK416" s="17"/>
      <c r="AL416" s="17"/>
      <c r="AM416" s="17"/>
      <c r="AN416" s="17"/>
      <c r="AO416" s="17"/>
      <c r="AP416" s="17"/>
      <c r="AQ416" s="17"/>
      <c r="AR416" s="17"/>
      <c r="AS416" s="17"/>
      <c r="AT416" s="17"/>
      <c r="AU416" s="17"/>
      <c r="AV416" s="17"/>
      <c r="AW416" s="17"/>
      <c r="AX416" s="17"/>
      <c r="AY416" s="17"/>
      <c r="AZ416" s="17"/>
      <c r="BA416" s="17"/>
    </row>
    <row r="417" spans="2:53" x14ac:dyDescent="0.35">
      <c r="B417" t="s">
        <v>171</v>
      </c>
      <c r="C417" s="17">
        <v>0.46471369331928303</v>
      </c>
      <c r="D417" s="17">
        <v>0.46710184973487001</v>
      </c>
      <c r="E417" s="17">
        <v>0.46063596559654202</v>
      </c>
      <c r="F417" s="17"/>
      <c r="G417" s="17">
        <v>0.41494182836990201</v>
      </c>
      <c r="H417" s="17">
        <v>0.402377787279185</v>
      </c>
      <c r="I417" s="17">
        <v>0.43849950655569198</v>
      </c>
      <c r="J417" s="17">
        <v>0.45341028704606801</v>
      </c>
      <c r="K417" s="17">
        <v>0.51159023448446606</v>
      </c>
      <c r="L417" s="17">
        <v>0.51407975935331995</v>
      </c>
      <c r="M417" s="17"/>
      <c r="N417" s="17">
        <v>0.47892726109633799</v>
      </c>
      <c r="O417" s="17">
        <v>0.455356619098159</v>
      </c>
      <c r="P417" s="17"/>
      <c r="Q417" s="17">
        <v>0.42327413505573502</v>
      </c>
      <c r="R417" s="17">
        <v>0.51250620274633296</v>
      </c>
      <c r="S417" s="17">
        <v>0.394698836889946</v>
      </c>
      <c r="T417" s="17">
        <v>0.49007488837834301</v>
      </c>
      <c r="U417" s="17">
        <v>0.46172180392113599</v>
      </c>
      <c r="V417" s="17">
        <v>0.47941162889839001</v>
      </c>
      <c r="W417" s="17">
        <v>0.45398151102870099</v>
      </c>
      <c r="X417" s="17">
        <v>0.50593805050539797</v>
      </c>
      <c r="Y417" s="17">
        <v>0.40671170845975002</v>
      </c>
      <c r="Z417" s="17">
        <v>0.39709523033184302</v>
      </c>
      <c r="AA417" s="17">
        <v>0.573545127881259</v>
      </c>
      <c r="AB417" s="17">
        <v>0.420768761040895</v>
      </c>
      <c r="AC417" s="17">
        <v>0.55436427860358095</v>
      </c>
      <c r="AD417" s="17">
        <v>0.60994805432395105</v>
      </c>
      <c r="AE417" s="17">
        <v>0.48868307283922302</v>
      </c>
      <c r="AF417" s="17"/>
      <c r="AG417" s="17">
        <v>0.58373144746196504</v>
      </c>
      <c r="AH417" s="17">
        <v>0.36476979127334902</v>
      </c>
      <c r="AI417" s="17">
        <v>0.55569248064279697</v>
      </c>
      <c r="AJ417" s="17">
        <v>0.59998764485736999</v>
      </c>
      <c r="AK417" s="17">
        <v>0.43043459886894903</v>
      </c>
      <c r="AL417" s="17">
        <v>0.457900859469696</v>
      </c>
      <c r="AM417" s="17"/>
      <c r="AN417" s="17">
        <v>0.59953779421842501</v>
      </c>
      <c r="AO417" s="17">
        <v>0.46876323635956502</v>
      </c>
      <c r="AP417" s="17">
        <v>0.39523527397556302</v>
      </c>
      <c r="AQ417" s="17"/>
      <c r="AR417" s="17">
        <v>0.42260268053246303</v>
      </c>
      <c r="AS417" s="17">
        <v>0.51755426855184605</v>
      </c>
      <c r="AT417" s="17">
        <v>0.469798263152157</v>
      </c>
      <c r="AU417" s="17"/>
      <c r="AV417" s="17">
        <v>0.550000693794782</v>
      </c>
      <c r="AW417" s="17">
        <v>0.502198577274244</v>
      </c>
      <c r="AX417" s="17">
        <v>0.43742725318074199</v>
      </c>
      <c r="AY417" s="17"/>
      <c r="AZ417" s="17">
        <v>0.49273662057413298</v>
      </c>
      <c r="BA417" s="17">
        <v>0.42753086948427099</v>
      </c>
    </row>
    <row r="418" spans="2:53" x14ac:dyDescent="0.35">
      <c r="B418" t="s">
        <v>172</v>
      </c>
      <c r="C418" s="17">
        <v>0.300574528518188</v>
      </c>
      <c r="D418" s="17">
        <v>0.30420902967466901</v>
      </c>
      <c r="E418" s="17">
        <v>0.29835663976112697</v>
      </c>
      <c r="F418" s="17"/>
      <c r="G418" s="17">
        <v>0.277545404353433</v>
      </c>
      <c r="H418" s="17">
        <v>0.32849006207339598</v>
      </c>
      <c r="I418" s="17">
        <v>0.30826771918011397</v>
      </c>
      <c r="J418" s="17">
        <v>0.30859023559295701</v>
      </c>
      <c r="K418" s="17">
        <v>0.277444584155283</v>
      </c>
      <c r="L418" s="17">
        <v>0.29827985142834101</v>
      </c>
      <c r="M418" s="17"/>
      <c r="N418" s="17">
        <v>0.30507252227798498</v>
      </c>
      <c r="O418" s="17">
        <v>0.29761340980987</v>
      </c>
      <c r="P418" s="17"/>
      <c r="Q418" s="17">
        <v>0.22304114006105499</v>
      </c>
      <c r="R418" s="17">
        <v>0.23394688782477099</v>
      </c>
      <c r="S418" s="17">
        <v>0.34130933536519098</v>
      </c>
      <c r="T418" s="17">
        <v>0.298053290624892</v>
      </c>
      <c r="U418" s="17">
        <v>0.29825464242618899</v>
      </c>
      <c r="V418" s="17">
        <v>0.31237651639003799</v>
      </c>
      <c r="W418" s="17">
        <v>0.30800295257900201</v>
      </c>
      <c r="X418" s="17">
        <v>0.29288915614001998</v>
      </c>
      <c r="Y418" s="17">
        <v>0.36333109252916301</v>
      </c>
      <c r="Z418" s="17">
        <v>0.42818318311283299</v>
      </c>
      <c r="AA418" s="17">
        <v>0.26234592676435398</v>
      </c>
      <c r="AB418" s="17">
        <v>0.33218662774365898</v>
      </c>
      <c r="AC418" s="17">
        <v>0.28298200276858099</v>
      </c>
      <c r="AD418" s="17">
        <v>0.348726467666372</v>
      </c>
      <c r="AE418" s="17">
        <v>0.27107330726328499</v>
      </c>
      <c r="AF418" s="17"/>
      <c r="AG418" s="17">
        <v>0.30544330255704699</v>
      </c>
      <c r="AH418" s="17">
        <v>0.347521288636923</v>
      </c>
      <c r="AI418" s="17">
        <v>0.326918125082029</v>
      </c>
      <c r="AJ418" s="17">
        <v>0.25587918268085702</v>
      </c>
      <c r="AK418" s="17">
        <v>0.41211061112399799</v>
      </c>
      <c r="AL418" s="17">
        <v>0.24512836632250101</v>
      </c>
      <c r="AM418" s="17"/>
      <c r="AN418" s="17">
        <v>0.26616096061441302</v>
      </c>
      <c r="AO418" s="17">
        <v>0.27773104435763202</v>
      </c>
      <c r="AP418" s="17">
        <v>0.35193498614572699</v>
      </c>
      <c r="AQ418" s="17"/>
      <c r="AR418" s="17">
        <v>0.42430501389958097</v>
      </c>
      <c r="AS418" s="17">
        <v>0.34703667824877299</v>
      </c>
      <c r="AT418" s="17">
        <v>0.26556219999077602</v>
      </c>
      <c r="AU418" s="17"/>
      <c r="AV418" s="17">
        <v>0.3100855518417</v>
      </c>
      <c r="AW418" s="17">
        <v>0.340692621617388</v>
      </c>
      <c r="AX418" s="17">
        <v>0.26842833146992001</v>
      </c>
      <c r="AY418" s="17"/>
      <c r="AZ418" s="17">
        <v>0.30768319196125998</v>
      </c>
      <c r="BA418" s="17">
        <v>0.29114224551283502</v>
      </c>
    </row>
    <row r="419" spans="2:53" x14ac:dyDescent="0.35">
      <c r="B419" t="s">
        <v>113</v>
      </c>
      <c r="C419" s="17">
        <v>0.137889323283683</v>
      </c>
      <c r="D419" s="17">
        <v>0.13381254500367401</v>
      </c>
      <c r="E419" s="17">
        <v>0.14207581520589599</v>
      </c>
      <c r="F419" s="17"/>
      <c r="G419" s="17">
        <v>0.16650253363154599</v>
      </c>
      <c r="H419" s="17">
        <v>0.155160454531105</v>
      </c>
      <c r="I419" s="17">
        <v>0.153770114945806</v>
      </c>
      <c r="J419" s="17">
        <v>0.13392986863603301</v>
      </c>
      <c r="K419" s="17">
        <v>0.13198000956903799</v>
      </c>
      <c r="L419" s="17">
        <v>0.113354507396367</v>
      </c>
      <c r="M419" s="17"/>
      <c r="N419" s="17">
        <v>0.13338683458816999</v>
      </c>
      <c r="O419" s="17">
        <v>0.14085340109753799</v>
      </c>
      <c r="P419" s="17"/>
      <c r="Q419" s="17">
        <v>0.16338963235391599</v>
      </c>
      <c r="R419" s="17">
        <v>0.133990438450868</v>
      </c>
      <c r="S419" s="17">
        <v>0.150195859489648</v>
      </c>
      <c r="T419" s="17">
        <v>0.15600490181999299</v>
      </c>
      <c r="U419" s="17">
        <v>0.142414992708358</v>
      </c>
      <c r="V419" s="17">
        <v>0.119742771257209</v>
      </c>
      <c r="W419" s="17">
        <v>0.16264834730189601</v>
      </c>
      <c r="X419" s="17">
        <v>0.120788048120305</v>
      </c>
      <c r="Y419" s="17">
        <v>0.172762838008612</v>
      </c>
      <c r="Z419" s="17">
        <v>8.9294743414643704E-2</v>
      </c>
      <c r="AA419" s="17">
        <v>7.0245822877759698E-2</v>
      </c>
      <c r="AB419" s="17">
        <v>9.6525855115012299E-2</v>
      </c>
      <c r="AC419" s="17">
        <v>0.16265371862783701</v>
      </c>
      <c r="AD419" s="17">
        <v>0</v>
      </c>
      <c r="AE419" s="17">
        <v>0.114463297942306</v>
      </c>
      <c r="AF419" s="17"/>
      <c r="AG419" s="17">
        <v>6.7512656615629094E-2</v>
      </c>
      <c r="AH419" s="17">
        <v>0.17188901398527701</v>
      </c>
      <c r="AI419" s="17">
        <v>8.2794488968064101E-2</v>
      </c>
      <c r="AJ419" s="17">
        <v>7.8911695398951903E-2</v>
      </c>
      <c r="AK419" s="17">
        <v>8.7559004807984994E-2</v>
      </c>
      <c r="AL419" s="17">
        <v>0.17898917227446901</v>
      </c>
      <c r="AM419" s="17"/>
      <c r="AN419" s="17">
        <v>8.6998562605624497E-2</v>
      </c>
      <c r="AO419" s="17">
        <v>0.16681967804779499</v>
      </c>
      <c r="AP419" s="17">
        <v>0.14403721813817599</v>
      </c>
      <c r="AQ419" s="17"/>
      <c r="AR419" s="17">
        <v>4.6349924536658198E-2</v>
      </c>
      <c r="AS419" s="17">
        <v>9.6710372973573294E-2</v>
      </c>
      <c r="AT419" s="17">
        <v>0.16259374929643799</v>
      </c>
      <c r="AU419" s="17"/>
      <c r="AV419" s="17">
        <v>6.2891711681898693E-2</v>
      </c>
      <c r="AW419" s="17">
        <v>0.109450770309533</v>
      </c>
      <c r="AX419" s="17">
        <v>0.16977721976829999</v>
      </c>
      <c r="AY419" s="17"/>
      <c r="AZ419" s="17">
        <v>0.124456695054704</v>
      </c>
      <c r="BA419" s="17">
        <v>0.15571269500131499</v>
      </c>
    </row>
    <row r="420" spans="2:53" x14ac:dyDescent="0.35">
      <c r="B420" t="s">
        <v>173</v>
      </c>
      <c r="C420" s="17">
        <v>2.8897241210905599E-2</v>
      </c>
      <c r="D420" s="17">
        <v>2.8527895069539198E-2</v>
      </c>
      <c r="E420" s="17">
        <v>2.9335189596928799E-2</v>
      </c>
      <c r="F420" s="17"/>
      <c r="G420" s="17">
        <v>2.5590423087777401E-2</v>
      </c>
      <c r="H420" s="17">
        <v>5.1511011767694202E-2</v>
      </c>
      <c r="I420" s="17">
        <v>3.7574603256250498E-2</v>
      </c>
      <c r="J420" s="17">
        <v>2.7445554945011701E-2</v>
      </c>
      <c r="K420" s="17">
        <v>1.78311778626127E-2</v>
      </c>
      <c r="L420" s="17">
        <v>1.9918462335356699E-2</v>
      </c>
      <c r="M420" s="17"/>
      <c r="N420" s="17">
        <v>2.4499950442427299E-2</v>
      </c>
      <c r="O420" s="17">
        <v>3.1792065138149299E-2</v>
      </c>
      <c r="P420" s="17"/>
      <c r="Q420" s="17">
        <v>4.2526004231420202E-2</v>
      </c>
      <c r="R420" s="17">
        <v>3.2694699841476299E-2</v>
      </c>
      <c r="S420" s="17">
        <v>5.3054700563478302E-2</v>
      </c>
      <c r="T420" s="17">
        <v>1.19377994234812E-2</v>
      </c>
      <c r="U420" s="17">
        <v>2.0597232011308302E-2</v>
      </c>
      <c r="V420" s="17">
        <v>3.15827788718561E-2</v>
      </c>
      <c r="W420" s="17">
        <v>1.04537130699872E-2</v>
      </c>
      <c r="X420" s="17">
        <v>4.5165283703079498E-2</v>
      </c>
      <c r="Y420" s="17">
        <v>3.06867019318183E-2</v>
      </c>
      <c r="Z420" s="17">
        <v>2.1944705732273501E-2</v>
      </c>
      <c r="AA420" s="17">
        <v>2.1268875482935701E-2</v>
      </c>
      <c r="AB420" s="17">
        <v>7.1527354139356694E-2</v>
      </c>
      <c r="AC420" s="17">
        <v>0</v>
      </c>
      <c r="AD420" s="17">
        <v>0</v>
      </c>
      <c r="AE420" s="17">
        <v>4.9924428814458001E-2</v>
      </c>
      <c r="AF420" s="17"/>
      <c r="AG420" s="17">
        <v>2.50107756053288E-2</v>
      </c>
      <c r="AH420" s="17">
        <v>2.77658376682626E-2</v>
      </c>
      <c r="AI420" s="17">
        <v>1.74597187488824E-2</v>
      </c>
      <c r="AJ420" s="17">
        <v>3.45604645763792E-2</v>
      </c>
      <c r="AK420" s="17">
        <v>3.9870864794311102E-2</v>
      </c>
      <c r="AL420" s="17">
        <v>1.7261870584112E-2</v>
      </c>
      <c r="AM420" s="17"/>
      <c r="AN420" s="17">
        <v>1.18404715544348E-2</v>
      </c>
      <c r="AO420" s="17">
        <v>3.2118786891209103E-2</v>
      </c>
      <c r="AP420" s="17">
        <v>3.6546590389339398E-2</v>
      </c>
      <c r="AQ420" s="17"/>
      <c r="AR420" s="17">
        <v>5.74493323706919E-2</v>
      </c>
      <c r="AS420" s="17">
        <v>2.0538096957133201E-2</v>
      </c>
      <c r="AT420" s="17">
        <v>3.0075535460921499E-2</v>
      </c>
      <c r="AU420" s="17"/>
      <c r="AV420" s="17">
        <v>3.3380904034854997E-2</v>
      </c>
      <c r="AW420" s="17">
        <v>2.13038854788648E-2</v>
      </c>
      <c r="AX420" s="17">
        <v>3.5113219049342601E-2</v>
      </c>
      <c r="AY420" s="17"/>
      <c r="AZ420" s="17">
        <v>3.0854477602577399E-2</v>
      </c>
      <c r="BA420" s="17">
        <v>2.6300240002103799E-2</v>
      </c>
    </row>
    <row r="421" spans="2:53" x14ac:dyDescent="0.35">
      <c r="B421" t="s">
        <v>174</v>
      </c>
      <c r="C421" s="17">
        <v>3.8417645096193102E-2</v>
      </c>
      <c r="D421" s="17">
        <v>4.72638564089626E-2</v>
      </c>
      <c r="E421" s="17">
        <v>3.05406861867706E-2</v>
      </c>
      <c r="F421" s="17"/>
      <c r="G421" s="17">
        <v>7.1571221746762906E-2</v>
      </c>
      <c r="H421" s="17">
        <v>3.3720037360787797E-2</v>
      </c>
      <c r="I421" s="17">
        <v>4.3296966409203802E-2</v>
      </c>
      <c r="J421" s="17">
        <v>3.4930493099641899E-2</v>
      </c>
      <c r="K421" s="17">
        <v>2.9132262367500199E-2</v>
      </c>
      <c r="L421" s="17">
        <v>3.2950218245062897E-2</v>
      </c>
      <c r="M421" s="17"/>
      <c r="N421" s="17">
        <v>3.00826120012854E-2</v>
      </c>
      <c r="O421" s="17">
        <v>4.39047630758524E-2</v>
      </c>
      <c r="P421" s="17"/>
      <c r="Q421" s="17">
        <v>4.55283375237674E-2</v>
      </c>
      <c r="R421" s="17">
        <v>5.71379809423819E-2</v>
      </c>
      <c r="S421" s="17">
        <v>3.1055591571727301E-2</v>
      </c>
      <c r="T421" s="17">
        <v>1.9999419850341999E-2</v>
      </c>
      <c r="U421" s="17">
        <v>4.5443476202932098E-2</v>
      </c>
      <c r="V421" s="17">
        <v>3.0529913341558398E-2</v>
      </c>
      <c r="W421" s="17">
        <v>4.3870538224485299E-2</v>
      </c>
      <c r="X421" s="17">
        <v>2.2707687866836201E-2</v>
      </c>
      <c r="Y421" s="17">
        <v>1.9341405697449101E-2</v>
      </c>
      <c r="Z421" s="17">
        <v>6.3482137408407302E-2</v>
      </c>
      <c r="AA421" s="17">
        <v>7.2594246993691602E-2</v>
      </c>
      <c r="AB421" s="17">
        <v>6.7330591575150298E-2</v>
      </c>
      <c r="AC421" s="17">
        <v>0</v>
      </c>
      <c r="AD421" s="17">
        <v>4.1325478009677397E-2</v>
      </c>
      <c r="AE421" s="17">
        <v>5.1404153954909403E-2</v>
      </c>
      <c r="AF421" s="17"/>
      <c r="AG421" s="17">
        <v>9.5459044345163994E-3</v>
      </c>
      <c r="AH421" s="17">
        <v>7.52367616961028E-2</v>
      </c>
      <c r="AI421" s="17">
        <v>3.9978052808637699E-3</v>
      </c>
      <c r="AJ421" s="17">
        <v>1.6340108985599299E-2</v>
      </c>
      <c r="AK421" s="17">
        <v>2.12919463820813E-2</v>
      </c>
      <c r="AL421" s="17">
        <v>5.6656659030596301E-2</v>
      </c>
      <c r="AM421" s="17"/>
      <c r="AN421" s="17">
        <v>1.9376996322900499E-2</v>
      </c>
      <c r="AO421" s="17">
        <v>2.52925589620491E-2</v>
      </c>
      <c r="AP421" s="17">
        <v>6.2001087973884698E-2</v>
      </c>
      <c r="AQ421" s="17"/>
      <c r="AR421" s="17">
        <v>3.5829887116441798E-2</v>
      </c>
      <c r="AS421" s="17">
        <v>1.3523821995666801E-2</v>
      </c>
      <c r="AT421" s="17">
        <v>5.5510624783625201E-2</v>
      </c>
      <c r="AU421" s="17"/>
      <c r="AV421" s="17">
        <v>3.1640265837897398E-2</v>
      </c>
      <c r="AW421" s="17">
        <v>1.5700606215090802E-2</v>
      </c>
      <c r="AX421" s="17">
        <v>7.1110599120223605E-2</v>
      </c>
      <c r="AY421" s="17"/>
      <c r="AZ421" s="17">
        <v>3.2326590914422401E-2</v>
      </c>
      <c r="BA421" s="17">
        <v>4.6499691363187101E-2</v>
      </c>
    </row>
    <row r="422" spans="2:53" x14ac:dyDescent="0.35">
      <c r="B422" t="s">
        <v>130</v>
      </c>
      <c r="C422" s="17">
        <v>2.95075685717472E-2</v>
      </c>
      <c r="D422" s="17">
        <v>1.9084824108285599E-2</v>
      </c>
      <c r="E422" s="17">
        <v>3.90557036527358E-2</v>
      </c>
      <c r="F422" s="17"/>
      <c r="G422" s="17">
        <v>4.3848588810578702E-2</v>
      </c>
      <c r="H422" s="17">
        <v>2.8740646987831998E-2</v>
      </c>
      <c r="I422" s="17">
        <v>1.8591089652933102E-2</v>
      </c>
      <c r="J422" s="17">
        <v>4.16935606802879E-2</v>
      </c>
      <c r="K422" s="17">
        <v>3.2021731561100601E-2</v>
      </c>
      <c r="L422" s="17">
        <v>2.1417201241552199E-2</v>
      </c>
      <c r="M422" s="17"/>
      <c r="N422" s="17">
        <v>2.80308195937942E-2</v>
      </c>
      <c r="O422" s="17">
        <v>3.0479741780431901E-2</v>
      </c>
      <c r="P422" s="17"/>
      <c r="Q422" s="17">
        <v>0.10224075077410601</v>
      </c>
      <c r="R422" s="17">
        <v>2.97237901941696E-2</v>
      </c>
      <c r="S422" s="17">
        <v>2.9685676120008799E-2</v>
      </c>
      <c r="T422" s="17">
        <v>2.3929699902948701E-2</v>
      </c>
      <c r="U422" s="17">
        <v>3.1567852730076999E-2</v>
      </c>
      <c r="V422" s="17">
        <v>2.6356391240947501E-2</v>
      </c>
      <c r="W422" s="17">
        <v>2.1042937795928002E-2</v>
      </c>
      <c r="X422" s="17">
        <v>1.25117736643606E-2</v>
      </c>
      <c r="Y422" s="17">
        <v>7.1662533732084902E-3</v>
      </c>
      <c r="Z422" s="17">
        <v>0</v>
      </c>
      <c r="AA422" s="17">
        <v>0</v>
      </c>
      <c r="AB422" s="17">
        <v>1.16608103859268E-2</v>
      </c>
      <c r="AC422" s="17">
        <v>0</v>
      </c>
      <c r="AD422" s="17">
        <v>0</v>
      </c>
      <c r="AE422" s="17">
        <v>2.4451739185818101E-2</v>
      </c>
      <c r="AF422" s="17"/>
      <c r="AG422" s="17">
        <v>8.7559133255136097E-3</v>
      </c>
      <c r="AH422" s="17">
        <v>1.28173067400857E-2</v>
      </c>
      <c r="AI422" s="17">
        <v>1.3137381277364E-2</v>
      </c>
      <c r="AJ422" s="17">
        <v>1.4320903500842801E-2</v>
      </c>
      <c r="AK422" s="17">
        <v>8.7329740226759905E-3</v>
      </c>
      <c r="AL422" s="17">
        <v>4.4063072318626002E-2</v>
      </c>
      <c r="AM422" s="17"/>
      <c r="AN422" s="17">
        <v>1.6085214684203E-2</v>
      </c>
      <c r="AO422" s="17">
        <v>2.92746953817501E-2</v>
      </c>
      <c r="AP422" s="17">
        <v>1.02448433773101E-2</v>
      </c>
      <c r="AQ422" s="17"/>
      <c r="AR422" s="17">
        <v>1.34631615441635E-2</v>
      </c>
      <c r="AS422" s="17">
        <v>4.6367612730072501E-3</v>
      </c>
      <c r="AT422" s="17">
        <v>1.6459627316082501E-2</v>
      </c>
      <c r="AU422" s="17"/>
      <c r="AV422" s="17">
        <v>1.2000872808866501E-2</v>
      </c>
      <c r="AW422" s="17">
        <v>1.0653539104879199E-2</v>
      </c>
      <c r="AX422" s="17">
        <v>1.8143377411473201E-2</v>
      </c>
      <c r="AY422" s="17"/>
      <c r="AZ422" s="17">
        <v>1.1942423892903301E-2</v>
      </c>
      <c r="BA422" s="17">
        <v>5.2814258636288601E-2</v>
      </c>
    </row>
    <row r="423" spans="2:53" x14ac:dyDescent="0.35">
      <c r="C423" s="17"/>
      <c r="D423" s="17"/>
      <c r="E423" s="17"/>
      <c r="F423" s="17"/>
      <c r="G423" s="17"/>
      <c r="H423" s="17"/>
      <c r="I423" s="17"/>
      <c r="J423" s="17"/>
      <c r="K423" s="17"/>
      <c r="L423" s="17"/>
      <c r="M423" s="17"/>
      <c r="N423" s="17"/>
      <c r="O423" s="17"/>
      <c r="P423" s="17"/>
      <c r="Q423" s="17"/>
      <c r="R423" s="17"/>
      <c r="S423" s="17"/>
      <c r="T423" s="17"/>
      <c r="U423" s="17"/>
      <c r="V423" s="17"/>
      <c r="W423" s="17"/>
      <c r="X423" s="17"/>
      <c r="Y423" s="17"/>
      <c r="Z423" s="17"/>
      <c r="AA423" s="17"/>
      <c r="AB423" s="17"/>
      <c r="AC423" s="17"/>
      <c r="AD423" s="17"/>
      <c r="AE423" s="17"/>
      <c r="AF423" s="17"/>
      <c r="AG423" s="17"/>
      <c r="AH423" s="17"/>
      <c r="AI423" s="17"/>
      <c r="AJ423" s="17"/>
      <c r="AK423" s="17"/>
      <c r="AL423" s="17"/>
      <c r="AM423" s="17"/>
      <c r="AN423" s="17"/>
      <c r="AO423" s="17"/>
      <c r="AP423" s="17"/>
      <c r="AQ423" s="17"/>
      <c r="AR423" s="17"/>
      <c r="AS423" s="17"/>
      <c r="AT423" s="17"/>
      <c r="AU423" s="17"/>
      <c r="AV423" s="17"/>
      <c r="AW423" s="17"/>
      <c r="AX423" s="17"/>
      <c r="AY423" s="17"/>
      <c r="AZ423" s="17"/>
      <c r="BA423" s="17"/>
    </row>
    <row r="424" spans="2:53" x14ac:dyDescent="0.35">
      <c r="B424" s="6" t="s">
        <v>220</v>
      </c>
      <c r="C424" s="17"/>
      <c r="D424" s="17"/>
      <c r="E424" s="17"/>
      <c r="F424" s="17"/>
      <c r="G424" s="17"/>
      <c r="H424" s="17"/>
      <c r="I424" s="17"/>
      <c r="J424" s="17"/>
      <c r="K424" s="17"/>
      <c r="L424" s="17"/>
      <c r="M424" s="17"/>
      <c r="N424" s="17"/>
      <c r="O424" s="17"/>
      <c r="P424" s="17"/>
      <c r="Q424" s="17"/>
      <c r="R424" s="17"/>
      <c r="S424" s="17"/>
      <c r="T424" s="17"/>
      <c r="U424" s="17"/>
      <c r="V424" s="17"/>
      <c r="W424" s="17"/>
      <c r="X424" s="17"/>
      <c r="Y424" s="17"/>
      <c r="Z424" s="17"/>
      <c r="AA424" s="17"/>
      <c r="AB424" s="17"/>
      <c r="AC424" s="17"/>
      <c r="AD424" s="17"/>
      <c r="AE424" s="17"/>
      <c r="AF424" s="17"/>
      <c r="AG424" s="17"/>
      <c r="AH424" s="17"/>
      <c r="AI424" s="17"/>
      <c r="AJ424" s="17"/>
      <c r="AK424" s="17"/>
      <c r="AL424" s="17"/>
      <c r="AM424" s="17"/>
      <c r="AN424" s="17"/>
      <c r="AO424" s="17"/>
      <c r="AP424" s="17"/>
      <c r="AQ424" s="17"/>
      <c r="AR424" s="17"/>
      <c r="AS424" s="17"/>
      <c r="AT424" s="17"/>
      <c r="AU424" s="17"/>
      <c r="AV424" s="17"/>
      <c r="AW424" s="17"/>
      <c r="AX424" s="17"/>
      <c r="AY424" s="17"/>
      <c r="AZ424" s="17"/>
      <c r="BA424" s="17"/>
    </row>
    <row r="425" spans="2:53" x14ac:dyDescent="0.35">
      <c r="B425" s="21" t="s">
        <v>86</v>
      </c>
      <c r="C425" s="17"/>
      <c r="D425" s="17"/>
      <c r="E425" s="17"/>
      <c r="F425" s="17"/>
      <c r="G425" s="17"/>
      <c r="H425" s="17"/>
      <c r="I425" s="17"/>
      <c r="J425" s="17"/>
      <c r="K425" s="17"/>
      <c r="L425" s="17"/>
      <c r="M425" s="17"/>
      <c r="N425" s="17"/>
      <c r="O425" s="17"/>
      <c r="P425" s="17"/>
      <c r="Q425" s="17"/>
      <c r="R425" s="17"/>
      <c r="S425" s="17"/>
      <c r="T425" s="17"/>
      <c r="U425" s="17"/>
      <c r="V425" s="17"/>
      <c r="W425" s="17"/>
      <c r="X425" s="17"/>
      <c r="Y425" s="17"/>
      <c r="Z425" s="17"/>
      <c r="AA425" s="17"/>
      <c r="AB425" s="17"/>
      <c r="AC425" s="17"/>
      <c r="AD425" s="17"/>
      <c r="AE425" s="17"/>
      <c r="AF425" s="17"/>
      <c r="AG425" s="17"/>
      <c r="AH425" s="17"/>
      <c r="AI425" s="17"/>
      <c r="AJ425" s="17"/>
      <c r="AK425" s="17"/>
      <c r="AL425" s="17"/>
      <c r="AM425" s="17"/>
      <c r="AN425" s="17"/>
      <c r="AO425" s="17"/>
      <c r="AP425" s="17"/>
      <c r="AQ425" s="17"/>
      <c r="AR425" s="17"/>
      <c r="AS425" s="17"/>
      <c r="AT425" s="17"/>
      <c r="AU425" s="17"/>
      <c r="AV425" s="17"/>
      <c r="AW425" s="17"/>
      <c r="AX425" s="17"/>
      <c r="AY425" s="17"/>
      <c r="AZ425" s="17"/>
      <c r="BA425" s="17"/>
    </row>
    <row r="426" spans="2:53" x14ac:dyDescent="0.35">
      <c r="B426" t="s">
        <v>171</v>
      </c>
      <c r="C426" s="17">
        <v>0.28898946881112098</v>
      </c>
      <c r="D426" s="17">
        <v>0.27172000513349298</v>
      </c>
      <c r="E426" s="17">
        <v>0.30209243454627399</v>
      </c>
      <c r="F426" s="17"/>
      <c r="G426" s="17">
        <v>0.29437566862290798</v>
      </c>
      <c r="H426" s="17">
        <v>0.29061919542673498</v>
      </c>
      <c r="I426" s="17">
        <v>0.28383598028242302</v>
      </c>
      <c r="J426" s="17">
        <v>0.28803988921611301</v>
      </c>
      <c r="K426" s="17">
        <v>0.31919875527094299</v>
      </c>
      <c r="L426" s="17">
        <v>0.27109100811238002</v>
      </c>
      <c r="M426" s="17"/>
      <c r="N426" s="17">
        <v>0.29718129790360498</v>
      </c>
      <c r="O426" s="17">
        <v>0.283596624873029</v>
      </c>
      <c r="P426" s="17"/>
      <c r="Q426" s="17">
        <v>0.33396737813819</v>
      </c>
      <c r="R426" s="17">
        <v>0.34103108632956802</v>
      </c>
      <c r="S426" s="17">
        <v>0.24503623228026</v>
      </c>
      <c r="T426" s="17">
        <v>0.31479368811699199</v>
      </c>
      <c r="U426" s="17">
        <v>0.35768113481514602</v>
      </c>
      <c r="V426" s="17">
        <v>0.226684421636724</v>
      </c>
      <c r="W426" s="17">
        <v>0.34696529415677801</v>
      </c>
      <c r="X426" s="17">
        <v>0.19449218893088399</v>
      </c>
      <c r="Y426" s="17">
        <v>0.23098044041188201</v>
      </c>
      <c r="Z426" s="17">
        <v>0.21176675175020601</v>
      </c>
      <c r="AA426" s="17">
        <v>0.24807245362754499</v>
      </c>
      <c r="AB426" s="17">
        <v>0.32527696478857898</v>
      </c>
      <c r="AC426" s="17">
        <v>0.39815367101038401</v>
      </c>
      <c r="AD426" s="17">
        <v>0.29567111415480002</v>
      </c>
      <c r="AE426" s="17">
        <v>0.32845925671827098</v>
      </c>
      <c r="AF426" s="17"/>
      <c r="AG426" s="17">
        <v>0.33558578446815801</v>
      </c>
      <c r="AH426" s="17">
        <v>0.318506335541277</v>
      </c>
      <c r="AI426" s="17">
        <v>0.40065273091555098</v>
      </c>
      <c r="AJ426" s="17">
        <v>0.27311016704851199</v>
      </c>
      <c r="AK426" s="17">
        <v>0.27940257774487698</v>
      </c>
      <c r="AL426" s="17">
        <v>0.24381332064227801</v>
      </c>
      <c r="AM426" s="17"/>
      <c r="AN426" s="17">
        <v>0.351933130412936</v>
      </c>
      <c r="AO426" s="17">
        <v>0.26610691132639902</v>
      </c>
      <c r="AP426" s="17">
        <v>0.28005219694269301</v>
      </c>
      <c r="AQ426" s="17"/>
      <c r="AR426" s="17">
        <v>0.33394480359429901</v>
      </c>
      <c r="AS426" s="17">
        <v>0.29836856530261602</v>
      </c>
      <c r="AT426" s="17">
        <v>0.289560098079577</v>
      </c>
      <c r="AU426" s="17"/>
      <c r="AV426" s="17">
        <v>0.41784973363186501</v>
      </c>
      <c r="AW426" s="17">
        <v>0.27831767486137898</v>
      </c>
      <c r="AX426" s="17">
        <v>0.29189601744545102</v>
      </c>
      <c r="AY426" s="17"/>
      <c r="AZ426" s="17">
        <v>0.324682837551235</v>
      </c>
      <c r="BA426" s="17">
        <v>0.24162895469095</v>
      </c>
    </row>
    <row r="427" spans="2:53" x14ac:dyDescent="0.35">
      <c r="B427" t="s">
        <v>172</v>
      </c>
      <c r="C427" s="17">
        <v>0.29542001536828</v>
      </c>
      <c r="D427" s="17">
        <v>0.29312411005739097</v>
      </c>
      <c r="E427" s="17">
        <v>0.29855642166975499</v>
      </c>
      <c r="F427" s="17"/>
      <c r="G427" s="17">
        <v>0.231270934176217</v>
      </c>
      <c r="H427" s="17">
        <v>0.26237897182412101</v>
      </c>
      <c r="I427" s="17">
        <v>0.298425097351319</v>
      </c>
      <c r="J427" s="17">
        <v>0.29624954073938298</v>
      </c>
      <c r="K427" s="17">
        <v>0.29980725683155102</v>
      </c>
      <c r="L427" s="17">
        <v>0.33442812496519903</v>
      </c>
      <c r="M427" s="17"/>
      <c r="N427" s="17">
        <v>0.30628829980762501</v>
      </c>
      <c r="O427" s="17">
        <v>0.28826520766972102</v>
      </c>
      <c r="P427" s="17"/>
      <c r="Q427" s="17">
        <v>0.224472938710919</v>
      </c>
      <c r="R427" s="17">
        <v>0.22059817994082101</v>
      </c>
      <c r="S427" s="17">
        <v>0.263172205880912</v>
      </c>
      <c r="T427" s="17">
        <v>0.30097952000119399</v>
      </c>
      <c r="U427" s="17">
        <v>0.289714696840774</v>
      </c>
      <c r="V427" s="17">
        <v>0.34213729808808202</v>
      </c>
      <c r="W427" s="17">
        <v>0.30486941310187798</v>
      </c>
      <c r="X427" s="17">
        <v>0.321055582815366</v>
      </c>
      <c r="Y427" s="17">
        <v>0.40315422205292201</v>
      </c>
      <c r="Z427" s="17">
        <v>0.37411649263354702</v>
      </c>
      <c r="AA427" s="17">
        <v>0.33780866388476699</v>
      </c>
      <c r="AB427" s="17">
        <v>0.315798269833792</v>
      </c>
      <c r="AC427" s="17">
        <v>0.13293166415058699</v>
      </c>
      <c r="AD427" s="17">
        <v>0.42692627999376898</v>
      </c>
      <c r="AE427" s="17">
        <v>0.23339970661881199</v>
      </c>
      <c r="AF427" s="17"/>
      <c r="AG427" s="17">
        <v>0.38000665923326599</v>
      </c>
      <c r="AH427" s="17">
        <v>0.23183992255434899</v>
      </c>
      <c r="AI427" s="17">
        <v>0.333454585185887</v>
      </c>
      <c r="AJ427" s="17">
        <v>0.408219359685564</v>
      </c>
      <c r="AK427" s="17">
        <v>0.28056889335948199</v>
      </c>
      <c r="AL427" s="17">
        <v>0.25150244043759101</v>
      </c>
      <c r="AM427" s="17"/>
      <c r="AN427" s="17">
        <v>0.37643645218959798</v>
      </c>
      <c r="AO427" s="17">
        <v>0.31144665489122098</v>
      </c>
      <c r="AP427" s="17">
        <v>0.25863609269509802</v>
      </c>
      <c r="AQ427" s="17"/>
      <c r="AR427" s="17">
        <v>0.31942281904277298</v>
      </c>
      <c r="AS427" s="17">
        <v>0.361940389785602</v>
      </c>
      <c r="AT427" s="17">
        <v>0.26662768897039002</v>
      </c>
      <c r="AU427" s="17"/>
      <c r="AV427" s="17">
        <v>0.32698956676901297</v>
      </c>
      <c r="AW427" s="17">
        <v>0.35556711863377699</v>
      </c>
      <c r="AX427" s="17">
        <v>0.23872287588829799</v>
      </c>
      <c r="AY427" s="17"/>
      <c r="AZ427" s="17">
        <v>0.31188134363115899</v>
      </c>
      <c r="BA427" s="17">
        <v>0.27357794785968098</v>
      </c>
    </row>
    <row r="428" spans="2:53" x14ac:dyDescent="0.35">
      <c r="B428" t="s">
        <v>113</v>
      </c>
      <c r="C428" s="17">
        <v>0.22751172093684899</v>
      </c>
      <c r="D428" s="17">
        <v>0.22695861172047899</v>
      </c>
      <c r="E428" s="17">
        <v>0.22882638353802101</v>
      </c>
      <c r="F428" s="17"/>
      <c r="G428" s="17">
        <v>0.25903486352425897</v>
      </c>
      <c r="H428" s="17">
        <v>0.25452205947376599</v>
      </c>
      <c r="I428" s="17">
        <v>0.20628111077997199</v>
      </c>
      <c r="J428" s="17">
        <v>0.21351711459824499</v>
      </c>
      <c r="K428" s="17">
        <v>0.223801247931363</v>
      </c>
      <c r="L428" s="17">
        <v>0.22407664633958099</v>
      </c>
      <c r="M428" s="17"/>
      <c r="N428" s="17">
        <v>0.21773404355963</v>
      </c>
      <c r="O428" s="17">
        <v>0.23394856032608</v>
      </c>
      <c r="P428" s="17"/>
      <c r="Q428" s="17">
        <v>0.21989220145383501</v>
      </c>
      <c r="R428" s="17">
        <v>0.279896587656354</v>
      </c>
      <c r="S428" s="17">
        <v>0.28069100979245798</v>
      </c>
      <c r="T428" s="17">
        <v>0.204569131548826</v>
      </c>
      <c r="U428" s="17">
        <v>0.177207256113777</v>
      </c>
      <c r="V428" s="17">
        <v>0.245756614250349</v>
      </c>
      <c r="W428" s="17">
        <v>0.17180183167282001</v>
      </c>
      <c r="X428" s="17">
        <v>0.26694985344182698</v>
      </c>
      <c r="Y428" s="17">
        <v>0.198095428281302</v>
      </c>
      <c r="Z428" s="17">
        <v>0.19564643260599099</v>
      </c>
      <c r="AA428" s="17">
        <v>0.23112139735075801</v>
      </c>
      <c r="AB428" s="17">
        <v>0.27236400024388002</v>
      </c>
      <c r="AC428" s="17">
        <v>0.42007382397410697</v>
      </c>
      <c r="AD428" s="17">
        <v>0.103957751121647</v>
      </c>
      <c r="AE428" s="17">
        <v>0.210727522485056</v>
      </c>
      <c r="AF428" s="17"/>
      <c r="AG428" s="17">
        <v>0.18167729851995101</v>
      </c>
      <c r="AH428" s="17">
        <v>0.17909207114794301</v>
      </c>
      <c r="AI428" s="17">
        <v>0.16421997003326499</v>
      </c>
      <c r="AJ428" s="17">
        <v>0.22109861451448301</v>
      </c>
      <c r="AK428" s="17">
        <v>0.22830924392945201</v>
      </c>
      <c r="AL428" s="17">
        <v>0.29022992025507599</v>
      </c>
      <c r="AM428" s="17"/>
      <c r="AN428" s="17">
        <v>0.168671109236986</v>
      </c>
      <c r="AO428" s="17">
        <v>0.28424286975591401</v>
      </c>
      <c r="AP428" s="17">
        <v>0.208305608230614</v>
      </c>
      <c r="AQ428" s="17"/>
      <c r="AR428" s="17">
        <v>0.21363772186955199</v>
      </c>
      <c r="AS428" s="17">
        <v>0.223518045122061</v>
      </c>
      <c r="AT428" s="17">
        <v>0.22486075989520801</v>
      </c>
      <c r="AU428" s="17"/>
      <c r="AV428" s="17">
        <v>0.14712428610867201</v>
      </c>
      <c r="AW428" s="17">
        <v>0.23225167193976801</v>
      </c>
      <c r="AX428" s="17">
        <v>0.227637314922426</v>
      </c>
      <c r="AY428" s="17"/>
      <c r="AZ428" s="17">
        <v>0.20739790934029001</v>
      </c>
      <c r="BA428" s="17">
        <v>0.25420016452605598</v>
      </c>
    </row>
    <row r="429" spans="2:53" x14ac:dyDescent="0.35">
      <c r="B429" t="s">
        <v>173</v>
      </c>
      <c r="C429" s="17">
        <v>8.8707951342325495E-2</v>
      </c>
      <c r="D429" s="17">
        <v>9.6592171168169705E-2</v>
      </c>
      <c r="E429" s="17">
        <v>8.1882355544128996E-2</v>
      </c>
      <c r="F429" s="17"/>
      <c r="G429" s="17">
        <v>0.120316047200165</v>
      </c>
      <c r="H429" s="17">
        <v>9.1476890398230204E-2</v>
      </c>
      <c r="I429" s="17">
        <v>0.115021846217052</v>
      </c>
      <c r="J429" s="17">
        <v>6.4311762522950899E-2</v>
      </c>
      <c r="K429" s="17">
        <v>6.4568841345793798E-2</v>
      </c>
      <c r="L429" s="17">
        <v>8.9354405541615306E-2</v>
      </c>
      <c r="M429" s="17"/>
      <c r="N429" s="17">
        <v>8.7220720612076405E-2</v>
      </c>
      <c r="O429" s="17">
        <v>8.9687024896915005E-2</v>
      </c>
      <c r="P429" s="17"/>
      <c r="Q429" s="17">
        <v>5.8156114449800601E-2</v>
      </c>
      <c r="R429" s="17">
        <v>7.7611796037705502E-2</v>
      </c>
      <c r="S429" s="17">
        <v>9.9920619329751104E-2</v>
      </c>
      <c r="T429" s="17">
        <v>7.9096595554661697E-2</v>
      </c>
      <c r="U429" s="17">
        <v>8.5869110278984806E-2</v>
      </c>
      <c r="V429" s="17">
        <v>8.0314266009627294E-2</v>
      </c>
      <c r="W429" s="17">
        <v>9.8304688889400596E-2</v>
      </c>
      <c r="X429" s="17">
        <v>0.12067107182100199</v>
      </c>
      <c r="Y429" s="17">
        <v>0.113584569361038</v>
      </c>
      <c r="Z429" s="17">
        <v>0.119253280288292</v>
      </c>
      <c r="AA429" s="17">
        <v>0.119602286613502</v>
      </c>
      <c r="AB429" s="17">
        <v>3.9161155286197298E-2</v>
      </c>
      <c r="AC429" s="17">
        <v>4.8840840864921999E-2</v>
      </c>
      <c r="AD429" s="17">
        <v>0.117781294927088</v>
      </c>
      <c r="AE429" s="17">
        <v>2.3258535533147901E-2</v>
      </c>
      <c r="AF429" s="17"/>
      <c r="AG429" s="17">
        <v>6.1597673209257103E-2</v>
      </c>
      <c r="AH429" s="17">
        <v>0.124405407244273</v>
      </c>
      <c r="AI429" s="17">
        <v>4.9659533226051301E-2</v>
      </c>
      <c r="AJ429" s="17">
        <v>5.8377733875229501E-2</v>
      </c>
      <c r="AK429" s="17">
        <v>0.132916290349153</v>
      </c>
      <c r="AL429" s="17">
        <v>8.4669909321647793E-2</v>
      </c>
      <c r="AM429" s="17"/>
      <c r="AN429" s="17">
        <v>5.5498112731515198E-2</v>
      </c>
      <c r="AO429" s="17">
        <v>7.5146837847006806E-2</v>
      </c>
      <c r="AP429" s="17">
        <v>0.126797244546521</v>
      </c>
      <c r="AQ429" s="17"/>
      <c r="AR429" s="17">
        <v>7.3687153071061495E-2</v>
      </c>
      <c r="AS429" s="17">
        <v>6.95609767132849E-2</v>
      </c>
      <c r="AT429" s="17">
        <v>0.107866965179854</v>
      </c>
      <c r="AU429" s="17"/>
      <c r="AV429" s="17">
        <v>6.8177183885430204E-2</v>
      </c>
      <c r="AW429" s="17">
        <v>7.9409884803414404E-2</v>
      </c>
      <c r="AX429" s="17">
        <v>0.108993006566521</v>
      </c>
      <c r="AY429" s="17"/>
      <c r="AZ429" s="17">
        <v>8.3053339849584698E-2</v>
      </c>
      <c r="BA429" s="17">
        <v>9.6210894238972305E-2</v>
      </c>
    </row>
    <row r="430" spans="2:53" x14ac:dyDescent="0.35">
      <c r="B430" t="s">
        <v>174</v>
      </c>
      <c r="C430" s="17">
        <v>6.8315832704653703E-2</v>
      </c>
      <c r="D430" s="17">
        <v>8.8507506628714094E-2</v>
      </c>
      <c r="E430" s="17">
        <v>5.0267221358344501E-2</v>
      </c>
      <c r="F430" s="17"/>
      <c r="G430" s="17">
        <v>4.1716603508515998E-2</v>
      </c>
      <c r="H430" s="17">
        <v>7.5495510731293999E-2</v>
      </c>
      <c r="I430" s="17">
        <v>7.3052145688034906E-2</v>
      </c>
      <c r="J430" s="17">
        <v>9.3316142260653004E-2</v>
      </c>
      <c r="K430" s="17">
        <v>6.0727919218394801E-2</v>
      </c>
      <c r="L430" s="17">
        <v>6.0318581068372901E-2</v>
      </c>
      <c r="M430" s="17"/>
      <c r="N430" s="17">
        <v>6.7894997946656502E-2</v>
      </c>
      <c r="O430" s="17">
        <v>6.8592876591675997E-2</v>
      </c>
      <c r="P430" s="17"/>
      <c r="Q430" s="17">
        <v>5.0794011184564503E-2</v>
      </c>
      <c r="R430" s="17">
        <v>6.1010355510209002E-2</v>
      </c>
      <c r="S430" s="17">
        <v>8.4564166019822196E-2</v>
      </c>
      <c r="T430" s="17">
        <v>7.6562505571080006E-2</v>
      </c>
      <c r="U430" s="17">
        <v>5.8006724079458297E-2</v>
      </c>
      <c r="V430" s="17">
        <v>6.7570477947441407E-2</v>
      </c>
      <c r="W430" s="17">
        <v>5.7015834383195498E-2</v>
      </c>
      <c r="X430" s="17">
        <v>7.3377647578184393E-2</v>
      </c>
      <c r="Y430" s="17">
        <v>5.4185339892855802E-2</v>
      </c>
      <c r="Z430" s="17">
        <v>9.5218313633794696E-2</v>
      </c>
      <c r="AA430" s="17">
        <v>6.3395198523428703E-2</v>
      </c>
      <c r="AB430" s="17">
        <v>4.73996098475504E-2</v>
      </c>
      <c r="AC430" s="17">
        <v>0</v>
      </c>
      <c r="AD430" s="17">
        <v>5.5663559802695398E-2</v>
      </c>
      <c r="AE430" s="17">
        <v>0.14962264376739001</v>
      </c>
      <c r="AF430" s="17"/>
      <c r="AG430" s="17">
        <v>2.9560017096353901E-2</v>
      </c>
      <c r="AH430" s="17">
        <v>0.141561834861163</v>
      </c>
      <c r="AI430" s="17">
        <v>2.3383097224670701E-2</v>
      </c>
      <c r="AJ430" s="17">
        <v>2.4873221375369198E-2</v>
      </c>
      <c r="AK430" s="17">
        <v>6.4252595394031095E-2</v>
      </c>
      <c r="AL430" s="17">
        <v>8.3779524905045394E-2</v>
      </c>
      <c r="AM430" s="17"/>
      <c r="AN430" s="17">
        <v>2.97480816418116E-2</v>
      </c>
      <c r="AO430" s="17">
        <v>3.4693153572338001E-2</v>
      </c>
      <c r="AP430" s="17">
        <v>0.11471016368600399</v>
      </c>
      <c r="AQ430" s="17"/>
      <c r="AR430" s="17">
        <v>4.7001173855116901E-2</v>
      </c>
      <c r="AS430" s="17">
        <v>3.9886448387357297E-2</v>
      </c>
      <c r="AT430" s="17">
        <v>9.6506951179971101E-2</v>
      </c>
      <c r="AU430" s="17"/>
      <c r="AV430" s="17">
        <v>3.2029676231859601E-2</v>
      </c>
      <c r="AW430" s="17">
        <v>4.19986962937548E-2</v>
      </c>
      <c r="AX430" s="17">
        <v>0.11550576516672301</v>
      </c>
      <c r="AY430" s="17"/>
      <c r="AZ430" s="17">
        <v>6.1134867419000101E-2</v>
      </c>
      <c r="BA430" s="17">
        <v>7.7844050965135206E-2</v>
      </c>
    </row>
    <row r="431" spans="2:53" x14ac:dyDescent="0.35">
      <c r="B431" t="s">
        <v>130</v>
      </c>
      <c r="C431" s="17">
        <v>3.10550108367715E-2</v>
      </c>
      <c r="D431" s="17">
        <v>2.3097595291753099E-2</v>
      </c>
      <c r="E431" s="17">
        <v>3.8375183343476699E-2</v>
      </c>
      <c r="F431" s="17"/>
      <c r="G431" s="17">
        <v>5.3285882967933698E-2</v>
      </c>
      <c r="H431" s="17">
        <v>2.5507372145853701E-2</v>
      </c>
      <c r="I431" s="17">
        <v>2.3383819681199201E-2</v>
      </c>
      <c r="J431" s="17">
        <v>4.4565550662655197E-2</v>
      </c>
      <c r="K431" s="17">
        <v>3.1895979401954301E-2</v>
      </c>
      <c r="L431" s="17">
        <v>2.0731233972852401E-2</v>
      </c>
      <c r="M431" s="17"/>
      <c r="N431" s="17">
        <v>2.36806401704063E-2</v>
      </c>
      <c r="O431" s="17">
        <v>3.5909705642579198E-2</v>
      </c>
      <c r="P431" s="17"/>
      <c r="Q431" s="17">
        <v>0.11271735606269</v>
      </c>
      <c r="R431" s="17">
        <v>1.98519945253431E-2</v>
      </c>
      <c r="S431" s="17">
        <v>2.6615766696797799E-2</v>
      </c>
      <c r="T431" s="17">
        <v>2.39985592072465E-2</v>
      </c>
      <c r="U431" s="17">
        <v>3.1521077871859503E-2</v>
      </c>
      <c r="V431" s="17">
        <v>3.7536922067775799E-2</v>
      </c>
      <c r="W431" s="17">
        <v>2.1042937795928002E-2</v>
      </c>
      <c r="X431" s="17">
        <v>2.3453655412735998E-2</v>
      </c>
      <c r="Y431" s="17">
        <v>0</v>
      </c>
      <c r="Z431" s="17">
        <v>3.9987290881683497E-3</v>
      </c>
      <c r="AA431" s="17">
        <v>0</v>
      </c>
      <c r="AB431" s="17">
        <v>0</v>
      </c>
      <c r="AC431" s="17">
        <v>0</v>
      </c>
      <c r="AD431" s="17">
        <v>0</v>
      </c>
      <c r="AE431" s="17">
        <v>5.4532334877323597E-2</v>
      </c>
      <c r="AF431" s="17"/>
      <c r="AG431" s="17">
        <v>1.15725674730139E-2</v>
      </c>
      <c r="AH431" s="17">
        <v>4.5944286509950801E-3</v>
      </c>
      <c r="AI431" s="17">
        <v>2.86300834145755E-2</v>
      </c>
      <c r="AJ431" s="17">
        <v>1.4320903500842801E-2</v>
      </c>
      <c r="AK431" s="17">
        <v>1.45503992230053E-2</v>
      </c>
      <c r="AL431" s="17">
        <v>4.6004884438360899E-2</v>
      </c>
      <c r="AM431" s="17"/>
      <c r="AN431" s="17">
        <v>1.7713113787152599E-2</v>
      </c>
      <c r="AO431" s="17">
        <v>2.83635726071222E-2</v>
      </c>
      <c r="AP431" s="17">
        <v>1.14986938990698E-2</v>
      </c>
      <c r="AQ431" s="17"/>
      <c r="AR431" s="17">
        <v>1.23063285671965E-2</v>
      </c>
      <c r="AS431" s="17">
        <v>6.7255746890789898E-3</v>
      </c>
      <c r="AT431" s="17">
        <v>1.4577536695000899E-2</v>
      </c>
      <c r="AU431" s="17"/>
      <c r="AV431" s="17">
        <v>7.8295533731599296E-3</v>
      </c>
      <c r="AW431" s="17">
        <v>1.24549534679069E-2</v>
      </c>
      <c r="AX431" s="17">
        <v>1.7245020010581001E-2</v>
      </c>
      <c r="AY431" s="17"/>
      <c r="AZ431" s="17">
        <v>1.1849702208731499E-2</v>
      </c>
      <c r="BA431" s="17">
        <v>5.6537987719205499E-2</v>
      </c>
    </row>
    <row r="432" spans="2:53" x14ac:dyDescent="0.35">
      <c r="C432" s="17"/>
      <c r="D432" s="17"/>
      <c r="E432" s="17"/>
      <c r="F432" s="17"/>
      <c r="G432" s="17"/>
      <c r="H432" s="17"/>
      <c r="I432" s="17"/>
      <c r="J432" s="17"/>
      <c r="K432" s="17"/>
      <c r="L432" s="17"/>
      <c r="M432" s="17"/>
      <c r="N432" s="17"/>
      <c r="O432" s="17"/>
      <c r="P432" s="17"/>
      <c r="Q432" s="17"/>
      <c r="R432" s="17"/>
      <c r="S432" s="17"/>
      <c r="T432" s="17"/>
      <c r="U432" s="17"/>
      <c r="V432" s="17"/>
      <c r="W432" s="17"/>
      <c r="X432" s="17"/>
      <c r="Y432" s="17"/>
      <c r="Z432" s="17"/>
      <c r="AA432" s="17"/>
      <c r="AB432" s="17"/>
      <c r="AC432" s="17"/>
      <c r="AD432" s="17"/>
      <c r="AE432" s="17"/>
      <c r="AF432" s="17"/>
      <c r="AG432" s="17"/>
      <c r="AH432" s="17"/>
      <c r="AI432" s="17"/>
      <c r="AJ432" s="17"/>
      <c r="AK432" s="17"/>
      <c r="AL432" s="17"/>
      <c r="AM432" s="17"/>
      <c r="AN432" s="17"/>
      <c r="AO432" s="17"/>
      <c r="AP432" s="17"/>
      <c r="AQ432" s="17"/>
      <c r="AR432" s="17"/>
      <c r="AS432" s="17"/>
      <c r="AT432" s="17"/>
      <c r="AU432" s="17"/>
      <c r="AV432" s="17"/>
      <c r="AW432" s="17"/>
      <c r="AX432" s="17"/>
      <c r="AY432" s="17"/>
      <c r="AZ432" s="17"/>
      <c r="BA432" s="17"/>
    </row>
    <row r="433" spans="2:53" x14ac:dyDescent="0.35">
      <c r="B433" s="6" t="s">
        <v>131</v>
      </c>
      <c r="C433" s="17"/>
      <c r="D433" s="17"/>
      <c r="E433" s="17"/>
      <c r="F433" s="17"/>
      <c r="G433" s="17"/>
      <c r="H433" s="17"/>
      <c r="I433" s="17"/>
      <c r="J433" s="17"/>
      <c r="K433" s="17"/>
      <c r="L433" s="17"/>
      <c r="M433" s="17"/>
      <c r="N433" s="17"/>
      <c r="O433" s="17"/>
      <c r="P433" s="17"/>
      <c r="Q433" s="17"/>
      <c r="R433" s="17"/>
      <c r="S433" s="17"/>
      <c r="T433" s="17"/>
      <c r="U433" s="17"/>
      <c r="V433" s="17"/>
      <c r="W433" s="17"/>
      <c r="X433" s="17"/>
      <c r="Y433" s="17"/>
      <c r="Z433" s="17"/>
      <c r="AA433" s="17"/>
      <c r="AB433" s="17"/>
      <c r="AC433" s="17"/>
      <c r="AD433" s="17"/>
      <c r="AE433" s="17"/>
      <c r="AF433" s="17"/>
      <c r="AG433" s="17"/>
      <c r="AH433" s="17"/>
      <c r="AI433" s="17"/>
      <c r="AJ433" s="17"/>
      <c r="AK433" s="17"/>
      <c r="AL433" s="17"/>
      <c r="AM433" s="17"/>
      <c r="AN433" s="17"/>
      <c r="AO433" s="17"/>
      <c r="AP433" s="17"/>
      <c r="AQ433" s="17"/>
      <c r="AR433" s="17"/>
      <c r="AS433" s="17"/>
      <c r="AT433" s="17"/>
      <c r="AU433" s="17"/>
      <c r="AV433" s="17"/>
      <c r="AW433" s="17"/>
      <c r="AX433" s="17"/>
      <c r="AY433" s="17"/>
      <c r="AZ433" s="17"/>
      <c r="BA433" s="17"/>
    </row>
    <row r="434" spans="2:53" x14ac:dyDescent="0.35">
      <c r="B434" s="21" t="s">
        <v>86</v>
      </c>
      <c r="C434" s="17"/>
      <c r="D434" s="17"/>
      <c r="E434" s="17"/>
      <c r="F434" s="17"/>
      <c r="G434" s="17"/>
      <c r="H434" s="17"/>
      <c r="I434" s="17"/>
      <c r="J434" s="17"/>
      <c r="K434" s="17"/>
      <c r="L434" s="17"/>
      <c r="M434" s="17"/>
      <c r="N434" s="17"/>
      <c r="O434" s="17"/>
      <c r="P434" s="17"/>
      <c r="Q434" s="17"/>
      <c r="R434" s="17"/>
      <c r="S434" s="17"/>
      <c r="T434" s="17"/>
      <c r="U434" s="17"/>
      <c r="V434" s="17"/>
      <c r="W434" s="17"/>
      <c r="X434" s="17"/>
      <c r="Y434" s="17"/>
      <c r="Z434" s="17"/>
      <c r="AA434" s="17"/>
      <c r="AB434" s="17"/>
      <c r="AC434" s="17"/>
      <c r="AD434" s="17"/>
      <c r="AE434" s="17"/>
      <c r="AF434" s="17"/>
      <c r="AG434" s="17"/>
      <c r="AH434" s="17"/>
      <c r="AI434" s="17"/>
      <c r="AJ434" s="17"/>
      <c r="AK434" s="17"/>
      <c r="AL434" s="17"/>
      <c r="AM434" s="17"/>
      <c r="AN434" s="17"/>
      <c r="AO434" s="17"/>
      <c r="AP434" s="17"/>
      <c r="AQ434" s="17"/>
      <c r="AR434" s="17"/>
      <c r="AS434" s="17"/>
      <c r="AT434" s="17"/>
      <c r="AU434" s="17"/>
      <c r="AV434" s="17"/>
      <c r="AW434" s="17"/>
      <c r="AX434" s="17"/>
      <c r="AY434" s="17"/>
      <c r="AZ434" s="17"/>
      <c r="BA434" s="17"/>
    </row>
    <row r="435" spans="2:53" x14ac:dyDescent="0.35">
      <c r="B435" t="s">
        <v>221</v>
      </c>
      <c r="C435" s="17">
        <v>0.190074673132101</v>
      </c>
      <c r="D435" s="17">
        <v>0.204044873417043</v>
      </c>
      <c r="E435" s="17">
        <v>0.17594671832275399</v>
      </c>
      <c r="F435" s="17"/>
      <c r="G435" s="17">
        <v>0.19311607993268101</v>
      </c>
      <c r="H435" s="17">
        <v>0.188511304157263</v>
      </c>
      <c r="I435" s="17">
        <v>0.184954060661601</v>
      </c>
      <c r="J435" s="17">
        <v>0.173637460869218</v>
      </c>
      <c r="K435" s="17">
        <v>0.15188606002044899</v>
      </c>
      <c r="L435" s="17">
        <v>0.22707537453169199</v>
      </c>
      <c r="M435" s="17"/>
      <c r="N435" s="17">
        <v>0.23055009366988599</v>
      </c>
      <c r="O435" s="17">
        <v>0.16342889917556599</v>
      </c>
      <c r="P435" s="17"/>
      <c r="Q435" s="17">
        <v>0.17726117222994001</v>
      </c>
      <c r="R435" s="17">
        <v>0.17234628787318901</v>
      </c>
      <c r="S435" s="17">
        <v>0.16181110880063099</v>
      </c>
      <c r="T435" s="17">
        <v>0.205191541085674</v>
      </c>
      <c r="U435" s="17">
        <v>0.18665852559273199</v>
      </c>
      <c r="V435" s="17">
        <v>0.19402451483622599</v>
      </c>
      <c r="W435" s="17">
        <v>0.22413624500922</v>
      </c>
      <c r="X435" s="17">
        <v>0.186394176733889</v>
      </c>
      <c r="Y435" s="17">
        <v>0.19730361862396201</v>
      </c>
      <c r="Z435" s="17">
        <v>0.175062707562017</v>
      </c>
      <c r="AA435" s="17">
        <v>0.182734561643523</v>
      </c>
      <c r="AB435" s="17">
        <v>0.189375621183555</v>
      </c>
      <c r="AC435" s="17">
        <v>0.30725913563273299</v>
      </c>
      <c r="AD435" s="17">
        <v>0.40465088861953402</v>
      </c>
      <c r="AE435" s="17">
        <v>0.24027329890015101</v>
      </c>
      <c r="AF435" s="17"/>
      <c r="AG435" s="17">
        <v>0.33901130127158902</v>
      </c>
      <c r="AH435" s="17">
        <v>6.2074150176904999E-2</v>
      </c>
      <c r="AI435" s="17">
        <v>0.402274321558726</v>
      </c>
      <c r="AJ435" s="17">
        <v>0.33503556021512498</v>
      </c>
      <c r="AK435" s="17">
        <v>0.11718994712922499</v>
      </c>
      <c r="AL435" s="17">
        <v>0.13567050976285999</v>
      </c>
      <c r="AM435" s="17"/>
      <c r="AN435" s="17">
        <v>0.34854053517221101</v>
      </c>
      <c r="AO435" s="17">
        <v>0.18183797287373399</v>
      </c>
      <c r="AP435" s="17">
        <v>0.106250985490822</v>
      </c>
      <c r="AQ435" s="17"/>
      <c r="AR435" s="17">
        <v>0.30578415264808101</v>
      </c>
      <c r="AS435" s="17">
        <v>0.25358014521631</v>
      </c>
      <c r="AT435" s="17">
        <v>0.14591540579467099</v>
      </c>
      <c r="AU435" s="17"/>
      <c r="AV435" s="17">
        <v>0.33795369842954498</v>
      </c>
      <c r="AW435" s="17">
        <v>0.22391925000323301</v>
      </c>
      <c r="AX435" s="17">
        <v>0.13116777004069799</v>
      </c>
      <c r="AY435" s="17"/>
      <c r="AZ435" s="17">
        <v>0.247954388763792</v>
      </c>
      <c r="BA435" s="17">
        <v>0.113275727383798</v>
      </c>
    </row>
    <row r="436" spans="2:53" x14ac:dyDescent="0.35">
      <c r="B436" t="s">
        <v>222</v>
      </c>
      <c r="C436" s="17">
        <v>0.23974847855248299</v>
      </c>
      <c r="D436" s="17">
        <v>0.240418908582408</v>
      </c>
      <c r="E436" s="17">
        <v>0.23999841799931901</v>
      </c>
      <c r="F436" s="17"/>
      <c r="G436" s="17">
        <v>0.37371879399413899</v>
      </c>
      <c r="H436" s="17">
        <v>0.364657414951436</v>
      </c>
      <c r="I436" s="17">
        <v>0.24447543572039701</v>
      </c>
      <c r="J436" s="17">
        <v>0.20530088180023001</v>
      </c>
      <c r="K436" s="17">
        <v>0.156106440638762</v>
      </c>
      <c r="L436" s="17">
        <v>0.187170360575242</v>
      </c>
      <c r="M436" s="17"/>
      <c r="N436" s="17">
        <v>0.25321210288377299</v>
      </c>
      <c r="O436" s="17">
        <v>0.230885107009935</v>
      </c>
      <c r="P436" s="17"/>
      <c r="Q436" s="17">
        <v>0.26179271550617</v>
      </c>
      <c r="R436" s="17">
        <v>0.27715887893813501</v>
      </c>
      <c r="S436" s="17">
        <v>0.215795451984058</v>
      </c>
      <c r="T436" s="17">
        <v>0.244240233084426</v>
      </c>
      <c r="U436" s="17">
        <v>0.243945476668673</v>
      </c>
      <c r="V436" s="17">
        <v>0.199804297590531</v>
      </c>
      <c r="W436" s="17">
        <v>0.23879787342523101</v>
      </c>
      <c r="X436" s="17">
        <v>0.208868522987991</v>
      </c>
      <c r="Y436" s="17">
        <v>0.28765592281485097</v>
      </c>
      <c r="Z436" s="17">
        <v>0.27485564482840902</v>
      </c>
      <c r="AA436" s="17">
        <v>0.260013959974919</v>
      </c>
      <c r="AB436" s="17">
        <v>0.22411450936812899</v>
      </c>
      <c r="AC436" s="17">
        <v>0.22091725214376501</v>
      </c>
      <c r="AD436" s="17">
        <v>0.32706846463748601</v>
      </c>
      <c r="AE436" s="17">
        <v>9.5272005452148603E-2</v>
      </c>
      <c r="AF436" s="17"/>
      <c r="AG436" s="17">
        <v>0.32263793044900002</v>
      </c>
      <c r="AH436" s="17">
        <v>0.14736046767583699</v>
      </c>
      <c r="AI436" s="17">
        <v>0.29738410119099501</v>
      </c>
      <c r="AJ436" s="17">
        <v>0.323696719212822</v>
      </c>
      <c r="AK436" s="17">
        <v>0.22873972445541099</v>
      </c>
      <c r="AL436" s="17">
        <v>0.23281852714366</v>
      </c>
      <c r="AM436" s="17"/>
      <c r="AN436" s="17">
        <v>0.26829560064496499</v>
      </c>
      <c r="AO436" s="17">
        <v>0.31589406293004102</v>
      </c>
      <c r="AP436" s="17">
        <v>0.20503420742626499</v>
      </c>
      <c r="AQ436" s="17"/>
      <c r="AR436" s="17">
        <v>0.34639314622034401</v>
      </c>
      <c r="AS436" s="17">
        <v>0.30532148979447099</v>
      </c>
      <c r="AT436" s="17">
        <v>0.187270813792101</v>
      </c>
      <c r="AU436" s="17"/>
      <c r="AV436" s="17">
        <v>0.29532816980736898</v>
      </c>
      <c r="AW436" s="17">
        <v>0.27785440905148701</v>
      </c>
      <c r="AX436" s="17">
        <v>0.19247100488118199</v>
      </c>
      <c r="AY436" s="17"/>
      <c r="AZ436" s="17">
        <v>0.27335508245373402</v>
      </c>
      <c r="BA436" s="17">
        <v>0.19515683324758201</v>
      </c>
    </row>
    <row r="437" spans="2:53" x14ac:dyDescent="0.35">
      <c r="B437" t="s">
        <v>223</v>
      </c>
      <c r="C437" s="17">
        <v>0.314941685000375</v>
      </c>
      <c r="D437" s="17">
        <v>0.33375404670596598</v>
      </c>
      <c r="E437" s="17">
        <v>0.29902459620289001</v>
      </c>
      <c r="F437" s="17"/>
      <c r="G437" s="17">
        <v>0.189263814958953</v>
      </c>
      <c r="H437" s="17">
        <v>0.22929839785931899</v>
      </c>
      <c r="I437" s="17">
        <v>0.30500761443517899</v>
      </c>
      <c r="J437" s="17">
        <v>0.36992352118042698</v>
      </c>
      <c r="K437" s="17">
        <v>0.36155422628518402</v>
      </c>
      <c r="L437" s="17">
        <v>0.35465848291997099</v>
      </c>
      <c r="M437" s="17"/>
      <c r="N437" s="17">
        <v>0.28714026039947499</v>
      </c>
      <c r="O437" s="17">
        <v>0.33324391548353099</v>
      </c>
      <c r="P437" s="17"/>
      <c r="Q437" s="17">
        <v>0.19936941256201399</v>
      </c>
      <c r="R437" s="17">
        <v>0.32395052743742198</v>
      </c>
      <c r="S437" s="17">
        <v>0.27566479116374398</v>
      </c>
      <c r="T437" s="17">
        <v>0.30844440231478198</v>
      </c>
      <c r="U437" s="17">
        <v>0.31065608746060003</v>
      </c>
      <c r="V437" s="17">
        <v>0.33088273708479399</v>
      </c>
      <c r="W437" s="17">
        <v>0.35653987629769301</v>
      </c>
      <c r="X437" s="17">
        <v>0.357852682068317</v>
      </c>
      <c r="Y437" s="17">
        <v>0.334525064570664</v>
      </c>
      <c r="Z437" s="17">
        <v>0.36412853969133802</v>
      </c>
      <c r="AA437" s="17">
        <v>0.411308952186069</v>
      </c>
      <c r="AB437" s="17">
        <v>0.399365799898308</v>
      </c>
      <c r="AC437" s="17">
        <v>0.329699785552723</v>
      </c>
      <c r="AD437" s="17">
        <v>0.17604464399175401</v>
      </c>
      <c r="AE437" s="17">
        <v>0.30466100105727001</v>
      </c>
      <c r="AF437" s="17"/>
      <c r="AG437" s="17">
        <v>0.19372706291226299</v>
      </c>
      <c r="AH437" s="17">
        <v>0.587338652756487</v>
      </c>
      <c r="AI437" s="17">
        <v>0.132472958018505</v>
      </c>
      <c r="AJ437" s="17">
        <v>0.164515823002651</v>
      </c>
      <c r="AK437" s="17">
        <v>0.37095832525626399</v>
      </c>
      <c r="AL437" s="17">
        <v>0.30377883761847402</v>
      </c>
      <c r="AM437" s="17"/>
      <c r="AN437" s="17">
        <v>0.20060095258327601</v>
      </c>
      <c r="AO437" s="17">
        <v>0.244935053831492</v>
      </c>
      <c r="AP437" s="17">
        <v>0.465008546901233</v>
      </c>
      <c r="AQ437" s="17"/>
      <c r="AR437" s="17">
        <v>0.19617914327785901</v>
      </c>
      <c r="AS437" s="17">
        <v>0.23063519612458</v>
      </c>
      <c r="AT437" s="17">
        <v>0.40600507526077301</v>
      </c>
      <c r="AU437" s="17"/>
      <c r="AV437" s="17">
        <v>0.196729261889005</v>
      </c>
      <c r="AW437" s="17">
        <v>0.28811009685516697</v>
      </c>
      <c r="AX437" s="17">
        <v>0.39961809133225001</v>
      </c>
      <c r="AY437" s="17"/>
      <c r="AZ437" s="17">
        <v>0.29076372123134397</v>
      </c>
      <c r="BA437" s="17">
        <v>0.34702273632443298</v>
      </c>
    </row>
    <row r="438" spans="2:53" x14ac:dyDescent="0.35">
      <c r="B438" t="s">
        <v>224</v>
      </c>
      <c r="C438" s="17">
        <v>0.167999669768994</v>
      </c>
      <c r="D438" s="17">
        <v>0.159408324320679</v>
      </c>
      <c r="E438" s="17">
        <v>0.174959100562641</v>
      </c>
      <c r="F438" s="17"/>
      <c r="G438" s="17">
        <v>0.118159103699758</v>
      </c>
      <c r="H438" s="17">
        <v>0.129521593964494</v>
      </c>
      <c r="I438" s="17">
        <v>0.19199146760456001</v>
      </c>
      <c r="J438" s="17">
        <v>0.16490968198692599</v>
      </c>
      <c r="K438" s="17">
        <v>0.242138267936544</v>
      </c>
      <c r="L438" s="17">
        <v>0.151255471921277</v>
      </c>
      <c r="M438" s="17"/>
      <c r="N438" s="17">
        <v>0.15436232027948699</v>
      </c>
      <c r="O438" s="17">
        <v>0.176977408036703</v>
      </c>
      <c r="P438" s="17"/>
      <c r="Q438" s="17">
        <v>0.18259263692177799</v>
      </c>
      <c r="R438" s="17">
        <v>0.10615758363209001</v>
      </c>
      <c r="S438" s="17">
        <v>0.21893096016644001</v>
      </c>
      <c r="T438" s="17">
        <v>0.17753647404227399</v>
      </c>
      <c r="U438" s="17">
        <v>0.17360837349088501</v>
      </c>
      <c r="V438" s="17">
        <v>0.16912791243818201</v>
      </c>
      <c r="W438" s="17">
        <v>0.136240026903483</v>
      </c>
      <c r="X438" s="17">
        <v>0.21507476081379201</v>
      </c>
      <c r="Y438" s="17">
        <v>0.15705129815683999</v>
      </c>
      <c r="Z438" s="17">
        <v>0.16768237681411299</v>
      </c>
      <c r="AA438" s="17">
        <v>6.9400920400996505E-2</v>
      </c>
      <c r="AB438" s="17">
        <v>0.135708734235541</v>
      </c>
      <c r="AC438" s="17">
        <v>0.14212382667078</v>
      </c>
      <c r="AD438" s="17">
        <v>0</v>
      </c>
      <c r="AE438" s="17">
        <v>0.31686255818562098</v>
      </c>
      <c r="AF438" s="17"/>
      <c r="AG438" s="17">
        <v>0.11222494263522299</v>
      </c>
      <c r="AH438" s="17">
        <v>0.18023499210168001</v>
      </c>
      <c r="AI438" s="17">
        <v>0.106863260269417</v>
      </c>
      <c r="AJ438" s="17">
        <v>0.121404582832583</v>
      </c>
      <c r="AK438" s="17">
        <v>0.225986815399668</v>
      </c>
      <c r="AL438" s="17">
        <v>0.19009852816056499</v>
      </c>
      <c r="AM438" s="17"/>
      <c r="AN438" s="17">
        <v>0.12327249886646301</v>
      </c>
      <c r="AO438" s="17">
        <v>0.16435130008708199</v>
      </c>
      <c r="AP438" s="17">
        <v>0.186617067033681</v>
      </c>
      <c r="AQ438" s="17"/>
      <c r="AR438" s="17">
        <v>0.107846480640872</v>
      </c>
      <c r="AS438" s="17">
        <v>0.148612434415515</v>
      </c>
      <c r="AT438" s="17">
        <v>0.19813320620802999</v>
      </c>
      <c r="AU438" s="17"/>
      <c r="AV438" s="17">
        <v>0.115152054338222</v>
      </c>
      <c r="AW438" s="17">
        <v>0.15718648206827299</v>
      </c>
      <c r="AX438" s="17">
        <v>0.20228340644144799</v>
      </c>
      <c r="AY438" s="17"/>
      <c r="AZ438" s="17">
        <v>0.14226551810368199</v>
      </c>
      <c r="BA438" s="17">
        <v>0.20214558247871001</v>
      </c>
    </row>
    <row r="439" spans="2:53" x14ac:dyDescent="0.35">
      <c r="B439" t="s">
        <v>130</v>
      </c>
      <c r="C439" s="17">
        <v>8.7235493546047593E-2</v>
      </c>
      <c r="D439" s="17">
        <v>6.2373846973904502E-2</v>
      </c>
      <c r="E439" s="17">
        <v>0.110071166912396</v>
      </c>
      <c r="F439" s="17"/>
      <c r="G439" s="17">
        <v>0.12574220741447001</v>
      </c>
      <c r="H439" s="17">
        <v>8.8011289067488799E-2</v>
      </c>
      <c r="I439" s="17">
        <v>7.3571421578263102E-2</v>
      </c>
      <c r="J439" s="17">
        <v>8.6228454163198298E-2</v>
      </c>
      <c r="K439" s="17">
        <v>8.8315005119060805E-2</v>
      </c>
      <c r="L439" s="17">
        <v>7.9840310051818603E-2</v>
      </c>
      <c r="M439" s="17"/>
      <c r="N439" s="17">
        <v>7.4735222767379497E-2</v>
      </c>
      <c r="O439" s="17">
        <v>9.5464670294265294E-2</v>
      </c>
      <c r="P439" s="17"/>
      <c r="Q439" s="17">
        <v>0.17898406278009801</v>
      </c>
      <c r="R439" s="17">
        <v>0.120386722119165</v>
      </c>
      <c r="S439" s="17">
        <v>0.12779768788512599</v>
      </c>
      <c r="T439" s="17">
        <v>6.4587349472843905E-2</v>
      </c>
      <c r="U439" s="17">
        <v>8.5131536787110301E-2</v>
      </c>
      <c r="V439" s="17">
        <v>0.106160538050267</v>
      </c>
      <c r="W439" s="17">
        <v>4.4285978364373403E-2</v>
      </c>
      <c r="X439" s="17">
        <v>3.1809857396012303E-2</v>
      </c>
      <c r="Y439" s="17">
        <v>2.34640958336832E-2</v>
      </c>
      <c r="Z439" s="17">
        <v>1.8270731104122698E-2</v>
      </c>
      <c r="AA439" s="17">
        <v>7.6541605794491499E-2</v>
      </c>
      <c r="AB439" s="17">
        <v>5.1435335314467402E-2</v>
      </c>
      <c r="AC439" s="17">
        <v>0</v>
      </c>
      <c r="AD439" s="17">
        <v>9.2236002751225996E-2</v>
      </c>
      <c r="AE439" s="17">
        <v>4.2931136404810097E-2</v>
      </c>
      <c r="AF439" s="17"/>
      <c r="AG439" s="17">
        <v>3.2398762731925101E-2</v>
      </c>
      <c r="AH439" s="17">
        <v>2.2991737289091201E-2</v>
      </c>
      <c r="AI439" s="17">
        <v>6.1005358962356503E-2</v>
      </c>
      <c r="AJ439" s="17">
        <v>5.5347314736819198E-2</v>
      </c>
      <c r="AK439" s="17">
        <v>5.7125187759431997E-2</v>
      </c>
      <c r="AL439" s="17">
        <v>0.137633597314441</v>
      </c>
      <c r="AM439" s="17"/>
      <c r="AN439" s="17">
        <v>5.92904127330851E-2</v>
      </c>
      <c r="AO439" s="17">
        <v>9.2981610277650895E-2</v>
      </c>
      <c r="AP439" s="17">
        <v>3.7089193147997801E-2</v>
      </c>
      <c r="AQ439" s="17"/>
      <c r="AR439" s="17">
        <v>4.37970772128441E-2</v>
      </c>
      <c r="AS439" s="17">
        <v>6.1850734449124402E-2</v>
      </c>
      <c r="AT439" s="17">
        <v>6.2675498944425506E-2</v>
      </c>
      <c r="AU439" s="17"/>
      <c r="AV439" s="17">
        <v>5.4836815535858001E-2</v>
      </c>
      <c r="AW439" s="17">
        <v>5.2929762021839098E-2</v>
      </c>
      <c r="AX439" s="17">
        <v>7.4459727304422602E-2</v>
      </c>
      <c r="AY439" s="17"/>
      <c r="AZ439" s="17">
        <v>4.5661289447447503E-2</v>
      </c>
      <c r="BA439" s="17">
        <v>0.14239912056547699</v>
      </c>
    </row>
    <row r="440" spans="2:53" x14ac:dyDescent="0.35">
      <c r="C440" s="17"/>
      <c r="D440" s="17"/>
      <c r="E440" s="17"/>
      <c r="F440" s="17"/>
      <c r="G440" s="17"/>
      <c r="H440" s="17"/>
      <c r="I440" s="17"/>
      <c r="J440" s="17"/>
      <c r="K440" s="17"/>
      <c r="L440" s="17"/>
      <c r="M440" s="17"/>
      <c r="N440" s="17"/>
      <c r="O440" s="17"/>
      <c r="P440" s="17"/>
      <c r="Q440" s="17"/>
      <c r="R440" s="17"/>
      <c r="S440" s="17"/>
      <c r="T440" s="17"/>
      <c r="U440" s="17"/>
      <c r="V440" s="17"/>
      <c r="W440" s="17"/>
      <c r="X440" s="17"/>
      <c r="Y440" s="17"/>
      <c r="Z440" s="17"/>
      <c r="AA440" s="17"/>
      <c r="AB440" s="17"/>
      <c r="AC440" s="17"/>
      <c r="AD440" s="17"/>
      <c r="AE440" s="17"/>
      <c r="AF440" s="17"/>
      <c r="AG440" s="17"/>
      <c r="AH440" s="17"/>
      <c r="AI440" s="17"/>
      <c r="AJ440" s="17"/>
      <c r="AK440" s="17"/>
      <c r="AL440" s="17"/>
      <c r="AM440" s="17"/>
      <c r="AN440" s="17"/>
      <c r="AO440" s="17"/>
      <c r="AP440" s="17"/>
      <c r="AQ440" s="17"/>
      <c r="AR440" s="17"/>
      <c r="AS440" s="17"/>
      <c r="AT440" s="17"/>
      <c r="AU440" s="17"/>
      <c r="AV440" s="17"/>
      <c r="AW440" s="17"/>
      <c r="AX440" s="17"/>
      <c r="AY440" s="17"/>
      <c r="AZ440" s="17"/>
      <c r="BA440" s="17"/>
    </row>
    <row r="441" spans="2:53" x14ac:dyDescent="0.35">
      <c r="B441" s="6" t="s">
        <v>233</v>
      </c>
      <c r="C441" s="17"/>
      <c r="D441" s="17"/>
      <c r="E441" s="17"/>
      <c r="F441" s="17"/>
      <c r="G441" s="17"/>
      <c r="H441" s="17"/>
      <c r="I441" s="17"/>
      <c r="J441" s="17"/>
      <c r="K441" s="17"/>
      <c r="L441" s="17"/>
      <c r="M441" s="17"/>
      <c r="N441" s="17"/>
      <c r="O441" s="17"/>
      <c r="P441" s="17"/>
      <c r="Q441" s="17"/>
      <c r="R441" s="17"/>
      <c r="S441" s="17"/>
      <c r="T441" s="17"/>
      <c r="U441" s="17"/>
      <c r="V441" s="17"/>
      <c r="W441" s="17"/>
      <c r="X441" s="17"/>
      <c r="Y441" s="17"/>
      <c r="Z441" s="17"/>
      <c r="AA441" s="17"/>
      <c r="AB441" s="17"/>
      <c r="AC441" s="17"/>
      <c r="AD441" s="17"/>
      <c r="AE441" s="17"/>
      <c r="AF441" s="17"/>
      <c r="AG441" s="17"/>
      <c r="AH441" s="17"/>
      <c r="AI441" s="17"/>
      <c r="AJ441" s="17"/>
      <c r="AK441" s="17"/>
      <c r="AL441" s="17"/>
      <c r="AM441" s="17"/>
      <c r="AN441" s="17"/>
      <c r="AO441" s="17"/>
      <c r="AP441" s="17"/>
      <c r="AQ441" s="17"/>
      <c r="AR441" s="17"/>
      <c r="AS441" s="17"/>
      <c r="AT441" s="17"/>
      <c r="AU441" s="17"/>
      <c r="AV441" s="17"/>
      <c r="AW441" s="17"/>
      <c r="AX441" s="17"/>
      <c r="AY441" s="17"/>
      <c r="AZ441" s="17"/>
      <c r="BA441" s="17"/>
    </row>
    <row r="442" spans="2:53" x14ac:dyDescent="0.35">
      <c r="B442" s="21" t="s">
        <v>86</v>
      </c>
      <c r="C442" s="17"/>
      <c r="D442" s="17"/>
      <c r="E442" s="17"/>
      <c r="F442" s="17"/>
      <c r="G442" s="17"/>
      <c r="H442" s="17"/>
      <c r="I442" s="17"/>
      <c r="J442" s="17"/>
      <c r="K442" s="17"/>
      <c r="L442" s="17"/>
      <c r="M442" s="17"/>
      <c r="N442" s="17"/>
      <c r="O442" s="17"/>
      <c r="P442" s="17"/>
      <c r="Q442" s="17"/>
      <c r="R442" s="17"/>
      <c r="S442" s="17"/>
      <c r="T442" s="17"/>
      <c r="U442" s="17"/>
      <c r="V442" s="17"/>
      <c r="W442" s="17"/>
      <c r="X442" s="17"/>
      <c r="Y442" s="17"/>
      <c r="Z442" s="17"/>
      <c r="AA442" s="17"/>
      <c r="AB442" s="17"/>
      <c r="AC442" s="17"/>
      <c r="AD442" s="17"/>
      <c r="AE442" s="17"/>
      <c r="AF442" s="17"/>
      <c r="AG442" s="17"/>
      <c r="AH442" s="17"/>
      <c r="AI442" s="17"/>
      <c r="AJ442" s="17"/>
      <c r="AK442" s="17"/>
      <c r="AL442" s="17"/>
      <c r="AM442" s="17"/>
      <c r="AN442" s="17"/>
      <c r="AO442" s="17"/>
      <c r="AP442" s="17"/>
      <c r="AQ442" s="17"/>
      <c r="AR442" s="17"/>
      <c r="AS442" s="17"/>
      <c r="AT442" s="17"/>
      <c r="AU442" s="17"/>
      <c r="AV442" s="17"/>
      <c r="AW442" s="17"/>
      <c r="AX442" s="17"/>
      <c r="AY442" s="17"/>
      <c r="AZ442" s="17"/>
      <c r="BA442" s="17"/>
    </row>
    <row r="443" spans="2:53" x14ac:dyDescent="0.35">
      <c r="B443" t="s">
        <v>225</v>
      </c>
      <c r="C443" s="17">
        <v>0.18461128186685</v>
      </c>
      <c r="D443" s="17">
        <v>0.22739373945458399</v>
      </c>
      <c r="E443" s="17">
        <v>0.14508736370866199</v>
      </c>
      <c r="F443" s="17"/>
      <c r="G443" s="17">
        <v>0.118034532117323</v>
      </c>
      <c r="H443" s="17">
        <v>0.145898484362422</v>
      </c>
      <c r="I443" s="17">
        <v>0.176820092214237</v>
      </c>
      <c r="J443" s="17">
        <v>0.201126572181128</v>
      </c>
      <c r="K443" s="17">
        <v>0.158467212780215</v>
      </c>
      <c r="L443" s="17">
        <v>0.24293466207817599</v>
      </c>
      <c r="M443" s="17"/>
      <c r="N443" s="17">
        <v>0.220774190728867</v>
      </c>
      <c r="O443" s="17">
        <v>0.16080452007549201</v>
      </c>
      <c r="P443" s="17"/>
      <c r="Q443" s="17">
        <v>0.11978508929368301</v>
      </c>
      <c r="R443" s="17">
        <v>0.15329034329295299</v>
      </c>
      <c r="S443" s="17">
        <v>0.104150095424103</v>
      </c>
      <c r="T443" s="17">
        <v>0.14834891363283301</v>
      </c>
      <c r="U443" s="17">
        <v>0.19900750310630699</v>
      </c>
      <c r="V443" s="17">
        <v>0.19826578822895399</v>
      </c>
      <c r="W443" s="17">
        <v>0.17970360341744401</v>
      </c>
      <c r="X443" s="17">
        <v>0.19863802072304201</v>
      </c>
      <c r="Y443" s="17">
        <v>0.27504075741190098</v>
      </c>
      <c r="Z443" s="17">
        <v>0.23607995660638201</v>
      </c>
      <c r="AA443" s="17">
        <v>0.22901113680061699</v>
      </c>
      <c r="AB443" s="17">
        <v>0.273158739558783</v>
      </c>
      <c r="AC443" s="17">
        <v>0.40502320126952801</v>
      </c>
      <c r="AD443" s="17">
        <v>0.53511135601673598</v>
      </c>
      <c r="AE443" s="17">
        <v>0.38062281660356601</v>
      </c>
      <c r="AF443" s="17"/>
      <c r="AG443" s="17">
        <v>0.25199549576324698</v>
      </c>
      <c r="AH443" s="17">
        <v>0.19150903591565599</v>
      </c>
      <c r="AI443" s="17">
        <v>0.246224739878247</v>
      </c>
      <c r="AJ443" s="17">
        <v>0.19435090985332601</v>
      </c>
      <c r="AK443" s="17">
        <v>0.21378430821244301</v>
      </c>
      <c r="AL443" s="17">
        <v>0.119355636026527</v>
      </c>
      <c r="AM443" s="17"/>
      <c r="AN443" s="17">
        <v>0.220956696384286</v>
      </c>
      <c r="AO443" s="17">
        <v>0.14826190164810699</v>
      </c>
      <c r="AP443" s="17">
        <v>0.20150205737666699</v>
      </c>
      <c r="AQ443" s="17"/>
      <c r="AR443" s="17">
        <v>0.23326899040922899</v>
      </c>
      <c r="AS443" s="17">
        <v>0.19154089902375701</v>
      </c>
      <c r="AT443" s="17">
        <v>0.18547834039171099</v>
      </c>
      <c r="AU443" s="17"/>
      <c r="AV443" s="17">
        <v>0.34626637172035202</v>
      </c>
      <c r="AW443" s="17">
        <v>0.184666235827569</v>
      </c>
      <c r="AX443" s="17">
        <v>0.167984524507935</v>
      </c>
      <c r="AY443" s="17"/>
      <c r="AZ443" s="17">
        <v>0.224607166817298</v>
      </c>
      <c r="BA443" s="17">
        <v>0.13154188156069299</v>
      </c>
    </row>
    <row r="444" spans="2:53" x14ac:dyDescent="0.35">
      <c r="B444" t="s">
        <v>226</v>
      </c>
      <c r="C444" s="17">
        <v>0.38321850902260901</v>
      </c>
      <c r="D444" s="17">
        <v>0.389623316242731</v>
      </c>
      <c r="E444" s="17">
        <v>0.37719760062984098</v>
      </c>
      <c r="F444" s="17"/>
      <c r="G444" s="17">
        <v>0.161290528411759</v>
      </c>
      <c r="H444" s="17">
        <v>0.25563397469131599</v>
      </c>
      <c r="I444" s="17">
        <v>0.35275679741851901</v>
      </c>
      <c r="J444" s="17">
        <v>0.37229407680186599</v>
      </c>
      <c r="K444" s="17">
        <v>0.49071205760209102</v>
      </c>
      <c r="L444" s="17">
        <v>0.50266876695933904</v>
      </c>
      <c r="M444" s="17"/>
      <c r="N444" s="17">
        <v>0.36615402840105099</v>
      </c>
      <c r="O444" s="17">
        <v>0.39445239584296399</v>
      </c>
      <c r="P444" s="17"/>
      <c r="Q444" s="17">
        <v>0.21456227445149401</v>
      </c>
      <c r="R444" s="17">
        <v>0.33071511140162302</v>
      </c>
      <c r="S444" s="17">
        <v>0.36136009167058603</v>
      </c>
      <c r="T444" s="17">
        <v>0.39844051341501802</v>
      </c>
      <c r="U444" s="17">
        <v>0.386422425845037</v>
      </c>
      <c r="V444" s="17">
        <v>0.417967057536139</v>
      </c>
      <c r="W444" s="17">
        <v>0.51455146763520399</v>
      </c>
      <c r="X444" s="17">
        <v>0.41050974132110601</v>
      </c>
      <c r="Y444" s="17">
        <v>0.37624724302648299</v>
      </c>
      <c r="Z444" s="17">
        <v>0.39049978503778898</v>
      </c>
      <c r="AA444" s="17">
        <v>0.49437997346000301</v>
      </c>
      <c r="AB444" s="17">
        <v>0.47332205890741003</v>
      </c>
      <c r="AC444" s="17">
        <v>0.39599190353771802</v>
      </c>
      <c r="AD444" s="17">
        <v>0.15719759053292701</v>
      </c>
      <c r="AE444" s="17">
        <v>0.45793170589660298</v>
      </c>
      <c r="AF444" s="17"/>
      <c r="AG444" s="17">
        <v>0.463479811819559</v>
      </c>
      <c r="AH444" s="17">
        <v>0.46260751539299499</v>
      </c>
      <c r="AI444" s="17">
        <v>0.29820429963249201</v>
      </c>
      <c r="AJ444" s="17">
        <v>0.488727117753122</v>
      </c>
      <c r="AK444" s="17">
        <v>0.50957671860368103</v>
      </c>
      <c r="AL444" s="17">
        <v>0.29304842050675201</v>
      </c>
      <c r="AM444" s="17"/>
      <c r="AN444" s="17">
        <v>0.420489330520469</v>
      </c>
      <c r="AO444" s="17">
        <v>0.34585474439554997</v>
      </c>
      <c r="AP444" s="17">
        <v>0.43646290196759602</v>
      </c>
      <c r="AQ444" s="17"/>
      <c r="AR444" s="17">
        <v>0.33603636964338401</v>
      </c>
      <c r="AS444" s="17">
        <v>0.42591210260845602</v>
      </c>
      <c r="AT444" s="17">
        <v>0.39008033583414797</v>
      </c>
      <c r="AU444" s="17"/>
      <c r="AV444" s="17">
        <v>0.33945009419744399</v>
      </c>
      <c r="AW444" s="17">
        <v>0.449354795765675</v>
      </c>
      <c r="AX444" s="17">
        <v>0.339340662764404</v>
      </c>
      <c r="AY444" s="17"/>
      <c r="AZ444" s="17">
        <v>0.39283838351747302</v>
      </c>
      <c r="BA444" s="17">
        <v>0.37045417161401301</v>
      </c>
    </row>
    <row r="445" spans="2:53" x14ac:dyDescent="0.35">
      <c r="B445" t="s">
        <v>227</v>
      </c>
      <c r="C445" s="17">
        <v>0.17790212720512399</v>
      </c>
      <c r="D445" s="17">
        <v>0.172478240645699</v>
      </c>
      <c r="E445" s="17">
        <v>0.18288971888068101</v>
      </c>
      <c r="F445" s="17"/>
      <c r="G445" s="17">
        <v>0.23089542219077899</v>
      </c>
      <c r="H445" s="17">
        <v>0.23071863105786</v>
      </c>
      <c r="I445" s="17">
        <v>0.17796963280078301</v>
      </c>
      <c r="J445" s="17">
        <v>0.202615598213058</v>
      </c>
      <c r="K445" s="17">
        <v>0.15500916819153901</v>
      </c>
      <c r="L445" s="17">
        <v>0.12504456063127301</v>
      </c>
      <c r="M445" s="17"/>
      <c r="N445" s="17">
        <v>0.184398728517533</v>
      </c>
      <c r="O445" s="17">
        <v>0.17362528541432601</v>
      </c>
      <c r="P445" s="17"/>
      <c r="Q445" s="17">
        <v>0.16034622561856701</v>
      </c>
      <c r="R445" s="17">
        <v>0.22138402049114</v>
      </c>
      <c r="S445" s="17">
        <v>0.22787834513799801</v>
      </c>
      <c r="T445" s="17">
        <v>0.18077907082991099</v>
      </c>
      <c r="U445" s="17">
        <v>0.17205720367692701</v>
      </c>
      <c r="V445" s="17">
        <v>0.15595307340004</v>
      </c>
      <c r="W445" s="17">
        <v>9.8025840888872603E-2</v>
      </c>
      <c r="X445" s="17">
        <v>0.230683044373655</v>
      </c>
      <c r="Y445" s="17">
        <v>0.177831222262747</v>
      </c>
      <c r="Z445" s="17">
        <v>0.21252238968130999</v>
      </c>
      <c r="AA445" s="17">
        <v>0.148362188108843</v>
      </c>
      <c r="AB445" s="17">
        <v>0.14824927171140501</v>
      </c>
      <c r="AC445" s="17">
        <v>0.198984895192754</v>
      </c>
      <c r="AD445" s="17">
        <v>4.6583594591393197E-2</v>
      </c>
      <c r="AE445" s="17">
        <v>8.85972414236426E-2</v>
      </c>
      <c r="AF445" s="17"/>
      <c r="AG445" s="17">
        <v>0.175078399018507</v>
      </c>
      <c r="AH445" s="17">
        <v>0.16909366088535899</v>
      </c>
      <c r="AI445" s="17">
        <v>0.22622178217257699</v>
      </c>
      <c r="AJ445" s="17">
        <v>0.16096489481308501</v>
      </c>
      <c r="AK445" s="17">
        <v>0.175280839050588</v>
      </c>
      <c r="AL445" s="17">
        <v>0.195019153448305</v>
      </c>
      <c r="AM445" s="17"/>
      <c r="AN445" s="17">
        <v>0.17122569905684401</v>
      </c>
      <c r="AO445" s="17">
        <v>0.19256453692404901</v>
      </c>
      <c r="AP445" s="17">
        <v>0.17417438500374999</v>
      </c>
      <c r="AQ445" s="17"/>
      <c r="AR445" s="17">
        <v>0.25038472773035902</v>
      </c>
      <c r="AS445" s="17">
        <v>0.18519803037224</v>
      </c>
      <c r="AT445" s="17">
        <v>0.16698906491513199</v>
      </c>
      <c r="AU445" s="17"/>
      <c r="AV445" s="17">
        <v>0.136013114610433</v>
      </c>
      <c r="AW445" s="17">
        <v>0.188225766424747</v>
      </c>
      <c r="AX445" s="17">
        <v>0.17551243013116</v>
      </c>
      <c r="AY445" s="17"/>
      <c r="AZ445" s="17">
        <v>0.18183872670664</v>
      </c>
      <c r="BA445" s="17">
        <v>0.17267876547554101</v>
      </c>
    </row>
    <row r="446" spans="2:53" x14ac:dyDescent="0.35">
      <c r="B446" t="s">
        <v>228</v>
      </c>
      <c r="C446" s="17">
        <v>6.98298429036215E-2</v>
      </c>
      <c r="D446" s="17">
        <v>7.5524265422201406E-2</v>
      </c>
      <c r="E446" s="17">
        <v>6.4920615038445206E-2</v>
      </c>
      <c r="F446" s="17"/>
      <c r="G446" s="17">
        <v>0.174336515817928</v>
      </c>
      <c r="H446" s="17">
        <v>0.112809241413492</v>
      </c>
      <c r="I446" s="17">
        <v>7.1577001634997903E-2</v>
      </c>
      <c r="J446" s="17">
        <v>5.6059383158893299E-2</v>
      </c>
      <c r="K446" s="17">
        <v>4.03562412206004E-2</v>
      </c>
      <c r="L446" s="17">
        <v>3.01939570118567E-2</v>
      </c>
      <c r="M446" s="17"/>
      <c r="N446" s="17">
        <v>7.2605983145532405E-2</v>
      </c>
      <c r="O446" s="17">
        <v>6.8002254595093806E-2</v>
      </c>
      <c r="P446" s="17"/>
      <c r="Q446" s="17">
        <v>0.10413160367961</v>
      </c>
      <c r="R446" s="17">
        <v>4.5089389185670299E-2</v>
      </c>
      <c r="S446" s="17">
        <v>7.7975025278863005E-2</v>
      </c>
      <c r="T446" s="17">
        <v>7.2342682290833404E-2</v>
      </c>
      <c r="U446" s="17">
        <v>6.9231944412963001E-2</v>
      </c>
      <c r="V446" s="17">
        <v>7.3479082847376198E-2</v>
      </c>
      <c r="W446" s="17">
        <v>6.3851842313910098E-2</v>
      </c>
      <c r="X446" s="17">
        <v>6.53804861997348E-2</v>
      </c>
      <c r="Y446" s="17">
        <v>7.7641471490826994E-2</v>
      </c>
      <c r="Z446" s="17">
        <v>5.5647692584714602E-2</v>
      </c>
      <c r="AA446" s="17">
        <v>5.4571746792500701E-2</v>
      </c>
      <c r="AB446" s="17">
        <v>1.4373885071870001E-2</v>
      </c>
      <c r="AC446" s="17">
        <v>0</v>
      </c>
      <c r="AD446" s="17">
        <v>0.14041976671561701</v>
      </c>
      <c r="AE446" s="17">
        <v>2.2531186520355798E-2</v>
      </c>
      <c r="AF446" s="17"/>
      <c r="AG446" s="17">
        <v>1.37016909337898E-2</v>
      </c>
      <c r="AH446" s="17">
        <v>4.0590196541492499E-2</v>
      </c>
      <c r="AI446" s="17">
        <v>9.2695824904156399E-2</v>
      </c>
      <c r="AJ446" s="17">
        <v>6.8198147092231098E-2</v>
      </c>
      <c r="AK446" s="17">
        <v>5.57282418185771E-2</v>
      </c>
      <c r="AL446" s="17">
        <v>9.1157460522973993E-2</v>
      </c>
      <c r="AM446" s="17"/>
      <c r="AN446" s="17">
        <v>6.4619226042064298E-2</v>
      </c>
      <c r="AO446" s="17">
        <v>9.8931570756401105E-2</v>
      </c>
      <c r="AP446" s="17">
        <v>6.7095200966826599E-2</v>
      </c>
      <c r="AQ446" s="17"/>
      <c r="AR446" s="17">
        <v>7.9743399368432305E-2</v>
      </c>
      <c r="AS446" s="17">
        <v>5.43689991541631E-2</v>
      </c>
      <c r="AT446" s="17">
        <v>7.4105130764868701E-2</v>
      </c>
      <c r="AU446" s="17"/>
      <c r="AV446" s="17">
        <v>5.5533039695333998E-2</v>
      </c>
      <c r="AW446" s="17">
        <v>6.2946696187614101E-2</v>
      </c>
      <c r="AX446" s="17">
        <v>7.9159121029776694E-2</v>
      </c>
      <c r="AY446" s="17"/>
      <c r="AZ446" s="17">
        <v>7.8663086533333093E-2</v>
      </c>
      <c r="BA446" s="17">
        <v>5.8109263579829401E-2</v>
      </c>
    </row>
    <row r="447" spans="2:53" x14ac:dyDescent="0.35">
      <c r="B447" t="s">
        <v>229</v>
      </c>
      <c r="C447" s="17">
        <v>4.5263951594442499E-2</v>
      </c>
      <c r="D447" s="17">
        <v>3.6706762782353602E-2</v>
      </c>
      <c r="E447" s="17">
        <v>5.3178306523339998E-2</v>
      </c>
      <c r="F447" s="17"/>
      <c r="G447" s="17">
        <v>6.4733029061829095E-2</v>
      </c>
      <c r="H447" s="17">
        <v>8.4554242223892004E-2</v>
      </c>
      <c r="I447" s="17">
        <v>5.7833163555201399E-2</v>
      </c>
      <c r="J447" s="17">
        <v>4.77220912258709E-2</v>
      </c>
      <c r="K447" s="17">
        <v>2.3988785930079401E-2</v>
      </c>
      <c r="L447" s="17">
        <v>1.9215860194069099E-2</v>
      </c>
      <c r="M447" s="17"/>
      <c r="N447" s="17">
        <v>4.4881125701168201E-2</v>
      </c>
      <c r="O447" s="17">
        <v>4.5515973490234202E-2</v>
      </c>
      <c r="P447" s="17"/>
      <c r="Q447" s="17">
        <v>8.8439800020638004E-2</v>
      </c>
      <c r="R447" s="17">
        <v>2.7012466491122999E-2</v>
      </c>
      <c r="S447" s="17">
        <v>6.7260507041916107E-2</v>
      </c>
      <c r="T447" s="17">
        <v>4.4667357969466297E-2</v>
      </c>
      <c r="U447" s="17">
        <v>3.4923195468643302E-2</v>
      </c>
      <c r="V447" s="17">
        <v>5.9136512103488997E-2</v>
      </c>
      <c r="W447" s="17">
        <v>4.3172362723350198E-2</v>
      </c>
      <c r="X447" s="17">
        <v>1.87800295387998E-2</v>
      </c>
      <c r="Y447" s="17">
        <v>2.8394788625035701E-2</v>
      </c>
      <c r="Z447" s="17">
        <v>4.49344622805294E-2</v>
      </c>
      <c r="AA447" s="17">
        <v>0</v>
      </c>
      <c r="AB447" s="17">
        <v>4.5232315104135203E-2</v>
      </c>
      <c r="AC447" s="17">
        <v>0</v>
      </c>
      <c r="AD447" s="17">
        <v>0.120687692143327</v>
      </c>
      <c r="AE447" s="17">
        <v>2.5865310370015202E-2</v>
      </c>
      <c r="AF447" s="17"/>
      <c r="AG447" s="17">
        <v>8.68284474307425E-3</v>
      </c>
      <c r="AH447" s="17">
        <v>3.5372072494536E-2</v>
      </c>
      <c r="AI447" s="17">
        <v>6.4077537918046198E-2</v>
      </c>
      <c r="AJ447" s="17">
        <v>4.5222060868537403E-2</v>
      </c>
      <c r="AK447" s="17">
        <v>1.44712513729385E-2</v>
      </c>
      <c r="AL447" s="17">
        <v>6.8970671876484299E-2</v>
      </c>
      <c r="AM447" s="17"/>
      <c r="AN447" s="17">
        <v>3.6257929040353999E-2</v>
      </c>
      <c r="AO447" s="17">
        <v>6.4471554825641E-2</v>
      </c>
      <c r="AP447" s="17">
        <v>3.9782514729974898E-2</v>
      </c>
      <c r="AQ447" s="17"/>
      <c r="AR447" s="17">
        <v>5.1630923258870601E-2</v>
      </c>
      <c r="AS447" s="17">
        <v>5.3856790569971599E-2</v>
      </c>
      <c r="AT447" s="17">
        <v>3.9949964502400501E-2</v>
      </c>
      <c r="AU447" s="17"/>
      <c r="AV447" s="17">
        <v>6.4106295382485495E-2</v>
      </c>
      <c r="AW447" s="17">
        <v>3.6784957367721402E-2</v>
      </c>
      <c r="AX447" s="17">
        <v>5.3978592415810697E-2</v>
      </c>
      <c r="AY447" s="17"/>
      <c r="AZ447" s="17">
        <v>4.68935924165634E-2</v>
      </c>
      <c r="BA447" s="17">
        <v>4.3101627614074697E-2</v>
      </c>
    </row>
    <row r="448" spans="2:53" x14ac:dyDescent="0.35">
      <c r="B448" t="s">
        <v>230</v>
      </c>
      <c r="C448" s="17">
        <v>1.72042089722329E-2</v>
      </c>
      <c r="D448" s="17">
        <v>1.6390503698388601E-2</v>
      </c>
      <c r="E448" s="17">
        <v>1.8002916692775098E-2</v>
      </c>
      <c r="F448" s="17"/>
      <c r="G448" s="17">
        <v>5.3066524263847198E-2</v>
      </c>
      <c r="H448" s="17">
        <v>4.1507163293492501E-2</v>
      </c>
      <c r="I448" s="17">
        <v>1.6139224196982299E-2</v>
      </c>
      <c r="J448" s="17">
        <v>5.2210002345205904E-3</v>
      </c>
      <c r="K448" s="17">
        <v>4.12263332789717E-3</v>
      </c>
      <c r="L448" s="17">
        <v>5.7719854733973798E-3</v>
      </c>
      <c r="M448" s="17"/>
      <c r="N448" s="17">
        <v>2.0033723004174799E-2</v>
      </c>
      <c r="O448" s="17">
        <v>1.53414836367027E-2</v>
      </c>
      <c r="P448" s="17"/>
      <c r="Q448" s="17">
        <v>4.0693434398947799E-2</v>
      </c>
      <c r="R448" s="17">
        <v>2.16127379451104E-2</v>
      </c>
      <c r="S448" s="17">
        <v>3.7160213296404003E-2</v>
      </c>
      <c r="T448" s="17">
        <v>1.8007728902770699E-2</v>
      </c>
      <c r="U448" s="17">
        <v>2.3332818459009801E-2</v>
      </c>
      <c r="V448" s="17">
        <v>6.4172246047560803E-3</v>
      </c>
      <c r="W448" s="17">
        <v>1.52638538174707E-2</v>
      </c>
      <c r="X448" s="17">
        <v>0</v>
      </c>
      <c r="Y448" s="17">
        <v>1.42322293500687E-2</v>
      </c>
      <c r="Z448" s="17">
        <v>4.5284816712369098E-3</v>
      </c>
      <c r="AA448" s="17">
        <v>0</v>
      </c>
      <c r="AB448" s="17">
        <v>0</v>
      </c>
      <c r="AC448" s="17">
        <v>0</v>
      </c>
      <c r="AD448" s="17">
        <v>0</v>
      </c>
      <c r="AE448" s="17">
        <v>0</v>
      </c>
      <c r="AF448" s="17"/>
      <c r="AG448" s="17">
        <v>8.1532673105775503E-3</v>
      </c>
      <c r="AH448" s="17">
        <v>2.8395295900084899E-3</v>
      </c>
      <c r="AI448" s="17">
        <v>2.30685148368973E-2</v>
      </c>
      <c r="AJ448" s="17">
        <v>3.8410831673005501E-3</v>
      </c>
      <c r="AK448" s="17">
        <v>0</v>
      </c>
      <c r="AL448" s="17">
        <v>2.54442123714099E-2</v>
      </c>
      <c r="AM448" s="17"/>
      <c r="AN448" s="17">
        <v>1.3125241126014899E-2</v>
      </c>
      <c r="AO448" s="17">
        <v>2.9740284282983101E-2</v>
      </c>
      <c r="AP448" s="17">
        <v>6.2462209659804096E-3</v>
      </c>
      <c r="AQ448" s="17"/>
      <c r="AR448" s="17">
        <v>1.25320467158734E-2</v>
      </c>
      <c r="AS448" s="17">
        <v>2.02490314955674E-2</v>
      </c>
      <c r="AT448" s="17">
        <v>1.70578570871249E-2</v>
      </c>
      <c r="AU448" s="17"/>
      <c r="AV448" s="17">
        <v>1.88095196235071E-2</v>
      </c>
      <c r="AW448" s="17">
        <v>1.7724212607610201E-2</v>
      </c>
      <c r="AX448" s="17">
        <v>1.39964127231901E-2</v>
      </c>
      <c r="AY448" s="17"/>
      <c r="AZ448" s="17">
        <v>2.2322287178992199E-2</v>
      </c>
      <c r="BA448" s="17">
        <v>1.0413176807567801E-2</v>
      </c>
    </row>
    <row r="449" spans="2:53" x14ac:dyDescent="0.35">
      <c r="B449" t="s">
        <v>231</v>
      </c>
      <c r="C449" s="17">
        <v>4.0145816971416302E-2</v>
      </c>
      <c r="D449" s="17">
        <v>3.2926870522907201E-2</v>
      </c>
      <c r="E449" s="17">
        <v>4.6829472095628599E-2</v>
      </c>
      <c r="F449" s="17"/>
      <c r="G449" s="17">
        <v>6.6306327622650998E-2</v>
      </c>
      <c r="H449" s="17">
        <v>5.3432568489123998E-2</v>
      </c>
      <c r="I449" s="17">
        <v>5.1526876779499201E-2</v>
      </c>
      <c r="J449" s="17">
        <v>2.2599482893178899E-2</v>
      </c>
      <c r="K449" s="17">
        <v>3.29654565573861E-2</v>
      </c>
      <c r="L449" s="17">
        <v>3.1196594362426399E-2</v>
      </c>
      <c r="M449" s="17"/>
      <c r="N449" s="17">
        <v>3.5232590235129403E-2</v>
      </c>
      <c r="O449" s="17">
        <v>4.3380291802631303E-2</v>
      </c>
      <c r="P449" s="17"/>
      <c r="Q449" s="17">
        <v>8.2103922806369301E-2</v>
      </c>
      <c r="R449" s="17">
        <v>8.5937881633095001E-2</v>
      </c>
      <c r="S449" s="17">
        <v>4.0648327695199701E-2</v>
      </c>
      <c r="T449" s="17">
        <v>5.9610703325311702E-2</v>
      </c>
      <c r="U449" s="17">
        <v>2.7054406358656798E-2</v>
      </c>
      <c r="V449" s="17">
        <v>1.9930262773742699E-2</v>
      </c>
      <c r="W449" s="17">
        <v>2.7789257953803201E-2</v>
      </c>
      <c r="X449" s="17">
        <v>1.9321186300774298E-2</v>
      </c>
      <c r="Y449" s="17">
        <v>1.406556719692E-2</v>
      </c>
      <c r="Z449" s="17">
        <v>2.02448165294834E-2</v>
      </c>
      <c r="AA449" s="17">
        <v>4.6941673932710599E-2</v>
      </c>
      <c r="AB449" s="17">
        <v>0</v>
      </c>
      <c r="AC449" s="17">
        <v>0</v>
      </c>
      <c r="AD449" s="17">
        <v>0</v>
      </c>
      <c r="AE449" s="17">
        <v>0</v>
      </c>
      <c r="AF449" s="17"/>
      <c r="AG449" s="17">
        <v>5.7782062622587199E-2</v>
      </c>
      <c r="AH449" s="17">
        <v>4.0883360961703502E-2</v>
      </c>
      <c r="AI449" s="17">
        <v>3.8201122703903599E-2</v>
      </c>
      <c r="AJ449" s="17">
        <v>1.06438104350246E-2</v>
      </c>
      <c r="AK449" s="17">
        <v>1.2516246632505E-2</v>
      </c>
      <c r="AL449" s="17">
        <v>6.43838440809755E-2</v>
      </c>
      <c r="AM449" s="17"/>
      <c r="AN449" s="17">
        <v>3.1526197098850801E-2</v>
      </c>
      <c r="AO449" s="17">
        <v>4.4023046223526298E-2</v>
      </c>
      <c r="AP449" s="17">
        <v>2.7449527452715498E-2</v>
      </c>
      <c r="AQ449" s="17"/>
      <c r="AR449" s="17">
        <v>1.88390583035364E-2</v>
      </c>
      <c r="AS449" s="17">
        <v>4.2743086514279702E-2</v>
      </c>
      <c r="AT449" s="17">
        <v>3.5713003868378002E-2</v>
      </c>
      <c r="AU449" s="17"/>
      <c r="AV449" s="17">
        <v>1.7274069283585099E-2</v>
      </c>
      <c r="AW449" s="17">
        <v>2.9439246606446499E-2</v>
      </c>
      <c r="AX449" s="17">
        <v>5.5818175219346303E-2</v>
      </c>
      <c r="AY449" s="17"/>
      <c r="AZ449" s="17">
        <v>1.99941928289737E-2</v>
      </c>
      <c r="BA449" s="17">
        <v>6.6884432950522099E-2</v>
      </c>
    </row>
    <row r="450" spans="2:53" x14ac:dyDescent="0.35">
      <c r="B450" t="s">
        <v>232</v>
      </c>
      <c r="C450" s="17">
        <v>5.6794714466607499E-2</v>
      </c>
      <c r="D450" s="17">
        <v>3.1432344565670102E-2</v>
      </c>
      <c r="E450" s="17">
        <v>7.9975170375604407E-2</v>
      </c>
      <c r="F450" s="17"/>
      <c r="G450" s="17">
        <v>7.0806482781062802E-2</v>
      </c>
      <c r="H450" s="17">
        <v>5.1736962549888098E-2</v>
      </c>
      <c r="I450" s="17">
        <v>8.5471735962384596E-2</v>
      </c>
      <c r="J450" s="17">
        <v>6.6067785748364999E-2</v>
      </c>
      <c r="K450" s="17">
        <v>6.1611987473218999E-2</v>
      </c>
      <c r="L450" s="17">
        <v>2.7653245169615901E-2</v>
      </c>
      <c r="M450" s="17"/>
      <c r="N450" s="17">
        <v>3.4307805659642997E-2</v>
      </c>
      <c r="O450" s="17">
        <v>7.15982935546184E-2</v>
      </c>
      <c r="P450" s="17"/>
      <c r="Q450" s="17">
        <v>0.118356245846666</v>
      </c>
      <c r="R450" s="17">
        <v>8.2472713804695993E-2</v>
      </c>
      <c r="S450" s="17">
        <v>6.3930634682991899E-2</v>
      </c>
      <c r="T450" s="17">
        <v>5.5440039209063499E-2</v>
      </c>
      <c r="U450" s="17">
        <v>6.4072927187782097E-2</v>
      </c>
      <c r="V450" s="17">
        <v>3.7090169329272803E-2</v>
      </c>
      <c r="W450" s="17">
        <v>3.9721992105879199E-2</v>
      </c>
      <c r="X450" s="17">
        <v>5.6687491542887998E-2</v>
      </c>
      <c r="Y450" s="17">
        <v>3.6546720636017098E-2</v>
      </c>
      <c r="Z450" s="17">
        <v>3.5542415608554097E-2</v>
      </c>
      <c r="AA450" s="17">
        <v>2.6733280905325299E-2</v>
      </c>
      <c r="AB450" s="17">
        <v>0</v>
      </c>
      <c r="AC450" s="17">
        <v>0</v>
      </c>
      <c r="AD450" s="17">
        <v>0</v>
      </c>
      <c r="AE450" s="17">
        <v>2.4451739185818101E-2</v>
      </c>
      <c r="AF450" s="17"/>
      <c r="AG450" s="17">
        <v>2.11264277886586E-2</v>
      </c>
      <c r="AH450" s="17">
        <v>4.8598906481227298E-2</v>
      </c>
      <c r="AI450" s="17">
        <v>1.13061779536802E-2</v>
      </c>
      <c r="AJ450" s="17">
        <v>2.0757901715718601E-2</v>
      </c>
      <c r="AK450" s="17">
        <v>1.8642394309267799E-2</v>
      </c>
      <c r="AL450" s="17">
        <v>9.8929961863626306E-2</v>
      </c>
      <c r="AM450" s="17"/>
      <c r="AN450" s="17">
        <v>3.0234822030435898E-2</v>
      </c>
      <c r="AO450" s="17">
        <v>5.3748753859530901E-2</v>
      </c>
      <c r="AP450" s="17">
        <v>4.0678919126095801E-2</v>
      </c>
      <c r="AQ450" s="17"/>
      <c r="AR450" s="17">
        <v>1.7564484570314801E-2</v>
      </c>
      <c r="AS450" s="17">
        <v>1.67937887423227E-2</v>
      </c>
      <c r="AT450" s="17">
        <v>7.7039839116280304E-2</v>
      </c>
      <c r="AU450" s="17"/>
      <c r="AV450" s="17">
        <v>1.7988725602624701E-2</v>
      </c>
      <c r="AW450" s="17">
        <v>2.4345786994653298E-2</v>
      </c>
      <c r="AX450" s="17">
        <v>9.4965693517798599E-2</v>
      </c>
      <c r="AY450" s="17"/>
      <c r="AZ450" s="17">
        <v>2.5745536156674301E-2</v>
      </c>
      <c r="BA450" s="17">
        <v>9.7992984612363096E-2</v>
      </c>
    </row>
    <row r="451" spans="2:53" x14ac:dyDescent="0.35">
      <c r="B451" t="s">
        <v>130</v>
      </c>
      <c r="C451" s="17">
        <v>2.5029546997095399E-2</v>
      </c>
      <c r="D451" s="17">
        <v>1.7523956665464802E-2</v>
      </c>
      <c r="E451" s="17">
        <v>3.1918836055021903E-2</v>
      </c>
      <c r="F451" s="17"/>
      <c r="G451" s="17">
        <v>6.0530637732819997E-2</v>
      </c>
      <c r="H451" s="17">
        <v>2.3708731918512901E-2</v>
      </c>
      <c r="I451" s="17">
        <v>9.9054754373958196E-3</v>
      </c>
      <c r="J451" s="17">
        <v>2.6294009543119001E-2</v>
      </c>
      <c r="K451" s="17">
        <v>3.27664569169724E-2</v>
      </c>
      <c r="L451" s="17">
        <v>1.53203681198477E-2</v>
      </c>
      <c r="M451" s="17"/>
      <c r="N451" s="17">
        <v>2.1611824606901801E-2</v>
      </c>
      <c r="O451" s="17">
        <v>2.72795015879384E-2</v>
      </c>
      <c r="P451" s="17"/>
      <c r="Q451" s="17">
        <v>7.1581403884025105E-2</v>
      </c>
      <c r="R451" s="17">
        <v>3.2485335754589201E-2</v>
      </c>
      <c r="S451" s="17">
        <v>1.9636759771937198E-2</v>
      </c>
      <c r="T451" s="17">
        <v>2.2362990424791701E-2</v>
      </c>
      <c r="U451" s="17">
        <v>2.38975754846735E-2</v>
      </c>
      <c r="V451" s="17">
        <v>3.176082917623E-2</v>
      </c>
      <c r="W451" s="17">
        <v>1.7919779144065399E-2</v>
      </c>
      <c r="X451" s="17">
        <v>0</v>
      </c>
      <c r="Y451" s="17">
        <v>0</v>
      </c>
      <c r="Z451" s="17">
        <v>0</v>
      </c>
      <c r="AA451" s="17">
        <v>0</v>
      </c>
      <c r="AB451" s="17">
        <v>4.5663729646397401E-2</v>
      </c>
      <c r="AC451" s="17">
        <v>0</v>
      </c>
      <c r="AD451" s="17">
        <v>0</v>
      </c>
      <c r="AE451" s="17">
        <v>0</v>
      </c>
      <c r="AF451" s="17"/>
      <c r="AG451" s="17">
        <v>0</v>
      </c>
      <c r="AH451" s="17">
        <v>8.5057217370224092E-3</v>
      </c>
      <c r="AI451" s="17">
        <v>0</v>
      </c>
      <c r="AJ451" s="17">
        <v>7.2940743016551004E-3</v>
      </c>
      <c r="AK451" s="17">
        <v>0</v>
      </c>
      <c r="AL451" s="17">
        <v>4.36906393029457E-2</v>
      </c>
      <c r="AM451" s="17"/>
      <c r="AN451" s="17">
        <v>1.15648587006807E-2</v>
      </c>
      <c r="AO451" s="17">
        <v>2.2403607084211099E-2</v>
      </c>
      <c r="AP451" s="17">
        <v>6.6082724103934901E-3</v>
      </c>
      <c r="AQ451" s="17"/>
      <c r="AR451" s="17">
        <v>0</v>
      </c>
      <c r="AS451" s="17">
        <v>9.3372715192423707E-3</v>
      </c>
      <c r="AT451" s="17">
        <v>1.35864635199563E-2</v>
      </c>
      <c r="AU451" s="17"/>
      <c r="AV451" s="17">
        <v>4.5587698842354902E-3</v>
      </c>
      <c r="AW451" s="17">
        <v>6.5123022179631503E-3</v>
      </c>
      <c r="AX451" s="17">
        <v>1.9244387690577701E-2</v>
      </c>
      <c r="AY451" s="17"/>
      <c r="AZ451" s="17">
        <v>7.0970278440518801E-3</v>
      </c>
      <c r="BA451" s="17">
        <v>4.8823695785395999E-2</v>
      </c>
    </row>
    <row r="452" spans="2:53" x14ac:dyDescent="0.35">
      <c r="C452" s="17"/>
      <c r="D452" s="17"/>
      <c r="E452" s="17"/>
      <c r="F452" s="17"/>
      <c r="G452" s="17"/>
      <c r="H452" s="17"/>
      <c r="I452" s="17"/>
      <c r="J452" s="17"/>
      <c r="K452" s="17"/>
      <c r="L452" s="17"/>
      <c r="M452" s="17"/>
      <c r="N452" s="17"/>
      <c r="O452" s="17"/>
      <c r="P452" s="17"/>
      <c r="Q452" s="17"/>
      <c r="R452" s="17"/>
      <c r="S452" s="17"/>
      <c r="T452" s="17"/>
      <c r="U452" s="17"/>
      <c r="V452" s="17"/>
      <c r="W452" s="17"/>
      <c r="X452" s="17"/>
      <c r="Y452" s="17"/>
      <c r="Z452" s="17"/>
      <c r="AA452" s="17"/>
      <c r="AB452" s="17"/>
      <c r="AC452" s="17"/>
      <c r="AD452" s="17"/>
      <c r="AE452" s="17"/>
      <c r="AF452" s="17"/>
      <c r="AG452" s="17"/>
      <c r="AH452" s="17"/>
      <c r="AI452" s="17"/>
      <c r="AJ452" s="17"/>
      <c r="AK452" s="17"/>
      <c r="AL452" s="17"/>
      <c r="AM452" s="17"/>
      <c r="AN452" s="17"/>
      <c r="AO452" s="17"/>
      <c r="AP452" s="17"/>
      <c r="AQ452" s="17"/>
      <c r="AR452" s="17"/>
      <c r="AS452" s="17"/>
      <c r="AT452" s="17"/>
      <c r="AU452" s="17"/>
      <c r="AV452" s="17"/>
      <c r="AW452" s="17"/>
      <c r="AX452" s="17"/>
      <c r="AY452" s="17"/>
      <c r="AZ452" s="17"/>
      <c r="BA452" s="17"/>
    </row>
    <row r="453" spans="2:53" x14ac:dyDescent="0.35">
      <c r="B453" s="6" t="s">
        <v>246</v>
      </c>
      <c r="C453" s="17"/>
      <c r="D453" s="17"/>
      <c r="E453" s="17"/>
      <c r="F453" s="17"/>
      <c r="G453" s="17"/>
      <c r="H453" s="17"/>
      <c r="I453" s="17"/>
      <c r="J453" s="17"/>
      <c r="K453" s="17"/>
      <c r="L453" s="17"/>
      <c r="M453" s="17"/>
      <c r="N453" s="17"/>
      <c r="O453" s="17"/>
      <c r="P453" s="17"/>
      <c r="Q453" s="17"/>
      <c r="R453" s="17"/>
      <c r="S453" s="17"/>
      <c r="T453" s="17"/>
      <c r="U453" s="17"/>
      <c r="V453" s="17"/>
      <c r="W453" s="17"/>
      <c r="X453" s="17"/>
      <c r="Y453" s="17"/>
      <c r="Z453" s="17"/>
      <c r="AA453" s="17"/>
      <c r="AB453" s="17"/>
      <c r="AC453" s="17"/>
      <c r="AD453" s="17"/>
      <c r="AE453" s="17"/>
      <c r="AF453" s="17"/>
      <c r="AG453" s="17"/>
      <c r="AH453" s="17"/>
      <c r="AI453" s="17"/>
      <c r="AJ453" s="17"/>
      <c r="AK453" s="17"/>
      <c r="AL453" s="17"/>
      <c r="AM453" s="17"/>
      <c r="AN453" s="17"/>
      <c r="AO453" s="17"/>
      <c r="AP453" s="17"/>
      <c r="AQ453" s="17"/>
      <c r="AR453" s="17"/>
      <c r="AS453" s="17"/>
      <c r="AT453" s="17"/>
      <c r="AU453" s="17"/>
      <c r="AV453" s="17"/>
      <c r="AW453" s="17"/>
      <c r="AX453" s="17"/>
      <c r="AY453" s="17"/>
      <c r="AZ453" s="17"/>
      <c r="BA453" s="17"/>
    </row>
    <row r="454" spans="2:53" x14ac:dyDescent="0.35">
      <c r="B454" s="21" t="s">
        <v>86</v>
      </c>
      <c r="C454" s="17"/>
      <c r="D454" s="17"/>
      <c r="E454" s="17"/>
      <c r="F454" s="17"/>
      <c r="G454" s="17"/>
      <c r="H454" s="17"/>
      <c r="I454" s="17"/>
      <c r="J454" s="17"/>
      <c r="K454" s="17"/>
      <c r="L454" s="17"/>
      <c r="M454" s="17"/>
      <c r="N454" s="17"/>
      <c r="O454" s="17"/>
      <c r="P454" s="17"/>
      <c r="Q454" s="17"/>
      <c r="R454" s="17"/>
      <c r="S454" s="17"/>
      <c r="T454" s="17"/>
      <c r="U454" s="17"/>
      <c r="V454" s="17"/>
      <c r="W454" s="17"/>
      <c r="X454" s="17"/>
      <c r="Y454" s="17"/>
      <c r="Z454" s="17"/>
      <c r="AA454" s="17"/>
      <c r="AB454" s="17"/>
      <c r="AC454" s="17"/>
      <c r="AD454" s="17"/>
      <c r="AE454" s="17"/>
      <c r="AF454" s="17"/>
      <c r="AG454" s="17"/>
      <c r="AH454" s="17"/>
      <c r="AI454" s="17"/>
      <c r="AJ454" s="17"/>
      <c r="AK454" s="17"/>
      <c r="AL454" s="17"/>
      <c r="AM454" s="17"/>
      <c r="AN454" s="17"/>
      <c r="AO454" s="17"/>
      <c r="AP454" s="17"/>
      <c r="AQ454" s="17"/>
      <c r="AR454" s="17"/>
      <c r="AS454" s="17"/>
      <c r="AT454" s="17"/>
      <c r="AU454" s="17"/>
      <c r="AV454" s="17"/>
      <c r="AW454" s="17"/>
      <c r="AX454" s="17"/>
      <c r="AY454" s="17"/>
      <c r="AZ454" s="17"/>
      <c r="BA454" s="17"/>
    </row>
    <row r="455" spans="2:53" x14ac:dyDescent="0.35">
      <c r="B455" t="s">
        <v>234</v>
      </c>
      <c r="C455" s="17">
        <v>0.57992644871901</v>
      </c>
      <c r="D455" s="17">
        <v>0.56079803509092996</v>
      </c>
      <c r="E455" s="17">
        <v>0.59790509241144996</v>
      </c>
      <c r="F455" s="17"/>
      <c r="G455" s="17">
        <v>0.24743222663907799</v>
      </c>
      <c r="H455" s="17">
        <v>0.39328805672990902</v>
      </c>
      <c r="I455" s="17">
        <v>0.47323309974406802</v>
      </c>
      <c r="J455" s="17">
        <v>0.60778553592200102</v>
      </c>
      <c r="K455" s="17">
        <v>0.71454459850148</v>
      </c>
      <c r="L455" s="17">
        <v>0.780958555787026</v>
      </c>
      <c r="M455" s="17"/>
      <c r="N455" s="17">
        <v>0.56769349371688504</v>
      </c>
      <c r="O455" s="17">
        <v>0.58797964617752196</v>
      </c>
      <c r="P455" s="17"/>
      <c r="Q455" s="17">
        <v>0.37322043898305701</v>
      </c>
      <c r="R455" s="17">
        <v>0.50248634069635301</v>
      </c>
      <c r="S455" s="17">
        <v>0.58526032007902995</v>
      </c>
      <c r="T455" s="17">
        <v>0.58948961578509196</v>
      </c>
      <c r="U455" s="17">
        <v>0.58472001491999004</v>
      </c>
      <c r="V455" s="17">
        <v>0.59845171627445803</v>
      </c>
      <c r="W455" s="17">
        <v>0.57982810274499597</v>
      </c>
      <c r="X455" s="17">
        <v>0.65660662786755897</v>
      </c>
      <c r="Y455" s="17">
        <v>0.72841523734158198</v>
      </c>
      <c r="Z455" s="17">
        <v>0.68432549003976495</v>
      </c>
      <c r="AA455" s="17">
        <v>0.649562403818989</v>
      </c>
      <c r="AB455" s="17">
        <v>0.61167280190135997</v>
      </c>
      <c r="AC455" s="17">
        <v>0.59657837449978501</v>
      </c>
      <c r="AD455" s="17">
        <v>0.53068528993680897</v>
      </c>
      <c r="AE455" s="17">
        <v>0.45915490678276299</v>
      </c>
      <c r="AF455" s="17"/>
      <c r="AG455" s="17">
        <v>0.70324228295042401</v>
      </c>
      <c r="AH455" s="17">
        <v>0.66722594005834601</v>
      </c>
      <c r="AI455" s="17">
        <v>0.42181633576289101</v>
      </c>
      <c r="AJ455" s="17">
        <v>0.63954885441460796</v>
      </c>
      <c r="AK455" s="17">
        <v>0.68469820897165401</v>
      </c>
      <c r="AL455" s="17">
        <v>0.49244301860455503</v>
      </c>
      <c r="AM455" s="17"/>
      <c r="AN455" s="17">
        <v>0.58480109510206402</v>
      </c>
      <c r="AO455" s="17">
        <v>0.52803330288669503</v>
      </c>
      <c r="AP455" s="17">
        <v>0.65621020635509097</v>
      </c>
      <c r="AQ455" s="17"/>
      <c r="AR455" s="17">
        <v>0.46533084371858302</v>
      </c>
      <c r="AS455" s="17">
        <v>0.64955429945854204</v>
      </c>
      <c r="AT455" s="17">
        <v>0.57950518749553603</v>
      </c>
      <c r="AU455" s="17"/>
      <c r="AV455" s="17">
        <v>0.53755556960448303</v>
      </c>
      <c r="AW455" s="17">
        <v>0.67473446146931904</v>
      </c>
      <c r="AX455" s="17">
        <v>0.50815974473621395</v>
      </c>
      <c r="AY455" s="17"/>
      <c r="AZ455" s="17">
        <v>0.54849018767439495</v>
      </c>
      <c r="BA455" s="17">
        <v>0.62163832791789397</v>
      </c>
    </row>
    <row r="456" spans="2:53" x14ac:dyDescent="0.35">
      <c r="B456" t="s">
        <v>235</v>
      </c>
      <c r="C456" s="17">
        <v>0.29870939991303702</v>
      </c>
      <c r="D456" s="17">
        <v>0.34602600385160598</v>
      </c>
      <c r="E456" s="17">
        <v>0.25634807124562797</v>
      </c>
      <c r="F456" s="17"/>
      <c r="G456" s="17">
        <v>0.124371574188894</v>
      </c>
      <c r="H456" s="17">
        <v>0.16805913502526301</v>
      </c>
      <c r="I456" s="17">
        <v>0.25828772152269303</v>
      </c>
      <c r="J456" s="17">
        <v>0.34442916771846899</v>
      </c>
      <c r="K456" s="17">
        <v>0.35900482318354898</v>
      </c>
      <c r="L456" s="17">
        <v>0.39927146382491202</v>
      </c>
      <c r="M456" s="17"/>
      <c r="N456" s="17">
        <v>0.30011518481947003</v>
      </c>
      <c r="O456" s="17">
        <v>0.297783943763339</v>
      </c>
      <c r="P456" s="17"/>
      <c r="Q456" s="17">
        <v>0.144568049074525</v>
      </c>
      <c r="R456" s="17">
        <v>0.20490769637806899</v>
      </c>
      <c r="S456" s="17">
        <v>0.26458699681911901</v>
      </c>
      <c r="T456" s="17">
        <v>0.25642094267920501</v>
      </c>
      <c r="U456" s="17">
        <v>0.341658455194429</v>
      </c>
      <c r="V456" s="17">
        <v>0.26574448543767498</v>
      </c>
      <c r="W456" s="17">
        <v>0.34102060097057302</v>
      </c>
      <c r="X456" s="17">
        <v>0.36985898158123098</v>
      </c>
      <c r="Y456" s="17">
        <v>0.36084428239475602</v>
      </c>
      <c r="Z456" s="17">
        <v>0.42163168600705803</v>
      </c>
      <c r="AA456" s="17">
        <v>0.419112045856467</v>
      </c>
      <c r="AB456" s="17">
        <v>0.42723887901065499</v>
      </c>
      <c r="AC456" s="17">
        <v>0.51074547978674401</v>
      </c>
      <c r="AD456" s="17">
        <v>0.29501756798657303</v>
      </c>
      <c r="AE456" s="17">
        <v>0.40162205944410401</v>
      </c>
      <c r="AF456" s="17"/>
      <c r="AG456" s="17">
        <v>0.38258314980213798</v>
      </c>
      <c r="AH456" s="17">
        <v>0.29567532037775701</v>
      </c>
      <c r="AI456" s="17">
        <v>0.225892630379319</v>
      </c>
      <c r="AJ456" s="17">
        <v>0.35944976143693502</v>
      </c>
      <c r="AK456" s="17">
        <v>0.38621126001247402</v>
      </c>
      <c r="AL456" s="17">
        <v>0.23034950203927701</v>
      </c>
      <c r="AM456" s="17"/>
      <c r="AN456" s="17">
        <v>0.30170233055624701</v>
      </c>
      <c r="AO456" s="17">
        <v>0.28928479956769798</v>
      </c>
      <c r="AP456" s="17">
        <v>0.34824386240086402</v>
      </c>
      <c r="AQ456" s="17"/>
      <c r="AR456" s="17">
        <v>0.30326447459974298</v>
      </c>
      <c r="AS456" s="17">
        <v>0.33709906566324399</v>
      </c>
      <c r="AT456" s="17">
        <v>0.28579514924812699</v>
      </c>
      <c r="AU456" s="17"/>
      <c r="AV456" s="17">
        <v>0.29827511704087101</v>
      </c>
      <c r="AW456" s="17">
        <v>0.34187330257783799</v>
      </c>
      <c r="AX456" s="17">
        <v>0.26663285746952198</v>
      </c>
      <c r="AY456" s="17"/>
      <c r="AZ456" s="17">
        <v>0.31950218783901901</v>
      </c>
      <c r="BA456" s="17">
        <v>0.27112004197553702</v>
      </c>
    </row>
    <row r="457" spans="2:53" x14ac:dyDescent="0.35">
      <c r="B457" t="s">
        <v>236</v>
      </c>
      <c r="C457" s="17">
        <v>0.270400610053318</v>
      </c>
      <c r="D457" s="17">
        <v>0.24213731154288701</v>
      </c>
      <c r="E457" s="17">
        <v>0.296973039159379</v>
      </c>
      <c r="F457" s="17"/>
      <c r="G457" s="17">
        <v>0.14698855620708501</v>
      </c>
      <c r="H457" s="17">
        <v>0.40067319281749603</v>
      </c>
      <c r="I457" s="17">
        <v>0.41542988683575399</v>
      </c>
      <c r="J457" s="17">
        <v>0.29844441618670098</v>
      </c>
      <c r="K457" s="17">
        <v>0.228502556273566</v>
      </c>
      <c r="L457" s="17">
        <v>0.16507307192875401</v>
      </c>
      <c r="M457" s="17"/>
      <c r="N457" s="17">
        <v>0.237755071055126</v>
      </c>
      <c r="O457" s="17">
        <v>0.29189181734103598</v>
      </c>
      <c r="P457" s="17"/>
      <c r="Q457" s="17">
        <v>0.23038805571829599</v>
      </c>
      <c r="R457" s="17">
        <v>0.30426146097310203</v>
      </c>
      <c r="S457" s="17">
        <v>0.25576097717302199</v>
      </c>
      <c r="T457" s="17">
        <v>0.32459781467175902</v>
      </c>
      <c r="U457" s="17">
        <v>0.30424285211461799</v>
      </c>
      <c r="V457" s="17">
        <v>0.31335178094979499</v>
      </c>
      <c r="W457" s="17">
        <v>0.29933746970646402</v>
      </c>
      <c r="X457" s="17">
        <v>0.223064512991618</v>
      </c>
      <c r="Y457" s="17">
        <v>0.19380165470116001</v>
      </c>
      <c r="Z457" s="17">
        <v>0.22990871658299</v>
      </c>
      <c r="AA457" s="17">
        <v>0.34962873660441801</v>
      </c>
      <c r="AB457" s="17">
        <v>0.174055367483538</v>
      </c>
      <c r="AC457" s="17">
        <v>7.2117350466916003E-2</v>
      </c>
      <c r="AD457" s="17">
        <v>0.22543656970232701</v>
      </c>
      <c r="AE457" s="17">
        <v>0.14791202426297301</v>
      </c>
      <c r="AF457" s="17"/>
      <c r="AG457" s="17">
        <v>0.22271717574552599</v>
      </c>
      <c r="AH457" s="17">
        <v>0.28815659078283501</v>
      </c>
      <c r="AI457" s="17">
        <v>0.365939355149213</v>
      </c>
      <c r="AJ457" s="17">
        <v>0.203012474971138</v>
      </c>
      <c r="AK457" s="17">
        <v>0.27481182740994198</v>
      </c>
      <c r="AL457" s="17">
        <v>0.24969164387814599</v>
      </c>
      <c r="AM457" s="17"/>
      <c r="AN457" s="17">
        <v>0.253435869269998</v>
      </c>
      <c r="AO457" s="17">
        <v>0.30003702182143699</v>
      </c>
      <c r="AP457" s="17">
        <v>0.26914565197043699</v>
      </c>
      <c r="AQ457" s="17"/>
      <c r="AR457" s="17">
        <v>0.342251769674425</v>
      </c>
      <c r="AS457" s="17">
        <v>0.24804802319107699</v>
      </c>
      <c r="AT457" s="17">
        <v>0.27502094428035301</v>
      </c>
      <c r="AU457" s="17"/>
      <c r="AV457" s="17">
        <v>0.271988967174566</v>
      </c>
      <c r="AW457" s="17">
        <v>0.231785439741512</v>
      </c>
      <c r="AX457" s="17">
        <v>0.32204370056355303</v>
      </c>
      <c r="AY457" s="17"/>
      <c r="AZ457" s="17">
        <v>0.28674066312926899</v>
      </c>
      <c r="BA457" s="17">
        <v>0.24871945913526999</v>
      </c>
    </row>
    <row r="458" spans="2:53" x14ac:dyDescent="0.35">
      <c r="B458" t="s">
        <v>237</v>
      </c>
      <c r="C458" s="17">
        <v>0.26081094614620198</v>
      </c>
      <c r="D458" s="17">
        <v>0.30940289550786698</v>
      </c>
      <c r="E458" s="17">
        <v>0.21470757493265699</v>
      </c>
      <c r="F458" s="17"/>
      <c r="G458" s="17">
        <v>0.17229077627846001</v>
      </c>
      <c r="H458" s="17">
        <v>0.213237533098421</v>
      </c>
      <c r="I458" s="17">
        <v>0.292109038919318</v>
      </c>
      <c r="J458" s="17">
        <v>0.27973567070191602</v>
      </c>
      <c r="K458" s="17">
        <v>0.24409859180075499</v>
      </c>
      <c r="L458" s="17">
        <v>0.30168237238100898</v>
      </c>
      <c r="M458" s="17"/>
      <c r="N458" s="17">
        <v>0.29387595481042</v>
      </c>
      <c r="O458" s="17">
        <v>0.239043593638643</v>
      </c>
      <c r="P458" s="17"/>
      <c r="Q458" s="17">
        <v>0.17060771935984201</v>
      </c>
      <c r="R458" s="17">
        <v>0.23861777119560099</v>
      </c>
      <c r="S458" s="17">
        <v>0.176754447671573</v>
      </c>
      <c r="T458" s="17">
        <v>0.20542726677294501</v>
      </c>
      <c r="U458" s="17">
        <v>0.24436103540078599</v>
      </c>
      <c r="V458" s="17">
        <v>0.280598313492536</v>
      </c>
      <c r="W458" s="17">
        <v>0.35095102059074801</v>
      </c>
      <c r="X458" s="17">
        <v>0.28156967012397499</v>
      </c>
      <c r="Y458" s="17">
        <v>0.350704532315326</v>
      </c>
      <c r="Z458" s="17">
        <v>0.283626363529355</v>
      </c>
      <c r="AA458" s="17">
        <v>0.35964501263513798</v>
      </c>
      <c r="AB458" s="17">
        <v>0.28653812474104501</v>
      </c>
      <c r="AC458" s="17">
        <v>0.57538854909389703</v>
      </c>
      <c r="AD458" s="17">
        <v>0.386442032018185</v>
      </c>
      <c r="AE458" s="17">
        <v>0.57692815867455605</v>
      </c>
      <c r="AF458" s="17"/>
      <c r="AG458" s="17">
        <v>0.37436519968259002</v>
      </c>
      <c r="AH458" s="17">
        <v>0.28161081031005503</v>
      </c>
      <c r="AI458" s="17">
        <v>0.22555565636174699</v>
      </c>
      <c r="AJ458" s="17">
        <v>0.31169304430128503</v>
      </c>
      <c r="AK458" s="17">
        <v>0.32449770439488701</v>
      </c>
      <c r="AL458" s="17">
        <v>0.21122916703269001</v>
      </c>
      <c r="AM458" s="17"/>
      <c r="AN458" s="17">
        <v>0.29318855882443201</v>
      </c>
      <c r="AO458" s="17">
        <v>0.23599826858581899</v>
      </c>
      <c r="AP458" s="17">
        <v>0.28365138741780699</v>
      </c>
      <c r="AQ458" s="17"/>
      <c r="AR458" s="17">
        <v>0.24547350453521199</v>
      </c>
      <c r="AS458" s="17">
        <v>0.28753819496327898</v>
      </c>
      <c r="AT458" s="17">
        <v>0.26068292843191199</v>
      </c>
      <c r="AU458" s="17"/>
      <c r="AV458" s="17">
        <v>0.34466535554767103</v>
      </c>
      <c r="AW458" s="17">
        <v>0.28444609705416102</v>
      </c>
      <c r="AX458" s="17">
        <v>0.22721353521548401</v>
      </c>
      <c r="AY458" s="17"/>
      <c r="AZ458" s="17">
        <v>0.306509275368817</v>
      </c>
      <c r="BA458" s="17">
        <v>0.20017513499107401</v>
      </c>
    </row>
    <row r="459" spans="2:53" x14ac:dyDescent="0.35">
      <c r="B459" t="s">
        <v>238</v>
      </c>
      <c r="C459" s="17">
        <v>0.19419899543916</v>
      </c>
      <c r="D459" s="17">
        <v>0.191958136959406</v>
      </c>
      <c r="E459" s="17">
        <v>0.196361158780542</v>
      </c>
      <c r="F459" s="17"/>
      <c r="G459" s="17">
        <v>0.59683146620217198</v>
      </c>
      <c r="H459" s="17">
        <v>0.367258768421377</v>
      </c>
      <c r="I459" s="17">
        <v>0.27536564179059297</v>
      </c>
      <c r="J459" s="17">
        <v>9.9718587036776996E-2</v>
      </c>
      <c r="K459" s="17">
        <v>7.5647776231432706E-2</v>
      </c>
      <c r="L459" s="17">
        <v>2.2043498938114799E-2</v>
      </c>
      <c r="M459" s="17"/>
      <c r="N459" s="17">
        <v>0.249438110907477</v>
      </c>
      <c r="O459" s="17">
        <v>0.15783398762031201</v>
      </c>
      <c r="P459" s="17"/>
      <c r="Q459" s="17">
        <v>0.33741919009228599</v>
      </c>
      <c r="R459" s="17">
        <v>0.249565622332001</v>
      </c>
      <c r="S459" s="17">
        <v>0.113935887332347</v>
      </c>
      <c r="T459" s="17">
        <v>0.239153198215943</v>
      </c>
      <c r="U459" s="17">
        <v>0.22817592189358801</v>
      </c>
      <c r="V459" s="17">
        <v>0.14594084905106</v>
      </c>
      <c r="W459" s="17">
        <v>0.134714919612651</v>
      </c>
      <c r="X459" s="17">
        <v>0.11962864812776799</v>
      </c>
      <c r="Y459" s="17">
        <v>0.213168511716127</v>
      </c>
      <c r="Z459" s="17">
        <v>0.13518418852480399</v>
      </c>
      <c r="AA459" s="17">
        <v>0.175942249997983</v>
      </c>
      <c r="AB459" s="17">
        <v>0.232803868572524</v>
      </c>
      <c r="AC459" s="17">
        <v>9.4773959517726603E-2</v>
      </c>
      <c r="AD459" s="17">
        <v>0.15356497873927699</v>
      </c>
      <c r="AE459" s="17">
        <v>0.168303419402131</v>
      </c>
      <c r="AF459" s="17"/>
      <c r="AG459" s="17">
        <v>0.18038977401200099</v>
      </c>
      <c r="AH459" s="17">
        <v>0.13431805417266501</v>
      </c>
      <c r="AI459" s="17">
        <v>0.35394900187880401</v>
      </c>
      <c r="AJ459" s="17">
        <v>0.16552379990189001</v>
      </c>
      <c r="AK459" s="17">
        <v>0.14010095915436699</v>
      </c>
      <c r="AL459" s="17">
        <v>0.219702793884405</v>
      </c>
      <c r="AM459" s="17"/>
      <c r="AN459" s="17">
        <v>0.223369469621052</v>
      </c>
      <c r="AO459" s="17">
        <v>0.25009197089489099</v>
      </c>
      <c r="AP459" s="17">
        <v>0.15321578495369401</v>
      </c>
      <c r="AQ459" s="17"/>
      <c r="AR459" s="17">
        <v>0.32324850374820502</v>
      </c>
      <c r="AS459" s="17">
        <v>0.19501824233158499</v>
      </c>
      <c r="AT459" s="17">
        <v>0.17325563369090699</v>
      </c>
      <c r="AU459" s="17"/>
      <c r="AV459" s="17">
        <v>0.25047702500482699</v>
      </c>
      <c r="AW459" s="17">
        <v>0.18397797037649699</v>
      </c>
      <c r="AX459" s="17">
        <v>0.19418540121908301</v>
      </c>
      <c r="AY459" s="17"/>
      <c r="AZ459" s="17">
        <v>0.23607687774907801</v>
      </c>
      <c r="BA459" s="17">
        <v>0.13863242645255899</v>
      </c>
    </row>
    <row r="460" spans="2:53" x14ac:dyDescent="0.35">
      <c r="B460" t="s">
        <v>239</v>
      </c>
      <c r="C460" s="17">
        <v>0.19269771709446001</v>
      </c>
      <c r="D460" s="17">
        <v>0.220211823414314</v>
      </c>
      <c r="E460" s="17">
        <v>0.16846003595542799</v>
      </c>
      <c r="F460" s="17"/>
      <c r="G460" s="17">
        <v>6.8167673165261095E-2</v>
      </c>
      <c r="H460" s="17">
        <v>0.124440156169307</v>
      </c>
      <c r="I460" s="17">
        <v>0.11413632010153001</v>
      </c>
      <c r="J460" s="17">
        <v>0.178830596503633</v>
      </c>
      <c r="K460" s="17">
        <v>0.218773219463159</v>
      </c>
      <c r="L460" s="17">
        <v>0.32134624418901397</v>
      </c>
      <c r="M460" s="17"/>
      <c r="N460" s="17">
        <v>0.18388046649050699</v>
      </c>
      <c r="O460" s="17">
        <v>0.198502288446393</v>
      </c>
      <c r="P460" s="17"/>
      <c r="Q460" s="17">
        <v>9.39332391957763E-2</v>
      </c>
      <c r="R460" s="17">
        <v>0.13520654912725499</v>
      </c>
      <c r="S460" s="17">
        <v>0.159665265318749</v>
      </c>
      <c r="T460" s="17">
        <v>0.19117513591494201</v>
      </c>
      <c r="U460" s="17">
        <v>0.224920172761814</v>
      </c>
      <c r="V460" s="17">
        <v>0.20047194908062599</v>
      </c>
      <c r="W460" s="17">
        <v>0.22850400491612</v>
      </c>
      <c r="X460" s="17">
        <v>0.24810475606292701</v>
      </c>
      <c r="Y460" s="17">
        <v>0.14995238725538901</v>
      </c>
      <c r="Z460" s="17">
        <v>0.25997398834709401</v>
      </c>
      <c r="AA460" s="17">
        <v>0.127788091479591</v>
      </c>
      <c r="AB460" s="17">
        <v>0.32966565392967101</v>
      </c>
      <c r="AC460" s="17">
        <v>0.27678991530028402</v>
      </c>
      <c r="AD460" s="17">
        <v>0.153657884087671</v>
      </c>
      <c r="AE460" s="17">
        <v>0.40337740678409301</v>
      </c>
      <c r="AF460" s="17"/>
      <c r="AG460" s="17">
        <v>0.27138412764447001</v>
      </c>
      <c r="AH460" s="17">
        <v>0.20241262722467401</v>
      </c>
      <c r="AI460" s="17">
        <v>0.13938344930282601</v>
      </c>
      <c r="AJ460" s="17">
        <v>0.282478989610361</v>
      </c>
      <c r="AK460" s="17">
        <v>0.242740656365449</v>
      </c>
      <c r="AL460" s="17">
        <v>0.14440213296266799</v>
      </c>
      <c r="AM460" s="17"/>
      <c r="AN460" s="17">
        <v>0.21459447589887201</v>
      </c>
      <c r="AO460" s="17">
        <v>0.171754500120161</v>
      </c>
      <c r="AP460" s="17">
        <v>0.21770112860131499</v>
      </c>
      <c r="AQ460" s="17"/>
      <c r="AR460" s="17">
        <v>0.22610277254918301</v>
      </c>
      <c r="AS460" s="17">
        <v>0.24542909182855799</v>
      </c>
      <c r="AT460" s="17">
        <v>0.170244451301056</v>
      </c>
      <c r="AU460" s="17"/>
      <c r="AV460" s="17">
        <v>0.24467183736867901</v>
      </c>
      <c r="AW460" s="17">
        <v>0.21888072262957201</v>
      </c>
      <c r="AX460" s="17">
        <v>0.15846523113657099</v>
      </c>
      <c r="AY460" s="17"/>
      <c r="AZ460" s="17">
        <v>0.22231056379814401</v>
      </c>
      <c r="BA460" s="17">
        <v>0.15340527443767901</v>
      </c>
    </row>
    <row r="461" spans="2:53" x14ac:dyDescent="0.35">
      <c r="B461" t="s">
        <v>240</v>
      </c>
      <c r="C461" s="17">
        <v>0.15996477400335701</v>
      </c>
      <c r="D461" s="17">
        <v>0.15475627228351299</v>
      </c>
      <c r="E461" s="17">
        <v>0.16469309230006701</v>
      </c>
      <c r="F461" s="17"/>
      <c r="G461" s="17">
        <v>0.63312230669182401</v>
      </c>
      <c r="H461" s="17">
        <v>0.31547849986691501</v>
      </c>
      <c r="I461" s="17">
        <v>0.12768713258245401</v>
      </c>
      <c r="J461" s="17">
        <v>0.107499750420762</v>
      </c>
      <c r="K461" s="17">
        <v>4.9000674647740702E-2</v>
      </c>
      <c r="L461" s="17">
        <v>6.75023932881941E-3</v>
      </c>
      <c r="M461" s="17"/>
      <c r="N461" s="17">
        <v>0.20241610180904601</v>
      </c>
      <c r="O461" s="17">
        <v>0.13201822101302499</v>
      </c>
      <c r="P461" s="17"/>
      <c r="Q461" s="17">
        <v>0.38104792499427298</v>
      </c>
      <c r="R461" s="17">
        <v>0.22039500795644901</v>
      </c>
      <c r="S461" s="17">
        <v>0.117588776905084</v>
      </c>
      <c r="T461" s="17">
        <v>0.162710564005524</v>
      </c>
      <c r="U461" s="17">
        <v>0.13279758390535101</v>
      </c>
      <c r="V461" s="17">
        <v>0.134230419921952</v>
      </c>
      <c r="W461" s="17">
        <v>0.115247766259833</v>
      </c>
      <c r="X461" s="17">
        <v>0.10356891012265999</v>
      </c>
      <c r="Y461" s="17">
        <v>0.111868734235008</v>
      </c>
      <c r="Z461" s="17">
        <v>0.11927805070464299</v>
      </c>
      <c r="AA461" s="17">
        <v>6.8516397426895095E-2</v>
      </c>
      <c r="AB461" s="17">
        <v>0.104863971313245</v>
      </c>
      <c r="AC461" s="17">
        <v>6.3145164299151499E-2</v>
      </c>
      <c r="AD461" s="17">
        <v>0.21256278108475099</v>
      </c>
      <c r="AE461" s="17">
        <v>7.3003178337477603E-2</v>
      </c>
      <c r="AF461" s="17"/>
      <c r="AG461" s="17">
        <v>0.101717406798901</v>
      </c>
      <c r="AH461" s="17">
        <v>0.115449943828246</v>
      </c>
      <c r="AI461" s="17">
        <v>0.34409076967082602</v>
      </c>
      <c r="AJ461" s="17">
        <v>0.121358718851067</v>
      </c>
      <c r="AK461" s="17">
        <v>5.1324418163484903E-2</v>
      </c>
      <c r="AL461" s="17">
        <v>0.22125277676440999</v>
      </c>
      <c r="AM461" s="17"/>
      <c r="AN461" s="17">
        <v>0.19832208206646301</v>
      </c>
      <c r="AO461" s="17">
        <v>0.20692458965792401</v>
      </c>
      <c r="AP461" s="17">
        <v>0.11677989094537</v>
      </c>
      <c r="AQ461" s="17"/>
      <c r="AR461" s="17">
        <v>0.27678307933997798</v>
      </c>
      <c r="AS461" s="17">
        <v>0.16633583778185801</v>
      </c>
      <c r="AT461" s="17">
        <v>0.12986378561432599</v>
      </c>
      <c r="AU461" s="17"/>
      <c r="AV461" s="17">
        <v>0.179619576796688</v>
      </c>
      <c r="AW461" s="17">
        <v>0.131333186535805</v>
      </c>
      <c r="AX461" s="17">
        <v>0.18341812686869899</v>
      </c>
      <c r="AY461" s="17"/>
      <c r="AZ461" s="17">
        <v>0.19757563974265699</v>
      </c>
      <c r="BA461" s="17">
        <v>0.11005998774214699</v>
      </c>
    </row>
    <row r="462" spans="2:53" x14ac:dyDescent="0.35">
      <c r="B462" t="s">
        <v>241</v>
      </c>
      <c r="C462" s="17">
        <v>0.10162862160017901</v>
      </c>
      <c r="D462" s="17">
        <v>0.14781236293229799</v>
      </c>
      <c r="E462" s="17">
        <v>6.0151290105155499E-2</v>
      </c>
      <c r="F462" s="17"/>
      <c r="G462" s="17">
        <v>0.256194126085104</v>
      </c>
      <c r="H462" s="17">
        <v>0.28320586579568202</v>
      </c>
      <c r="I462" s="17">
        <v>7.9187308026292202E-2</v>
      </c>
      <c r="J462" s="17">
        <v>8.5217138553363603E-2</v>
      </c>
      <c r="K462" s="17">
        <v>2.3959977956787001E-2</v>
      </c>
      <c r="L462" s="17">
        <v>9.9996807188573594E-3</v>
      </c>
      <c r="M462" s="17"/>
      <c r="N462" s="17">
        <v>0.14624731928163601</v>
      </c>
      <c r="O462" s="17">
        <v>7.2255245935182094E-2</v>
      </c>
      <c r="P462" s="17"/>
      <c r="Q462" s="17">
        <v>0.14562953524678501</v>
      </c>
      <c r="R462" s="17">
        <v>0.108754049276198</v>
      </c>
      <c r="S462" s="17">
        <v>8.9140933977711695E-2</v>
      </c>
      <c r="T462" s="17">
        <v>0.11946892375055999</v>
      </c>
      <c r="U462" s="17">
        <v>9.0843942773985595E-2</v>
      </c>
      <c r="V462" s="17">
        <v>8.0829986486637903E-2</v>
      </c>
      <c r="W462" s="17">
        <v>0.118495930765759</v>
      </c>
      <c r="X462" s="17">
        <v>5.73823370591982E-2</v>
      </c>
      <c r="Y462" s="17">
        <v>6.8164558927840402E-2</v>
      </c>
      <c r="Z462" s="17">
        <v>9.1960511027072506E-2</v>
      </c>
      <c r="AA462" s="17">
        <v>0.141906834637056</v>
      </c>
      <c r="AB462" s="17">
        <v>9.5299470134225295E-2</v>
      </c>
      <c r="AC462" s="17">
        <v>8.5001587094726397E-2</v>
      </c>
      <c r="AD462" s="17">
        <v>0.23201481174871799</v>
      </c>
      <c r="AE462" s="17">
        <v>0.13532878076094301</v>
      </c>
      <c r="AF462" s="17"/>
      <c r="AG462" s="17">
        <v>0.110961559025784</v>
      </c>
      <c r="AH462" s="17">
        <v>9.6724774759475704E-2</v>
      </c>
      <c r="AI462" s="17">
        <v>0.296833236190717</v>
      </c>
      <c r="AJ462" s="17">
        <v>6.0037043093176597E-2</v>
      </c>
      <c r="AK462" s="17">
        <v>4.2237405776171001E-2</v>
      </c>
      <c r="AL462" s="17">
        <v>9.6332746472808303E-2</v>
      </c>
      <c r="AM462" s="17"/>
      <c r="AN462" s="17">
        <v>0.14084142763086999</v>
      </c>
      <c r="AO462" s="17">
        <v>0.10647825375252699</v>
      </c>
      <c r="AP462" s="17">
        <v>9.26144618000527E-2</v>
      </c>
      <c r="AQ462" s="17"/>
      <c r="AR462" s="17">
        <v>0.17485625470566299</v>
      </c>
      <c r="AS462" s="17">
        <v>9.8405552770470806E-2</v>
      </c>
      <c r="AT462" s="17">
        <v>9.2922297736053094E-2</v>
      </c>
      <c r="AU462" s="17"/>
      <c r="AV462" s="17">
        <v>0.22957796344600401</v>
      </c>
      <c r="AW462" s="17">
        <v>7.2973089880177006E-2</v>
      </c>
      <c r="AX462" s="17">
        <v>0.114496958546323</v>
      </c>
      <c r="AY462" s="17"/>
      <c r="AZ462" s="17">
        <v>0.14428061995137501</v>
      </c>
      <c r="BA462" s="17">
        <v>4.5034900092040198E-2</v>
      </c>
    </row>
    <row r="463" spans="2:53" x14ac:dyDescent="0.35">
      <c r="B463" t="s">
        <v>242</v>
      </c>
      <c r="C463" s="17">
        <v>2.99616452074901E-2</v>
      </c>
      <c r="D463" s="17">
        <v>1.9310154418441701E-2</v>
      </c>
      <c r="E463" s="17">
        <v>3.9718639681278999E-2</v>
      </c>
      <c r="F463" s="17"/>
      <c r="G463" s="17">
        <v>1.4057923016461801E-2</v>
      </c>
      <c r="H463" s="17">
        <v>2.79756267675654E-2</v>
      </c>
      <c r="I463" s="17">
        <v>3.77812984774041E-2</v>
      </c>
      <c r="J463" s="17">
        <v>1.6247959642890102E-2</v>
      </c>
      <c r="K463" s="17">
        <v>4.2413384803580902E-2</v>
      </c>
      <c r="L463" s="17">
        <v>3.3890886686680097E-2</v>
      </c>
      <c r="M463" s="17"/>
      <c r="N463" s="17">
        <v>1.44321489599189E-2</v>
      </c>
      <c r="O463" s="17">
        <v>4.0185021300280802E-2</v>
      </c>
      <c r="P463" s="17"/>
      <c r="Q463" s="17">
        <v>3.9304048938667402E-2</v>
      </c>
      <c r="R463" s="17">
        <v>5.7442073143100798E-2</v>
      </c>
      <c r="S463" s="17">
        <v>6.3880783580676698E-2</v>
      </c>
      <c r="T463" s="17">
        <v>1.2958842151436299E-2</v>
      </c>
      <c r="U463" s="17">
        <v>2.9095386026601298E-2</v>
      </c>
      <c r="V463" s="17">
        <v>1.81299804522666E-2</v>
      </c>
      <c r="W463" s="17">
        <v>2.2041790007296402E-2</v>
      </c>
      <c r="X463" s="17">
        <v>1.6963123506050299E-2</v>
      </c>
      <c r="Y463" s="17">
        <v>3.3499194270010399E-2</v>
      </c>
      <c r="Z463" s="17">
        <v>2.3801991543609902E-2</v>
      </c>
      <c r="AA463" s="17">
        <v>1.6649694591949302E-2</v>
      </c>
      <c r="AB463" s="17">
        <v>2.5282542000866701E-2</v>
      </c>
      <c r="AC463" s="17">
        <v>0</v>
      </c>
      <c r="AD463" s="17">
        <v>0</v>
      </c>
      <c r="AE463" s="17">
        <v>0</v>
      </c>
      <c r="AF463" s="17"/>
      <c r="AG463" s="17">
        <v>0</v>
      </c>
      <c r="AH463" s="17">
        <v>2.4488024913751499E-2</v>
      </c>
      <c r="AI463" s="17">
        <v>0</v>
      </c>
      <c r="AJ463" s="17">
        <v>1.7390671075428101E-2</v>
      </c>
      <c r="AK463" s="17">
        <v>1.2706741936282601E-2</v>
      </c>
      <c r="AL463" s="17">
        <v>5.5041365444349101E-2</v>
      </c>
      <c r="AM463" s="17"/>
      <c r="AN463" s="17">
        <v>1.58371664653983E-2</v>
      </c>
      <c r="AO463" s="17">
        <v>1.8688610453832501E-2</v>
      </c>
      <c r="AP463" s="17">
        <v>2.1598209751250999E-2</v>
      </c>
      <c r="AQ463" s="17"/>
      <c r="AR463" s="17">
        <v>7.3375553414594102E-3</v>
      </c>
      <c r="AS463" s="17">
        <v>1.30611690714489E-2</v>
      </c>
      <c r="AT463" s="17">
        <v>3.7658676276629999E-2</v>
      </c>
      <c r="AU463" s="17"/>
      <c r="AV463" s="17">
        <v>0</v>
      </c>
      <c r="AW463" s="17">
        <v>1.6837046330220502E-2</v>
      </c>
      <c r="AX463" s="17">
        <v>4.2756867547542002E-2</v>
      </c>
      <c r="AY463" s="17"/>
      <c r="AZ463" s="17">
        <v>1.1117078277070201E-2</v>
      </c>
      <c r="BA463" s="17">
        <v>5.4965964208448501E-2</v>
      </c>
    </row>
    <row r="464" spans="2:53" x14ac:dyDescent="0.35">
      <c r="B464" t="s">
        <v>130</v>
      </c>
      <c r="C464" s="17">
        <v>1.9303119045482601E-2</v>
      </c>
      <c r="D464" s="17">
        <v>1.3947236735744399E-2</v>
      </c>
      <c r="E464" s="17">
        <v>2.4224375439173201E-2</v>
      </c>
      <c r="F464" s="17"/>
      <c r="G464" s="17">
        <v>2.82759686028086E-2</v>
      </c>
      <c r="H464" s="17">
        <v>1.3380303782165599E-2</v>
      </c>
      <c r="I464" s="17">
        <v>2.86375602051008E-2</v>
      </c>
      <c r="J464" s="17">
        <v>1.9921904576661702E-2</v>
      </c>
      <c r="K464" s="17">
        <v>1.50639334001303E-2</v>
      </c>
      <c r="L464" s="17">
        <v>1.56207069410172E-2</v>
      </c>
      <c r="M464" s="17"/>
      <c r="N464" s="17">
        <v>8.9588804325557696E-3</v>
      </c>
      <c r="O464" s="17">
        <v>2.6112936958929699E-2</v>
      </c>
      <c r="P464" s="17"/>
      <c r="Q464" s="17">
        <v>7.3081377361189498E-2</v>
      </c>
      <c r="R464" s="17">
        <v>2.60528836476796E-2</v>
      </c>
      <c r="S464" s="17">
        <v>2.2900724566556601E-2</v>
      </c>
      <c r="T464" s="17">
        <v>1.07866310489105E-2</v>
      </c>
      <c r="U464" s="17">
        <v>1.26722861073771E-2</v>
      </c>
      <c r="V464" s="17">
        <v>1.92688141200263E-2</v>
      </c>
      <c r="W464" s="17">
        <v>1.1022104007328899E-2</v>
      </c>
      <c r="X464" s="17">
        <v>1.10337093248695E-2</v>
      </c>
      <c r="Y464" s="17">
        <v>1.6833192078099E-2</v>
      </c>
      <c r="Z464" s="17">
        <v>3.9191022893802401E-3</v>
      </c>
      <c r="AA464" s="17">
        <v>0</v>
      </c>
      <c r="AB464" s="17">
        <v>0</v>
      </c>
      <c r="AC464" s="17">
        <v>0</v>
      </c>
      <c r="AD464" s="17">
        <v>0</v>
      </c>
      <c r="AE464" s="17">
        <v>0</v>
      </c>
      <c r="AF464" s="17"/>
      <c r="AG464" s="17">
        <v>0</v>
      </c>
      <c r="AH464" s="17">
        <v>8.7120100427815692E-3</v>
      </c>
      <c r="AI464" s="17">
        <v>0</v>
      </c>
      <c r="AJ464" s="17">
        <v>1.76963584893318E-2</v>
      </c>
      <c r="AK464" s="17">
        <v>5.9356209652853299E-3</v>
      </c>
      <c r="AL464" s="17">
        <v>2.8882699709780201E-2</v>
      </c>
      <c r="AM464" s="17"/>
      <c r="AN464" s="17">
        <v>8.7381564684208494E-3</v>
      </c>
      <c r="AO464" s="17">
        <v>2.0638999333999101E-2</v>
      </c>
      <c r="AP464" s="17">
        <v>7.45577990524777E-3</v>
      </c>
      <c r="AQ464" s="17"/>
      <c r="AR464" s="17">
        <v>4.0109357310797204E-3</v>
      </c>
      <c r="AS464" s="17">
        <v>6.5914158478296301E-3</v>
      </c>
      <c r="AT464" s="17">
        <v>1.28028153477354E-2</v>
      </c>
      <c r="AU464" s="17"/>
      <c r="AV464" s="17">
        <v>3.57529168727035E-3</v>
      </c>
      <c r="AW464" s="17">
        <v>5.5761794981623401E-3</v>
      </c>
      <c r="AX464" s="17">
        <v>2.0125709852583998E-2</v>
      </c>
      <c r="AY464" s="17"/>
      <c r="AZ464" s="17">
        <v>4.7448520783419899E-3</v>
      </c>
      <c r="BA464" s="17">
        <v>3.8620068736689397E-2</v>
      </c>
    </row>
    <row r="465" spans="2:53" x14ac:dyDescent="0.35">
      <c r="B465" t="s">
        <v>243</v>
      </c>
      <c r="C465" s="17">
        <v>1.7117095121400899E-2</v>
      </c>
      <c r="D465" s="17">
        <v>2.4252316001867599E-2</v>
      </c>
      <c r="E465" s="17">
        <v>1.07140604763186E-2</v>
      </c>
      <c r="F465" s="17"/>
      <c r="G465" s="17">
        <v>4.5383757118229603E-2</v>
      </c>
      <c r="H465" s="17">
        <v>4.1068500585515103E-2</v>
      </c>
      <c r="I465" s="17">
        <v>2.2969253513597201E-2</v>
      </c>
      <c r="J465" s="17">
        <v>9.6750298727754404E-3</v>
      </c>
      <c r="K465" s="17">
        <v>3.5888355481802701E-3</v>
      </c>
      <c r="L465" s="17">
        <v>2.00485999948494E-3</v>
      </c>
      <c r="M465" s="17"/>
      <c r="N465" s="17">
        <v>2.1771467914831501E-2</v>
      </c>
      <c r="O465" s="17">
        <v>1.40530289865618E-2</v>
      </c>
      <c r="P465" s="17"/>
      <c r="Q465" s="17">
        <v>3.2134656953174502E-2</v>
      </c>
      <c r="R465" s="17">
        <v>1.6240034153529401E-2</v>
      </c>
      <c r="S465" s="17">
        <v>1.8466362661241398E-2</v>
      </c>
      <c r="T465" s="17">
        <v>1.19962384777726E-2</v>
      </c>
      <c r="U465" s="17">
        <v>1.61326840613332E-2</v>
      </c>
      <c r="V465" s="17">
        <v>0</v>
      </c>
      <c r="W465" s="17">
        <v>2.5440300663525799E-2</v>
      </c>
      <c r="X465" s="17">
        <v>0</v>
      </c>
      <c r="Y465" s="17">
        <v>2.02573736923762E-2</v>
      </c>
      <c r="Z465" s="17">
        <v>1.3057735160225299E-2</v>
      </c>
      <c r="AA465" s="17">
        <v>4.2594859531018797E-2</v>
      </c>
      <c r="AB465" s="17">
        <v>0</v>
      </c>
      <c r="AC465" s="17">
        <v>0</v>
      </c>
      <c r="AD465" s="17">
        <v>0.155986840157847</v>
      </c>
      <c r="AE465" s="17">
        <v>2.5865310370015202E-2</v>
      </c>
      <c r="AF465" s="17"/>
      <c r="AG465" s="17">
        <v>2.5710252789840099E-2</v>
      </c>
      <c r="AH465" s="17">
        <v>7.0361459798609204E-3</v>
      </c>
      <c r="AI465" s="17">
        <v>1.5090487530911099E-2</v>
      </c>
      <c r="AJ465" s="17">
        <v>2.12103752967941E-2</v>
      </c>
      <c r="AK465" s="17">
        <v>1.9999183558004101E-2</v>
      </c>
      <c r="AL465" s="17">
        <v>2.0647222062580999E-2</v>
      </c>
      <c r="AM465" s="17"/>
      <c r="AN465" s="17">
        <v>1.2625137687643499E-2</v>
      </c>
      <c r="AO465" s="17">
        <v>3.3906118446870602E-2</v>
      </c>
      <c r="AP465" s="17">
        <v>1.23819172025859E-2</v>
      </c>
      <c r="AQ465" s="17"/>
      <c r="AR465" s="17">
        <v>4.7855238020839297E-2</v>
      </c>
      <c r="AS465" s="17">
        <v>1.6608897075194001E-2</v>
      </c>
      <c r="AT465" s="17">
        <v>1.23939042806903E-2</v>
      </c>
      <c r="AU465" s="17"/>
      <c r="AV465" s="17">
        <v>3.9536387267985397E-2</v>
      </c>
      <c r="AW465" s="17">
        <v>1.27975781303508E-2</v>
      </c>
      <c r="AX465" s="17">
        <v>1.4250295074981699E-2</v>
      </c>
      <c r="AY465" s="17"/>
      <c r="AZ465" s="17">
        <v>2.4221929573592101E-2</v>
      </c>
      <c r="BA465" s="17">
        <v>7.6898926949649903E-3</v>
      </c>
    </row>
    <row r="466" spans="2:53" x14ac:dyDescent="0.35">
      <c r="B466" t="s">
        <v>244</v>
      </c>
      <c r="C466" s="17">
        <v>4.8389967578213299E-3</v>
      </c>
      <c r="D466" s="17">
        <v>7.0468493188477702E-3</v>
      </c>
      <c r="E466" s="17">
        <v>2.8560685400956798E-3</v>
      </c>
      <c r="F466" s="17"/>
      <c r="G466" s="17">
        <v>1.27239665207372E-2</v>
      </c>
      <c r="H466" s="17">
        <v>2.0114359557751999E-2</v>
      </c>
      <c r="I466" s="17">
        <v>0</v>
      </c>
      <c r="J466" s="17">
        <v>1.76450303686419E-3</v>
      </c>
      <c r="K466" s="17">
        <v>1.6455937953726201E-3</v>
      </c>
      <c r="L466" s="17">
        <v>0</v>
      </c>
      <c r="M466" s="17"/>
      <c r="N466" s="17">
        <v>3.7275788519565999E-3</v>
      </c>
      <c r="O466" s="17">
        <v>5.5706652592831304E-3</v>
      </c>
      <c r="P466" s="17"/>
      <c r="Q466" s="17">
        <v>3.2738824691232898E-3</v>
      </c>
      <c r="R466" s="17">
        <v>1.8046106309446398E-2</v>
      </c>
      <c r="S466" s="17">
        <v>1.3323588666203401E-2</v>
      </c>
      <c r="T466" s="17">
        <v>4.0328679822149499E-3</v>
      </c>
      <c r="U466" s="17">
        <v>1.13746487566196E-2</v>
      </c>
      <c r="V466" s="17">
        <v>0</v>
      </c>
      <c r="W466" s="17">
        <v>0</v>
      </c>
      <c r="X466" s="17">
        <v>0</v>
      </c>
      <c r="Y466" s="17">
        <v>0</v>
      </c>
      <c r="Z466" s="17">
        <v>0</v>
      </c>
      <c r="AA466" s="17">
        <v>0</v>
      </c>
      <c r="AB466" s="17">
        <v>0</v>
      </c>
      <c r="AC466" s="17">
        <v>0</v>
      </c>
      <c r="AD466" s="17">
        <v>0</v>
      </c>
      <c r="AE466" s="17">
        <v>0</v>
      </c>
      <c r="AF466" s="17"/>
      <c r="AG466" s="17">
        <v>0</v>
      </c>
      <c r="AH466" s="17">
        <v>0</v>
      </c>
      <c r="AI466" s="17">
        <v>0</v>
      </c>
      <c r="AJ466" s="17">
        <v>7.1100884977436099E-3</v>
      </c>
      <c r="AK466" s="17">
        <v>3.1388936151248801E-3</v>
      </c>
      <c r="AL466" s="17">
        <v>1.21914789091716E-3</v>
      </c>
      <c r="AM466" s="17"/>
      <c r="AN466" s="17">
        <v>2.16578546815308E-3</v>
      </c>
      <c r="AO466" s="17">
        <v>4.38616558243276E-3</v>
      </c>
      <c r="AP466" s="17">
        <v>7.9977763696528203E-3</v>
      </c>
      <c r="AQ466" s="17"/>
      <c r="AR466" s="17">
        <v>0</v>
      </c>
      <c r="AS466" s="17">
        <v>9.7620534753218493E-3</v>
      </c>
      <c r="AT466" s="17">
        <v>2.9740659036304401E-3</v>
      </c>
      <c r="AU466" s="17"/>
      <c r="AV466" s="17">
        <v>0</v>
      </c>
      <c r="AW466" s="17">
        <v>5.6706117533008096E-3</v>
      </c>
      <c r="AX466" s="17">
        <v>3.3858377108322698E-3</v>
      </c>
      <c r="AY466" s="17"/>
      <c r="AZ466" s="17">
        <v>7.4338595051716902E-3</v>
      </c>
      <c r="BA466" s="17">
        <v>1.3959473028765899E-3</v>
      </c>
    </row>
    <row r="467" spans="2:53" x14ac:dyDescent="0.35">
      <c r="B467" t="s">
        <v>245</v>
      </c>
      <c r="C467" s="17">
        <v>3.17482236498704E-2</v>
      </c>
      <c r="D467" s="17">
        <v>3.1008028469085399E-2</v>
      </c>
      <c r="E467" s="17">
        <v>3.2532342361773103E-2</v>
      </c>
      <c r="F467" s="17"/>
      <c r="G467" s="17">
        <v>2.9066430146867401E-2</v>
      </c>
      <c r="H467" s="17">
        <v>2.5286589623716101E-2</v>
      </c>
      <c r="I467" s="17">
        <v>5.10739230432826E-2</v>
      </c>
      <c r="J467" s="17">
        <v>4.1082396668159403E-2</v>
      </c>
      <c r="K467" s="17">
        <v>1.4090023769598699E-2</v>
      </c>
      <c r="L467" s="17">
        <v>2.9498578292552799E-2</v>
      </c>
      <c r="M467" s="17"/>
      <c r="N467" s="17">
        <v>3.7154235329799001E-2</v>
      </c>
      <c r="O467" s="17">
        <v>2.81893386941157E-2</v>
      </c>
      <c r="P467" s="17"/>
      <c r="Q467" s="17">
        <v>3.7034964906549603E-2</v>
      </c>
      <c r="R467" s="17">
        <v>2.8762002812729899E-2</v>
      </c>
      <c r="S467" s="17">
        <v>2.46182269027806E-2</v>
      </c>
      <c r="T467" s="17">
        <v>2.0245532115369901E-2</v>
      </c>
      <c r="U467" s="17">
        <v>3.4706930021371901E-2</v>
      </c>
      <c r="V467" s="17">
        <v>3.8465889490859197E-2</v>
      </c>
      <c r="W467" s="17">
        <v>2.02341250849336E-2</v>
      </c>
      <c r="X467" s="17">
        <v>3.6264909412898401E-2</v>
      </c>
      <c r="Y467" s="17">
        <v>1.35928046581792E-2</v>
      </c>
      <c r="Z467" s="17">
        <v>5.90849554564098E-2</v>
      </c>
      <c r="AA467" s="17">
        <v>5.0240871848199198E-2</v>
      </c>
      <c r="AB467" s="17">
        <v>2.8552538525344801E-2</v>
      </c>
      <c r="AC467" s="17">
        <v>6.4822962576097404E-2</v>
      </c>
      <c r="AD467" s="17">
        <v>5.03317521864627E-2</v>
      </c>
      <c r="AE467" s="17">
        <v>0</v>
      </c>
      <c r="AF467" s="17"/>
      <c r="AG467" s="17">
        <v>2.2804166685398398E-2</v>
      </c>
      <c r="AH467" s="17">
        <v>3.4985085997767403E-2</v>
      </c>
      <c r="AI467" s="17">
        <v>2.5536368424031699E-2</v>
      </c>
      <c r="AJ467" s="17">
        <v>2.0526559113081901E-2</v>
      </c>
      <c r="AK467" s="17">
        <v>3.79718192336823E-2</v>
      </c>
      <c r="AL467" s="17">
        <v>4.5375155810134002E-2</v>
      </c>
      <c r="AM467" s="17"/>
      <c r="AN467" s="17">
        <v>2.1514573495261601E-2</v>
      </c>
      <c r="AO467" s="17">
        <v>3.0314741544711199E-2</v>
      </c>
      <c r="AP467" s="17">
        <v>3.4046247227965599E-2</v>
      </c>
      <c r="AQ467" s="17"/>
      <c r="AR467" s="17">
        <v>1.2526298949804299E-2</v>
      </c>
      <c r="AS467" s="17">
        <v>3.0011158370117998E-2</v>
      </c>
      <c r="AT467" s="17">
        <v>3.9390204065996401E-2</v>
      </c>
      <c r="AU467" s="17"/>
      <c r="AV467" s="17">
        <v>3.5803551725254901E-2</v>
      </c>
      <c r="AW467" s="17">
        <v>2.5424384144579301E-2</v>
      </c>
      <c r="AX467" s="17">
        <v>4.3520590420525203E-2</v>
      </c>
      <c r="AY467" s="17"/>
      <c r="AZ467" s="17">
        <v>3.1705908869956501E-2</v>
      </c>
      <c r="BA467" s="17">
        <v>3.1804369925841E-2</v>
      </c>
    </row>
    <row r="468" spans="2:53" x14ac:dyDescent="0.35">
      <c r="C468" s="17"/>
      <c r="D468" s="17"/>
      <c r="E468" s="17"/>
      <c r="F468" s="17"/>
      <c r="G468" s="17"/>
      <c r="H468" s="17"/>
      <c r="I468" s="17"/>
      <c r="J468" s="17"/>
      <c r="K468" s="17"/>
      <c r="L468" s="17"/>
      <c r="M468" s="17"/>
      <c r="N468" s="17"/>
      <c r="O468" s="17"/>
      <c r="P468" s="17"/>
      <c r="Q468" s="17"/>
      <c r="R468" s="17"/>
      <c r="S468" s="17"/>
      <c r="T468" s="17"/>
      <c r="U468" s="17"/>
      <c r="V468" s="17"/>
      <c r="W468" s="17"/>
      <c r="X468" s="17"/>
      <c r="Y468" s="17"/>
      <c r="Z468" s="17"/>
      <c r="AA468" s="17"/>
      <c r="AB468" s="17"/>
      <c r="AC468" s="17"/>
      <c r="AD468" s="17"/>
      <c r="AE468" s="17"/>
      <c r="AF468" s="17"/>
      <c r="AG468" s="17"/>
      <c r="AH468" s="17"/>
      <c r="AI468" s="17"/>
      <c r="AJ468" s="17"/>
      <c r="AK468" s="17"/>
      <c r="AL468" s="17"/>
      <c r="AM468" s="17"/>
      <c r="AN468" s="17"/>
      <c r="AO468" s="17"/>
      <c r="AP468" s="17"/>
      <c r="AQ468" s="17"/>
      <c r="AR468" s="17"/>
      <c r="AS468" s="17"/>
      <c r="AT468" s="17"/>
      <c r="AU468" s="17"/>
      <c r="AV468" s="17"/>
      <c r="AW468" s="17"/>
      <c r="AX468" s="17"/>
      <c r="AY468" s="17"/>
      <c r="AZ468" s="17"/>
      <c r="BA468" s="17"/>
    </row>
    <row r="469" spans="2:53" x14ac:dyDescent="0.35">
      <c r="B469" s="6" t="s">
        <v>263</v>
      </c>
      <c r="C469" s="17"/>
      <c r="D469" s="17"/>
      <c r="E469" s="17"/>
      <c r="F469" s="17"/>
      <c r="G469" s="17"/>
      <c r="H469" s="17"/>
      <c r="I469" s="17"/>
      <c r="J469" s="17"/>
      <c r="K469" s="17"/>
      <c r="L469" s="17"/>
      <c r="M469" s="17"/>
      <c r="N469" s="17"/>
      <c r="O469" s="17"/>
      <c r="P469" s="17"/>
      <c r="Q469" s="17"/>
      <c r="R469" s="17"/>
      <c r="S469" s="17"/>
      <c r="T469" s="17"/>
      <c r="U469" s="17"/>
      <c r="V469" s="17"/>
      <c r="W469" s="17"/>
      <c r="X469" s="17"/>
      <c r="Y469" s="17"/>
      <c r="Z469" s="17"/>
      <c r="AA469" s="17"/>
      <c r="AB469" s="17"/>
      <c r="AC469" s="17"/>
      <c r="AD469" s="17"/>
      <c r="AE469" s="17"/>
      <c r="AF469" s="17"/>
      <c r="AG469" s="17"/>
      <c r="AH469" s="17"/>
      <c r="AI469" s="17"/>
      <c r="AJ469" s="17"/>
      <c r="AK469" s="17"/>
      <c r="AL469" s="17"/>
      <c r="AM469" s="17"/>
      <c r="AN469" s="17"/>
      <c r="AO469" s="17"/>
      <c r="AP469" s="17"/>
      <c r="AQ469" s="17"/>
      <c r="AR469" s="17"/>
      <c r="AS469" s="17"/>
      <c r="AT469" s="17"/>
      <c r="AU469" s="17"/>
      <c r="AV469" s="17"/>
      <c r="AW469" s="17"/>
      <c r="AX469" s="17"/>
      <c r="AY469" s="17"/>
      <c r="AZ469" s="17"/>
      <c r="BA469" s="17"/>
    </row>
    <row r="470" spans="2:53" x14ac:dyDescent="0.35">
      <c r="B470" s="21" t="s">
        <v>86</v>
      </c>
      <c r="C470" s="17"/>
      <c r="D470" s="17"/>
      <c r="E470" s="17"/>
      <c r="F470" s="17"/>
      <c r="G470" s="17"/>
      <c r="H470" s="17"/>
      <c r="I470" s="17"/>
      <c r="J470" s="17"/>
      <c r="K470" s="17"/>
      <c r="L470" s="17"/>
      <c r="M470" s="17"/>
      <c r="N470" s="17"/>
      <c r="O470" s="17"/>
      <c r="P470" s="17"/>
      <c r="Q470" s="17"/>
      <c r="R470" s="17"/>
      <c r="S470" s="17"/>
      <c r="T470" s="17"/>
      <c r="U470" s="17"/>
      <c r="V470" s="17"/>
      <c r="W470" s="17"/>
      <c r="X470" s="17"/>
      <c r="Y470" s="17"/>
      <c r="Z470" s="17"/>
      <c r="AA470" s="17"/>
      <c r="AB470" s="17"/>
      <c r="AC470" s="17"/>
      <c r="AD470" s="17"/>
      <c r="AE470" s="17"/>
      <c r="AF470" s="17"/>
      <c r="AG470" s="17"/>
      <c r="AH470" s="17"/>
      <c r="AI470" s="17"/>
      <c r="AJ470" s="17"/>
      <c r="AK470" s="17"/>
      <c r="AL470" s="17"/>
      <c r="AM470" s="17"/>
      <c r="AN470" s="17"/>
      <c r="AO470" s="17"/>
      <c r="AP470" s="17"/>
      <c r="AQ470" s="17"/>
      <c r="AR470" s="17"/>
      <c r="AS470" s="17"/>
      <c r="AT470" s="17"/>
      <c r="AU470" s="17"/>
      <c r="AV470" s="17"/>
      <c r="AW470" s="17"/>
      <c r="AX470" s="17"/>
      <c r="AY470" s="17"/>
      <c r="AZ470" s="17"/>
      <c r="BA470" s="17"/>
    </row>
    <row r="471" spans="2:53" x14ac:dyDescent="0.35">
      <c r="B471" t="s">
        <v>255</v>
      </c>
      <c r="C471" s="17">
        <v>0.178383689021229</v>
      </c>
      <c r="D471" s="17">
        <v>0.18524776824748199</v>
      </c>
      <c r="E471" s="17">
        <v>0.17081580041854899</v>
      </c>
      <c r="F471" s="17"/>
      <c r="G471" s="17">
        <v>0.19107783868817799</v>
      </c>
      <c r="H471" s="17">
        <v>0.18696160670621201</v>
      </c>
      <c r="I471" s="17">
        <v>0.20092669745154601</v>
      </c>
      <c r="J471" s="17">
        <v>0.19288498251585201</v>
      </c>
      <c r="K471" s="17">
        <v>0.12555369523295101</v>
      </c>
      <c r="L471" s="17">
        <v>0.177880107689942</v>
      </c>
      <c r="M471" s="17"/>
      <c r="N471" s="17">
        <v>0.21298741626857101</v>
      </c>
      <c r="O471" s="17">
        <v>0.15560336748199999</v>
      </c>
      <c r="P471" s="17"/>
      <c r="Q471" s="17">
        <v>0.17912293038718299</v>
      </c>
      <c r="R471" s="17">
        <v>0.17878424676799501</v>
      </c>
      <c r="S471" s="17">
        <v>0.16482045314619401</v>
      </c>
      <c r="T471" s="17">
        <v>0.14084137206387201</v>
      </c>
      <c r="U471" s="17">
        <v>0.21655545993435399</v>
      </c>
      <c r="V471" s="17">
        <v>0.176578493180086</v>
      </c>
      <c r="W471" s="17">
        <v>0.17296585380923099</v>
      </c>
      <c r="X471" s="17">
        <v>0.21959463295367301</v>
      </c>
      <c r="Y471" s="17">
        <v>0.15934414840018801</v>
      </c>
      <c r="Z471" s="17">
        <v>0.18437424604944</v>
      </c>
      <c r="AA471" s="17">
        <v>0.175612538991293</v>
      </c>
      <c r="AB471" s="17">
        <v>0.152940495085545</v>
      </c>
      <c r="AC471" s="17">
        <v>0.30383828708895999</v>
      </c>
      <c r="AD471" s="17">
        <v>0.262470844084082</v>
      </c>
      <c r="AE471" s="17">
        <v>0.30421184440106902</v>
      </c>
      <c r="AF471" s="17"/>
      <c r="AG471" s="17">
        <v>0.26528307858899802</v>
      </c>
      <c r="AH471" s="17">
        <v>9.5732560605476899E-2</v>
      </c>
      <c r="AI471" s="17">
        <v>0.33531740959012901</v>
      </c>
      <c r="AJ471" s="17">
        <v>0.25825700645184002</v>
      </c>
      <c r="AK471" s="17">
        <v>0.154075153183096</v>
      </c>
      <c r="AL471" s="17">
        <v>0.15406616467196499</v>
      </c>
      <c r="AM471" s="17"/>
      <c r="AN471" s="17">
        <v>0.29940547892450697</v>
      </c>
      <c r="AO471" s="17">
        <v>0.15754587110570001</v>
      </c>
      <c r="AP471" s="17">
        <v>0.135775458869205</v>
      </c>
      <c r="AQ471" s="17"/>
      <c r="AR471" s="17">
        <v>0.33743563940433002</v>
      </c>
      <c r="AS471" s="17">
        <v>0.21692450737892899</v>
      </c>
      <c r="AT471" s="17">
        <v>0.142328957402301</v>
      </c>
      <c r="AU471" s="17"/>
      <c r="AV471" s="17">
        <v>0.335890561758799</v>
      </c>
      <c r="AW471" s="17">
        <v>0.19403128022365701</v>
      </c>
      <c r="AX471" s="17">
        <v>0.13866477868951599</v>
      </c>
      <c r="AY471" s="17"/>
      <c r="AZ471" s="17">
        <v>0.213531426079238</v>
      </c>
      <c r="BA471" s="17">
        <v>0.13174715803565501</v>
      </c>
    </row>
    <row r="472" spans="2:53" x14ac:dyDescent="0.35">
      <c r="B472" t="s">
        <v>256</v>
      </c>
      <c r="C472" s="17">
        <v>0.41321096263298501</v>
      </c>
      <c r="D472" s="17">
        <v>0.38808763684213698</v>
      </c>
      <c r="E472" s="17">
        <v>0.43586061869789899</v>
      </c>
      <c r="F472" s="17"/>
      <c r="G472" s="17">
        <v>0.35266445903565702</v>
      </c>
      <c r="H472" s="17">
        <v>0.35089261444744901</v>
      </c>
      <c r="I472" s="17">
        <v>0.40573023248996898</v>
      </c>
      <c r="J472" s="17">
        <v>0.39065397151237102</v>
      </c>
      <c r="K472" s="17">
        <v>0.45349764261936198</v>
      </c>
      <c r="L472" s="17">
        <v>0.46682456559505597</v>
      </c>
      <c r="M472" s="17"/>
      <c r="N472" s="17">
        <v>0.41617075522383201</v>
      </c>
      <c r="O472" s="17">
        <v>0.41126247233230301</v>
      </c>
      <c r="P472" s="17"/>
      <c r="Q472" s="17">
        <v>0.321780041453119</v>
      </c>
      <c r="R472" s="17">
        <v>0.38355988840684602</v>
      </c>
      <c r="S472" s="17">
        <v>0.38346189468946101</v>
      </c>
      <c r="T472" s="17">
        <v>0.44610496354689799</v>
      </c>
      <c r="U472" s="17">
        <v>0.398176728173321</v>
      </c>
      <c r="V472" s="17">
        <v>0.46620691770556599</v>
      </c>
      <c r="W472" s="17">
        <v>0.45829674800676401</v>
      </c>
      <c r="X472" s="17">
        <v>0.35876269249932902</v>
      </c>
      <c r="Y472" s="17">
        <v>0.48571294968140899</v>
      </c>
      <c r="Z472" s="17">
        <v>0.44304460840765397</v>
      </c>
      <c r="AA472" s="17">
        <v>0.48870610284397398</v>
      </c>
      <c r="AB472" s="17">
        <v>0.39219148767008399</v>
      </c>
      <c r="AC472" s="17">
        <v>0.30073798331215801</v>
      </c>
      <c r="AD472" s="17">
        <v>0.48587977227365697</v>
      </c>
      <c r="AE472" s="17">
        <v>0.22786797144146501</v>
      </c>
      <c r="AF472" s="17"/>
      <c r="AG472" s="17">
        <v>0.52267477222116898</v>
      </c>
      <c r="AH472" s="17">
        <v>0.39461809297344602</v>
      </c>
      <c r="AI472" s="17">
        <v>0.39917293055918801</v>
      </c>
      <c r="AJ472" s="17">
        <v>0.50035386712832997</v>
      </c>
      <c r="AK472" s="17">
        <v>0.50290518893351699</v>
      </c>
      <c r="AL472" s="17">
        <v>0.35905232322559699</v>
      </c>
      <c r="AM472" s="17"/>
      <c r="AN472" s="17">
        <v>0.44920347370508501</v>
      </c>
      <c r="AO472" s="17">
        <v>0.40004038673093401</v>
      </c>
      <c r="AP472" s="17">
        <v>0.43252833209617197</v>
      </c>
      <c r="AQ472" s="17"/>
      <c r="AR472" s="17">
        <v>0.33565830053706402</v>
      </c>
      <c r="AS472" s="17">
        <v>0.49048730026162002</v>
      </c>
      <c r="AT472" s="17">
        <v>0.40487515945213998</v>
      </c>
      <c r="AU472" s="17"/>
      <c r="AV472" s="17">
        <v>0.41812361635543199</v>
      </c>
      <c r="AW472" s="17">
        <v>0.49629592445003201</v>
      </c>
      <c r="AX472" s="17">
        <v>0.347444218070391</v>
      </c>
      <c r="AY472" s="17"/>
      <c r="AZ472" s="17">
        <v>0.43582308481815502</v>
      </c>
      <c r="BA472" s="17">
        <v>0.383207581897611</v>
      </c>
    </row>
    <row r="473" spans="2:53" x14ac:dyDescent="0.35">
      <c r="B473" t="s">
        <v>257</v>
      </c>
      <c r="C473" s="17">
        <v>0.21651930230105501</v>
      </c>
      <c r="D473" s="17">
        <v>0.22564647187930001</v>
      </c>
      <c r="E473" s="17">
        <v>0.20902468494934801</v>
      </c>
      <c r="F473" s="17"/>
      <c r="G473" s="17">
        <v>0.271975628723442</v>
      </c>
      <c r="H473" s="17">
        <v>0.24228181035969701</v>
      </c>
      <c r="I473" s="17">
        <v>0.19964120046904801</v>
      </c>
      <c r="J473" s="17">
        <v>0.19913515381170799</v>
      </c>
      <c r="K473" s="17">
        <v>0.227233323025432</v>
      </c>
      <c r="L473" s="17">
        <v>0.19498407334562701</v>
      </c>
      <c r="M473" s="17"/>
      <c r="N473" s="17">
        <v>0.187940604215109</v>
      </c>
      <c r="O473" s="17">
        <v>0.235333227370945</v>
      </c>
      <c r="P473" s="17"/>
      <c r="Q473" s="17">
        <v>0.24174482285364099</v>
      </c>
      <c r="R473" s="17">
        <v>0.25357770742969099</v>
      </c>
      <c r="S473" s="17">
        <v>0.19517353965644399</v>
      </c>
      <c r="T473" s="17">
        <v>0.27320766150095999</v>
      </c>
      <c r="U473" s="17">
        <v>0.19243995886292001</v>
      </c>
      <c r="V473" s="17">
        <v>0.185559540545681</v>
      </c>
      <c r="W473" s="17">
        <v>0.15626438016456801</v>
      </c>
      <c r="X473" s="17">
        <v>0.21593161202438901</v>
      </c>
      <c r="Y473" s="17">
        <v>0.17334285783384901</v>
      </c>
      <c r="Z473" s="17">
        <v>0.226120750110858</v>
      </c>
      <c r="AA473" s="17">
        <v>0.13767142707741001</v>
      </c>
      <c r="AB473" s="17">
        <v>0.224427790361481</v>
      </c>
      <c r="AC473" s="17">
        <v>0.33935834032843598</v>
      </c>
      <c r="AD473" s="17">
        <v>0.21292369489455301</v>
      </c>
      <c r="AE473" s="17">
        <v>0.31829754039007602</v>
      </c>
      <c r="AF473" s="17"/>
      <c r="AG473" s="17">
        <v>0.15942006148048499</v>
      </c>
      <c r="AH473" s="17">
        <v>0.263899112129656</v>
      </c>
      <c r="AI473" s="17">
        <v>0.18459070065015301</v>
      </c>
      <c r="AJ473" s="17">
        <v>0.13632888340284199</v>
      </c>
      <c r="AK473" s="17">
        <v>0.21071360777230499</v>
      </c>
      <c r="AL473" s="17">
        <v>0.23656397416383099</v>
      </c>
      <c r="AM473" s="17"/>
      <c r="AN473" s="17">
        <v>0.15701443898886799</v>
      </c>
      <c r="AO473" s="17">
        <v>0.25838307952483902</v>
      </c>
      <c r="AP473" s="17">
        <v>0.21809087928035401</v>
      </c>
      <c r="AQ473" s="17"/>
      <c r="AR473" s="17">
        <v>0.22275506982806301</v>
      </c>
      <c r="AS473" s="17">
        <v>0.199294788397157</v>
      </c>
      <c r="AT473" s="17">
        <v>0.22037188072870201</v>
      </c>
      <c r="AU473" s="17"/>
      <c r="AV473" s="17">
        <v>0.16438686475286701</v>
      </c>
      <c r="AW473" s="17">
        <v>0.19293461514336599</v>
      </c>
      <c r="AX473" s="17">
        <v>0.246033175759271</v>
      </c>
      <c r="AY473" s="17"/>
      <c r="AZ473" s="17">
        <v>0.200842508670835</v>
      </c>
      <c r="BA473" s="17">
        <v>0.23732039315602399</v>
      </c>
    </row>
    <row r="474" spans="2:53" x14ac:dyDescent="0.35">
      <c r="B474" t="s">
        <v>258</v>
      </c>
      <c r="C474" s="17">
        <v>5.9888431176815297E-2</v>
      </c>
      <c r="D474" s="17">
        <v>7.9137378914048595E-2</v>
      </c>
      <c r="E474" s="17">
        <v>4.26637588137447E-2</v>
      </c>
      <c r="F474" s="17"/>
      <c r="G474" s="17">
        <v>5.9593004781268097E-2</v>
      </c>
      <c r="H474" s="17">
        <v>8.3191427284943095E-2</v>
      </c>
      <c r="I474" s="17">
        <v>5.5282177601314E-2</v>
      </c>
      <c r="J474" s="17">
        <v>5.3712142917320502E-2</v>
      </c>
      <c r="K474" s="17">
        <v>6.2341953043751397E-2</v>
      </c>
      <c r="L474" s="17">
        <v>5.2159894501339697E-2</v>
      </c>
      <c r="M474" s="17"/>
      <c r="N474" s="17">
        <v>6.2622639268988506E-2</v>
      </c>
      <c r="O474" s="17">
        <v>5.80884476360349E-2</v>
      </c>
      <c r="P474" s="17"/>
      <c r="Q474" s="17">
        <v>4.1243248813078802E-2</v>
      </c>
      <c r="R474" s="17">
        <v>2.2530117198465802E-2</v>
      </c>
      <c r="S474" s="17">
        <v>7.5010316601129196E-2</v>
      </c>
      <c r="T474" s="17">
        <v>5.5167133446380197E-2</v>
      </c>
      <c r="U474" s="17">
        <v>5.3402924162075503E-2</v>
      </c>
      <c r="V474" s="17">
        <v>3.9334800699364403E-2</v>
      </c>
      <c r="W474" s="17">
        <v>8.8882770186280394E-2</v>
      </c>
      <c r="X474" s="17">
        <v>9.7255675630130101E-2</v>
      </c>
      <c r="Y474" s="17">
        <v>7.8618265597666201E-2</v>
      </c>
      <c r="Z474" s="17">
        <v>6.6834674828564297E-2</v>
      </c>
      <c r="AA474" s="17">
        <v>4.2594859531018797E-2</v>
      </c>
      <c r="AB474" s="17">
        <v>0.156119669007005</v>
      </c>
      <c r="AC474" s="17">
        <v>5.6065389270446103E-2</v>
      </c>
      <c r="AD474" s="17">
        <v>0</v>
      </c>
      <c r="AE474" s="17">
        <v>4.5148684129568899E-2</v>
      </c>
      <c r="AF474" s="17"/>
      <c r="AG474" s="17">
        <v>2.12725566821804E-2</v>
      </c>
      <c r="AH474" s="17">
        <v>9.6348650608974795E-2</v>
      </c>
      <c r="AI474" s="17">
        <v>3.6328642674280501E-2</v>
      </c>
      <c r="AJ474" s="17">
        <v>3.4525369206494697E-2</v>
      </c>
      <c r="AK474" s="17">
        <v>5.3719726331097097E-2</v>
      </c>
      <c r="AL474" s="17">
        <v>5.8306522314366498E-2</v>
      </c>
      <c r="AM474" s="17"/>
      <c r="AN474" s="17">
        <v>3.0889530070041998E-2</v>
      </c>
      <c r="AO474" s="17">
        <v>5.8357740528892602E-2</v>
      </c>
      <c r="AP474" s="17">
        <v>8.7498153575771204E-2</v>
      </c>
      <c r="AQ474" s="17"/>
      <c r="AR474" s="17">
        <v>5.0829267140090298E-2</v>
      </c>
      <c r="AS474" s="17">
        <v>4.1800557807039E-2</v>
      </c>
      <c r="AT474" s="17">
        <v>7.6899924092398195E-2</v>
      </c>
      <c r="AU474" s="17"/>
      <c r="AV474" s="17">
        <v>4.9111139107128297E-2</v>
      </c>
      <c r="AW474" s="17">
        <v>4.9699633515789203E-2</v>
      </c>
      <c r="AX474" s="17">
        <v>8.26493666501672E-2</v>
      </c>
      <c r="AY474" s="17"/>
      <c r="AZ474" s="17">
        <v>5.9702011107837197E-2</v>
      </c>
      <c r="BA474" s="17">
        <v>6.0135786655459003E-2</v>
      </c>
    </row>
    <row r="475" spans="2:53" x14ac:dyDescent="0.35">
      <c r="B475" t="s">
        <v>259</v>
      </c>
      <c r="C475" s="17">
        <v>4.9047051465463697E-2</v>
      </c>
      <c r="D475" s="17">
        <v>6.3424213048536196E-2</v>
      </c>
      <c r="E475" s="17">
        <v>3.61972677665372E-2</v>
      </c>
      <c r="F475" s="17"/>
      <c r="G475" s="17">
        <v>2.0309273474965799E-2</v>
      </c>
      <c r="H475" s="17">
        <v>3.6563531064553498E-2</v>
      </c>
      <c r="I475" s="17">
        <v>6.7517692218011599E-2</v>
      </c>
      <c r="J475" s="17">
        <v>6.2024293796918199E-2</v>
      </c>
      <c r="K475" s="17">
        <v>4.4974945863998902E-2</v>
      </c>
      <c r="L475" s="17">
        <v>5.0308011924902502E-2</v>
      </c>
      <c r="M475" s="17"/>
      <c r="N475" s="17">
        <v>4.9007677974247599E-2</v>
      </c>
      <c r="O475" s="17">
        <v>4.9072971817442398E-2</v>
      </c>
      <c r="P475" s="17"/>
      <c r="Q475" s="17">
        <v>4.8812884349015102E-2</v>
      </c>
      <c r="R475" s="17">
        <v>4.6291754137998999E-2</v>
      </c>
      <c r="S475" s="17">
        <v>7.7981505397800396E-2</v>
      </c>
      <c r="T475" s="17">
        <v>1.06437423101853E-2</v>
      </c>
      <c r="U475" s="17">
        <v>7.28926166733085E-2</v>
      </c>
      <c r="V475" s="17">
        <v>4.21317531173237E-2</v>
      </c>
      <c r="W475" s="17">
        <v>5.8603805109535001E-2</v>
      </c>
      <c r="X475" s="17">
        <v>3.5332907796774303E-2</v>
      </c>
      <c r="Y475" s="17">
        <v>4.8249110421516903E-2</v>
      </c>
      <c r="Z475" s="17">
        <v>5.8756343638141501E-2</v>
      </c>
      <c r="AA475" s="17">
        <v>9.8186564025032397E-2</v>
      </c>
      <c r="AB475" s="17">
        <v>5.3939370230354403E-2</v>
      </c>
      <c r="AC475" s="17">
        <v>0</v>
      </c>
      <c r="AD475" s="17">
        <v>0</v>
      </c>
      <c r="AE475" s="17">
        <v>0.104473959637821</v>
      </c>
      <c r="AF475" s="17"/>
      <c r="AG475" s="17">
        <v>9.8362757065405901E-3</v>
      </c>
      <c r="AH475" s="17">
        <v>0.103628865699935</v>
      </c>
      <c r="AI475" s="17">
        <v>1.13428109607435E-2</v>
      </c>
      <c r="AJ475" s="17">
        <v>9.4824830554145808E-3</v>
      </c>
      <c r="AK475" s="17">
        <v>2.8121715650025299E-2</v>
      </c>
      <c r="AL475" s="17">
        <v>6.5718849609558705E-2</v>
      </c>
      <c r="AM475" s="17"/>
      <c r="AN475" s="17">
        <v>1.5013381190093E-2</v>
      </c>
      <c r="AO475" s="17">
        <v>3.7001214389317798E-2</v>
      </c>
      <c r="AP475" s="17">
        <v>8.1915709393297204E-2</v>
      </c>
      <c r="AQ475" s="17"/>
      <c r="AR475" s="17">
        <v>3.8371898788243798E-2</v>
      </c>
      <c r="AS475" s="17">
        <v>1.9452466463402599E-2</v>
      </c>
      <c r="AT475" s="17">
        <v>7.2722062856657693E-2</v>
      </c>
      <c r="AU475" s="17"/>
      <c r="AV475" s="17">
        <v>2.3287548434709399E-2</v>
      </c>
      <c r="AW475" s="17">
        <v>2.4576234879353599E-2</v>
      </c>
      <c r="AX475" s="17">
        <v>9.3141558047824105E-2</v>
      </c>
      <c r="AY475" s="17"/>
      <c r="AZ475" s="17">
        <v>4.8115307661761302E-2</v>
      </c>
      <c r="BA475" s="17">
        <v>5.0283355774337603E-2</v>
      </c>
    </row>
    <row r="476" spans="2:53" x14ac:dyDescent="0.35">
      <c r="B476" t="s">
        <v>260</v>
      </c>
      <c r="C476" s="17">
        <v>1.9152430033934E-2</v>
      </c>
      <c r="D476" s="17">
        <v>8.0533848548239896E-3</v>
      </c>
      <c r="E476" s="17">
        <v>2.9276239095561998E-2</v>
      </c>
      <c r="F476" s="17"/>
      <c r="G476" s="17">
        <v>3.8835414607316598E-2</v>
      </c>
      <c r="H476" s="17">
        <v>3.9402866814155502E-2</v>
      </c>
      <c r="I476" s="17">
        <v>2.1166858710723799E-2</v>
      </c>
      <c r="J476" s="17">
        <v>1.29042668166709E-2</v>
      </c>
      <c r="K476" s="17">
        <v>1.21132150628936E-2</v>
      </c>
      <c r="L476" s="17">
        <v>7.0938858126454001E-3</v>
      </c>
      <c r="M476" s="17"/>
      <c r="N476" s="17">
        <v>1.3225293025571599E-2</v>
      </c>
      <c r="O476" s="17">
        <v>2.3054382152919502E-2</v>
      </c>
      <c r="P476" s="17"/>
      <c r="Q476" s="17">
        <v>4.7394478123976298E-2</v>
      </c>
      <c r="R476" s="17">
        <v>2.7493694908969201E-2</v>
      </c>
      <c r="S476" s="17">
        <v>4.83664895811316E-2</v>
      </c>
      <c r="T476" s="17">
        <v>1.7803255991095002E-2</v>
      </c>
      <c r="U476" s="17">
        <v>8.4545783036610502E-3</v>
      </c>
      <c r="V476" s="17">
        <v>1.9037408540298201E-2</v>
      </c>
      <c r="W476" s="17">
        <v>4.22472525494994E-3</v>
      </c>
      <c r="X476" s="17">
        <v>4.3455052407819703E-3</v>
      </c>
      <c r="Y476" s="17">
        <v>1.53388855325036E-2</v>
      </c>
      <c r="Z476" s="17">
        <v>5.9024984093901996E-3</v>
      </c>
      <c r="AA476" s="17">
        <v>1.29259803748672E-2</v>
      </c>
      <c r="AB476" s="17">
        <v>0</v>
      </c>
      <c r="AC476" s="17">
        <v>0</v>
      </c>
      <c r="AD476" s="17">
        <v>0</v>
      </c>
      <c r="AE476" s="17">
        <v>0</v>
      </c>
      <c r="AF476" s="17"/>
      <c r="AG476" s="17">
        <v>0</v>
      </c>
      <c r="AH476" s="17">
        <v>7.7365572890134302E-3</v>
      </c>
      <c r="AI476" s="17">
        <v>1.33235080045326E-2</v>
      </c>
      <c r="AJ476" s="17">
        <v>1.9609102434843598E-2</v>
      </c>
      <c r="AK476" s="17">
        <v>2.7082414254373299E-2</v>
      </c>
      <c r="AL476" s="17">
        <v>3.4363549890092299E-2</v>
      </c>
      <c r="AM476" s="17"/>
      <c r="AN476" s="17">
        <v>1.28253543264789E-2</v>
      </c>
      <c r="AO476" s="17">
        <v>2.9727186350484901E-2</v>
      </c>
      <c r="AP476" s="17">
        <v>1.0790462344975301E-2</v>
      </c>
      <c r="AQ476" s="17"/>
      <c r="AR476" s="17">
        <v>0</v>
      </c>
      <c r="AS476" s="17">
        <v>6.8043394100920701E-3</v>
      </c>
      <c r="AT476" s="17">
        <v>2.3667890854676299E-2</v>
      </c>
      <c r="AU476" s="17"/>
      <c r="AV476" s="17">
        <v>0</v>
      </c>
      <c r="AW476" s="17">
        <v>1.23219416998089E-2</v>
      </c>
      <c r="AX476" s="17">
        <v>2.6185932125214001E-2</v>
      </c>
      <c r="AY476" s="17"/>
      <c r="AZ476" s="17">
        <v>9.7736394187544692E-3</v>
      </c>
      <c r="BA476" s="17">
        <v>3.1596880110766799E-2</v>
      </c>
    </row>
    <row r="477" spans="2:53" x14ac:dyDescent="0.35">
      <c r="B477" t="s">
        <v>261</v>
      </c>
      <c r="C477" s="17">
        <v>6.3798133368517695E-2</v>
      </c>
      <c r="D477" s="17">
        <v>5.0403146213672499E-2</v>
      </c>
      <c r="E477" s="17">
        <v>7.6161630258360799E-2</v>
      </c>
      <c r="F477" s="17"/>
      <c r="G477" s="17">
        <v>6.5544380689171899E-2</v>
      </c>
      <c r="H477" s="17">
        <v>6.07061433229905E-2</v>
      </c>
      <c r="I477" s="17">
        <v>4.9735141059386603E-2</v>
      </c>
      <c r="J477" s="17">
        <v>8.8685188629158904E-2</v>
      </c>
      <c r="K477" s="17">
        <v>7.4285225151611206E-2</v>
      </c>
      <c r="L477" s="17">
        <v>5.07494611304877E-2</v>
      </c>
      <c r="M477" s="17"/>
      <c r="N477" s="17">
        <v>5.8045614023680997E-2</v>
      </c>
      <c r="O477" s="17">
        <v>6.7585131208355395E-2</v>
      </c>
      <c r="P477" s="17"/>
      <c r="Q477" s="17">
        <v>0.119901594019988</v>
      </c>
      <c r="R477" s="17">
        <v>8.7762591150034194E-2</v>
      </c>
      <c r="S477" s="17">
        <v>5.5185800927839902E-2</v>
      </c>
      <c r="T477" s="17">
        <v>5.62318711406102E-2</v>
      </c>
      <c r="U477" s="17">
        <v>5.8077733890360202E-2</v>
      </c>
      <c r="V477" s="17">
        <v>7.11510862116808E-2</v>
      </c>
      <c r="W477" s="17">
        <v>6.0761717468671497E-2</v>
      </c>
      <c r="X477" s="17">
        <v>6.8776973854923096E-2</v>
      </c>
      <c r="Y477" s="17">
        <v>3.9393782532866503E-2</v>
      </c>
      <c r="Z477" s="17">
        <v>1.49668785559524E-2</v>
      </c>
      <c r="AA477" s="17">
        <v>4.4302527156404203E-2</v>
      </c>
      <c r="AB477" s="17">
        <v>2.03811876455307E-2</v>
      </c>
      <c r="AC477" s="17">
        <v>0</v>
      </c>
      <c r="AD477" s="17">
        <v>3.8725688747707099E-2</v>
      </c>
      <c r="AE477" s="17">
        <v>0</v>
      </c>
      <c r="AF477" s="17"/>
      <c r="AG477" s="17">
        <v>2.1513255320626201E-2</v>
      </c>
      <c r="AH477" s="17">
        <v>3.8036160693496898E-2</v>
      </c>
      <c r="AI477" s="17">
        <v>1.9923997560972798E-2</v>
      </c>
      <c r="AJ477" s="17">
        <v>4.1443288320234598E-2</v>
      </c>
      <c r="AK477" s="17">
        <v>2.3382193875585999E-2</v>
      </c>
      <c r="AL477" s="17">
        <v>9.1928616124589399E-2</v>
      </c>
      <c r="AM477" s="17"/>
      <c r="AN477" s="17">
        <v>3.5648342794926402E-2</v>
      </c>
      <c r="AO477" s="17">
        <v>5.8944521369832199E-2</v>
      </c>
      <c r="AP477" s="17">
        <v>3.3401004440226201E-2</v>
      </c>
      <c r="AQ477" s="17"/>
      <c r="AR477" s="17">
        <v>1.4949824302208601E-2</v>
      </c>
      <c r="AS477" s="17">
        <v>2.5236040281760901E-2</v>
      </c>
      <c r="AT477" s="17">
        <v>5.9134124613125699E-2</v>
      </c>
      <c r="AU477" s="17"/>
      <c r="AV477" s="17">
        <v>9.2002695910637002E-3</v>
      </c>
      <c r="AW477" s="17">
        <v>3.0140370087993501E-2</v>
      </c>
      <c r="AX477" s="17">
        <v>6.5880970657616805E-2</v>
      </c>
      <c r="AY477" s="17"/>
      <c r="AZ477" s="17">
        <v>3.2212022243419597E-2</v>
      </c>
      <c r="BA477" s="17">
        <v>0.10570884437014599</v>
      </c>
    </row>
    <row r="478" spans="2:53" x14ac:dyDescent="0.35">
      <c r="C478" s="17"/>
      <c r="D478" s="17"/>
      <c r="E478" s="17"/>
      <c r="F478" s="17"/>
      <c r="G478" s="17"/>
      <c r="H478" s="17"/>
      <c r="I478" s="17"/>
      <c r="J478" s="17"/>
      <c r="K478" s="17"/>
      <c r="L478" s="17"/>
      <c r="M478" s="17"/>
      <c r="N478" s="17"/>
      <c r="O478" s="17"/>
      <c r="P478" s="17"/>
      <c r="Q478" s="17"/>
      <c r="R478" s="17"/>
      <c r="S478" s="17"/>
      <c r="T478" s="17"/>
      <c r="U478" s="17"/>
      <c r="V478" s="17"/>
      <c r="W478" s="17"/>
      <c r="X478" s="17"/>
      <c r="Y478" s="17"/>
      <c r="Z478" s="17"/>
      <c r="AA478" s="17"/>
      <c r="AB478" s="17"/>
      <c r="AC478" s="17"/>
      <c r="AD478" s="17"/>
      <c r="AE478" s="17"/>
      <c r="AF478" s="17"/>
      <c r="AG478" s="17"/>
      <c r="AH478" s="17"/>
      <c r="AI478" s="17"/>
      <c r="AJ478" s="17"/>
      <c r="AK478" s="17"/>
      <c r="AL478" s="17"/>
      <c r="AM478" s="17"/>
      <c r="AN478" s="17"/>
      <c r="AO478" s="17"/>
      <c r="AP478" s="17"/>
      <c r="AQ478" s="17"/>
      <c r="AR478" s="17"/>
      <c r="AS478" s="17"/>
      <c r="AT478" s="17"/>
      <c r="AU478" s="17"/>
      <c r="AV478" s="17"/>
      <c r="AW478" s="17"/>
      <c r="AX478" s="17"/>
      <c r="AY478" s="17"/>
      <c r="AZ478" s="17"/>
      <c r="BA478" s="17"/>
    </row>
    <row r="479" spans="2:53" x14ac:dyDescent="0.35">
      <c r="B479" s="6" t="s">
        <v>264</v>
      </c>
      <c r="C479" s="17"/>
      <c r="D479" s="17"/>
      <c r="E479" s="17"/>
      <c r="F479" s="17"/>
      <c r="G479" s="17"/>
      <c r="H479" s="17"/>
      <c r="I479" s="17"/>
      <c r="J479" s="17"/>
      <c r="K479" s="17"/>
      <c r="L479" s="17"/>
      <c r="M479" s="17"/>
      <c r="N479" s="17"/>
      <c r="O479" s="17"/>
      <c r="P479" s="17"/>
      <c r="Q479" s="17"/>
      <c r="R479" s="17"/>
      <c r="S479" s="17"/>
      <c r="T479" s="17"/>
      <c r="U479" s="17"/>
      <c r="V479" s="17"/>
      <c r="W479" s="17"/>
      <c r="X479" s="17"/>
      <c r="Y479" s="17"/>
      <c r="Z479" s="17"/>
      <c r="AA479" s="17"/>
      <c r="AB479" s="17"/>
      <c r="AC479" s="17"/>
      <c r="AD479" s="17"/>
      <c r="AE479" s="17"/>
      <c r="AF479" s="17"/>
      <c r="AG479" s="17"/>
      <c r="AH479" s="17"/>
      <c r="AI479" s="17"/>
      <c r="AJ479" s="17"/>
      <c r="AK479" s="17"/>
      <c r="AL479" s="17"/>
      <c r="AM479" s="17"/>
      <c r="AN479" s="17"/>
      <c r="AO479" s="17"/>
      <c r="AP479" s="17"/>
      <c r="AQ479" s="17"/>
      <c r="AR479" s="17"/>
      <c r="AS479" s="17"/>
      <c r="AT479" s="17"/>
      <c r="AU479" s="17"/>
      <c r="AV479" s="17"/>
      <c r="AW479" s="17"/>
      <c r="AX479" s="17"/>
      <c r="AY479" s="17"/>
      <c r="AZ479" s="17"/>
      <c r="BA479" s="17"/>
    </row>
    <row r="480" spans="2:53" x14ac:dyDescent="0.35">
      <c r="B480" s="21" t="s">
        <v>86</v>
      </c>
      <c r="C480" s="17"/>
      <c r="D480" s="17"/>
      <c r="E480" s="17"/>
      <c r="F480" s="17"/>
      <c r="G480" s="17"/>
      <c r="H480" s="17"/>
      <c r="I480" s="17"/>
      <c r="J480" s="17"/>
      <c r="K480" s="17"/>
      <c r="L480" s="17"/>
      <c r="M480" s="17"/>
      <c r="N480" s="17"/>
      <c r="O480" s="17"/>
      <c r="P480" s="17"/>
      <c r="Q480" s="17"/>
      <c r="R480" s="17"/>
      <c r="S480" s="17"/>
      <c r="T480" s="17"/>
      <c r="U480" s="17"/>
      <c r="V480" s="17"/>
      <c r="W480" s="17"/>
      <c r="X480" s="17"/>
      <c r="Y480" s="17"/>
      <c r="Z480" s="17"/>
      <c r="AA480" s="17"/>
      <c r="AB480" s="17"/>
      <c r="AC480" s="17"/>
      <c r="AD480" s="17"/>
      <c r="AE480" s="17"/>
      <c r="AF480" s="17"/>
      <c r="AG480" s="17"/>
      <c r="AH480" s="17"/>
      <c r="AI480" s="17"/>
      <c r="AJ480" s="17"/>
      <c r="AK480" s="17"/>
      <c r="AL480" s="17"/>
      <c r="AM480" s="17"/>
      <c r="AN480" s="17"/>
      <c r="AO480" s="17"/>
      <c r="AP480" s="17"/>
      <c r="AQ480" s="17"/>
      <c r="AR480" s="17"/>
      <c r="AS480" s="17"/>
      <c r="AT480" s="17"/>
      <c r="AU480" s="17"/>
      <c r="AV480" s="17"/>
      <c r="AW480" s="17"/>
      <c r="AX480" s="17"/>
      <c r="AY480" s="17"/>
      <c r="AZ480" s="17"/>
      <c r="BA480" s="17"/>
    </row>
    <row r="481" spans="2:53" x14ac:dyDescent="0.35">
      <c r="B481" t="s">
        <v>255</v>
      </c>
      <c r="C481" s="17">
        <v>0.12891396780242001</v>
      </c>
      <c r="D481" s="17">
        <v>0.135633884530381</v>
      </c>
      <c r="E481" s="17">
        <v>0.122724547990692</v>
      </c>
      <c r="F481" s="17"/>
      <c r="G481" s="17">
        <v>0.23202617786091501</v>
      </c>
      <c r="H481" s="17">
        <v>0.195691088758638</v>
      </c>
      <c r="I481" s="17">
        <v>0.146434476760576</v>
      </c>
      <c r="J481" s="17">
        <v>0.12520796663153799</v>
      </c>
      <c r="K481" s="17">
        <v>7.9333758065083707E-2</v>
      </c>
      <c r="L481" s="17">
        <v>7.2625566630059105E-2</v>
      </c>
      <c r="M481" s="17"/>
      <c r="N481" s="17">
        <v>0.17213540995732099</v>
      </c>
      <c r="O481" s="17">
        <v>0.100460433226791</v>
      </c>
      <c r="P481" s="17"/>
      <c r="Q481" s="17">
        <v>0.189781950999972</v>
      </c>
      <c r="R481" s="17">
        <v>0.142633918665003</v>
      </c>
      <c r="S481" s="17">
        <v>0.10810689609605401</v>
      </c>
      <c r="T481" s="17">
        <v>0.119074201130352</v>
      </c>
      <c r="U481" s="17">
        <v>0.14022303978081799</v>
      </c>
      <c r="V481" s="17">
        <v>9.4859143878097199E-2</v>
      </c>
      <c r="W481" s="17">
        <v>0.13264683299586399</v>
      </c>
      <c r="X481" s="17">
        <v>0.120500310304454</v>
      </c>
      <c r="Y481" s="17">
        <v>9.79157180531538E-2</v>
      </c>
      <c r="Z481" s="17">
        <v>0.120749238155085</v>
      </c>
      <c r="AA481" s="17">
        <v>0.13282952501862699</v>
      </c>
      <c r="AB481" s="17">
        <v>0.15454884300389199</v>
      </c>
      <c r="AC481" s="17">
        <v>0.23210473059647299</v>
      </c>
      <c r="AD481" s="17">
        <v>0.206807284281387</v>
      </c>
      <c r="AE481" s="17">
        <v>0.16269937343527199</v>
      </c>
      <c r="AF481" s="17"/>
      <c r="AG481" s="17">
        <v>0.17113685953489299</v>
      </c>
      <c r="AH481" s="17">
        <v>5.3496478312640101E-2</v>
      </c>
      <c r="AI481" s="17">
        <v>0.27195501459950899</v>
      </c>
      <c r="AJ481" s="17">
        <v>0.19177931582574001</v>
      </c>
      <c r="AK481" s="17">
        <v>7.1546503681786194E-2</v>
      </c>
      <c r="AL481" s="17">
        <v>0.136442862704061</v>
      </c>
      <c r="AM481" s="17"/>
      <c r="AN481" s="17">
        <v>0.22305325576365101</v>
      </c>
      <c r="AO481" s="17">
        <v>0.13721684810225099</v>
      </c>
      <c r="AP481" s="17">
        <v>8.0709756622297693E-2</v>
      </c>
      <c r="AQ481" s="17"/>
      <c r="AR481" s="17">
        <v>0.30063666057926097</v>
      </c>
      <c r="AS481" s="17">
        <v>0.14620459777028399</v>
      </c>
      <c r="AT481" s="17">
        <v>9.6180207125119696E-2</v>
      </c>
      <c r="AU481" s="17"/>
      <c r="AV481" s="17">
        <v>0.29776179192654001</v>
      </c>
      <c r="AW481" s="17">
        <v>0.123105602757419</v>
      </c>
      <c r="AX481" s="17">
        <v>0.10431531840943301</v>
      </c>
      <c r="AY481" s="17"/>
      <c r="AZ481" s="17">
        <v>0.157885187010602</v>
      </c>
      <c r="BA481" s="17">
        <v>9.0472882390225107E-2</v>
      </c>
    </row>
    <row r="482" spans="2:53" x14ac:dyDescent="0.35">
      <c r="B482" t="s">
        <v>256</v>
      </c>
      <c r="C482" s="17">
        <v>0.35869252512048799</v>
      </c>
      <c r="D482" s="17">
        <v>0.36205247159953702</v>
      </c>
      <c r="E482" s="17">
        <v>0.35534244385080499</v>
      </c>
      <c r="F482" s="17"/>
      <c r="G482" s="17">
        <v>0.32010735689459902</v>
      </c>
      <c r="H482" s="17">
        <v>0.29524065514056003</v>
      </c>
      <c r="I482" s="17">
        <v>0.38444757727164702</v>
      </c>
      <c r="J482" s="17">
        <v>0.34486974814497101</v>
      </c>
      <c r="K482" s="17">
        <v>0.37129092864525698</v>
      </c>
      <c r="L482" s="17">
        <v>0.39538676531801198</v>
      </c>
      <c r="M482" s="17"/>
      <c r="N482" s="17">
        <v>0.35681132970794499</v>
      </c>
      <c r="O482" s="17">
        <v>0.35993095345710902</v>
      </c>
      <c r="P482" s="17"/>
      <c r="Q482" s="17">
        <v>0.30355516561845702</v>
      </c>
      <c r="R482" s="17">
        <v>0.35074932663668001</v>
      </c>
      <c r="S482" s="17">
        <v>0.369534878320322</v>
      </c>
      <c r="T482" s="17">
        <v>0.33354488966207801</v>
      </c>
      <c r="U482" s="17">
        <v>0.35804178463527198</v>
      </c>
      <c r="V482" s="17">
        <v>0.36429452520248801</v>
      </c>
      <c r="W482" s="17">
        <v>0.35294862435630098</v>
      </c>
      <c r="X482" s="17">
        <v>0.35577646997405898</v>
      </c>
      <c r="Y482" s="17">
        <v>0.40429310537083502</v>
      </c>
      <c r="Z482" s="17">
        <v>0.43092084298275302</v>
      </c>
      <c r="AA482" s="17">
        <v>0.47433884594030201</v>
      </c>
      <c r="AB482" s="17">
        <v>0.32777373676912902</v>
      </c>
      <c r="AC482" s="17">
        <v>0.34797198700285298</v>
      </c>
      <c r="AD482" s="17">
        <v>0.48352795979752999</v>
      </c>
      <c r="AE482" s="17">
        <v>0.28413657087213501</v>
      </c>
      <c r="AF482" s="17"/>
      <c r="AG482" s="17">
        <v>0.49046325591309198</v>
      </c>
      <c r="AH482" s="17">
        <v>0.28786823642345499</v>
      </c>
      <c r="AI482" s="17">
        <v>0.39932597400972297</v>
      </c>
      <c r="AJ482" s="17">
        <v>0.45086556906383601</v>
      </c>
      <c r="AK482" s="17">
        <v>0.40387158953241797</v>
      </c>
      <c r="AL482" s="17">
        <v>0.31076267796408402</v>
      </c>
      <c r="AM482" s="17"/>
      <c r="AN482" s="17">
        <v>0.41057271141414697</v>
      </c>
      <c r="AO482" s="17">
        <v>0.39986162752371901</v>
      </c>
      <c r="AP482" s="17">
        <v>0.33258476443156398</v>
      </c>
      <c r="AQ482" s="17"/>
      <c r="AR482" s="17">
        <v>0.35630180242791698</v>
      </c>
      <c r="AS482" s="17">
        <v>0.47143003626614399</v>
      </c>
      <c r="AT482" s="17">
        <v>0.31164906975307699</v>
      </c>
      <c r="AU482" s="17"/>
      <c r="AV482" s="17">
        <v>0.43175885459168201</v>
      </c>
      <c r="AW482" s="17">
        <v>0.442058118715141</v>
      </c>
      <c r="AX482" s="17">
        <v>0.272141733843281</v>
      </c>
      <c r="AY482" s="17"/>
      <c r="AZ482" s="17">
        <v>0.39205480654642799</v>
      </c>
      <c r="BA482" s="17">
        <v>0.31442506434762402</v>
      </c>
    </row>
    <row r="483" spans="2:53" x14ac:dyDescent="0.35">
      <c r="B483" t="s">
        <v>257</v>
      </c>
      <c r="C483" s="17">
        <v>0.247532027488817</v>
      </c>
      <c r="D483" s="17">
        <v>0.24411053164975299</v>
      </c>
      <c r="E483" s="17">
        <v>0.25151693270925501</v>
      </c>
      <c r="F483" s="17"/>
      <c r="G483" s="17">
        <v>0.24307109405876701</v>
      </c>
      <c r="H483" s="17">
        <v>0.25935149556394899</v>
      </c>
      <c r="I483" s="17">
        <v>0.21532004044744099</v>
      </c>
      <c r="J483" s="17">
        <v>0.255699779172254</v>
      </c>
      <c r="K483" s="17">
        <v>0.261734951938627</v>
      </c>
      <c r="L483" s="17">
        <v>0.248159009629875</v>
      </c>
      <c r="M483" s="17"/>
      <c r="N483" s="17">
        <v>0.24012392197847099</v>
      </c>
      <c r="O483" s="17">
        <v>0.25240893061303599</v>
      </c>
      <c r="P483" s="17"/>
      <c r="Q483" s="17">
        <v>0.239827805614381</v>
      </c>
      <c r="R483" s="17">
        <v>0.24976280717187099</v>
      </c>
      <c r="S483" s="17">
        <v>0.18408355489729</v>
      </c>
      <c r="T483" s="17">
        <v>0.30469179196712198</v>
      </c>
      <c r="U483" s="17">
        <v>0.24217817697199601</v>
      </c>
      <c r="V483" s="17">
        <v>0.269902517362613</v>
      </c>
      <c r="W483" s="17">
        <v>0.211787190399437</v>
      </c>
      <c r="X483" s="17">
        <v>0.23030076571934799</v>
      </c>
      <c r="Y483" s="17">
        <v>0.257324936484917</v>
      </c>
      <c r="Z483" s="17">
        <v>0.24394727956085899</v>
      </c>
      <c r="AA483" s="17">
        <v>0.15267492526842399</v>
      </c>
      <c r="AB483" s="17">
        <v>0.27970743732970399</v>
      </c>
      <c r="AC483" s="17">
        <v>0.33554930268174699</v>
      </c>
      <c r="AD483" s="17">
        <v>0.16438152678975701</v>
      </c>
      <c r="AE483" s="17">
        <v>0.34837660137336501</v>
      </c>
      <c r="AF483" s="17"/>
      <c r="AG483" s="17">
        <v>0.20771273678781199</v>
      </c>
      <c r="AH483" s="17">
        <v>0.29829212762667201</v>
      </c>
      <c r="AI483" s="17">
        <v>0.19603489127234899</v>
      </c>
      <c r="AJ483" s="17">
        <v>0.196555510447084</v>
      </c>
      <c r="AK483" s="17">
        <v>0.29974272382425898</v>
      </c>
      <c r="AL483" s="17">
        <v>0.24299781541165499</v>
      </c>
      <c r="AM483" s="17"/>
      <c r="AN483" s="17">
        <v>0.217502627312255</v>
      </c>
      <c r="AO483" s="17">
        <v>0.241143699835356</v>
      </c>
      <c r="AP483" s="17">
        <v>0.26481368632075403</v>
      </c>
      <c r="AQ483" s="17"/>
      <c r="AR483" s="17">
        <v>0.22862356862622299</v>
      </c>
      <c r="AS483" s="17">
        <v>0.22150637660018099</v>
      </c>
      <c r="AT483" s="17">
        <v>0.26861218469013898</v>
      </c>
      <c r="AU483" s="17"/>
      <c r="AV483" s="17">
        <v>0.113992898696178</v>
      </c>
      <c r="AW483" s="17">
        <v>0.248161437867714</v>
      </c>
      <c r="AX483" s="17">
        <v>0.28593525368430001</v>
      </c>
      <c r="AY483" s="17"/>
      <c r="AZ483" s="17">
        <v>0.235092791419033</v>
      </c>
      <c r="BA483" s="17">
        <v>0.264037295450958</v>
      </c>
    </row>
    <row r="484" spans="2:53" x14ac:dyDescent="0.35">
      <c r="B484" t="s">
        <v>258</v>
      </c>
      <c r="C484" s="17">
        <v>9.6860333054665904E-2</v>
      </c>
      <c r="D484" s="17">
        <v>0.109498994383171</v>
      </c>
      <c r="E484" s="17">
        <v>8.5756542801462499E-2</v>
      </c>
      <c r="F484" s="17"/>
      <c r="G484" s="17">
        <v>4.88861319847331E-2</v>
      </c>
      <c r="H484" s="17">
        <v>8.4517371755770898E-2</v>
      </c>
      <c r="I484" s="17">
        <v>9.9485752683691295E-2</v>
      </c>
      <c r="J484" s="17">
        <v>0.109976554880216</v>
      </c>
      <c r="K484" s="17">
        <v>9.9391177024294605E-2</v>
      </c>
      <c r="L484" s="17">
        <v>0.111147533023831</v>
      </c>
      <c r="M484" s="17"/>
      <c r="N484" s="17">
        <v>8.2125510284267594E-2</v>
      </c>
      <c r="O484" s="17">
        <v>0.106560559800009</v>
      </c>
      <c r="P484" s="17"/>
      <c r="Q484" s="17">
        <v>5.3234058739693502E-2</v>
      </c>
      <c r="R484" s="17">
        <v>5.4412811631357201E-2</v>
      </c>
      <c r="S484" s="17">
        <v>0.10110390993134299</v>
      </c>
      <c r="T484" s="17">
        <v>0.114827893364809</v>
      </c>
      <c r="U484" s="17">
        <v>0.100985775330713</v>
      </c>
      <c r="V484" s="17">
        <v>8.2483997729834793E-2</v>
      </c>
      <c r="W484" s="17">
        <v>0.15256141151807101</v>
      </c>
      <c r="X484" s="17">
        <v>0.14436361543607601</v>
      </c>
      <c r="Y484" s="17">
        <v>9.2056142002683694E-2</v>
      </c>
      <c r="Z484" s="17">
        <v>9.4367121920744895E-2</v>
      </c>
      <c r="AA484" s="17">
        <v>0.10153313812114299</v>
      </c>
      <c r="AB484" s="17">
        <v>8.0390667256720699E-2</v>
      </c>
      <c r="AC484" s="17">
        <v>5.9874761285419201E-2</v>
      </c>
      <c r="AD484" s="17">
        <v>0.103957751121647</v>
      </c>
      <c r="AE484" s="17">
        <v>5.3069805682911801E-2</v>
      </c>
      <c r="AF484" s="17"/>
      <c r="AG484" s="17">
        <v>6.7216352433673507E-2</v>
      </c>
      <c r="AH484" s="17">
        <v>0.15498567239337199</v>
      </c>
      <c r="AI484" s="17">
        <v>7.7272027577812097E-2</v>
      </c>
      <c r="AJ484" s="17">
        <v>7.4356143799562194E-2</v>
      </c>
      <c r="AK484" s="17">
        <v>8.2819505539647897E-2</v>
      </c>
      <c r="AL484" s="17">
        <v>7.5292048555893207E-2</v>
      </c>
      <c r="AM484" s="17"/>
      <c r="AN484" s="17">
        <v>6.4072165600171899E-2</v>
      </c>
      <c r="AO484" s="17">
        <v>8.8694683523754494E-2</v>
      </c>
      <c r="AP484" s="17">
        <v>0.14085146728152501</v>
      </c>
      <c r="AQ484" s="17"/>
      <c r="AR484" s="17">
        <v>7.3969060855232693E-2</v>
      </c>
      <c r="AS484" s="17">
        <v>7.69174851575396E-2</v>
      </c>
      <c r="AT484" s="17">
        <v>0.12043788328005001</v>
      </c>
      <c r="AU484" s="17"/>
      <c r="AV484" s="17">
        <v>7.8500912963730504E-2</v>
      </c>
      <c r="AW484" s="17">
        <v>8.0602629709611101E-2</v>
      </c>
      <c r="AX484" s="17">
        <v>0.12544173825889399</v>
      </c>
      <c r="AY484" s="17"/>
      <c r="AZ484" s="17">
        <v>9.1793181647662203E-2</v>
      </c>
      <c r="BA484" s="17">
        <v>0.103583791899578</v>
      </c>
    </row>
    <row r="485" spans="2:53" x14ac:dyDescent="0.35">
      <c r="B485" t="s">
        <v>259</v>
      </c>
      <c r="C485" s="17">
        <v>6.6682585538269903E-2</v>
      </c>
      <c r="D485" s="17">
        <v>7.5151140390354601E-2</v>
      </c>
      <c r="E485" s="17">
        <v>5.92488427904048E-2</v>
      </c>
      <c r="F485" s="17"/>
      <c r="G485" s="17">
        <v>4.5797470738761899E-2</v>
      </c>
      <c r="H485" s="17">
        <v>6.30145311561814E-2</v>
      </c>
      <c r="I485" s="17">
        <v>7.3631147478726205E-2</v>
      </c>
      <c r="J485" s="17">
        <v>6.3043884672853795E-2</v>
      </c>
      <c r="K485" s="17">
        <v>7.2450003096862101E-2</v>
      </c>
      <c r="L485" s="17">
        <v>7.1621781109093993E-2</v>
      </c>
      <c r="M485" s="17"/>
      <c r="N485" s="17">
        <v>5.9183955759345798E-2</v>
      </c>
      <c r="O485" s="17">
        <v>7.1619082588039396E-2</v>
      </c>
      <c r="P485" s="17"/>
      <c r="Q485" s="17">
        <v>4.6846263013649102E-2</v>
      </c>
      <c r="R485" s="17">
        <v>0.103025193544574</v>
      </c>
      <c r="S485" s="17">
        <v>9.8981904212969901E-2</v>
      </c>
      <c r="T485" s="17">
        <v>3.8733615774905902E-2</v>
      </c>
      <c r="U485" s="17">
        <v>7.6136716185975298E-2</v>
      </c>
      <c r="V485" s="17">
        <v>4.3358984099073003E-2</v>
      </c>
      <c r="W485" s="17">
        <v>5.6554613360639501E-2</v>
      </c>
      <c r="X485" s="17">
        <v>5.9370561555675903E-2</v>
      </c>
      <c r="Y485" s="17">
        <v>6.1165792644182898E-2</v>
      </c>
      <c r="Z485" s="17">
        <v>7.2281433403676001E-2</v>
      </c>
      <c r="AA485" s="17">
        <v>0.11415109547850701</v>
      </c>
      <c r="AB485" s="17">
        <v>0.12083380746297601</v>
      </c>
      <c r="AC485" s="17">
        <v>2.44992184335074E-2</v>
      </c>
      <c r="AD485" s="17">
        <v>4.1325478009677397E-2</v>
      </c>
      <c r="AE485" s="17">
        <v>0.15171764863631601</v>
      </c>
      <c r="AF485" s="17"/>
      <c r="AG485" s="17">
        <v>2.4675523746169201E-2</v>
      </c>
      <c r="AH485" s="17">
        <v>0.13137210715353101</v>
      </c>
      <c r="AI485" s="17">
        <v>1.5963736691577999E-2</v>
      </c>
      <c r="AJ485" s="17">
        <v>1.0097168136865901E-2</v>
      </c>
      <c r="AK485" s="17">
        <v>5.2409583749776299E-2</v>
      </c>
      <c r="AL485" s="17">
        <v>8.65343576727714E-2</v>
      </c>
      <c r="AM485" s="17"/>
      <c r="AN485" s="17">
        <v>1.7565571278703E-2</v>
      </c>
      <c r="AO485" s="17">
        <v>4.1763674609521802E-2</v>
      </c>
      <c r="AP485" s="17">
        <v>0.11015245584052299</v>
      </c>
      <c r="AQ485" s="17"/>
      <c r="AR485" s="17">
        <v>1.34631615441635E-2</v>
      </c>
      <c r="AS485" s="17">
        <v>3.1829283769872797E-2</v>
      </c>
      <c r="AT485" s="17">
        <v>0.10209971653099</v>
      </c>
      <c r="AU485" s="17"/>
      <c r="AV485" s="17">
        <v>4.9758942945166397E-2</v>
      </c>
      <c r="AW485" s="17">
        <v>3.7014493955488198E-2</v>
      </c>
      <c r="AX485" s="17">
        <v>0.11733146696671</v>
      </c>
      <c r="AY485" s="17"/>
      <c r="AZ485" s="17">
        <v>6.1775389642458899E-2</v>
      </c>
      <c r="BA485" s="17">
        <v>7.3193803972320504E-2</v>
      </c>
    </row>
    <row r="486" spans="2:53" x14ac:dyDescent="0.35">
      <c r="B486" t="s">
        <v>260</v>
      </c>
      <c r="C486" s="17">
        <v>2.0566831853757999E-2</v>
      </c>
      <c r="D486" s="17">
        <v>1.4577812294840901E-2</v>
      </c>
      <c r="E486" s="17">
        <v>2.6066205949304901E-2</v>
      </c>
      <c r="F486" s="17"/>
      <c r="G486" s="17">
        <v>3.5204334949209298E-2</v>
      </c>
      <c r="H486" s="17">
        <v>3.6838107821089497E-2</v>
      </c>
      <c r="I486" s="17">
        <v>8.4437077233635999E-3</v>
      </c>
      <c r="J486" s="17">
        <v>1.78706337757993E-2</v>
      </c>
      <c r="K486" s="17">
        <v>1.53241555852016E-2</v>
      </c>
      <c r="L486" s="17">
        <v>1.79354686845055E-2</v>
      </c>
      <c r="M486" s="17"/>
      <c r="N486" s="17">
        <v>2.1966862037481098E-2</v>
      </c>
      <c r="O486" s="17">
        <v>1.96451641524184E-2</v>
      </c>
      <c r="P486" s="17"/>
      <c r="Q486" s="17">
        <v>3.52280392236353E-2</v>
      </c>
      <c r="R486" s="17">
        <v>1.2755035601090399E-2</v>
      </c>
      <c r="S486" s="17">
        <v>3.5732911818218201E-2</v>
      </c>
      <c r="T486" s="17">
        <v>2.1095235375820299E-2</v>
      </c>
      <c r="U486" s="17">
        <v>1.40589312138177E-2</v>
      </c>
      <c r="V486" s="17">
        <v>2.1583995688402802E-2</v>
      </c>
      <c r="W486" s="17">
        <v>1.1394395517665501E-2</v>
      </c>
      <c r="X486" s="17">
        <v>1.63635519578781E-2</v>
      </c>
      <c r="Y486" s="17">
        <v>2.6280090555834201E-2</v>
      </c>
      <c r="Z486" s="17">
        <v>2.2767205420929498E-2</v>
      </c>
      <c r="AA486" s="17">
        <v>0</v>
      </c>
      <c r="AB486" s="17">
        <v>0</v>
      </c>
      <c r="AC486" s="17">
        <v>0</v>
      </c>
      <c r="AD486" s="17">
        <v>0</v>
      </c>
      <c r="AE486" s="17">
        <v>0</v>
      </c>
      <c r="AF486" s="17"/>
      <c r="AG486" s="17">
        <v>0</v>
      </c>
      <c r="AH486" s="17">
        <v>1.5891502432851898E-2</v>
      </c>
      <c r="AI486" s="17">
        <v>8.7521668540132304E-3</v>
      </c>
      <c r="AJ486" s="17">
        <v>2.9527204418504299E-2</v>
      </c>
      <c r="AK486" s="17">
        <v>1.3015657853286299E-2</v>
      </c>
      <c r="AL486" s="17">
        <v>3.1011078911979802E-2</v>
      </c>
      <c r="AM486" s="17"/>
      <c r="AN486" s="17">
        <v>1.41899101297793E-2</v>
      </c>
      <c r="AO486" s="17">
        <v>1.7337583706691199E-2</v>
      </c>
      <c r="AP486" s="17">
        <v>1.5742937311946401E-2</v>
      </c>
      <c r="AQ486" s="17"/>
      <c r="AR486" s="17">
        <v>4.3151465985949702E-3</v>
      </c>
      <c r="AS486" s="17">
        <v>8.9981502207628003E-3</v>
      </c>
      <c r="AT486" s="17">
        <v>2.5311875560072101E-2</v>
      </c>
      <c r="AU486" s="17"/>
      <c r="AV486" s="17">
        <v>0</v>
      </c>
      <c r="AW486" s="17">
        <v>1.50045821835993E-2</v>
      </c>
      <c r="AX486" s="17">
        <v>2.7637317020590801E-2</v>
      </c>
      <c r="AY486" s="17"/>
      <c r="AZ486" s="17">
        <v>1.09947606088606E-2</v>
      </c>
      <c r="BA486" s="17">
        <v>3.3267740491831101E-2</v>
      </c>
    </row>
    <row r="487" spans="2:53" x14ac:dyDescent="0.35">
      <c r="B487" t="s">
        <v>261</v>
      </c>
      <c r="C487" s="17">
        <v>8.0751729141582296E-2</v>
      </c>
      <c r="D487" s="17">
        <v>5.8975165151962501E-2</v>
      </c>
      <c r="E487" s="17">
        <v>9.9344483908075404E-2</v>
      </c>
      <c r="F487" s="17"/>
      <c r="G487" s="17">
        <v>7.4907433513015598E-2</v>
      </c>
      <c r="H487" s="17">
        <v>6.5346749803810902E-2</v>
      </c>
      <c r="I487" s="17">
        <v>7.2237297634554706E-2</v>
      </c>
      <c r="J487" s="17">
        <v>8.3331432722367704E-2</v>
      </c>
      <c r="K487" s="17">
        <v>0.100475025644674</v>
      </c>
      <c r="L487" s="17">
        <v>8.3123875604622199E-2</v>
      </c>
      <c r="M487" s="17"/>
      <c r="N487" s="17">
        <v>6.7653010275167597E-2</v>
      </c>
      <c r="O487" s="17">
        <v>8.9374876162596303E-2</v>
      </c>
      <c r="P487" s="17"/>
      <c r="Q487" s="17">
        <v>0.131526716790211</v>
      </c>
      <c r="R487" s="17">
        <v>8.6660906749423894E-2</v>
      </c>
      <c r="S487" s="17">
        <v>0.102455944723804</v>
      </c>
      <c r="T487" s="17">
        <v>6.8032372724913207E-2</v>
      </c>
      <c r="U487" s="17">
        <v>6.8375575881407205E-2</v>
      </c>
      <c r="V487" s="17">
        <v>0.123516836039491</v>
      </c>
      <c r="W487" s="17">
        <v>8.2106931852022294E-2</v>
      </c>
      <c r="X487" s="17">
        <v>7.3324725052508893E-2</v>
      </c>
      <c r="Y487" s="17">
        <v>6.0964214888393001E-2</v>
      </c>
      <c r="Z487" s="17">
        <v>1.49668785559524E-2</v>
      </c>
      <c r="AA487" s="17">
        <v>2.44724701729973E-2</v>
      </c>
      <c r="AB487" s="17">
        <v>3.6745508177577997E-2</v>
      </c>
      <c r="AC487" s="17">
        <v>0</v>
      </c>
      <c r="AD487" s="17">
        <v>0</v>
      </c>
      <c r="AE487" s="17">
        <v>0</v>
      </c>
      <c r="AF487" s="17"/>
      <c r="AG487" s="17">
        <v>3.8795271584360497E-2</v>
      </c>
      <c r="AH487" s="17">
        <v>5.8093875657477499E-2</v>
      </c>
      <c r="AI487" s="17">
        <v>3.0696188995015701E-2</v>
      </c>
      <c r="AJ487" s="17">
        <v>4.6819088308406802E-2</v>
      </c>
      <c r="AK487" s="17">
        <v>7.6594435818826301E-2</v>
      </c>
      <c r="AL487" s="17">
        <v>0.116959158779555</v>
      </c>
      <c r="AM487" s="17"/>
      <c r="AN487" s="17">
        <v>5.3043758501292497E-2</v>
      </c>
      <c r="AO487" s="17">
        <v>7.3981882698707299E-2</v>
      </c>
      <c r="AP487" s="17">
        <v>5.5144932191390099E-2</v>
      </c>
      <c r="AQ487" s="17"/>
      <c r="AR487" s="17">
        <v>2.26905993686074E-2</v>
      </c>
      <c r="AS487" s="17">
        <v>4.3114070215216599E-2</v>
      </c>
      <c r="AT487" s="17">
        <v>7.5709063060552195E-2</v>
      </c>
      <c r="AU487" s="17"/>
      <c r="AV487" s="17">
        <v>2.8226598876702699E-2</v>
      </c>
      <c r="AW487" s="17">
        <v>5.4053134811027102E-2</v>
      </c>
      <c r="AX487" s="17">
        <v>6.7197171816791204E-2</v>
      </c>
      <c r="AY487" s="17"/>
      <c r="AZ487" s="17">
        <v>5.0403883124954703E-2</v>
      </c>
      <c r="BA487" s="17">
        <v>0.121019421447463</v>
      </c>
    </row>
    <row r="488" spans="2:53" x14ac:dyDescent="0.35">
      <c r="C488" s="17"/>
      <c r="D488" s="17"/>
      <c r="E488" s="17"/>
      <c r="F488" s="17"/>
      <c r="G488" s="17"/>
      <c r="H488" s="17"/>
      <c r="I488" s="17"/>
      <c r="J488" s="17"/>
      <c r="K488" s="17"/>
      <c r="L488" s="17"/>
      <c r="M488" s="17"/>
      <c r="N488" s="17"/>
      <c r="O488" s="17"/>
      <c r="P488" s="17"/>
      <c r="Q488" s="17"/>
      <c r="R488" s="17"/>
      <c r="S488" s="17"/>
      <c r="T488" s="17"/>
      <c r="U488" s="17"/>
      <c r="V488" s="17"/>
      <c r="W488" s="17"/>
      <c r="X488" s="17"/>
      <c r="Y488" s="17"/>
      <c r="Z488" s="17"/>
      <c r="AA488" s="17"/>
      <c r="AB488" s="17"/>
      <c r="AC488" s="17"/>
      <c r="AD488" s="17"/>
      <c r="AE488" s="17"/>
      <c r="AF488" s="17"/>
      <c r="AG488" s="17"/>
      <c r="AH488" s="17"/>
      <c r="AI488" s="17"/>
      <c r="AJ488" s="17"/>
      <c r="AK488" s="17"/>
      <c r="AL488" s="17"/>
      <c r="AM488" s="17"/>
      <c r="AN488" s="17"/>
      <c r="AO488" s="17"/>
      <c r="AP488" s="17"/>
      <c r="AQ488" s="17"/>
      <c r="AR488" s="17"/>
      <c r="AS488" s="17"/>
      <c r="AT488" s="17"/>
      <c r="AU488" s="17"/>
      <c r="AV488" s="17"/>
      <c r="AW488" s="17"/>
      <c r="AX488" s="17"/>
      <c r="AY488" s="17"/>
      <c r="AZ488" s="17"/>
      <c r="BA488" s="17"/>
    </row>
    <row r="489" spans="2:53" x14ac:dyDescent="0.35">
      <c r="B489" s="6" t="s">
        <v>265</v>
      </c>
      <c r="C489" s="17"/>
      <c r="D489" s="17"/>
      <c r="E489" s="17"/>
      <c r="F489" s="17"/>
      <c r="G489" s="17"/>
      <c r="H489" s="17"/>
      <c r="I489" s="17"/>
      <c r="J489" s="17"/>
      <c r="K489" s="17"/>
      <c r="L489" s="17"/>
      <c r="M489" s="17"/>
      <c r="N489" s="17"/>
      <c r="O489" s="17"/>
      <c r="P489" s="17"/>
      <c r="Q489" s="17"/>
      <c r="R489" s="17"/>
      <c r="S489" s="17"/>
      <c r="T489" s="17"/>
      <c r="U489" s="17"/>
      <c r="V489" s="17"/>
      <c r="W489" s="17"/>
      <c r="X489" s="17"/>
      <c r="Y489" s="17"/>
      <c r="Z489" s="17"/>
      <c r="AA489" s="17"/>
      <c r="AB489" s="17"/>
      <c r="AC489" s="17"/>
      <c r="AD489" s="17"/>
      <c r="AE489" s="17"/>
      <c r="AF489" s="17"/>
      <c r="AG489" s="17"/>
      <c r="AH489" s="17"/>
      <c r="AI489" s="17"/>
      <c r="AJ489" s="17"/>
      <c r="AK489" s="17"/>
      <c r="AL489" s="17"/>
      <c r="AM489" s="17"/>
      <c r="AN489" s="17"/>
      <c r="AO489" s="17"/>
      <c r="AP489" s="17"/>
      <c r="AQ489" s="17"/>
      <c r="AR489" s="17"/>
      <c r="AS489" s="17"/>
      <c r="AT489" s="17"/>
      <c r="AU489" s="17"/>
      <c r="AV489" s="17"/>
      <c r="AW489" s="17"/>
      <c r="AX489" s="17"/>
      <c r="AY489" s="17"/>
      <c r="AZ489" s="17"/>
      <c r="BA489" s="17"/>
    </row>
    <row r="490" spans="2:53" x14ac:dyDescent="0.35">
      <c r="B490" s="21" t="s">
        <v>86</v>
      </c>
      <c r="C490" s="17"/>
      <c r="D490" s="17"/>
      <c r="E490" s="17"/>
      <c r="F490" s="17"/>
      <c r="G490" s="17"/>
      <c r="H490" s="17"/>
      <c r="I490" s="17"/>
      <c r="J490" s="17"/>
      <c r="K490" s="17"/>
      <c r="L490" s="17"/>
      <c r="M490" s="17"/>
      <c r="N490" s="17"/>
      <c r="O490" s="17"/>
      <c r="P490" s="17"/>
      <c r="Q490" s="17"/>
      <c r="R490" s="17"/>
      <c r="S490" s="17"/>
      <c r="T490" s="17"/>
      <c r="U490" s="17"/>
      <c r="V490" s="17"/>
      <c r="W490" s="17"/>
      <c r="X490" s="17"/>
      <c r="Y490" s="17"/>
      <c r="Z490" s="17"/>
      <c r="AA490" s="17"/>
      <c r="AB490" s="17"/>
      <c r="AC490" s="17"/>
      <c r="AD490" s="17"/>
      <c r="AE490" s="17"/>
      <c r="AF490" s="17"/>
      <c r="AG490" s="17"/>
      <c r="AH490" s="17"/>
      <c r="AI490" s="17"/>
      <c r="AJ490" s="17"/>
      <c r="AK490" s="17"/>
      <c r="AL490" s="17"/>
      <c r="AM490" s="17"/>
      <c r="AN490" s="17"/>
      <c r="AO490" s="17"/>
      <c r="AP490" s="17"/>
      <c r="AQ490" s="17"/>
      <c r="AR490" s="17"/>
      <c r="AS490" s="17"/>
      <c r="AT490" s="17"/>
      <c r="AU490" s="17"/>
      <c r="AV490" s="17"/>
      <c r="AW490" s="17"/>
      <c r="AX490" s="17"/>
      <c r="AY490" s="17"/>
      <c r="AZ490" s="17"/>
      <c r="BA490" s="17"/>
    </row>
    <row r="491" spans="2:53" x14ac:dyDescent="0.35">
      <c r="B491" t="s">
        <v>255</v>
      </c>
      <c r="C491" s="17">
        <v>4.8739404142124403E-2</v>
      </c>
      <c r="D491" s="17">
        <v>4.79198116673809E-2</v>
      </c>
      <c r="E491" s="17">
        <v>4.9656213136044597E-2</v>
      </c>
      <c r="F491" s="17"/>
      <c r="G491" s="17">
        <v>0.12556531255859699</v>
      </c>
      <c r="H491" s="17">
        <v>6.8126445720430404E-2</v>
      </c>
      <c r="I491" s="17">
        <v>3.2159907816853101E-2</v>
      </c>
      <c r="J491" s="17">
        <v>3.2997876004020099E-2</v>
      </c>
      <c r="K491" s="17">
        <v>3.6008138324624302E-2</v>
      </c>
      <c r="L491" s="17">
        <v>3.5517489572745101E-2</v>
      </c>
      <c r="M491" s="17"/>
      <c r="N491" s="17">
        <v>6.6795706655605594E-2</v>
      </c>
      <c r="O491" s="17">
        <v>3.6852581253752098E-2</v>
      </c>
      <c r="P491" s="17"/>
      <c r="Q491" s="17">
        <v>9.72323002735309E-2</v>
      </c>
      <c r="R491" s="17">
        <v>5.6486349883847001E-2</v>
      </c>
      <c r="S491" s="17">
        <v>4.4353911355969597E-2</v>
      </c>
      <c r="T491" s="17">
        <v>1.8168407832986001E-2</v>
      </c>
      <c r="U491" s="17">
        <v>4.6584075402872301E-2</v>
      </c>
      <c r="V491" s="17">
        <v>5.2349507225340201E-2</v>
      </c>
      <c r="W491" s="17">
        <v>7.6009457390114193E-2</v>
      </c>
      <c r="X491" s="17">
        <v>6.1679627445621402E-2</v>
      </c>
      <c r="Y491" s="17">
        <v>3.0891622654365299E-2</v>
      </c>
      <c r="Z491" s="17">
        <v>3.6214372852458702E-2</v>
      </c>
      <c r="AA491" s="17">
        <v>1.1827399707937E-2</v>
      </c>
      <c r="AB491" s="17">
        <v>4.2047585300633801E-2</v>
      </c>
      <c r="AC491" s="17">
        <v>5.2533224813504503E-2</v>
      </c>
      <c r="AD491" s="17">
        <v>5.6575940926904399E-2</v>
      </c>
      <c r="AE491" s="17">
        <v>7.0973145436314694E-2</v>
      </c>
      <c r="AF491" s="17"/>
      <c r="AG491" s="17">
        <v>6.4368595249759894E-2</v>
      </c>
      <c r="AH491" s="17">
        <v>3.07095653658245E-2</v>
      </c>
      <c r="AI491" s="17">
        <v>6.8787228805867601E-2</v>
      </c>
      <c r="AJ491" s="17">
        <v>9.6544686663044596E-2</v>
      </c>
      <c r="AK491" s="17">
        <v>6.2304066498678201E-2</v>
      </c>
      <c r="AL491" s="17">
        <v>2.0031584133512501E-2</v>
      </c>
      <c r="AM491" s="17"/>
      <c r="AN491" s="17">
        <v>6.1151040718988497E-2</v>
      </c>
      <c r="AO491" s="17">
        <v>4.92954261161112E-2</v>
      </c>
      <c r="AP491" s="17">
        <v>5.1498959534622898E-2</v>
      </c>
      <c r="AQ491" s="17"/>
      <c r="AR491" s="17">
        <v>0.18860138852428701</v>
      </c>
      <c r="AS491" s="17">
        <v>5.8003274696434098E-2</v>
      </c>
      <c r="AT491" s="17">
        <v>2.5705128476276599E-2</v>
      </c>
      <c r="AU491" s="17"/>
      <c r="AV491" s="17">
        <v>0.159277155270663</v>
      </c>
      <c r="AW491" s="17">
        <v>4.2963259198667503E-2</v>
      </c>
      <c r="AX491" s="17">
        <v>3.7300547801608602E-2</v>
      </c>
      <c r="AY491" s="17"/>
      <c r="AZ491" s="17">
        <v>5.54652271979795E-2</v>
      </c>
      <c r="BA491" s="17">
        <v>3.9815101139908701E-2</v>
      </c>
    </row>
    <row r="492" spans="2:53" x14ac:dyDescent="0.35">
      <c r="B492" t="s">
        <v>256</v>
      </c>
      <c r="C492" s="17">
        <v>0.22534777923759</v>
      </c>
      <c r="D492" s="17">
        <v>0.24844828904944</v>
      </c>
      <c r="E492" s="17">
        <v>0.205225406423753</v>
      </c>
      <c r="F492" s="17"/>
      <c r="G492" s="17">
        <v>0.225113735713523</v>
      </c>
      <c r="H492" s="17">
        <v>0.19891728742790099</v>
      </c>
      <c r="I492" s="17">
        <v>0.19523488931233601</v>
      </c>
      <c r="J492" s="17">
        <v>0.19753444458900599</v>
      </c>
      <c r="K492" s="17">
        <v>0.216471906546361</v>
      </c>
      <c r="L492" s="17">
        <v>0.28224941825872801</v>
      </c>
      <c r="M492" s="17"/>
      <c r="N492" s="17">
        <v>0.227631945857037</v>
      </c>
      <c r="O492" s="17">
        <v>0.22384406694474299</v>
      </c>
      <c r="P492" s="17"/>
      <c r="Q492" s="17">
        <v>0.14339336338691999</v>
      </c>
      <c r="R492" s="17">
        <v>0.19040510118030499</v>
      </c>
      <c r="S492" s="17">
        <v>0.184836950720767</v>
      </c>
      <c r="T492" s="17">
        <v>0.22396459185838999</v>
      </c>
      <c r="U492" s="17">
        <v>0.20250572132229999</v>
      </c>
      <c r="V492" s="17">
        <v>0.24910069417007399</v>
      </c>
      <c r="W492" s="17">
        <v>0.26454761514047598</v>
      </c>
      <c r="X492" s="17">
        <v>0.22586107371925801</v>
      </c>
      <c r="Y492" s="17">
        <v>0.207267756051395</v>
      </c>
      <c r="Z492" s="17">
        <v>0.36560853926534798</v>
      </c>
      <c r="AA492" s="17">
        <v>0.31394659578537298</v>
      </c>
      <c r="AB492" s="17">
        <v>0.265687609552059</v>
      </c>
      <c r="AC492" s="17">
        <v>0.31779977947537302</v>
      </c>
      <c r="AD492" s="17">
        <v>0.42075059992956698</v>
      </c>
      <c r="AE492" s="17">
        <v>0.15521998148617899</v>
      </c>
      <c r="AF492" s="17"/>
      <c r="AG492" s="17">
        <v>0.389891203579326</v>
      </c>
      <c r="AH492" s="17">
        <v>0.165725475250631</v>
      </c>
      <c r="AI492" s="17">
        <v>0.26181605261789997</v>
      </c>
      <c r="AJ492" s="17">
        <v>0.31928662071289399</v>
      </c>
      <c r="AK492" s="17">
        <v>0.29438999228374302</v>
      </c>
      <c r="AL492" s="17">
        <v>0.15064934034928201</v>
      </c>
      <c r="AM492" s="17"/>
      <c r="AN492" s="17">
        <v>0.26767488966144598</v>
      </c>
      <c r="AO492" s="17">
        <v>0.22330711657247099</v>
      </c>
      <c r="AP492" s="17">
        <v>0.24518900133194499</v>
      </c>
      <c r="AQ492" s="17"/>
      <c r="AR492" s="17">
        <v>0.46349495960930298</v>
      </c>
      <c r="AS492" s="17">
        <v>0.34506360706473199</v>
      </c>
      <c r="AT492" s="17">
        <v>0.13336335102667099</v>
      </c>
      <c r="AU492" s="17"/>
      <c r="AV492" s="17">
        <v>0.35191658826196398</v>
      </c>
      <c r="AW492" s="17">
        <v>0.30181526406063303</v>
      </c>
      <c r="AX492" s="17">
        <v>0.124652881890338</v>
      </c>
      <c r="AY492" s="17"/>
      <c r="AZ492" s="17">
        <v>0.25524333639072599</v>
      </c>
      <c r="BA492" s="17">
        <v>0.18568021613951299</v>
      </c>
    </row>
    <row r="493" spans="2:53" x14ac:dyDescent="0.35">
      <c r="B493" t="s">
        <v>257</v>
      </c>
      <c r="C493" s="17">
        <v>0.31790777667145798</v>
      </c>
      <c r="D493" s="17">
        <v>0.32305582921248799</v>
      </c>
      <c r="E493" s="17">
        <v>0.31381823609283299</v>
      </c>
      <c r="F493" s="17"/>
      <c r="G493" s="17">
        <v>0.29533266166671002</v>
      </c>
      <c r="H493" s="17">
        <v>0.325198297056915</v>
      </c>
      <c r="I493" s="17">
        <v>0.310474705602517</v>
      </c>
      <c r="J493" s="17">
        <v>0.31694762179281499</v>
      </c>
      <c r="K493" s="17">
        <v>0.32136927975547702</v>
      </c>
      <c r="L493" s="17">
        <v>0.32575265324585301</v>
      </c>
      <c r="M493" s="17"/>
      <c r="N493" s="17">
        <v>0.31990995187947102</v>
      </c>
      <c r="O493" s="17">
        <v>0.31658970493050398</v>
      </c>
      <c r="P493" s="17"/>
      <c r="Q493" s="17">
        <v>0.30224071474347602</v>
      </c>
      <c r="R493" s="17">
        <v>0.30643879956690601</v>
      </c>
      <c r="S493" s="17">
        <v>0.28076743226984602</v>
      </c>
      <c r="T493" s="17">
        <v>0.37281685524250002</v>
      </c>
      <c r="U493" s="17">
        <v>0.33795937343136601</v>
      </c>
      <c r="V493" s="17">
        <v>0.29456036097921101</v>
      </c>
      <c r="W493" s="17">
        <v>0.25964148986484997</v>
      </c>
      <c r="X493" s="17">
        <v>0.31762037759068401</v>
      </c>
      <c r="Y493" s="17">
        <v>0.36927936179584903</v>
      </c>
      <c r="Z493" s="17">
        <v>0.26881188918672899</v>
      </c>
      <c r="AA493" s="17">
        <v>0.32662684873155201</v>
      </c>
      <c r="AB493" s="17">
        <v>0.30318478864467302</v>
      </c>
      <c r="AC493" s="17">
        <v>0.45391357562047602</v>
      </c>
      <c r="AD493" s="17">
        <v>0.273018621938035</v>
      </c>
      <c r="AE493" s="17">
        <v>0.47972480881659901</v>
      </c>
      <c r="AF493" s="17"/>
      <c r="AG493" s="17">
        <v>0.34757712856411499</v>
      </c>
      <c r="AH493" s="17">
        <v>0.31959283775859398</v>
      </c>
      <c r="AI493" s="17">
        <v>0.216307254684453</v>
      </c>
      <c r="AJ493" s="17">
        <v>0.31906379567795301</v>
      </c>
      <c r="AK493" s="17">
        <v>0.38789009367928301</v>
      </c>
      <c r="AL493" s="17">
        <v>0.31970497163788297</v>
      </c>
      <c r="AM493" s="17"/>
      <c r="AN493" s="17">
        <v>0.286999295729435</v>
      </c>
      <c r="AO493" s="17">
        <v>0.38537425862114</v>
      </c>
      <c r="AP493" s="17">
        <v>0.31505055372139901</v>
      </c>
      <c r="AQ493" s="17"/>
      <c r="AR493" s="17">
        <v>0.206849568169125</v>
      </c>
      <c r="AS493" s="17">
        <v>0.37822420841059301</v>
      </c>
      <c r="AT493" s="17">
        <v>0.30330748012155201</v>
      </c>
      <c r="AU493" s="17"/>
      <c r="AV493" s="17">
        <v>0.25380559844905698</v>
      </c>
      <c r="AW493" s="17">
        <v>0.35396569759411001</v>
      </c>
      <c r="AX493" s="17">
        <v>0.295552390135915</v>
      </c>
      <c r="AY493" s="17"/>
      <c r="AZ493" s="17">
        <v>0.31227302386525801</v>
      </c>
      <c r="BA493" s="17">
        <v>0.32538436964268302</v>
      </c>
    </row>
    <row r="494" spans="2:53" x14ac:dyDescent="0.35">
      <c r="B494" t="s">
        <v>258</v>
      </c>
      <c r="C494" s="17">
        <v>0.15789146464269799</v>
      </c>
      <c r="D494" s="17">
        <v>0.16408347221825201</v>
      </c>
      <c r="E494" s="17">
        <v>0.152846345562068</v>
      </c>
      <c r="F494" s="17"/>
      <c r="G494" s="17">
        <v>0.10179112868127101</v>
      </c>
      <c r="H494" s="17">
        <v>0.12679055496594399</v>
      </c>
      <c r="I494" s="17">
        <v>0.186358557612334</v>
      </c>
      <c r="J494" s="17">
        <v>0.191746275679017</v>
      </c>
      <c r="K494" s="17">
        <v>0.166979024827556</v>
      </c>
      <c r="L494" s="17">
        <v>0.152735637198813</v>
      </c>
      <c r="M494" s="17"/>
      <c r="N494" s="17">
        <v>0.17155370660480501</v>
      </c>
      <c r="O494" s="17">
        <v>0.14889733916543599</v>
      </c>
      <c r="P494" s="17"/>
      <c r="Q494" s="17">
        <v>7.9199613028622204E-2</v>
      </c>
      <c r="R494" s="17">
        <v>0.15544964518819801</v>
      </c>
      <c r="S494" s="17">
        <v>0.153946384875815</v>
      </c>
      <c r="T494" s="17">
        <v>0.14678914824452699</v>
      </c>
      <c r="U494" s="17">
        <v>0.18940171653410001</v>
      </c>
      <c r="V494" s="17">
        <v>0.15965150397995301</v>
      </c>
      <c r="W494" s="17">
        <v>0.20298950619547201</v>
      </c>
      <c r="X494" s="17">
        <v>0.163353240123424</v>
      </c>
      <c r="Y494" s="17">
        <v>0.20783479616258199</v>
      </c>
      <c r="Z494" s="17">
        <v>0.154238328925208</v>
      </c>
      <c r="AA494" s="17">
        <v>0.14369658728387699</v>
      </c>
      <c r="AB494" s="17">
        <v>0.23999683117773901</v>
      </c>
      <c r="AC494" s="17">
        <v>0.15089142562383501</v>
      </c>
      <c r="AD494" s="17">
        <v>8.0051166757384495E-2</v>
      </c>
      <c r="AE494" s="17">
        <v>9.6038341155718104E-2</v>
      </c>
      <c r="AF494" s="17"/>
      <c r="AG494" s="17">
        <v>0.10967193937641299</v>
      </c>
      <c r="AH494" s="17">
        <v>0.20974412504583601</v>
      </c>
      <c r="AI494" s="17">
        <v>0.173379886910623</v>
      </c>
      <c r="AJ494" s="17">
        <v>0.140520260610703</v>
      </c>
      <c r="AK494" s="17">
        <v>0.12659479737656401</v>
      </c>
      <c r="AL494" s="17">
        <v>0.17592609121339201</v>
      </c>
      <c r="AM494" s="17"/>
      <c r="AN494" s="17">
        <v>0.15430305636223901</v>
      </c>
      <c r="AO494" s="17">
        <v>0.14970449838094399</v>
      </c>
      <c r="AP494" s="17">
        <v>0.174728412955343</v>
      </c>
      <c r="AQ494" s="17"/>
      <c r="AR494" s="17">
        <v>4.9999916204143902E-2</v>
      </c>
      <c r="AS494" s="17">
        <v>0.107291214110787</v>
      </c>
      <c r="AT494" s="17">
        <v>0.21779113973877701</v>
      </c>
      <c r="AU494" s="17"/>
      <c r="AV494" s="17">
        <v>0.109067993668839</v>
      </c>
      <c r="AW494" s="17">
        <v>0.14513813636887199</v>
      </c>
      <c r="AX494" s="17">
        <v>0.199126355677228</v>
      </c>
      <c r="AY494" s="17"/>
      <c r="AZ494" s="17">
        <v>0.17018538317677501</v>
      </c>
      <c r="BA494" s="17">
        <v>0.141579014378763</v>
      </c>
    </row>
    <row r="495" spans="2:53" x14ac:dyDescent="0.35">
      <c r="B495" t="s">
        <v>259</v>
      </c>
      <c r="C495" s="17">
        <v>0.12687309085659301</v>
      </c>
      <c r="D495" s="17">
        <v>0.152296986541122</v>
      </c>
      <c r="E495" s="17">
        <v>0.101280160281965</v>
      </c>
      <c r="F495" s="17"/>
      <c r="G495" s="17">
        <v>9.3623486382890503E-2</v>
      </c>
      <c r="H495" s="17">
        <v>0.141481307696077</v>
      </c>
      <c r="I495" s="17">
        <v>0.18640293782431</v>
      </c>
      <c r="J495" s="17">
        <v>0.119857423325231</v>
      </c>
      <c r="K495" s="17">
        <v>0.12932055054852401</v>
      </c>
      <c r="L495" s="17">
        <v>9.8652233590415001E-2</v>
      </c>
      <c r="M495" s="17"/>
      <c r="N495" s="17">
        <v>0.115629075926167</v>
      </c>
      <c r="O495" s="17">
        <v>0.13427524940662799</v>
      </c>
      <c r="P495" s="17"/>
      <c r="Q495" s="17">
        <v>0.18276908941491901</v>
      </c>
      <c r="R495" s="17">
        <v>0.13668691708269801</v>
      </c>
      <c r="S495" s="17">
        <v>0.16983490861907899</v>
      </c>
      <c r="T495" s="17">
        <v>0.11876559217584701</v>
      </c>
      <c r="U495" s="17">
        <v>0.118556631646176</v>
      </c>
      <c r="V495" s="17">
        <v>9.9211730788307598E-2</v>
      </c>
      <c r="W495" s="17">
        <v>9.7313116673593394E-2</v>
      </c>
      <c r="X495" s="17">
        <v>0.13059520574739999</v>
      </c>
      <c r="Y495" s="17">
        <v>0.115720339672468</v>
      </c>
      <c r="Z495" s="17">
        <v>0.10997475460272101</v>
      </c>
      <c r="AA495" s="17">
        <v>0.16962046968401401</v>
      </c>
      <c r="AB495" s="17">
        <v>8.8532171874706397E-2</v>
      </c>
      <c r="AC495" s="17">
        <v>2.48619944668124E-2</v>
      </c>
      <c r="AD495" s="17">
        <v>0.16960367044810901</v>
      </c>
      <c r="AE495" s="17">
        <v>0.17478518757204101</v>
      </c>
      <c r="AF495" s="17"/>
      <c r="AG495" s="17">
        <v>3.3934763785011798E-2</v>
      </c>
      <c r="AH495" s="17">
        <v>0.190818003261226</v>
      </c>
      <c r="AI495" s="17">
        <v>0.18651341597373899</v>
      </c>
      <c r="AJ495" s="17">
        <v>6.2755265562534301E-2</v>
      </c>
      <c r="AK495" s="17">
        <v>5.5068421510801401E-2</v>
      </c>
      <c r="AL495" s="17">
        <v>0.14770176442383201</v>
      </c>
      <c r="AM495" s="17"/>
      <c r="AN495" s="17">
        <v>0.13393006060964999</v>
      </c>
      <c r="AO495" s="17">
        <v>8.27943562701971E-2</v>
      </c>
      <c r="AP495" s="17">
        <v>0.12566628541646799</v>
      </c>
      <c r="AQ495" s="17"/>
      <c r="AR495" s="17">
        <v>4.8428899459741701E-2</v>
      </c>
      <c r="AS495" s="17">
        <v>3.5452538205818701E-2</v>
      </c>
      <c r="AT495" s="17">
        <v>0.20972580859208001</v>
      </c>
      <c r="AU495" s="17"/>
      <c r="AV495" s="17">
        <v>7.4305446298626204E-2</v>
      </c>
      <c r="AW495" s="17">
        <v>7.3858239553311195E-2</v>
      </c>
      <c r="AX495" s="17">
        <v>0.225737881909997</v>
      </c>
      <c r="AY495" s="17"/>
      <c r="AZ495" s="17">
        <v>0.13629020061812699</v>
      </c>
      <c r="BA495" s="17">
        <v>0.11437779619612901</v>
      </c>
    </row>
    <row r="496" spans="2:53" x14ac:dyDescent="0.35">
      <c r="B496" t="s">
        <v>260</v>
      </c>
      <c r="C496" s="17">
        <v>2.91602362609019E-2</v>
      </c>
      <c r="D496" s="17">
        <v>1.3255392565845099E-2</v>
      </c>
      <c r="E496" s="17">
        <v>4.3673706900499903E-2</v>
      </c>
      <c r="F496" s="17"/>
      <c r="G496" s="17">
        <v>5.4598009923873501E-2</v>
      </c>
      <c r="H496" s="17">
        <v>5.2237124588822001E-2</v>
      </c>
      <c r="I496" s="17">
        <v>1.7995677039509599E-2</v>
      </c>
      <c r="J496" s="17">
        <v>3.6294414349335002E-2</v>
      </c>
      <c r="K496" s="17">
        <v>2.1059443445459201E-2</v>
      </c>
      <c r="L496" s="17">
        <v>1.31835190939777E-2</v>
      </c>
      <c r="M496" s="17"/>
      <c r="N496" s="17">
        <v>2.81042275630187E-2</v>
      </c>
      <c r="O496" s="17">
        <v>2.98554277792622E-2</v>
      </c>
      <c r="P496" s="17"/>
      <c r="Q496" s="17">
        <v>5.4217382949678899E-2</v>
      </c>
      <c r="R496" s="17">
        <v>3.3240878642853501E-2</v>
      </c>
      <c r="S496" s="17">
        <v>5.6426581425420098E-2</v>
      </c>
      <c r="T496" s="17">
        <v>4.0303052671680099E-2</v>
      </c>
      <c r="U496" s="17">
        <v>3.9514475385522399E-2</v>
      </c>
      <c r="V496" s="17">
        <v>1.26728433568672E-2</v>
      </c>
      <c r="W496" s="17">
        <v>8.17294805452695E-3</v>
      </c>
      <c r="X496" s="17">
        <v>9.3933357822085506E-3</v>
      </c>
      <c r="Y496" s="17">
        <v>2.2621164152042499E-2</v>
      </c>
      <c r="Z496" s="17">
        <v>1.1114635089836801E-2</v>
      </c>
      <c r="AA496" s="17">
        <v>0</v>
      </c>
      <c r="AB496" s="17">
        <v>1.3090544254072399E-2</v>
      </c>
      <c r="AC496" s="17">
        <v>0</v>
      </c>
      <c r="AD496" s="17">
        <v>0</v>
      </c>
      <c r="AE496" s="17">
        <v>0</v>
      </c>
      <c r="AF496" s="17"/>
      <c r="AG496" s="17">
        <v>7.2215466851597203E-3</v>
      </c>
      <c r="AH496" s="17">
        <v>2.2166678530240298E-2</v>
      </c>
      <c r="AI496" s="17">
        <v>2.95216588182967E-2</v>
      </c>
      <c r="AJ496" s="17">
        <v>1.33069065028178E-2</v>
      </c>
      <c r="AK496" s="17">
        <v>1.1279499168847899E-2</v>
      </c>
      <c r="AL496" s="17">
        <v>5.0566042537170099E-2</v>
      </c>
      <c r="AM496" s="17"/>
      <c r="AN496" s="17">
        <v>1.5652893650368298E-2</v>
      </c>
      <c r="AO496" s="17">
        <v>4.4879776741735301E-2</v>
      </c>
      <c r="AP496" s="17">
        <v>1.8993443184404601E-2</v>
      </c>
      <c r="AQ496" s="17"/>
      <c r="AR496" s="17">
        <v>4.3151465985949702E-3</v>
      </c>
      <c r="AS496" s="17">
        <v>2.6331935653891501E-2</v>
      </c>
      <c r="AT496" s="17">
        <v>2.9530061585286801E-2</v>
      </c>
      <c r="AU496" s="17"/>
      <c r="AV496" s="17">
        <v>4.5875512181653699E-3</v>
      </c>
      <c r="AW496" s="17">
        <v>1.6757917796051999E-2</v>
      </c>
      <c r="AX496" s="17">
        <v>4.3389662578646002E-2</v>
      </c>
      <c r="AY496" s="17"/>
      <c r="AZ496" s="17">
        <v>1.67295875327521E-2</v>
      </c>
      <c r="BA496" s="17">
        <v>4.5654109924073101E-2</v>
      </c>
    </row>
    <row r="497" spans="2:53" x14ac:dyDescent="0.35">
      <c r="B497" t="s">
        <v>261</v>
      </c>
      <c r="C497" s="17">
        <v>9.4080248188634003E-2</v>
      </c>
      <c r="D497" s="17">
        <v>5.0940218745471499E-2</v>
      </c>
      <c r="E497" s="17">
        <v>0.13349993160283699</v>
      </c>
      <c r="F497" s="17"/>
      <c r="G497" s="17">
        <v>0.10397566507313399</v>
      </c>
      <c r="H497" s="17">
        <v>8.7248982543909906E-2</v>
      </c>
      <c r="I497" s="17">
        <v>7.1373324792141604E-2</v>
      </c>
      <c r="J497" s="17">
        <v>0.104621944260575</v>
      </c>
      <c r="K497" s="17">
        <v>0.108791656551998</v>
      </c>
      <c r="L497" s="17">
        <v>9.1909049039468102E-2</v>
      </c>
      <c r="M497" s="17"/>
      <c r="N497" s="17">
        <v>7.0375385513895494E-2</v>
      </c>
      <c r="O497" s="17">
        <v>0.109685630519675</v>
      </c>
      <c r="P497" s="17"/>
      <c r="Q497" s="17">
        <v>0.140947536202852</v>
      </c>
      <c r="R497" s="17">
        <v>0.121292308455191</v>
      </c>
      <c r="S497" s="17">
        <v>0.109833830733103</v>
      </c>
      <c r="T497" s="17">
        <v>7.9192351974069694E-2</v>
      </c>
      <c r="U497" s="17">
        <v>6.54780062776638E-2</v>
      </c>
      <c r="V497" s="17">
        <v>0.132453359500248</v>
      </c>
      <c r="W497" s="17">
        <v>9.1325866680967399E-2</v>
      </c>
      <c r="X497" s="17">
        <v>9.1497139591404597E-2</v>
      </c>
      <c r="Y497" s="17">
        <v>4.6384959511298403E-2</v>
      </c>
      <c r="Z497" s="17">
        <v>5.4037480077699401E-2</v>
      </c>
      <c r="AA497" s="17">
        <v>3.4282098807246697E-2</v>
      </c>
      <c r="AB497" s="17">
        <v>4.7460469196116302E-2</v>
      </c>
      <c r="AC497" s="17">
        <v>0</v>
      </c>
      <c r="AD497" s="17">
        <v>0</v>
      </c>
      <c r="AE497" s="17">
        <v>2.3258535533147901E-2</v>
      </c>
      <c r="AF497" s="17"/>
      <c r="AG497" s="17">
        <v>4.73348227602143E-2</v>
      </c>
      <c r="AH497" s="17">
        <v>6.1243314787649397E-2</v>
      </c>
      <c r="AI497" s="17">
        <v>6.3674502189120297E-2</v>
      </c>
      <c r="AJ497" s="17">
        <v>4.8522464270052502E-2</v>
      </c>
      <c r="AK497" s="17">
        <v>6.24731294820828E-2</v>
      </c>
      <c r="AL497" s="17">
        <v>0.13542020570492999</v>
      </c>
      <c r="AM497" s="17"/>
      <c r="AN497" s="17">
        <v>8.0288763267872806E-2</v>
      </c>
      <c r="AO497" s="17">
        <v>6.4644567297401104E-2</v>
      </c>
      <c r="AP497" s="17">
        <v>6.8873343855817004E-2</v>
      </c>
      <c r="AQ497" s="17"/>
      <c r="AR497" s="17">
        <v>3.8310121434804001E-2</v>
      </c>
      <c r="AS497" s="17">
        <v>4.9633221857743298E-2</v>
      </c>
      <c r="AT497" s="17">
        <v>8.0577030459356005E-2</v>
      </c>
      <c r="AU497" s="17"/>
      <c r="AV497" s="17">
        <v>4.7039666832685199E-2</v>
      </c>
      <c r="AW497" s="17">
        <v>6.5501485428355197E-2</v>
      </c>
      <c r="AX497" s="17">
        <v>7.4240280006266701E-2</v>
      </c>
      <c r="AY497" s="17"/>
      <c r="AZ497" s="17">
        <v>5.3813241218382199E-2</v>
      </c>
      <c r="BA497" s="17">
        <v>0.14750939257893</v>
      </c>
    </row>
    <row r="498" spans="2:53" x14ac:dyDescent="0.35">
      <c r="C498" s="17"/>
      <c r="D498" s="17"/>
      <c r="E498" s="17"/>
      <c r="F498" s="17"/>
      <c r="G498" s="17"/>
      <c r="H498" s="17"/>
      <c r="I498" s="17"/>
      <c r="J498" s="17"/>
      <c r="K498" s="17"/>
      <c r="L498" s="17"/>
      <c r="M498" s="17"/>
      <c r="N498" s="17"/>
      <c r="O498" s="17"/>
      <c r="P498" s="17"/>
      <c r="Q498" s="17"/>
      <c r="R498" s="17"/>
      <c r="S498" s="17"/>
      <c r="T498" s="17"/>
      <c r="U498" s="17"/>
      <c r="V498" s="17"/>
      <c r="W498" s="17"/>
      <c r="X498" s="17"/>
      <c r="Y498" s="17"/>
      <c r="Z498" s="17"/>
      <c r="AA498" s="17"/>
      <c r="AB498" s="17"/>
      <c r="AC498" s="17"/>
      <c r="AD498" s="17"/>
      <c r="AE498" s="17"/>
      <c r="AF498" s="17"/>
      <c r="AG498" s="17"/>
      <c r="AH498" s="17"/>
      <c r="AI498" s="17"/>
      <c r="AJ498" s="17"/>
      <c r="AK498" s="17"/>
      <c r="AL498" s="17"/>
      <c r="AM498" s="17"/>
      <c r="AN498" s="17"/>
      <c r="AO498" s="17"/>
      <c r="AP498" s="17"/>
      <c r="AQ498" s="17"/>
      <c r="AR498" s="17"/>
      <c r="AS498" s="17"/>
      <c r="AT498" s="17"/>
      <c r="AU498" s="17"/>
      <c r="AV498" s="17"/>
      <c r="AW498" s="17"/>
      <c r="AX498" s="17"/>
      <c r="AY498" s="17"/>
      <c r="AZ498" s="17"/>
      <c r="BA498" s="17"/>
    </row>
    <row r="499" spans="2:53" x14ac:dyDescent="0.35">
      <c r="B499" s="6" t="s">
        <v>266</v>
      </c>
      <c r="C499" s="17"/>
      <c r="D499" s="17"/>
      <c r="E499" s="17"/>
      <c r="F499" s="17"/>
      <c r="G499" s="17"/>
      <c r="H499" s="17"/>
      <c r="I499" s="17"/>
      <c r="J499" s="17"/>
      <c r="K499" s="17"/>
      <c r="L499" s="17"/>
      <c r="M499" s="17"/>
      <c r="N499" s="17"/>
      <c r="O499" s="17"/>
      <c r="P499" s="17"/>
      <c r="Q499" s="17"/>
      <c r="R499" s="17"/>
      <c r="S499" s="17"/>
      <c r="T499" s="17"/>
      <c r="U499" s="17"/>
      <c r="V499" s="17"/>
      <c r="W499" s="17"/>
      <c r="X499" s="17"/>
      <c r="Y499" s="17"/>
      <c r="Z499" s="17"/>
      <c r="AA499" s="17"/>
      <c r="AB499" s="17"/>
      <c r="AC499" s="17"/>
      <c r="AD499" s="17"/>
      <c r="AE499" s="17"/>
      <c r="AF499" s="17"/>
      <c r="AG499" s="17"/>
      <c r="AH499" s="17"/>
      <c r="AI499" s="17"/>
      <c r="AJ499" s="17"/>
      <c r="AK499" s="17"/>
      <c r="AL499" s="17"/>
      <c r="AM499" s="17"/>
      <c r="AN499" s="17"/>
      <c r="AO499" s="17"/>
      <c r="AP499" s="17"/>
      <c r="AQ499" s="17"/>
      <c r="AR499" s="17"/>
      <c r="AS499" s="17"/>
      <c r="AT499" s="17"/>
      <c r="AU499" s="17"/>
      <c r="AV499" s="17"/>
      <c r="AW499" s="17"/>
      <c r="AX499" s="17"/>
      <c r="AY499" s="17"/>
      <c r="AZ499" s="17"/>
      <c r="BA499" s="17"/>
    </row>
    <row r="500" spans="2:53" x14ac:dyDescent="0.35">
      <c r="B500" s="21" t="s">
        <v>86</v>
      </c>
      <c r="C500" s="17"/>
      <c r="D500" s="17"/>
      <c r="E500" s="17"/>
      <c r="F500" s="17"/>
      <c r="G500" s="17"/>
      <c r="H500" s="17"/>
      <c r="I500" s="17"/>
      <c r="J500" s="17"/>
      <c r="K500" s="17"/>
      <c r="L500" s="17"/>
      <c r="M500" s="17"/>
      <c r="N500" s="17"/>
      <c r="O500" s="17"/>
      <c r="P500" s="17"/>
      <c r="Q500" s="17"/>
      <c r="R500" s="17"/>
      <c r="S500" s="17"/>
      <c r="T500" s="17"/>
      <c r="U500" s="17"/>
      <c r="V500" s="17"/>
      <c r="W500" s="17"/>
      <c r="X500" s="17"/>
      <c r="Y500" s="17"/>
      <c r="Z500" s="17"/>
      <c r="AA500" s="17"/>
      <c r="AB500" s="17"/>
      <c r="AC500" s="17"/>
      <c r="AD500" s="17"/>
      <c r="AE500" s="17"/>
      <c r="AF500" s="17"/>
      <c r="AG500" s="17"/>
      <c r="AH500" s="17"/>
      <c r="AI500" s="17"/>
      <c r="AJ500" s="17"/>
      <c r="AK500" s="17"/>
      <c r="AL500" s="17"/>
      <c r="AM500" s="17"/>
      <c r="AN500" s="17"/>
      <c r="AO500" s="17"/>
      <c r="AP500" s="17"/>
      <c r="AQ500" s="17"/>
      <c r="AR500" s="17"/>
      <c r="AS500" s="17"/>
      <c r="AT500" s="17"/>
      <c r="AU500" s="17"/>
      <c r="AV500" s="17"/>
      <c r="AW500" s="17"/>
      <c r="AX500" s="17"/>
      <c r="AY500" s="17"/>
      <c r="AZ500" s="17"/>
      <c r="BA500" s="17"/>
    </row>
    <row r="501" spans="2:53" x14ac:dyDescent="0.35">
      <c r="B501" t="s">
        <v>255</v>
      </c>
      <c r="C501" s="17">
        <v>4.43962506897621E-2</v>
      </c>
      <c r="D501" s="17">
        <v>5.0111096767118703E-2</v>
      </c>
      <c r="E501" s="17">
        <v>3.9377571065187099E-2</v>
      </c>
      <c r="F501" s="17"/>
      <c r="G501" s="17">
        <v>6.9372129062157895E-2</v>
      </c>
      <c r="H501" s="17">
        <v>4.97155771848155E-2</v>
      </c>
      <c r="I501" s="17">
        <v>5.4613337706735099E-2</v>
      </c>
      <c r="J501" s="17">
        <v>2.6144901734228201E-2</v>
      </c>
      <c r="K501" s="17">
        <v>3.2500172832763199E-2</v>
      </c>
      <c r="L501" s="17">
        <v>4.4484982434944101E-2</v>
      </c>
      <c r="M501" s="17"/>
      <c r="N501" s="17">
        <v>6.3951892908582303E-2</v>
      </c>
      <c r="O501" s="17">
        <v>3.1522382667782699E-2</v>
      </c>
      <c r="P501" s="17"/>
      <c r="Q501" s="17">
        <v>6.4060863834668996E-2</v>
      </c>
      <c r="R501" s="17">
        <v>2.44163376018432E-2</v>
      </c>
      <c r="S501" s="17">
        <v>4.1221886705407801E-2</v>
      </c>
      <c r="T501" s="17">
        <v>2.1974811909557201E-2</v>
      </c>
      <c r="U501" s="17">
        <v>4.7127592910716998E-2</v>
      </c>
      <c r="V501" s="17">
        <v>4.6884378817721298E-2</v>
      </c>
      <c r="W501" s="17">
        <v>7.0631898958787007E-2</v>
      </c>
      <c r="X501" s="17">
        <v>5.4423492075103899E-2</v>
      </c>
      <c r="Y501" s="17">
        <v>4.4035906410649403E-2</v>
      </c>
      <c r="Z501" s="17">
        <v>2.3318834907240901E-2</v>
      </c>
      <c r="AA501" s="17">
        <v>2.9433018042314699E-2</v>
      </c>
      <c r="AB501" s="17">
        <v>4.3682477662100698E-2</v>
      </c>
      <c r="AC501" s="17">
        <v>0.13605300190366101</v>
      </c>
      <c r="AD501" s="17">
        <v>0.21256278108475099</v>
      </c>
      <c r="AE501" s="17">
        <v>9.0566309991815905E-2</v>
      </c>
      <c r="AF501" s="17"/>
      <c r="AG501" s="17">
        <v>8.1317527942982998E-2</v>
      </c>
      <c r="AH501" s="17">
        <v>1.9628664796279002E-2</v>
      </c>
      <c r="AI501" s="17">
        <v>6.4942298466445003E-2</v>
      </c>
      <c r="AJ501" s="17">
        <v>0.102465224507097</v>
      </c>
      <c r="AK501" s="17">
        <v>4.9052275161210503E-2</v>
      </c>
      <c r="AL501" s="17">
        <v>2.6298830589507102E-2</v>
      </c>
      <c r="AM501" s="17"/>
      <c r="AN501" s="17">
        <v>5.9642530879316598E-2</v>
      </c>
      <c r="AO501" s="17">
        <v>4.78190184587753E-2</v>
      </c>
      <c r="AP501" s="17">
        <v>4.0396563897350898E-2</v>
      </c>
      <c r="AQ501" s="17"/>
      <c r="AR501" s="17">
        <v>0.15951682022987401</v>
      </c>
      <c r="AS501" s="17">
        <v>5.3642005100035701E-2</v>
      </c>
      <c r="AT501" s="17">
        <v>2.5705080674744901E-2</v>
      </c>
      <c r="AU501" s="17"/>
      <c r="AV501" s="17">
        <v>0.163004465159271</v>
      </c>
      <c r="AW501" s="17">
        <v>3.7170856070585297E-2</v>
      </c>
      <c r="AX501" s="17">
        <v>3.0416142426564E-2</v>
      </c>
      <c r="AY501" s="17"/>
      <c r="AZ501" s="17">
        <v>5.2160314327535498E-2</v>
      </c>
      <c r="BA501" s="17">
        <v>3.40943358376226E-2</v>
      </c>
    </row>
    <row r="502" spans="2:53" x14ac:dyDescent="0.35">
      <c r="B502" t="s">
        <v>256</v>
      </c>
      <c r="C502" s="17">
        <v>0.22926219671151299</v>
      </c>
      <c r="D502" s="17">
        <v>0.256319033035247</v>
      </c>
      <c r="E502" s="17">
        <v>0.20556953721128199</v>
      </c>
      <c r="F502" s="17"/>
      <c r="G502" s="17">
        <v>0.20632529277365899</v>
      </c>
      <c r="H502" s="17">
        <v>0.18890562660780799</v>
      </c>
      <c r="I502" s="17">
        <v>0.20106088726809801</v>
      </c>
      <c r="J502" s="17">
        <v>0.187497156655901</v>
      </c>
      <c r="K502" s="17">
        <v>0.240708805557869</v>
      </c>
      <c r="L502" s="17">
        <v>0.29843246799324802</v>
      </c>
      <c r="M502" s="17"/>
      <c r="N502" s="17">
        <v>0.22135806669723301</v>
      </c>
      <c r="O502" s="17">
        <v>0.23446564262721301</v>
      </c>
      <c r="P502" s="17"/>
      <c r="Q502" s="17">
        <v>0.13744485730695699</v>
      </c>
      <c r="R502" s="17">
        <v>0.24877343235362101</v>
      </c>
      <c r="S502" s="17">
        <v>0.16925768589690199</v>
      </c>
      <c r="T502" s="17">
        <v>0.21842063859804201</v>
      </c>
      <c r="U502" s="17">
        <v>0.24254644250781399</v>
      </c>
      <c r="V502" s="17">
        <v>0.242516616537688</v>
      </c>
      <c r="W502" s="17">
        <v>0.263184583989163</v>
      </c>
      <c r="X502" s="17">
        <v>0.26265652525155198</v>
      </c>
      <c r="Y502" s="17">
        <v>0.22875262842826399</v>
      </c>
      <c r="Z502" s="17">
        <v>0.27322270696870399</v>
      </c>
      <c r="AA502" s="17">
        <v>0.39685080566362702</v>
      </c>
      <c r="AB502" s="17">
        <v>0.27002665413001697</v>
      </c>
      <c r="AC502" s="17">
        <v>0.34378118285186199</v>
      </c>
      <c r="AD502" s="17">
        <v>0.20910019996902501</v>
      </c>
      <c r="AE502" s="17">
        <v>0.15529941780234</v>
      </c>
      <c r="AF502" s="17"/>
      <c r="AG502" s="17">
        <v>0.37666369916250098</v>
      </c>
      <c r="AH502" s="17">
        <v>0.17352888590391199</v>
      </c>
      <c r="AI502" s="17">
        <v>0.19578021680353</v>
      </c>
      <c r="AJ502" s="17">
        <v>0.28895850787605698</v>
      </c>
      <c r="AK502" s="17">
        <v>0.34394230253871</v>
      </c>
      <c r="AL502" s="17">
        <v>0.148718201223212</v>
      </c>
      <c r="AM502" s="17"/>
      <c r="AN502" s="17">
        <v>0.23601970172791001</v>
      </c>
      <c r="AO502" s="17">
        <v>0.229966274730904</v>
      </c>
      <c r="AP502" s="17">
        <v>0.27709543754952198</v>
      </c>
      <c r="AQ502" s="17"/>
      <c r="AR502" s="17">
        <v>0.43858344658443699</v>
      </c>
      <c r="AS502" s="17">
        <v>0.35092995442880898</v>
      </c>
      <c r="AT502" s="17">
        <v>0.13804981923996101</v>
      </c>
      <c r="AU502" s="17"/>
      <c r="AV502" s="17">
        <v>0.316705102203786</v>
      </c>
      <c r="AW502" s="17">
        <v>0.30516665024894202</v>
      </c>
      <c r="AX502" s="17">
        <v>0.138055829843578</v>
      </c>
      <c r="AY502" s="17"/>
      <c r="AZ502" s="17">
        <v>0.25619066581005401</v>
      </c>
      <c r="BA502" s="17">
        <v>0.193531578224312</v>
      </c>
    </row>
    <row r="503" spans="2:53" x14ac:dyDescent="0.35">
      <c r="B503" t="s">
        <v>257</v>
      </c>
      <c r="C503" s="17">
        <v>0.29492957025142802</v>
      </c>
      <c r="D503" s="17">
        <v>0.27630497376152302</v>
      </c>
      <c r="E503" s="17">
        <v>0.31229499524195697</v>
      </c>
      <c r="F503" s="17"/>
      <c r="G503" s="17">
        <v>0.31929119615773399</v>
      </c>
      <c r="H503" s="17">
        <v>0.32389584084184397</v>
      </c>
      <c r="I503" s="17">
        <v>0.29713217876925402</v>
      </c>
      <c r="J503" s="17">
        <v>0.27415854778055299</v>
      </c>
      <c r="K503" s="17">
        <v>0.28174360660387099</v>
      </c>
      <c r="L503" s="17">
        <v>0.289219049844673</v>
      </c>
      <c r="M503" s="17"/>
      <c r="N503" s="17">
        <v>0.29828621599337002</v>
      </c>
      <c r="O503" s="17">
        <v>0.29271982363228</v>
      </c>
      <c r="P503" s="17"/>
      <c r="Q503" s="17">
        <v>0.29291970219132601</v>
      </c>
      <c r="R503" s="17">
        <v>0.28418589446395098</v>
      </c>
      <c r="S503" s="17">
        <v>0.303834577652627</v>
      </c>
      <c r="T503" s="17">
        <v>0.303722814094395</v>
      </c>
      <c r="U503" s="17">
        <v>0.274548011559198</v>
      </c>
      <c r="V503" s="17">
        <v>0.30294703108387599</v>
      </c>
      <c r="W503" s="17">
        <v>0.30013189744721303</v>
      </c>
      <c r="X503" s="17">
        <v>0.26896985547905899</v>
      </c>
      <c r="Y503" s="17">
        <v>0.30479451337593699</v>
      </c>
      <c r="Z503" s="17">
        <v>0.31095881911645301</v>
      </c>
      <c r="AA503" s="17">
        <v>0.19818371798187401</v>
      </c>
      <c r="AB503" s="17">
        <v>0.32344924904365502</v>
      </c>
      <c r="AC503" s="17">
        <v>0.34522183612240898</v>
      </c>
      <c r="AD503" s="17">
        <v>0.16906087081638699</v>
      </c>
      <c r="AE503" s="17">
        <v>0.35857536105113202</v>
      </c>
      <c r="AF503" s="17"/>
      <c r="AG503" s="17">
        <v>0.29514740211215601</v>
      </c>
      <c r="AH503" s="17">
        <v>0.307553845429485</v>
      </c>
      <c r="AI503" s="17">
        <v>0.31978615215885198</v>
      </c>
      <c r="AJ503" s="17">
        <v>0.30719286475992003</v>
      </c>
      <c r="AK503" s="17">
        <v>0.30744197082761399</v>
      </c>
      <c r="AL503" s="17">
        <v>0.27811388216751498</v>
      </c>
      <c r="AM503" s="17"/>
      <c r="AN503" s="17">
        <v>0.30597845882482799</v>
      </c>
      <c r="AO503" s="17">
        <v>0.33630313953734498</v>
      </c>
      <c r="AP503" s="17">
        <v>0.27152125154934798</v>
      </c>
      <c r="AQ503" s="17"/>
      <c r="AR503" s="17">
        <v>0.17939093997324301</v>
      </c>
      <c r="AS503" s="17">
        <v>0.31957835273280499</v>
      </c>
      <c r="AT503" s="17">
        <v>0.30462549391491101</v>
      </c>
      <c r="AU503" s="17"/>
      <c r="AV503" s="17">
        <v>0.23282835581147099</v>
      </c>
      <c r="AW503" s="17">
        <v>0.32351581506647398</v>
      </c>
      <c r="AX503" s="17">
        <v>0.28136910432044498</v>
      </c>
      <c r="AY503" s="17"/>
      <c r="AZ503" s="17">
        <v>0.30384232176873899</v>
      </c>
      <c r="BA503" s="17">
        <v>0.28310349417666503</v>
      </c>
    </row>
    <row r="504" spans="2:53" x14ac:dyDescent="0.35">
      <c r="B504" t="s">
        <v>258</v>
      </c>
      <c r="C504" s="17">
        <v>0.16049535703259199</v>
      </c>
      <c r="D504" s="17">
        <v>0.188593370099466</v>
      </c>
      <c r="E504" s="17">
        <v>0.13561352471746599</v>
      </c>
      <c r="F504" s="17"/>
      <c r="G504" s="17">
        <v>0.124075717622815</v>
      </c>
      <c r="H504" s="17">
        <v>0.15069220139713799</v>
      </c>
      <c r="I504" s="17">
        <v>0.146448702094539</v>
      </c>
      <c r="J504" s="17">
        <v>0.237135611539177</v>
      </c>
      <c r="K504" s="17">
        <v>0.17202504780064001</v>
      </c>
      <c r="L504" s="17">
        <v>0.132019112881294</v>
      </c>
      <c r="M504" s="17"/>
      <c r="N504" s="17">
        <v>0.171544147048699</v>
      </c>
      <c r="O504" s="17">
        <v>0.15322171892455599</v>
      </c>
      <c r="P504" s="17"/>
      <c r="Q504" s="17">
        <v>0.12592862132268801</v>
      </c>
      <c r="R504" s="17">
        <v>0.16062943942912</v>
      </c>
      <c r="S504" s="17">
        <v>0.18220965677503201</v>
      </c>
      <c r="T504" s="17">
        <v>0.183300936097964</v>
      </c>
      <c r="U504" s="17">
        <v>0.14419982412622501</v>
      </c>
      <c r="V504" s="17">
        <v>0.14134744513480599</v>
      </c>
      <c r="W504" s="17">
        <v>0.15939897589129101</v>
      </c>
      <c r="X504" s="17">
        <v>0.18966264714602199</v>
      </c>
      <c r="Y504" s="17">
        <v>0.17540396072768799</v>
      </c>
      <c r="Z504" s="17">
        <v>0.17390834257378701</v>
      </c>
      <c r="AA504" s="17">
        <v>0.12335411072547101</v>
      </c>
      <c r="AB504" s="17">
        <v>0.210883048473234</v>
      </c>
      <c r="AC504" s="17">
        <v>0.118842983103724</v>
      </c>
      <c r="AD504" s="17">
        <v>9.4389248550402496E-2</v>
      </c>
      <c r="AE504" s="17">
        <v>0.196714606124686</v>
      </c>
      <c r="AF504" s="17"/>
      <c r="AG504" s="17">
        <v>0.14329832222897401</v>
      </c>
      <c r="AH504" s="17">
        <v>0.20389501169656399</v>
      </c>
      <c r="AI504" s="17">
        <v>0.16025788194115501</v>
      </c>
      <c r="AJ504" s="17">
        <v>0.14750919546903801</v>
      </c>
      <c r="AK504" s="17">
        <v>0.17008094890570799</v>
      </c>
      <c r="AL504" s="17">
        <v>0.15920032307548601</v>
      </c>
      <c r="AM504" s="17"/>
      <c r="AN504" s="17">
        <v>0.16554084900558899</v>
      </c>
      <c r="AO504" s="17">
        <v>0.13967915896966901</v>
      </c>
      <c r="AP504" s="17">
        <v>0.17260865994244901</v>
      </c>
      <c r="AQ504" s="17"/>
      <c r="AR504" s="17">
        <v>0.10660538169520101</v>
      </c>
      <c r="AS504" s="17">
        <v>0.14638622834678899</v>
      </c>
      <c r="AT504" s="17">
        <v>0.19389654988609401</v>
      </c>
      <c r="AU504" s="17"/>
      <c r="AV504" s="17">
        <v>0.13840837677495901</v>
      </c>
      <c r="AW504" s="17">
        <v>0.157862737570722</v>
      </c>
      <c r="AX504" s="17">
        <v>0.18144927575598499</v>
      </c>
      <c r="AY504" s="17"/>
      <c r="AZ504" s="17">
        <v>0.167347611808113</v>
      </c>
      <c r="BA504" s="17">
        <v>0.151403295383439</v>
      </c>
    </row>
    <row r="505" spans="2:53" x14ac:dyDescent="0.35">
      <c r="B505" t="s">
        <v>259</v>
      </c>
      <c r="C505" s="17">
        <v>0.129085501694016</v>
      </c>
      <c r="D505" s="17">
        <v>0.15044093645825901</v>
      </c>
      <c r="E505" s="17">
        <v>0.107186356517338</v>
      </c>
      <c r="F505" s="17"/>
      <c r="G505" s="17">
        <v>5.9318786142747999E-2</v>
      </c>
      <c r="H505" s="17">
        <v>0.107621858615111</v>
      </c>
      <c r="I505" s="17">
        <v>0.19790802339354499</v>
      </c>
      <c r="J505" s="17">
        <v>0.134492435483615</v>
      </c>
      <c r="K505" s="17">
        <v>0.12431818399052599</v>
      </c>
      <c r="L505" s="17">
        <v>0.12640515567932001</v>
      </c>
      <c r="M505" s="17"/>
      <c r="N505" s="17">
        <v>0.121436078028407</v>
      </c>
      <c r="O505" s="17">
        <v>0.13412126935704399</v>
      </c>
      <c r="P505" s="17"/>
      <c r="Q505" s="17">
        <v>0.128782332173003</v>
      </c>
      <c r="R505" s="17">
        <v>0.11501441080371</v>
      </c>
      <c r="S505" s="17">
        <v>0.13122377337632701</v>
      </c>
      <c r="T505" s="17">
        <v>0.12611339529865201</v>
      </c>
      <c r="U505" s="17">
        <v>0.14192057883843201</v>
      </c>
      <c r="V505" s="17">
        <v>0.10991686947088899</v>
      </c>
      <c r="W505" s="17">
        <v>9.73173422017517E-2</v>
      </c>
      <c r="X505" s="17">
        <v>0.12877459733489799</v>
      </c>
      <c r="Y505" s="17">
        <v>0.16343907937427499</v>
      </c>
      <c r="Z505" s="17">
        <v>0.15711793788786901</v>
      </c>
      <c r="AA505" s="17">
        <v>0.20799816148287001</v>
      </c>
      <c r="AB505" s="17">
        <v>0.13157738304546199</v>
      </c>
      <c r="AC505" s="17">
        <v>2.48619944668124E-2</v>
      </c>
      <c r="AD505" s="17">
        <v>0.314886899579434</v>
      </c>
      <c r="AE505" s="17">
        <v>0.144704590894077</v>
      </c>
      <c r="AF505" s="17"/>
      <c r="AG505" s="17">
        <v>1.76866036319181E-2</v>
      </c>
      <c r="AH505" s="17">
        <v>0.228562581782878</v>
      </c>
      <c r="AI505" s="17">
        <v>0.14566200497045401</v>
      </c>
      <c r="AJ505" s="17">
        <v>7.9683850725372901E-2</v>
      </c>
      <c r="AK505" s="17">
        <v>5.1992174890637802E-2</v>
      </c>
      <c r="AL505" s="17">
        <v>0.15272233641191299</v>
      </c>
      <c r="AM505" s="17"/>
      <c r="AN505" s="17">
        <v>0.102812923080391</v>
      </c>
      <c r="AO505" s="17">
        <v>8.9688125504345101E-2</v>
      </c>
      <c r="AP505" s="17">
        <v>0.155924980069055</v>
      </c>
      <c r="AQ505" s="17"/>
      <c r="AR505" s="17">
        <v>4.7621527534662499E-2</v>
      </c>
      <c r="AS505" s="17">
        <v>4.1864778491727303E-2</v>
      </c>
      <c r="AT505" s="17">
        <v>0.207701280071628</v>
      </c>
      <c r="AU505" s="17"/>
      <c r="AV505" s="17">
        <v>8.8374533772851496E-2</v>
      </c>
      <c r="AW505" s="17">
        <v>7.3145391959862194E-2</v>
      </c>
      <c r="AX505" s="17">
        <v>0.23045753266528399</v>
      </c>
      <c r="AY505" s="17"/>
      <c r="AZ505" s="17">
        <v>0.13599908547281001</v>
      </c>
      <c r="BA505" s="17">
        <v>0.11991206433761099</v>
      </c>
    </row>
    <row r="506" spans="2:53" x14ac:dyDescent="0.35">
      <c r="B506" t="s">
        <v>260</v>
      </c>
      <c r="C506" s="17">
        <v>4.9267835629693099E-2</v>
      </c>
      <c r="D506" s="17">
        <v>2.3952594663881398E-2</v>
      </c>
      <c r="E506" s="17">
        <v>7.2378678878901398E-2</v>
      </c>
      <c r="F506" s="17"/>
      <c r="G506" s="17">
        <v>0.11653696043124701</v>
      </c>
      <c r="H506" s="17">
        <v>0.101900594340746</v>
      </c>
      <c r="I506" s="17">
        <v>4.5851805469853499E-2</v>
      </c>
      <c r="J506" s="17">
        <v>3.6348504520300001E-2</v>
      </c>
      <c r="K506" s="17">
        <v>2.98784598886217E-2</v>
      </c>
      <c r="L506" s="17">
        <v>1.5316456697635801E-2</v>
      </c>
      <c r="M506" s="17"/>
      <c r="N506" s="17">
        <v>4.8765876217186699E-2</v>
      </c>
      <c r="O506" s="17">
        <v>4.9598285489467001E-2</v>
      </c>
      <c r="P506" s="17"/>
      <c r="Q506" s="17">
        <v>9.7902239637727401E-2</v>
      </c>
      <c r="R506" s="17">
        <v>5.5359124643720801E-2</v>
      </c>
      <c r="S506" s="17">
        <v>7.7603533480521805E-2</v>
      </c>
      <c r="T506" s="17">
        <v>6.3763746197413207E-2</v>
      </c>
      <c r="U506" s="17">
        <v>4.9461181301445598E-2</v>
      </c>
      <c r="V506" s="17">
        <v>3.9727218333555199E-2</v>
      </c>
      <c r="W506" s="17">
        <v>2.8710226409519798E-2</v>
      </c>
      <c r="X506" s="17">
        <v>1.8034185919725401E-2</v>
      </c>
      <c r="Y506" s="17">
        <v>3.1625823896882801E-2</v>
      </c>
      <c r="Z506" s="17">
        <v>3.0843980937644601E-2</v>
      </c>
      <c r="AA506" s="17">
        <v>0</v>
      </c>
      <c r="AB506" s="17">
        <v>0</v>
      </c>
      <c r="AC506" s="17">
        <v>3.1239001551531399E-2</v>
      </c>
      <c r="AD506" s="17">
        <v>0</v>
      </c>
      <c r="AE506" s="17">
        <v>0</v>
      </c>
      <c r="AF506" s="17"/>
      <c r="AG506" s="17">
        <v>1.7444316809113201E-2</v>
      </c>
      <c r="AH506" s="17">
        <v>1.5622102631919699E-2</v>
      </c>
      <c r="AI506" s="17">
        <v>5.94791763897973E-2</v>
      </c>
      <c r="AJ506" s="17">
        <v>1.7902488192437799E-2</v>
      </c>
      <c r="AK506" s="17">
        <v>2.9924759918999001E-2</v>
      </c>
      <c r="AL506" s="17">
        <v>9.9691870323970005E-2</v>
      </c>
      <c r="AM506" s="17"/>
      <c r="AN506" s="17">
        <v>4.1618854621031501E-2</v>
      </c>
      <c r="AO506" s="17">
        <v>7.7568209632301904E-2</v>
      </c>
      <c r="AP506" s="17">
        <v>3.0141565599888401E-2</v>
      </c>
      <c r="AQ506" s="17"/>
      <c r="AR506" s="17">
        <v>1.8141211778776201E-2</v>
      </c>
      <c r="AS506" s="17">
        <v>4.1173952423896397E-2</v>
      </c>
      <c r="AT506" s="17">
        <v>4.4016936461137399E-2</v>
      </c>
      <c r="AU506" s="17"/>
      <c r="AV506" s="17">
        <v>1.06880073770827E-2</v>
      </c>
      <c r="AW506" s="17">
        <v>3.3711625980566699E-2</v>
      </c>
      <c r="AX506" s="17">
        <v>6.3664365855301303E-2</v>
      </c>
      <c r="AY506" s="17"/>
      <c r="AZ506" s="17">
        <v>3.0687731288822E-2</v>
      </c>
      <c r="BA506" s="17">
        <v>7.3921246754799996E-2</v>
      </c>
    </row>
    <row r="507" spans="2:53" x14ac:dyDescent="0.35">
      <c r="B507" t="s">
        <v>261</v>
      </c>
      <c r="C507" s="17">
        <v>9.2563287990995002E-2</v>
      </c>
      <c r="D507" s="17">
        <v>5.4277995214504798E-2</v>
      </c>
      <c r="E507" s="17">
        <v>0.12757933636787</v>
      </c>
      <c r="F507" s="17"/>
      <c r="G507" s="17">
        <v>0.105079917809639</v>
      </c>
      <c r="H507" s="17">
        <v>7.7268301012538496E-2</v>
      </c>
      <c r="I507" s="17">
        <v>5.6985065297975798E-2</v>
      </c>
      <c r="J507" s="17">
        <v>0.104222842286226</v>
      </c>
      <c r="K507" s="17">
        <v>0.118825723325709</v>
      </c>
      <c r="L507" s="17">
        <v>9.4122774468884798E-2</v>
      </c>
      <c r="M507" s="17"/>
      <c r="N507" s="17">
        <v>7.4657723106521801E-2</v>
      </c>
      <c r="O507" s="17">
        <v>0.104350877301657</v>
      </c>
      <c r="P507" s="17"/>
      <c r="Q507" s="17">
        <v>0.15296138353363001</v>
      </c>
      <c r="R507" s="17">
        <v>0.111621360704034</v>
      </c>
      <c r="S507" s="17">
        <v>9.4648886113182895E-2</v>
      </c>
      <c r="T507" s="17">
        <v>8.2703657803977398E-2</v>
      </c>
      <c r="U507" s="17">
        <v>0.100196368756169</v>
      </c>
      <c r="V507" s="17">
        <v>0.11666044062146499</v>
      </c>
      <c r="W507" s="17">
        <v>8.0625075102274901E-2</v>
      </c>
      <c r="X507" s="17">
        <v>7.7478696793639404E-2</v>
      </c>
      <c r="Y507" s="17">
        <v>5.1948087786303998E-2</v>
      </c>
      <c r="Z507" s="17">
        <v>3.06293776083017E-2</v>
      </c>
      <c r="AA507" s="17">
        <v>4.4180186103842098E-2</v>
      </c>
      <c r="AB507" s="17">
        <v>2.03811876455307E-2</v>
      </c>
      <c r="AC507" s="17">
        <v>0</v>
      </c>
      <c r="AD507" s="17">
        <v>0</v>
      </c>
      <c r="AE507" s="17">
        <v>5.41397141359483E-2</v>
      </c>
      <c r="AF507" s="17"/>
      <c r="AG507" s="17">
        <v>6.84421281123542E-2</v>
      </c>
      <c r="AH507" s="17">
        <v>5.1208907758962703E-2</v>
      </c>
      <c r="AI507" s="17">
        <v>5.4092269269766798E-2</v>
      </c>
      <c r="AJ507" s="17">
        <v>5.6287868470077503E-2</v>
      </c>
      <c r="AK507" s="17">
        <v>4.7565567757120703E-2</v>
      </c>
      <c r="AL507" s="17">
        <v>0.13525455620839799</v>
      </c>
      <c r="AM507" s="17"/>
      <c r="AN507" s="17">
        <v>8.8386681860933805E-2</v>
      </c>
      <c r="AO507" s="17">
        <v>7.8976073166659305E-2</v>
      </c>
      <c r="AP507" s="17">
        <v>5.2311541392386397E-2</v>
      </c>
      <c r="AQ507" s="17"/>
      <c r="AR507" s="17">
        <v>5.01406722038076E-2</v>
      </c>
      <c r="AS507" s="17">
        <v>4.6424728475937899E-2</v>
      </c>
      <c r="AT507" s="17">
        <v>8.6004839751523898E-2</v>
      </c>
      <c r="AU507" s="17"/>
      <c r="AV507" s="17">
        <v>4.9991158900579001E-2</v>
      </c>
      <c r="AW507" s="17">
        <v>6.9426923102848107E-2</v>
      </c>
      <c r="AX507" s="17">
        <v>7.4587749132842704E-2</v>
      </c>
      <c r="AY507" s="17"/>
      <c r="AZ507" s="17">
        <v>5.3772269523927399E-2</v>
      </c>
      <c r="BA507" s="17">
        <v>0.14403398528555</v>
      </c>
    </row>
    <row r="508" spans="2:53" x14ac:dyDescent="0.35">
      <c r="C508" s="17"/>
      <c r="D508" s="17"/>
      <c r="E508" s="17"/>
      <c r="F508" s="17"/>
      <c r="G508" s="17"/>
      <c r="H508" s="17"/>
      <c r="I508" s="17"/>
      <c r="J508" s="17"/>
      <c r="K508" s="17"/>
      <c r="L508" s="17"/>
      <c r="M508" s="17"/>
      <c r="N508" s="17"/>
      <c r="O508" s="17"/>
      <c r="P508" s="17"/>
      <c r="Q508" s="17"/>
      <c r="R508" s="17"/>
      <c r="S508" s="17"/>
      <c r="T508" s="17"/>
      <c r="U508" s="17"/>
      <c r="V508" s="17"/>
      <c r="W508" s="17"/>
      <c r="X508" s="17"/>
      <c r="Y508" s="17"/>
      <c r="Z508" s="17"/>
      <c r="AA508" s="17"/>
      <c r="AB508" s="17"/>
      <c r="AC508" s="17"/>
      <c r="AD508" s="17"/>
      <c r="AE508" s="17"/>
      <c r="AF508" s="17"/>
      <c r="AG508" s="17"/>
      <c r="AH508" s="17"/>
      <c r="AI508" s="17"/>
      <c r="AJ508" s="17"/>
      <c r="AK508" s="17"/>
      <c r="AL508" s="17"/>
      <c r="AM508" s="17"/>
      <c r="AN508" s="17"/>
      <c r="AO508" s="17"/>
      <c r="AP508" s="17"/>
      <c r="AQ508" s="17"/>
      <c r="AR508" s="17"/>
      <c r="AS508" s="17"/>
      <c r="AT508" s="17"/>
      <c r="AU508" s="17"/>
      <c r="AV508" s="17"/>
      <c r="AW508" s="17"/>
      <c r="AX508" s="17"/>
      <c r="AY508" s="17"/>
      <c r="AZ508" s="17"/>
      <c r="BA508" s="17"/>
    </row>
    <row r="509" spans="2:53" x14ac:dyDescent="0.35">
      <c r="B509" s="6" t="s">
        <v>267</v>
      </c>
      <c r="C509" s="17"/>
      <c r="D509" s="17"/>
      <c r="E509" s="17"/>
      <c r="F509" s="17"/>
      <c r="G509" s="17"/>
      <c r="H509" s="17"/>
      <c r="I509" s="17"/>
      <c r="J509" s="17"/>
      <c r="K509" s="17"/>
      <c r="L509" s="17"/>
      <c r="M509" s="17"/>
      <c r="N509" s="17"/>
      <c r="O509" s="17"/>
      <c r="P509" s="17"/>
      <c r="Q509" s="17"/>
      <c r="R509" s="17"/>
      <c r="S509" s="17"/>
      <c r="T509" s="17"/>
      <c r="U509" s="17"/>
      <c r="V509" s="17"/>
      <c r="W509" s="17"/>
      <c r="X509" s="17"/>
      <c r="Y509" s="17"/>
      <c r="Z509" s="17"/>
      <c r="AA509" s="17"/>
      <c r="AB509" s="17"/>
      <c r="AC509" s="17"/>
      <c r="AD509" s="17"/>
      <c r="AE509" s="17"/>
      <c r="AF509" s="17"/>
      <c r="AG509" s="17"/>
      <c r="AH509" s="17"/>
      <c r="AI509" s="17"/>
      <c r="AJ509" s="17"/>
      <c r="AK509" s="17"/>
      <c r="AL509" s="17"/>
      <c r="AM509" s="17"/>
      <c r="AN509" s="17"/>
      <c r="AO509" s="17"/>
      <c r="AP509" s="17"/>
      <c r="AQ509" s="17"/>
      <c r="AR509" s="17"/>
      <c r="AS509" s="17"/>
      <c r="AT509" s="17"/>
      <c r="AU509" s="17"/>
      <c r="AV509" s="17"/>
      <c r="AW509" s="17"/>
      <c r="AX509" s="17"/>
      <c r="AY509" s="17"/>
      <c r="AZ509" s="17"/>
      <c r="BA509" s="17"/>
    </row>
    <row r="510" spans="2:53" x14ac:dyDescent="0.35">
      <c r="B510" s="21" t="s">
        <v>86</v>
      </c>
      <c r="C510" s="17"/>
      <c r="D510" s="17"/>
      <c r="E510" s="17"/>
      <c r="F510" s="17"/>
      <c r="G510" s="17"/>
      <c r="H510" s="17"/>
      <c r="I510" s="17"/>
      <c r="J510" s="17"/>
      <c r="K510" s="17"/>
      <c r="L510" s="17"/>
      <c r="M510" s="17"/>
      <c r="N510" s="17"/>
      <c r="O510" s="17"/>
      <c r="P510" s="17"/>
      <c r="Q510" s="17"/>
      <c r="R510" s="17"/>
      <c r="S510" s="17"/>
      <c r="T510" s="17"/>
      <c r="U510" s="17"/>
      <c r="V510" s="17"/>
      <c r="W510" s="17"/>
      <c r="X510" s="17"/>
      <c r="Y510" s="17"/>
      <c r="Z510" s="17"/>
      <c r="AA510" s="17"/>
      <c r="AB510" s="17"/>
      <c r="AC510" s="17"/>
      <c r="AD510" s="17"/>
      <c r="AE510" s="17"/>
      <c r="AF510" s="17"/>
      <c r="AG510" s="17"/>
      <c r="AH510" s="17"/>
      <c r="AI510" s="17"/>
      <c r="AJ510" s="17"/>
      <c r="AK510" s="17"/>
      <c r="AL510" s="17"/>
      <c r="AM510" s="17"/>
      <c r="AN510" s="17"/>
      <c r="AO510" s="17"/>
      <c r="AP510" s="17"/>
      <c r="AQ510" s="17"/>
      <c r="AR510" s="17"/>
      <c r="AS510" s="17"/>
      <c r="AT510" s="17"/>
      <c r="AU510" s="17"/>
      <c r="AV510" s="17"/>
      <c r="AW510" s="17"/>
      <c r="AX510" s="17"/>
      <c r="AY510" s="17"/>
      <c r="AZ510" s="17"/>
      <c r="BA510" s="17"/>
    </row>
    <row r="511" spans="2:53" x14ac:dyDescent="0.35">
      <c r="B511" t="s">
        <v>255</v>
      </c>
      <c r="C511" s="17">
        <v>7.7979800685342507E-2</v>
      </c>
      <c r="D511" s="17">
        <v>8.5814072534233996E-2</v>
      </c>
      <c r="E511" s="17">
        <v>7.1161092763976502E-2</v>
      </c>
      <c r="F511" s="17"/>
      <c r="G511" s="17">
        <v>0.13912909142298999</v>
      </c>
      <c r="H511" s="17">
        <v>0.10669630095369199</v>
      </c>
      <c r="I511" s="17">
        <v>9.3535702237362697E-2</v>
      </c>
      <c r="J511" s="17">
        <v>6.1435465569690297E-2</v>
      </c>
      <c r="K511" s="17">
        <v>5.6361924105821998E-2</v>
      </c>
      <c r="L511" s="17">
        <v>5.2149278114997401E-2</v>
      </c>
      <c r="M511" s="17"/>
      <c r="N511" s="17">
        <v>0.104995203150618</v>
      </c>
      <c r="O511" s="17">
        <v>6.0195024199510901E-2</v>
      </c>
      <c r="P511" s="17"/>
      <c r="Q511" s="17">
        <v>0.11077865727481299</v>
      </c>
      <c r="R511" s="17">
        <v>9.4357108858823202E-2</v>
      </c>
      <c r="S511" s="17">
        <v>5.8842079205832197E-2</v>
      </c>
      <c r="T511" s="17">
        <v>8.1258735114272299E-2</v>
      </c>
      <c r="U511" s="17">
        <v>8.7935038059692799E-2</v>
      </c>
      <c r="V511" s="17">
        <v>4.2386174043811703E-2</v>
      </c>
      <c r="W511" s="17">
        <v>8.8064097148266393E-2</v>
      </c>
      <c r="X511" s="17">
        <v>6.4626005423081695E-2</v>
      </c>
      <c r="Y511" s="17">
        <v>6.1454867004880898E-2</v>
      </c>
      <c r="Z511" s="17">
        <v>5.7954810338113401E-2</v>
      </c>
      <c r="AA511" s="17">
        <v>8.6717316632482999E-2</v>
      </c>
      <c r="AB511" s="17">
        <v>6.3603196473639406E-2</v>
      </c>
      <c r="AC511" s="17">
        <v>0.20572879608193201</v>
      </c>
      <c r="AD511" s="17">
        <v>0.26731395976323702</v>
      </c>
      <c r="AE511" s="17">
        <v>8.9876775545311094E-2</v>
      </c>
      <c r="AF511" s="17"/>
      <c r="AG511" s="17">
        <v>0.152076428717308</v>
      </c>
      <c r="AH511" s="17">
        <v>3.96419014578119E-2</v>
      </c>
      <c r="AI511" s="17">
        <v>0.110884635012964</v>
      </c>
      <c r="AJ511" s="17">
        <v>0.14374620617591499</v>
      </c>
      <c r="AK511" s="17">
        <v>6.7669610498646393E-2</v>
      </c>
      <c r="AL511" s="17">
        <v>5.3814344288354E-2</v>
      </c>
      <c r="AM511" s="17"/>
      <c r="AN511" s="17">
        <v>9.7492475676438595E-2</v>
      </c>
      <c r="AO511" s="17">
        <v>9.1899460806105407E-2</v>
      </c>
      <c r="AP511" s="17">
        <v>7.27333211780474E-2</v>
      </c>
      <c r="AQ511" s="17"/>
      <c r="AR511" s="17">
        <v>0.24739262910013701</v>
      </c>
      <c r="AS511" s="17">
        <v>0.10360187200503</v>
      </c>
      <c r="AT511" s="17">
        <v>4.4584721751746499E-2</v>
      </c>
      <c r="AU511" s="17"/>
      <c r="AV511" s="17">
        <v>0.23085883184701</v>
      </c>
      <c r="AW511" s="17">
        <v>7.8387562212078099E-2</v>
      </c>
      <c r="AX511" s="17">
        <v>4.8941611710957802E-2</v>
      </c>
      <c r="AY511" s="17"/>
      <c r="AZ511" s="17">
        <v>9.0259585115869498E-2</v>
      </c>
      <c r="BA511" s="17">
        <v>6.1686104560745102E-2</v>
      </c>
    </row>
    <row r="512" spans="2:53" x14ac:dyDescent="0.35">
      <c r="B512" t="s">
        <v>256</v>
      </c>
      <c r="C512" s="17">
        <v>0.30105328581867802</v>
      </c>
      <c r="D512" s="17">
        <v>0.30369693871995401</v>
      </c>
      <c r="E512" s="17">
        <v>0.29917236747889198</v>
      </c>
      <c r="F512" s="17"/>
      <c r="G512" s="17">
        <v>0.25702427554352197</v>
      </c>
      <c r="H512" s="17">
        <v>0.280064044389429</v>
      </c>
      <c r="I512" s="17">
        <v>0.27183707830640202</v>
      </c>
      <c r="J512" s="17">
        <v>0.26614184204612301</v>
      </c>
      <c r="K512" s="17">
        <v>0.299248998925564</v>
      </c>
      <c r="L512" s="17">
        <v>0.37195955794582802</v>
      </c>
      <c r="M512" s="17"/>
      <c r="N512" s="17">
        <v>0.28039177232089202</v>
      </c>
      <c r="O512" s="17">
        <v>0.314655170887369</v>
      </c>
      <c r="P512" s="17"/>
      <c r="Q512" s="17">
        <v>0.20847229449560301</v>
      </c>
      <c r="R512" s="17">
        <v>0.31151073851850303</v>
      </c>
      <c r="S512" s="17">
        <v>0.27183053415901898</v>
      </c>
      <c r="T512" s="17">
        <v>0.26291523509828901</v>
      </c>
      <c r="U512" s="17">
        <v>0.30430421866062801</v>
      </c>
      <c r="V512" s="17">
        <v>0.33514581121898002</v>
      </c>
      <c r="W512" s="17">
        <v>0.32580466253220097</v>
      </c>
      <c r="X512" s="17">
        <v>0.33418316088868</v>
      </c>
      <c r="Y512" s="17">
        <v>0.35018183638769301</v>
      </c>
      <c r="Z512" s="17">
        <v>0.36940808016263599</v>
      </c>
      <c r="AA512" s="17">
        <v>0.444786764829599</v>
      </c>
      <c r="AB512" s="17">
        <v>0.33325165057446199</v>
      </c>
      <c r="AC512" s="17">
        <v>0.30861674680672102</v>
      </c>
      <c r="AD512" s="17">
        <v>0.172282452923531</v>
      </c>
      <c r="AE512" s="17">
        <v>0.19097455187169199</v>
      </c>
      <c r="AF512" s="17"/>
      <c r="AG512" s="17">
        <v>0.39631594372693002</v>
      </c>
      <c r="AH512" s="17">
        <v>0.24642106183271201</v>
      </c>
      <c r="AI512" s="17">
        <v>0.33904860647808599</v>
      </c>
      <c r="AJ512" s="17">
        <v>0.44299710632490003</v>
      </c>
      <c r="AK512" s="17">
        <v>0.32131398433270902</v>
      </c>
      <c r="AL512" s="17">
        <v>0.23666598951083101</v>
      </c>
      <c r="AM512" s="17"/>
      <c r="AN512" s="17">
        <v>0.370962497882937</v>
      </c>
      <c r="AO512" s="17">
        <v>0.30984196406528802</v>
      </c>
      <c r="AP512" s="17">
        <v>0.28884534875457502</v>
      </c>
      <c r="AQ512" s="17"/>
      <c r="AR512" s="17">
        <v>0.39079398998461701</v>
      </c>
      <c r="AS512" s="17">
        <v>0.44915507326980603</v>
      </c>
      <c r="AT512" s="17">
        <v>0.21555810711147799</v>
      </c>
      <c r="AU512" s="17"/>
      <c r="AV512" s="17">
        <v>0.43423707281227297</v>
      </c>
      <c r="AW512" s="17">
        <v>0.39769214628784699</v>
      </c>
      <c r="AX512" s="17">
        <v>0.17219596474436599</v>
      </c>
      <c r="AY512" s="17"/>
      <c r="AZ512" s="17">
        <v>0.32013933871708899</v>
      </c>
      <c r="BA512" s="17">
        <v>0.27572854596643598</v>
      </c>
    </row>
    <row r="513" spans="2:53" x14ac:dyDescent="0.35">
      <c r="B513" t="s">
        <v>257</v>
      </c>
      <c r="C513" s="17">
        <v>0.27593068079042998</v>
      </c>
      <c r="D513" s="17">
        <v>0.25699514492583903</v>
      </c>
      <c r="E513" s="17">
        <v>0.29248352494583901</v>
      </c>
      <c r="F513" s="17"/>
      <c r="G513" s="17">
        <v>0.31456749349058999</v>
      </c>
      <c r="H513" s="17">
        <v>0.24984979299722401</v>
      </c>
      <c r="I513" s="17">
        <v>0.285486220262678</v>
      </c>
      <c r="J513" s="17">
        <v>0.29782434477098702</v>
      </c>
      <c r="K513" s="17">
        <v>0.28023484802447501</v>
      </c>
      <c r="L513" s="17">
        <v>0.252632089783416</v>
      </c>
      <c r="M513" s="17"/>
      <c r="N513" s="17">
        <v>0.283532736476244</v>
      </c>
      <c r="O513" s="17">
        <v>0.27092609641013599</v>
      </c>
      <c r="P513" s="17"/>
      <c r="Q513" s="17">
        <v>0.29004052864065799</v>
      </c>
      <c r="R513" s="17">
        <v>0.25370012599679698</v>
      </c>
      <c r="S513" s="17">
        <v>0.27318552860248402</v>
      </c>
      <c r="T513" s="17">
        <v>0.30469694222872601</v>
      </c>
      <c r="U513" s="17">
        <v>0.27898119124951998</v>
      </c>
      <c r="V513" s="17">
        <v>0.28574706851507498</v>
      </c>
      <c r="W513" s="17">
        <v>0.27903366017588899</v>
      </c>
      <c r="X513" s="17">
        <v>0.23704879190915101</v>
      </c>
      <c r="Y513" s="17">
        <v>0.29480936655185203</v>
      </c>
      <c r="Z513" s="17">
        <v>0.219557357202839</v>
      </c>
      <c r="AA513" s="17">
        <v>0.22456090119148001</v>
      </c>
      <c r="AB513" s="17">
        <v>0.319332273035625</v>
      </c>
      <c r="AC513" s="17">
        <v>0.11057351228166699</v>
      </c>
      <c r="AD513" s="17">
        <v>0.237335113493472</v>
      </c>
      <c r="AE513" s="17">
        <v>0.31723897416578001</v>
      </c>
      <c r="AF513" s="17"/>
      <c r="AG513" s="17">
        <v>0.21794160599683801</v>
      </c>
      <c r="AH513" s="17">
        <v>0.30258386845830498</v>
      </c>
      <c r="AI513" s="17">
        <v>0.26033616795778303</v>
      </c>
      <c r="AJ513" s="17">
        <v>0.23695731868651701</v>
      </c>
      <c r="AK513" s="17">
        <v>0.33857076021962001</v>
      </c>
      <c r="AL513" s="17">
        <v>0.28980853622549702</v>
      </c>
      <c r="AM513" s="17"/>
      <c r="AN513" s="17">
        <v>0.26269058358015801</v>
      </c>
      <c r="AO513" s="17">
        <v>0.30297868330991501</v>
      </c>
      <c r="AP513" s="17">
        <v>0.26142563228752502</v>
      </c>
      <c r="AQ513" s="17"/>
      <c r="AR513" s="17">
        <v>0.233401194836548</v>
      </c>
      <c r="AS513" s="17">
        <v>0.24449363303275101</v>
      </c>
      <c r="AT513" s="17">
        <v>0.30303129835548598</v>
      </c>
      <c r="AU513" s="17"/>
      <c r="AV513" s="17">
        <v>0.14016569216300401</v>
      </c>
      <c r="AW513" s="17">
        <v>0.27510759788009698</v>
      </c>
      <c r="AX513" s="17">
        <v>0.307553430748644</v>
      </c>
      <c r="AY513" s="17"/>
      <c r="AZ513" s="17">
        <v>0.280236825091571</v>
      </c>
      <c r="BA513" s="17">
        <v>0.27021698059410898</v>
      </c>
    </row>
    <row r="514" spans="2:53" x14ac:dyDescent="0.35">
      <c r="B514" t="s">
        <v>258</v>
      </c>
      <c r="C514" s="17">
        <v>0.13346303275718899</v>
      </c>
      <c r="D514" s="17">
        <v>0.16299144127624901</v>
      </c>
      <c r="E514" s="17">
        <v>0.107188649738671</v>
      </c>
      <c r="F514" s="17"/>
      <c r="G514" s="17">
        <v>0.115204667909893</v>
      </c>
      <c r="H514" s="17">
        <v>0.135634025222963</v>
      </c>
      <c r="I514" s="17">
        <v>0.12951043705708501</v>
      </c>
      <c r="J514" s="17">
        <v>0.14955808705554299</v>
      </c>
      <c r="K514" s="17">
        <v>0.146635000773325</v>
      </c>
      <c r="L514" s="17">
        <v>0.12329092859105099</v>
      </c>
      <c r="M514" s="17"/>
      <c r="N514" s="17">
        <v>0.140515384336071</v>
      </c>
      <c r="O514" s="17">
        <v>0.12882032951813399</v>
      </c>
      <c r="P514" s="17"/>
      <c r="Q514" s="17">
        <v>8.0357987515754001E-2</v>
      </c>
      <c r="R514" s="17">
        <v>0.101198584199912</v>
      </c>
      <c r="S514" s="17">
        <v>0.14724590314935901</v>
      </c>
      <c r="T514" s="17">
        <v>0.15695596491577701</v>
      </c>
      <c r="U514" s="17">
        <v>0.111015522492424</v>
      </c>
      <c r="V514" s="17">
        <v>0.139351763651407</v>
      </c>
      <c r="W514" s="17">
        <v>0.12233750433983299</v>
      </c>
      <c r="X514" s="17">
        <v>0.16989247265531099</v>
      </c>
      <c r="Y514" s="17">
        <v>0.12462064538591</v>
      </c>
      <c r="Z514" s="17">
        <v>0.19643990347881499</v>
      </c>
      <c r="AA514" s="17">
        <v>7.4985717850858294E-2</v>
      </c>
      <c r="AB514" s="17">
        <v>0.123165756730048</v>
      </c>
      <c r="AC514" s="17">
        <v>0.29667686108048702</v>
      </c>
      <c r="AD514" s="17">
        <v>0.230832471068533</v>
      </c>
      <c r="AE514" s="17">
        <v>0.141508648427289</v>
      </c>
      <c r="AF514" s="17"/>
      <c r="AG514" s="17">
        <v>0.13452330952326899</v>
      </c>
      <c r="AH514" s="17">
        <v>0.17751992046568399</v>
      </c>
      <c r="AI514" s="17">
        <v>0.15347085543225</v>
      </c>
      <c r="AJ514" s="17">
        <v>6.9396865671189203E-2</v>
      </c>
      <c r="AK514" s="17">
        <v>0.120953737542777</v>
      </c>
      <c r="AL514" s="17">
        <v>0.12548566772647299</v>
      </c>
      <c r="AM514" s="17"/>
      <c r="AN514" s="17">
        <v>0.114661900987646</v>
      </c>
      <c r="AO514" s="17">
        <v>0.123475845906426</v>
      </c>
      <c r="AP514" s="17">
        <v>0.16702791289142399</v>
      </c>
      <c r="AQ514" s="17"/>
      <c r="AR514" s="17">
        <v>6.5203185155275595E-2</v>
      </c>
      <c r="AS514" s="17">
        <v>0.109277589572114</v>
      </c>
      <c r="AT514" s="17">
        <v>0.16994584329742199</v>
      </c>
      <c r="AU514" s="17"/>
      <c r="AV514" s="17">
        <v>7.9234177495459995E-2</v>
      </c>
      <c r="AW514" s="17">
        <v>0.120174023912916</v>
      </c>
      <c r="AX514" s="17">
        <v>0.183043549102961</v>
      </c>
      <c r="AY514" s="17"/>
      <c r="AZ514" s="17">
        <v>0.13325953069774599</v>
      </c>
      <c r="BA514" s="17">
        <v>0.133733053842336</v>
      </c>
    </row>
    <row r="515" spans="2:53" x14ac:dyDescent="0.35">
      <c r="B515" t="s">
        <v>259</v>
      </c>
      <c r="C515" s="17">
        <v>0.11476167097857499</v>
      </c>
      <c r="D515" s="17">
        <v>0.13085420721728799</v>
      </c>
      <c r="E515" s="17">
        <v>9.9168049469502403E-2</v>
      </c>
      <c r="F515" s="17"/>
      <c r="G515" s="17">
        <v>6.3797504800402194E-2</v>
      </c>
      <c r="H515" s="17">
        <v>0.122603191755442</v>
      </c>
      <c r="I515" s="17">
        <v>0.13918757040171201</v>
      </c>
      <c r="J515" s="17">
        <v>0.13108542722133901</v>
      </c>
      <c r="K515" s="17">
        <v>9.5660526570850904E-2</v>
      </c>
      <c r="L515" s="17">
        <v>0.116805365865078</v>
      </c>
      <c r="M515" s="17"/>
      <c r="N515" s="17">
        <v>0.113167876931003</v>
      </c>
      <c r="O515" s="17">
        <v>0.115810897283345</v>
      </c>
      <c r="P515" s="17"/>
      <c r="Q515" s="17">
        <v>0.13158579665327899</v>
      </c>
      <c r="R515" s="17">
        <v>0.123768163815505</v>
      </c>
      <c r="S515" s="17">
        <v>0.141786334471387</v>
      </c>
      <c r="T515" s="17">
        <v>9.2276908140233996E-2</v>
      </c>
      <c r="U515" s="17">
        <v>0.12814809368250399</v>
      </c>
      <c r="V515" s="17">
        <v>8.6983583913893506E-2</v>
      </c>
      <c r="W515" s="17">
        <v>9.8546003514575001E-2</v>
      </c>
      <c r="X515" s="17">
        <v>0.12602926516791699</v>
      </c>
      <c r="Y515" s="17">
        <v>0.121315770486111</v>
      </c>
      <c r="Z515" s="17">
        <v>0.115288773273354</v>
      </c>
      <c r="AA515" s="17">
        <v>0.14447682932258199</v>
      </c>
      <c r="AB515" s="17">
        <v>6.8633365059839802E-2</v>
      </c>
      <c r="AC515" s="17">
        <v>7.8404083749192804E-2</v>
      </c>
      <c r="AD515" s="17">
        <v>9.2236002751225996E-2</v>
      </c>
      <c r="AE515" s="17">
        <v>0.23714251445678</v>
      </c>
      <c r="AF515" s="17"/>
      <c r="AG515" s="17">
        <v>3.5832465076088699E-2</v>
      </c>
      <c r="AH515" s="17">
        <v>0.191429531672515</v>
      </c>
      <c r="AI515" s="17">
        <v>7.3873044532566906E-2</v>
      </c>
      <c r="AJ515" s="17">
        <v>5.7876156469393099E-2</v>
      </c>
      <c r="AK515" s="17">
        <v>7.8051402129906106E-2</v>
      </c>
      <c r="AL515" s="17">
        <v>0.14884873797634299</v>
      </c>
      <c r="AM515" s="17"/>
      <c r="AN515" s="17">
        <v>8.4747435967699902E-2</v>
      </c>
      <c r="AO515" s="17">
        <v>7.6271890864278394E-2</v>
      </c>
      <c r="AP515" s="17">
        <v>0.146727094773134</v>
      </c>
      <c r="AQ515" s="17"/>
      <c r="AR515" s="17">
        <v>2.4312474355105099E-2</v>
      </c>
      <c r="AS515" s="17">
        <v>4.20569499195892E-2</v>
      </c>
      <c r="AT515" s="17">
        <v>0.18388835144325</v>
      </c>
      <c r="AU515" s="17"/>
      <c r="AV515" s="17">
        <v>5.7050159103177601E-2</v>
      </c>
      <c r="AW515" s="17">
        <v>6.4328870781478295E-2</v>
      </c>
      <c r="AX515" s="17">
        <v>0.20547946523048499</v>
      </c>
      <c r="AY515" s="17"/>
      <c r="AZ515" s="17">
        <v>0.123467383364656</v>
      </c>
      <c r="BA515" s="17">
        <v>0.103210309228745</v>
      </c>
    </row>
    <row r="516" spans="2:53" x14ac:dyDescent="0.35">
      <c r="B516" t="s">
        <v>260</v>
      </c>
      <c r="C516" s="17">
        <v>1.48851050775254E-2</v>
      </c>
      <c r="D516" s="17">
        <v>6.6656509381319701E-3</v>
      </c>
      <c r="E516" s="17">
        <v>2.2384852314246601E-2</v>
      </c>
      <c r="F516" s="17"/>
      <c r="G516" s="17">
        <v>3.4906224907796102E-2</v>
      </c>
      <c r="H516" s="17">
        <v>3.00044893102525E-2</v>
      </c>
      <c r="I516" s="17">
        <v>1.6807386229044499E-2</v>
      </c>
      <c r="J516" s="17">
        <v>7.5133166286573396E-3</v>
      </c>
      <c r="K516" s="17">
        <v>6.6816476901416901E-3</v>
      </c>
      <c r="L516" s="17">
        <v>7.0938858126454001E-3</v>
      </c>
      <c r="M516" s="17"/>
      <c r="N516" s="17">
        <v>1.4147852311641999E-2</v>
      </c>
      <c r="O516" s="17">
        <v>1.5370453229256601E-2</v>
      </c>
      <c r="P516" s="17"/>
      <c r="Q516" s="17">
        <v>4.7279486818005999E-2</v>
      </c>
      <c r="R516" s="17">
        <v>1.50503848138195E-2</v>
      </c>
      <c r="S516" s="17">
        <v>3.50511414832438E-2</v>
      </c>
      <c r="T516" s="17">
        <v>2.41732326198923E-2</v>
      </c>
      <c r="U516" s="17">
        <v>8.4545783036610502E-3</v>
      </c>
      <c r="V516" s="17">
        <v>0</v>
      </c>
      <c r="W516" s="17">
        <v>4.22472525494994E-3</v>
      </c>
      <c r="X516" s="17">
        <v>3.7621042342799202E-3</v>
      </c>
      <c r="Y516" s="17">
        <v>0</v>
      </c>
      <c r="Z516" s="17">
        <v>1.0278554787536399E-2</v>
      </c>
      <c r="AA516" s="17">
        <v>0</v>
      </c>
      <c r="AB516" s="17">
        <v>0</v>
      </c>
      <c r="AC516" s="17">
        <v>0</v>
      </c>
      <c r="AD516" s="17">
        <v>0</v>
      </c>
      <c r="AE516" s="17">
        <v>0</v>
      </c>
      <c r="AF516" s="17"/>
      <c r="AG516" s="17">
        <v>1.37112710396293E-2</v>
      </c>
      <c r="AH516" s="17">
        <v>3.5325871752503201E-3</v>
      </c>
      <c r="AI516" s="17">
        <v>2.3430973739737598E-2</v>
      </c>
      <c r="AJ516" s="17">
        <v>3.1628732696912399E-3</v>
      </c>
      <c r="AK516" s="17">
        <v>1.3693757309714101E-2</v>
      </c>
      <c r="AL516" s="17">
        <v>2.1127428314533601E-2</v>
      </c>
      <c r="AM516" s="17"/>
      <c r="AN516" s="17">
        <v>5.8248158755850503E-3</v>
      </c>
      <c r="AO516" s="17">
        <v>2.2227269310220201E-2</v>
      </c>
      <c r="AP516" s="17">
        <v>1.1114273865233599E-2</v>
      </c>
      <c r="AQ516" s="17"/>
      <c r="AR516" s="17">
        <v>1.6205927199709501E-2</v>
      </c>
      <c r="AS516" s="17">
        <v>1.46472088532446E-2</v>
      </c>
      <c r="AT516" s="17">
        <v>1.0136247855814001E-2</v>
      </c>
      <c r="AU516" s="17"/>
      <c r="AV516" s="17">
        <v>2.3309648448486101E-2</v>
      </c>
      <c r="AW516" s="17">
        <v>8.3254571591752195E-3</v>
      </c>
      <c r="AX516" s="17">
        <v>1.7420643462716701E-2</v>
      </c>
      <c r="AY516" s="17"/>
      <c r="AZ516" s="17">
        <v>7.9954111378330705E-3</v>
      </c>
      <c r="BA516" s="17">
        <v>2.4026843687020599E-2</v>
      </c>
    </row>
    <row r="517" spans="2:53" x14ac:dyDescent="0.35">
      <c r="B517" t="s">
        <v>261</v>
      </c>
      <c r="C517" s="17">
        <v>8.1926423892260694E-2</v>
      </c>
      <c r="D517" s="17">
        <v>5.2982544388304402E-2</v>
      </c>
      <c r="E517" s="17">
        <v>0.108441463288872</v>
      </c>
      <c r="F517" s="17"/>
      <c r="G517" s="17">
        <v>7.5370741924806695E-2</v>
      </c>
      <c r="H517" s="17">
        <v>7.5148155370998407E-2</v>
      </c>
      <c r="I517" s="17">
        <v>6.3635605505715301E-2</v>
      </c>
      <c r="J517" s="17">
        <v>8.6441516707660204E-2</v>
      </c>
      <c r="K517" s="17">
        <v>0.115177053909821</v>
      </c>
      <c r="L517" s="17">
        <v>7.6068893886982902E-2</v>
      </c>
      <c r="M517" s="17"/>
      <c r="N517" s="17">
        <v>6.3249174473530706E-2</v>
      </c>
      <c r="O517" s="17">
        <v>9.4222028472248101E-2</v>
      </c>
      <c r="P517" s="17"/>
      <c r="Q517" s="17">
        <v>0.13148524860188701</v>
      </c>
      <c r="R517" s="17">
        <v>0.100414893796639</v>
      </c>
      <c r="S517" s="17">
        <v>7.2058478928675104E-2</v>
      </c>
      <c r="T517" s="17">
        <v>7.7722981882809905E-2</v>
      </c>
      <c r="U517" s="17">
        <v>8.1161357551569904E-2</v>
      </c>
      <c r="V517" s="17">
        <v>0.11038559865683301</v>
      </c>
      <c r="W517" s="17">
        <v>8.1989347034286494E-2</v>
      </c>
      <c r="X517" s="17">
        <v>6.4458199721578902E-2</v>
      </c>
      <c r="Y517" s="17">
        <v>4.7617514183552798E-2</v>
      </c>
      <c r="Z517" s="17">
        <v>3.10725207567067E-2</v>
      </c>
      <c r="AA517" s="17">
        <v>2.44724701729973E-2</v>
      </c>
      <c r="AB517" s="17">
        <v>9.2013758126384806E-2</v>
      </c>
      <c r="AC517" s="17">
        <v>0</v>
      </c>
      <c r="AD517" s="17">
        <v>0</v>
      </c>
      <c r="AE517" s="17">
        <v>2.3258535533147901E-2</v>
      </c>
      <c r="AF517" s="17"/>
      <c r="AG517" s="17">
        <v>4.95989759199367E-2</v>
      </c>
      <c r="AH517" s="17">
        <v>3.88711289377206E-2</v>
      </c>
      <c r="AI517" s="17">
        <v>3.8955716846613503E-2</v>
      </c>
      <c r="AJ517" s="17">
        <v>4.58634734023943E-2</v>
      </c>
      <c r="AK517" s="17">
        <v>5.9746747966627101E-2</v>
      </c>
      <c r="AL517" s="17">
        <v>0.12424929595796801</v>
      </c>
      <c r="AM517" s="17"/>
      <c r="AN517" s="17">
        <v>6.3620290029535703E-2</v>
      </c>
      <c r="AO517" s="17">
        <v>7.3304885737766598E-2</v>
      </c>
      <c r="AP517" s="17">
        <v>5.21264162500608E-2</v>
      </c>
      <c r="AQ517" s="17"/>
      <c r="AR517" s="17">
        <v>2.26905993686074E-2</v>
      </c>
      <c r="AS517" s="17">
        <v>3.6767673347465203E-2</v>
      </c>
      <c r="AT517" s="17">
        <v>7.2855430184804795E-2</v>
      </c>
      <c r="AU517" s="17"/>
      <c r="AV517" s="17">
        <v>3.5144418130590001E-2</v>
      </c>
      <c r="AW517" s="17">
        <v>5.5984341766407701E-2</v>
      </c>
      <c r="AX517" s="17">
        <v>6.5365334999869407E-2</v>
      </c>
      <c r="AY517" s="17"/>
      <c r="AZ517" s="17">
        <v>4.4641925875235099E-2</v>
      </c>
      <c r="BA517" s="17">
        <v>0.13139816212060801</v>
      </c>
    </row>
    <row r="518" spans="2:53" x14ac:dyDescent="0.35">
      <c r="C518" s="17"/>
      <c r="D518" s="17"/>
      <c r="E518" s="17"/>
      <c r="F518" s="17"/>
      <c r="G518" s="17"/>
      <c r="H518" s="17"/>
      <c r="I518" s="17"/>
      <c r="J518" s="17"/>
      <c r="K518" s="17"/>
      <c r="L518" s="17"/>
      <c r="M518" s="17"/>
      <c r="N518" s="17"/>
      <c r="O518" s="17"/>
      <c r="P518" s="17"/>
      <c r="Q518" s="17"/>
      <c r="R518" s="17"/>
      <c r="S518" s="17"/>
      <c r="T518" s="17"/>
      <c r="U518" s="17"/>
      <c r="V518" s="17"/>
      <c r="W518" s="17"/>
      <c r="X518" s="17"/>
      <c r="Y518" s="17"/>
      <c r="Z518" s="17"/>
      <c r="AA518" s="17"/>
      <c r="AB518" s="17"/>
      <c r="AC518" s="17"/>
      <c r="AD518" s="17"/>
      <c r="AE518" s="17"/>
      <c r="AF518" s="17"/>
      <c r="AG518" s="17"/>
      <c r="AH518" s="17"/>
      <c r="AI518" s="17"/>
      <c r="AJ518" s="17"/>
      <c r="AK518" s="17"/>
      <c r="AL518" s="17"/>
      <c r="AM518" s="17"/>
      <c r="AN518" s="17"/>
      <c r="AO518" s="17"/>
      <c r="AP518" s="17"/>
      <c r="AQ518" s="17"/>
      <c r="AR518" s="17"/>
      <c r="AS518" s="17"/>
      <c r="AT518" s="17"/>
      <c r="AU518" s="17"/>
      <c r="AV518" s="17"/>
      <c r="AW518" s="17"/>
      <c r="AX518" s="17"/>
      <c r="AY518" s="17"/>
      <c r="AZ518" s="17"/>
      <c r="BA518" s="17"/>
    </row>
    <row r="519" spans="2:53" x14ac:dyDescent="0.35">
      <c r="B519" s="6" t="s">
        <v>268</v>
      </c>
      <c r="C519" s="17"/>
      <c r="D519" s="17"/>
      <c r="E519" s="17"/>
      <c r="F519" s="17"/>
      <c r="G519" s="17"/>
      <c r="H519" s="17"/>
      <c r="I519" s="17"/>
      <c r="J519" s="17"/>
      <c r="K519" s="17"/>
      <c r="L519" s="17"/>
      <c r="M519" s="17"/>
      <c r="N519" s="17"/>
      <c r="O519" s="17"/>
      <c r="P519" s="17"/>
      <c r="Q519" s="17"/>
      <c r="R519" s="17"/>
      <c r="S519" s="17"/>
      <c r="T519" s="17"/>
      <c r="U519" s="17"/>
      <c r="V519" s="17"/>
      <c r="W519" s="17"/>
      <c r="X519" s="17"/>
      <c r="Y519" s="17"/>
      <c r="Z519" s="17"/>
      <c r="AA519" s="17"/>
      <c r="AB519" s="17"/>
      <c r="AC519" s="17"/>
      <c r="AD519" s="17"/>
      <c r="AE519" s="17"/>
      <c r="AF519" s="17"/>
      <c r="AG519" s="17"/>
      <c r="AH519" s="17"/>
      <c r="AI519" s="17"/>
      <c r="AJ519" s="17"/>
      <c r="AK519" s="17"/>
      <c r="AL519" s="17"/>
      <c r="AM519" s="17"/>
      <c r="AN519" s="17"/>
      <c r="AO519" s="17"/>
      <c r="AP519" s="17"/>
      <c r="AQ519" s="17"/>
      <c r="AR519" s="17"/>
      <c r="AS519" s="17"/>
      <c r="AT519" s="17"/>
      <c r="AU519" s="17"/>
      <c r="AV519" s="17"/>
      <c r="AW519" s="17"/>
      <c r="AX519" s="17"/>
      <c r="AY519" s="17"/>
      <c r="AZ519" s="17"/>
      <c r="BA519" s="17"/>
    </row>
    <row r="520" spans="2:53" x14ac:dyDescent="0.35">
      <c r="B520" s="21" t="s">
        <v>86</v>
      </c>
      <c r="C520" s="17"/>
      <c r="D520" s="17"/>
      <c r="E520" s="17"/>
      <c r="F520" s="17"/>
      <c r="G520" s="17"/>
      <c r="H520" s="17"/>
      <c r="I520" s="17"/>
      <c r="J520" s="17"/>
      <c r="K520" s="17"/>
      <c r="L520" s="17"/>
      <c r="M520" s="17"/>
      <c r="N520" s="17"/>
      <c r="O520" s="17"/>
      <c r="P520" s="17"/>
      <c r="Q520" s="17"/>
      <c r="R520" s="17"/>
      <c r="S520" s="17"/>
      <c r="T520" s="17"/>
      <c r="U520" s="17"/>
      <c r="V520" s="17"/>
      <c r="W520" s="17"/>
      <c r="X520" s="17"/>
      <c r="Y520" s="17"/>
      <c r="Z520" s="17"/>
      <c r="AA520" s="17"/>
      <c r="AB520" s="17"/>
      <c r="AC520" s="17"/>
      <c r="AD520" s="17"/>
      <c r="AE520" s="17"/>
      <c r="AF520" s="17"/>
      <c r="AG520" s="17"/>
      <c r="AH520" s="17"/>
      <c r="AI520" s="17"/>
      <c r="AJ520" s="17"/>
      <c r="AK520" s="17"/>
      <c r="AL520" s="17"/>
      <c r="AM520" s="17"/>
      <c r="AN520" s="17"/>
      <c r="AO520" s="17"/>
      <c r="AP520" s="17"/>
      <c r="AQ520" s="17"/>
      <c r="AR520" s="17"/>
      <c r="AS520" s="17"/>
      <c r="AT520" s="17"/>
      <c r="AU520" s="17"/>
      <c r="AV520" s="17"/>
      <c r="AW520" s="17"/>
      <c r="AX520" s="17"/>
      <c r="AY520" s="17"/>
      <c r="AZ520" s="17"/>
      <c r="BA520" s="17"/>
    </row>
    <row r="521" spans="2:53" x14ac:dyDescent="0.35">
      <c r="B521" t="s">
        <v>255</v>
      </c>
      <c r="C521" s="17">
        <v>6.2443212684456399E-2</v>
      </c>
      <c r="D521" s="17">
        <v>6.7041679704364601E-2</v>
      </c>
      <c r="E521" s="17">
        <v>5.7938052397216E-2</v>
      </c>
      <c r="F521" s="17"/>
      <c r="G521" s="17">
        <v>0.14666666287157601</v>
      </c>
      <c r="H521" s="17">
        <v>7.8155442091727798E-2</v>
      </c>
      <c r="I521" s="17">
        <v>6.4355636129832805E-2</v>
      </c>
      <c r="J521" s="17">
        <v>5.8033947931103398E-2</v>
      </c>
      <c r="K521" s="17">
        <v>3.6575439312185903E-2</v>
      </c>
      <c r="L521" s="17">
        <v>3.7826875435319797E-2</v>
      </c>
      <c r="M521" s="17"/>
      <c r="N521" s="17">
        <v>8.0637180803753997E-2</v>
      </c>
      <c r="O521" s="17">
        <v>5.0465761791101398E-2</v>
      </c>
      <c r="P521" s="17"/>
      <c r="Q521" s="17">
        <v>0.104659035360345</v>
      </c>
      <c r="R521" s="17">
        <v>0.104486240555035</v>
      </c>
      <c r="S521" s="17">
        <v>4.9115445018330699E-2</v>
      </c>
      <c r="T521" s="17">
        <v>4.10102759058672E-2</v>
      </c>
      <c r="U521" s="17">
        <v>6.5378212527376495E-2</v>
      </c>
      <c r="V521" s="17">
        <v>6.1088492102723699E-2</v>
      </c>
      <c r="W521" s="17">
        <v>5.14855380671344E-2</v>
      </c>
      <c r="X521" s="17">
        <v>3.8335561727683598E-2</v>
      </c>
      <c r="Y521" s="17">
        <v>1.79942325098949E-2</v>
      </c>
      <c r="Z521" s="17">
        <v>6.7562913069587602E-2</v>
      </c>
      <c r="AA521" s="17">
        <v>7.8346668115125903E-2</v>
      </c>
      <c r="AB521" s="17">
        <v>6.4352463482859307E-2</v>
      </c>
      <c r="AC521" s="17">
        <v>0.11288622644877599</v>
      </c>
      <c r="AD521" s="17">
        <v>0.14753864874411901</v>
      </c>
      <c r="AE521" s="17">
        <v>7.4453435272170701E-2</v>
      </c>
      <c r="AF521" s="17"/>
      <c r="AG521" s="17">
        <v>0.15164420202053699</v>
      </c>
      <c r="AH521" s="17">
        <v>3.3784124730490403E-2</v>
      </c>
      <c r="AI521" s="17">
        <v>8.7037209593634604E-2</v>
      </c>
      <c r="AJ521" s="17">
        <v>7.7620791341595094E-2</v>
      </c>
      <c r="AK521" s="17">
        <v>3.8848580380162902E-2</v>
      </c>
      <c r="AL521" s="17">
        <v>4.11571883984755E-2</v>
      </c>
      <c r="AM521" s="17"/>
      <c r="AN521" s="17">
        <v>7.4959864653721398E-2</v>
      </c>
      <c r="AO521" s="17">
        <v>7.5887566385680102E-2</v>
      </c>
      <c r="AP521" s="17">
        <v>5.5145340710510402E-2</v>
      </c>
      <c r="AQ521" s="17"/>
      <c r="AR521" s="17">
        <v>0.27082047758565397</v>
      </c>
      <c r="AS521" s="17">
        <v>7.2620984310578104E-2</v>
      </c>
      <c r="AT521" s="17">
        <v>2.89302680186562E-2</v>
      </c>
      <c r="AU521" s="17"/>
      <c r="AV521" s="17">
        <v>0.20389087946149301</v>
      </c>
      <c r="AW521" s="17">
        <v>5.44261096319337E-2</v>
      </c>
      <c r="AX521" s="17">
        <v>4.2663920956203902E-2</v>
      </c>
      <c r="AY521" s="17"/>
      <c r="AZ521" s="17">
        <v>7.0744334661061906E-2</v>
      </c>
      <c r="BA521" s="17">
        <v>5.1428690422665901E-2</v>
      </c>
    </row>
    <row r="522" spans="2:53" x14ac:dyDescent="0.35">
      <c r="B522" t="s">
        <v>256</v>
      </c>
      <c r="C522" s="17">
        <v>0.28087510636560797</v>
      </c>
      <c r="D522" s="17">
        <v>0.28662384442634897</v>
      </c>
      <c r="E522" s="17">
        <v>0.27667135398881199</v>
      </c>
      <c r="F522" s="17"/>
      <c r="G522" s="17">
        <v>0.29395510140297398</v>
      </c>
      <c r="H522" s="17">
        <v>0.272939553037988</v>
      </c>
      <c r="I522" s="17">
        <v>0.26662068000633399</v>
      </c>
      <c r="J522" s="17">
        <v>0.25292717061196601</v>
      </c>
      <c r="K522" s="17">
        <v>0.26165791368135</v>
      </c>
      <c r="L522" s="17">
        <v>0.31886569346907601</v>
      </c>
      <c r="M522" s="17"/>
      <c r="N522" s="17">
        <v>0.29386880367818202</v>
      </c>
      <c r="O522" s="17">
        <v>0.27232109712122599</v>
      </c>
      <c r="P522" s="17"/>
      <c r="Q522" s="17">
        <v>0.23384003911888801</v>
      </c>
      <c r="R522" s="17">
        <v>0.22721208528350501</v>
      </c>
      <c r="S522" s="17">
        <v>0.20090709480461599</v>
      </c>
      <c r="T522" s="17">
        <v>0.279319003411446</v>
      </c>
      <c r="U522" s="17">
        <v>0.28870531110203501</v>
      </c>
      <c r="V522" s="17">
        <v>0.27132056671639299</v>
      </c>
      <c r="W522" s="17">
        <v>0.26673869226265801</v>
      </c>
      <c r="X522" s="17">
        <v>0.36472665518041503</v>
      </c>
      <c r="Y522" s="17">
        <v>0.43419063392770302</v>
      </c>
      <c r="Z522" s="17">
        <v>0.27757366848937198</v>
      </c>
      <c r="AA522" s="17">
        <v>0.37649982975338903</v>
      </c>
      <c r="AB522" s="17">
        <v>0.34703443714480497</v>
      </c>
      <c r="AC522" s="17">
        <v>0.32674714705430002</v>
      </c>
      <c r="AD522" s="17">
        <v>0.28314339925797</v>
      </c>
      <c r="AE522" s="17">
        <v>0.34052448501953198</v>
      </c>
      <c r="AF522" s="17"/>
      <c r="AG522" s="17">
        <v>0.438025311252003</v>
      </c>
      <c r="AH522" s="17">
        <v>0.168496664038633</v>
      </c>
      <c r="AI522" s="17">
        <v>0.37257287464466599</v>
      </c>
      <c r="AJ522" s="17">
        <v>0.40816753971693698</v>
      </c>
      <c r="AK522" s="17">
        <v>0.34882367643562001</v>
      </c>
      <c r="AL522" s="17">
        <v>0.223927715196474</v>
      </c>
      <c r="AM522" s="17"/>
      <c r="AN522" s="17">
        <v>0.37499745453436301</v>
      </c>
      <c r="AO522" s="17">
        <v>0.31980957284821798</v>
      </c>
      <c r="AP522" s="17">
        <v>0.24308660485717201</v>
      </c>
      <c r="AQ522" s="17"/>
      <c r="AR522" s="17">
        <v>0.44513813558340498</v>
      </c>
      <c r="AS522" s="17">
        <v>0.45117096863664702</v>
      </c>
      <c r="AT522" s="17">
        <v>0.169659813277799</v>
      </c>
      <c r="AU522" s="17"/>
      <c r="AV522" s="17">
        <v>0.42683652318632698</v>
      </c>
      <c r="AW522" s="17">
        <v>0.35546835442921698</v>
      </c>
      <c r="AX522" s="17">
        <v>0.17564558100954</v>
      </c>
      <c r="AY522" s="17"/>
      <c r="AZ522" s="17">
        <v>0.31806588700004201</v>
      </c>
      <c r="BA522" s="17">
        <v>0.231527719062327</v>
      </c>
    </row>
    <row r="523" spans="2:53" x14ac:dyDescent="0.35">
      <c r="B523" t="s">
        <v>257</v>
      </c>
      <c r="C523" s="17">
        <v>0.24067210595599101</v>
      </c>
      <c r="D523" s="17">
        <v>0.21716024627375199</v>
      </c>
      <c r="E523" s="17">
        <v>0.26124484669983999</v>
      </c>
      <c r="F523" s="17"/>
      <c r="G523" s="17">
        <v>0.29601934148272002</v>
      </c>
      <c r="H523" s="17">
        <v>0.272955444065899</v>
      </c>
      <c r="I523" s="17">
        <v>0.250389967967731</v>
      </c>
      <c r="J523" s="17">
        <v>0.20048627301081201</v>
      </c>
      <c r="K523" s="17">
        <v>0.236798031618313</v>
      </c>
      <c r="L523" s="17">
        <v>0.22314463661860601</v>
      </c>
      <c r="M523" s="17"/>
      <c r="N523" s="17">
        <v>0.22714119023601201</v>
      </c>
      <c r="O523" s="17">
        <v>0.249579776757407</v>
      </c>
      <c r="P523" s="17"/>
      <c r="Q523" s="17">
        <v>0.27767203219301201</v>
      </c>
      <c r="R523" s="17">
        <v>0.211510939673383</v>
      </c>
      <c r="S523" s="17">
        <v>0.25795128265545803</v>
      </c>
      <c r="T523" s="17">
        <v>0.270083447725944</v>
      </c>
      <c r="U523" s="17">
        <v>0.26426306463399102</v>
      </c>
      <c r="V523" s="17">
        <v>0.27938478641611603</v>
      </c>
      <c r="W523" s="17">
        <v>0.218882175052832</v>
      </c>
      <c r="X523" s="17">
        <v>0.189070037057471</v>
      </c>
      <c r="Y523" s="17">
        <v>0.17554798530322899</v>
      </c>
      <c r="Z523" s="17">
        <v>0.200495730418461</v>
      </c>
      <c r="AA523" s="17">
        <v>0.211861085271243</v>
      </c>
      <c r="AB523" s="17">
        <v>0.136080590735107</v>
      </c>
      <c r="AC523" s="17">
        <v>0.24891531606620099</v>
      </c>
      <c r="AD523" s="17">
        <v>0.263999554989722</v>
      </c>
      <c r="AE523" s="17">
        <v>0.218825882100559</v>
      </c>
      <c r="AF523" s="17"/>
      <c r="AG523" s="17">
        <v>0.25619363435405301</v>
      </c>
      <c r="AH523" s="17">
        <v>0.195429187275482</v>
      </c>
      <c r="AI523" s="17">
        <v>0.24092178125029301</v>
      </c>
      <c r="AJ523" s="17">
        <v>0.24844146144954801</v>
      </c>
      <c r="AK523" s="17">
        <v>0.26721457038605301</v>
      </c>
      <c r="AL523" s="17">
        <v>0.244276157747954</v>
      </c>
      <c r="AM523" s="17"/>
      <c r="AN523" s="17">
        <v>0.23083851520514501</v>
      </c>
      <c r="AO523" s="17">
        <v>0.31794434172295799</v>
      </c>
      <c r="AP523" s="17">
        <v>0.19706506567735699</v>
      </c>
      <c r="AQ523" s="17"/>
      <c r="AR523" s="17">
        <v>0.16480628948430601</v>
      </c>
      <c r="AS523" s="17">
        <v>0.259620096305337</v>
      </c>
      <c r="AT523" s="17">
        <v>0.234053219076549</v>
      </c>
      <c r="AU523" s="17"/>
      <c r="AV523" s="17">
        <v>0.18403322132057401</v>
      </c>
      <c r="AW523" s="17">
        <v>0.26775265788334501</v>
      </c>
      <c r="AX523" s="17">
        <v>0.21862919904587799</v>
      </c>
      <c r="AY523" s="17"/>
      <c r="AZ523" s="17">
        <v>0.22838563886912899</v>
      </c>
      <c r="BA523" s="17">
        <v>0.25697466910689898</v>
      </c>
    </row>
    <row r="524" spans="2:53" x14ac:dyDescent="0.35">
      <c r="B524" t="s">
        <v>258</v>
      </c>
      <c r="C524" s="17">
        <v>0.175898848176058</v>
      </c>
      <c r="D524" s="17">
        <v>0.19026426105287</v>
      </c>
      <c r="E524" s="17">
        <v>0.16351332166664501</v>
      </c>
      <c r="F524" s="17"/>
      <c r="G524" s="17">
        <v>9.9682327464550094E-2</v>
      </c>
      <c r="H524" s="17">
        <v>0.15175634400962501</v>
      </c>
      <c r="I524" s="17">
        <v>0.15640987113737501</v>
      </c>
      <c r="J524" s="17">
        <v>0.20034630501981901</v>
      </c>
      <c r="K524" s="17">
        <v>0.219729188172122</v>
      </c>
      <c r="L524" s="17">
        <v>0.18869140191383399</v>
      </c>
      <c r="M524" s="17"/>
      <c r="N524" s="17">
        <v>0.18043580140944401</v>
      </c>
      <c r="O524" s="17">
        <v>0.172912081671795</v>
      </c>
      <c r="P524" s="17"/>
      <c r="Q524" s="17">
        <v>8.6219060022818803E-2</v>
      </c>
      <c r="R524" s="17">
        <v>0.20015945403316701</v>
      </c>
      <c r="S524" s="17">
        <v>0.18344496966694901</v>
      </c>
      <c r="T524" s="17">
        <v>0.18262767550869799</v>
      </c>
      <c r="U524" s="17">
        <v>0.16673930539260101</v>
      </c>
      <c r="V524" s="17">
        <v>0.17442922832412</v>
      </c>
      <c r="W524" s="17">
        <v>0.22727042365808001</v>
      </c>
      <c r="X524" s="17">
        <v>0.16005019078430299</v>
      </c>
      <c r="Y524" s="17">
        <v>0.19103682497707</v>
      </c>
      <c r="Z524" s="17">
        <v>0.20770032724844201</v>
      </c>
      <c r="AA524" s="17">
        <v>0.108094530944064</v>
      </c>
      <c r="AB524" s="17">
        <v>0.29288608520867399</v>
      </c>
      <c r="AC524" s="17">
        <v>0.27096997028604097</v>
      </c>
      <c r="AD524" s="17">
        <v>7.7367667696882997E-2</v>
      </c>
      <c r="AE524" s="17">
        <v>9.7014871209120501E-2</v>
      </c>
      <c r="AF524" s="17"/>
      <c r="AG524" s="17">
        <v>8.4291494271823905E-2</v>
      </c>
      <c r="AH524" s="17">
        <v>0.240730812797082</v>
      </c>
      <c r="AI524" s="17">
        <v>0.14635173239691199</v>
      </c>
      <c r="AJ524" s="17">
        <v>0.203042553253729</v>
      </c>
      <c r="AK524" s="17">
        <v>0.15803958615734301</v>
      </c>
      <c r="AL524" s="17">
        <v>0.16426120056125801</v>
      </c>
      <c r="AM524" s="17"/>
      <c r="AN524" s="17">
        <v>0.164346501493599</v>
      </c>
      <c r="AO524" s="17">
        <v>0.13147649211554099</v>
      </c>
      <c r="AP524" s="17">
        <v>0.21246146518930201</v>
      </c>
      <c r="AQ524" s="17"/>
      <c r="AR524" s="17">
        <v>5.7576597704086199E-2</v>
      </c>
      <c r="AS524" s="17">
        <v>0.16189752526266099</v>
      </c>
      <c r="AT524" s="17">
        <v>0.219648075816615</v>
      </c>
      <c r="AU524" s="17"/>
      <c r="AV524" s="17">
        <v>8.5699152670970197E-2</v>
      </c>
      <c r="AW524" s="17">
        <v>0.181132781226473</v>
      </c>
      <c r="AX524" s="17">
        <v>0.20328196204267801</v>
      </c>
      <c r="AY524" s="17"/>
      <c r="AZ524" s="17">
        <v>0.17823542231048201</v>
      </c>
      <c r="BA524" s="17">
        <v>0.17279851452327299</v>
      </c>
    </row>
    <row r="525" spans="2:53" x14ac:dyDescent="0.35">
      <c r="B525" t="s">
        <v>259</v>
      </c>
      <c r="C525" s="17">
        <v>0.167160070216818</v>
      </c>
      <c r="D525" s="17">
        <v>0.19453147908710899</v>
      </c>
      <c r="E525" s="17">
        <v>0.14153558351988599</v>
      </c>
      <c r="F525" s="17"/>
      <c r="G525" s="17">
        <v>7.5180008974847695E-2</v>
      </c>
      <c r="H525" s="17">
        <v>0.151261852536624</v>
      </c>
      <c r="I525" s="17">
        <v>0.19803486743987</v>
      </c>
      <c r="J525" s="17">
        <v>0.195837517764263</v>
      </c>
      <c r="K525" s="17">
        <v>0.17724891670462001</v>
      </c>
      <c r="L525" s="17">
        <v>0.16892808272392101</v>
      </c>
      <c r="M525" s="17"/>
      <c r="N525" s="17">
        <v>0.15782395099021701</v>
      </c>
      <c r="O525" s="17">
        <v>0.17330622309770199</v>
      </c>
      <c r="P525" s="17"/>
      <c r="Q525" s="17">
        <v>0.14003500702879401</v>
      </c>
      <c r="R525" s="17">
        <v>0.17431386381300601</v>
      </c>
      <c r="S525" s="17">
        <v>0.241091779984376</v>
      </c>
      <c r="T525" s="17">
        <v>0.14908259417959299</v>
      </c>
      <c r="U525" s="17">
        <v>0.162044293858632</v>
      </c>
      <c r="V525" s="17">
        <v>0.130160346538852</v>
      </c>
      <c r="W525" s="17">
        <v>0.16165430650041401</v>
      </c>
      <c r="X525" s="17">
        <v>0.18893080189000599</v>
      </c>
      <c r="Y525" s="17">
        <v>0.15878748224675401</v>
      </c>
      <c r="Z525" s="17">
        <v>0.217647920771289</v>
      </c>
      <c r="AA525" s="17">
        <v>0.20072541574318101</v>
      </c>
      <c r="AB525" s="17">
        <v>0.113982693782157</v>
      </c>
      <c r="AC525" s="17">
        <v>4.0481340144682798E-2</v>
      </c>
      <c r="AD525" s="17">
        <v>0.227950729311306</v>
      </c>
      <c r="AE525" s="17">
        <v>0.23910073070711199</v>
      </c>
      <c r="AF525" s="17"/>
      <c r="AG525" s="17">
        <v>5.7779884948379101E-2</v>
      </c>
      <c r="AH525" s="17">
        <v>0.33712282481493899</v>
      </c>
      <c r="AI525" s="17">
        <v>8.5519159624309296E-2</v>
      </c>
      <c r="AJ525" s="17">
        <v>3.0327887784290301E-2</v>
      </c>
      <c r="AK525" s="17">
        <v>0.136781614253871</v>
      </c>
      <c r="AL525" s="17">
        <v>0.20332623406563999</v>
      </c>
      <c r="AM525" s="17"/>
      <c r="AN525" s="17">
        <v>9.5315049131472596E-2</v>
      </c>
      <c r="AO525" s="17">
        <v>8.7477666950755095E-2</v>
      </c>
      <c r="AP525" s="17">
        <v>0.25741793260420998</v>
      </c>
      <c r="AQ525" s="17"/>
      <c r="AR525" s="17">
        <v>3.81997281304274E-2</v>
      </c>
      <c r="AS525" s="17">
        <v>2.7012677489962E-2</v>
      </c>
      <c r="AT525" s="17">
        <v>0.28753512201641002</v>
      </c>
      <c r="AU525" s="17"/>
      <c r="AV525" s="17">
        <v>8.5419742646034802E-2</v>
      </c>
      <c r="AW525" s="17">
        <v>0.10757567715571401</v>
      </c>
      <c r="AX525" s="17">
        <v>0.28888773440101401</v>
      </c>
      <c r="AY525" s="17"/>
      <c r="AZ525" s="17">
        <v>0.16758753350672201</v>
      </c>
      <c r="BA525" s="17">
        <v>0.16659288135535999</v>
      </c>
    </row>
    <row r="526" spans="2:53" x14ac:dyDescent="0.35">
      <c r="B526" t="s">
        <v>260</v>
      </c>
      <c r="C526" s="17">
        <v>1.14272201019547E-2</v>
      </c>
      <c r="D526" s="17">
        <v>1.75137541084706E-3</v>
      </c>
      <c r="E526" s="17">
        <v>2.0234037742442999E-2</v>
      </c>
      <c r="F526" s="17"/>
      <c r="G526" s="17">
        <v>1.4947582393295701E-2</v>
      </c>
      <c r="H526" s="17">
        <v>1.4771748394459199E-2</v>
      </c>
      <c r="I526" s="17">
        <v>1.04709665926909E-2</v>
      </c>
      <c r="J526" s="17">
        <v>1.1139763779806701E-2</v>
      </c>
      <c r="K526" s="17">
        <v>1.43815250353401E-2</v>
      </c>
      <c r="L526" s="17">
        <v>7.0938858126454001E-3</v>
      </c>
      <c r="M526" s="17"/>
      <c r="N526" s="17">
        <v>1.0520305576980899E-2</v>
      </c>
      <c r="O526" s="17">
        <v>1.2024259962424899E-2</v>
      </c>
      <c r="P526" s="17"/>
      <c r="Q526" s="17">
        <v>2.9609251823796701E-2</v>
      </c>
      <c r="R526" s="17">
        <v>7.7205618023041701E-3</v>
      </c>
      <c r="S526" s="17">
        <v>2.2482399293014099E-2</v>
      </c>
      <c r="T526" s="17">
        <v>1.36889929980652E-2</v>
      </c>
      <c r="U526" s="17">
        <v>8.4545783036610502E-3</v>
      </c>
      <c r="V526" s="17">
        <v>1.5398429244642201E-2</v>
      </c>
      <c r="W526" s="17">
        <v>7.6863877365991196E-3</v>
      </c>
      <c r="X526" s="17">
        <v>3.7621042342799202E-3</v>
      </c>
      <c r="Y526" s="17">
        <v>0</v>
      </c>
      <c r="Z526" s="17">
        <v>5.9024984093901996E-3</v>
      </c>
      <c r="AA526" s="17">
        <v>0</v>
      </c>
      <c r="AB526" s="17">
        <v>0</v>
      </c>
      <c r="AC526" s="17">
        <v>0</v>
      </c>
      <c r="AD526" s="17">
        <v>0</v>
      </c>
      <c r="AE526" s="17">
        <v>0</v>
      </c>
      <c r="AF526" s="17"/>
      <c r="AG526" s="17">
        <v>0</v>
      </c>
      <c r="AH526" s="17">
        <v>3.4561043345156901E-3</v>
      </c>
      <c r="AI526" s="17">
        <v>8.5819922384900108E-3</v>
      </c>
      <c r="AJ526" s="17">
        <v>3.1628732696912399E-3</v>
      </c>
      <c r="AK526" s="17">
        <v>1.3693757309714101E-2</v>
      </c>
      <c r="AL526" s="17">
        <v>2.3432704835306201E-2</v>
      </c>
      <c r="AM526" s="17"/>
      <c r="AN526" s="17">
        <v>7.2843291346415999E-3</v>
      </c>
      <c r="AO526" s="17">
        <v>1.6138078454741502E-2</v>
      </c>
      <c r="AP526" s="17">
        <v>6.5085838798123897E-3</v>
      </c>
      <c r="AQ526" s="17"/>
      <c r="AR526" s="17">
        <v>0</v>
      </c>
      <c r="AS526" s="17">
        <v>3.6811644975006598E-3</v>
      </c>
      <c r="AT526" s="17">
        <v>1.4894168253130001E-2</v>
      </c>
      <c r="AU526" s="17"/>
      <c r="AV526" s="17">
        <v>0</v>
      </c>
      <c r="AW526" s="17">
        <v>1.9813598327207498E-3</v>
      </c>
      <c r="AX526" s="17">
        <v>2.1766033727008999E-2</v>
      </c>
      <c r="AY526" s="17"/>
      <c r="AZ526" s="17">
        <v>5.1989084945659398E-3</v>
      </c>
      <c r="BA526" s="17">
        <v>1.9691389336702399E-2</v>
      </c>
    </row>
    <row r="527" spans="2:53" x14ac:dyDescent="0.35">
      <c r="B527" t="s">
        <v>261</v>
      </c>
      <c r="C527" s="17">
        <v>6.15234364991138E-2</v>
      </c>
      <c r="D527" s="17">
        <v>4.2627114044709202E-2</v>
      </c>
      <c r="E527" s="17">
        <v>7.8862803985158506E-2</v>
      </c>
      <c r="F527" s="17"/>
      <c r="G527" s="17">
        <v>7.3548975410035702E-2</v>
      </c>
      <c r="H527" s="17">
        <v>5.81596158636766E-2</v>
      </c>
      <c r="I527" s="17">
        <v>5.3718010726165499E-2</v>
      </c>
      <c r="J527" s="17">
        <v>8.1229021882230898E-2</v>
      </c>
      <c r="K527" s="17">
        <v>5.3608985476069099E-2</v>
      </c>
      <c r="L527" s="17">
        <v>5.5449424026598901E-2</v>
      </c>
      <c r="M527" s="17"/>
      <c r="N527" s="17">
        <v>4.957276730541E-2</v>
      </c>
      <c r="O527" s="17">
        <v>6.9390799598343197E-2</v>
      </c>
      <c r="P527" s="17"/>
      <c r="Q527" s="17">
        <v>0.12796557445234499</v>
      </c>
      <c r="R527" s="17">
        <v>7.4596854839601504E-2</v>
      </c>
      <c r="S527" s="17">
        <v>4.5007028577256199E-2</v>
      </c>
      <c r="T527" s="17">
        <v>6.4188010270385995E-2</v>
      </c>
      <c r="U527" s="17">
        <v>4.4415234181703601E-2</v>
      </c>
      <c r="V527" s="17">
        <v>6.8218150657152907E-2</v>
      </c>
      <c r="W527" s="17">
        <v>6.6282476722282394E-2</v>
      </c>
      <c r="X527" s="17">
        <v>5.5124649125840898E-2</v>
      </c>
      <c r="Y527" s="17">
        <v>2.2442841035349E-2</v>
      </c>
      <c r="Z527" s="17">
        <v>2.3116941593457299E-2</v>
      </c>
      <c r="AA527" s="17">
        <v>2.44724701729973E-2</v>
      </c>
      <c r="AB527" s="17">
        <v>4.5663729646397401E-2</v>
      </c>
      <c r="AC527" s="17">
        <v>0</v>
      </c>
      <c r="AD527" s="17">
        <v>0</v>
      </c>
      <c r="AE527" s="17">
        <v>3.00805956915055E-2</v>
      </c>
      <c r="AF527" s="17"/>
      <c r="AG527" s="17">
        <v>1.20654731532045E-2</v>
      </c>
      <c r="AH527" s="17">
        <v>2.0980282008857501E-2</v>
      </c>
      <c r="AI527" s="17">
        <v>5.9015250251694698E-2</v>
      </c>
      <c r="AJ527" s="17">
        <v>2.9236893184209401E-2</v>
      </c>
      <c r="AK527" s="17">
        <v>3.6598215077236602E-2</v>
      </c>
      <c r="AL527" s="17">
        <v>9.9618799194891902E-2</v>
      </c>
      <c r="AM527" s="17"/>
      <c r="AN527" s="17">
        <v>5.2258285847057301E-2</v>
      </c>
      <c r="AO527" s="17">
        <v>5.1266281522106702E-2</v>
      </c>
      <c r="AP527" s="17">
        <v>2.8315007081635601E-2</v>
      </c>
      <c r="AQ527" s="17"/>
      <c r="AR527" s="17">
        <v>2.3458771512121002E-2</v>
      </c>
      <c r="AS527" s="17">
        <v>2.39965834973139E-2</v>
      </c>
      <c r="AT527" s="17">
        <v>4.5279333540840502E-2</v>
      </c>
      <c r="AU527" s="17"/>
      <c r="AV527" s="17">
        <v>1.4120480714600999E-2</v>
      </c>
      <c r="AW527" s="17">
        <v>3.16630598405966E-2</v>
      </c>
      <c r="AX527" s="17">
        <v>4.9125568817676803E-2</v>
      </c>
      <c r="AY527" s="17"/>
      <c r="AZ527" s="17">
        <v>3.1782275157998502E-2</v>
      </c>
      <c r="BA527" s="17">
        <v>0.100986136192773</v>
      </c>
    </row>
    <row r="528" spans="2:53" x14ac:dyDescent="0.35">
      <c r="C528" s="17"/>
      <c r="D528" s="17"/>
      <c r="E528" s="17"/>
      <c r="F528" s="17"/>
      <c r="G528" s="17"/>
      <c r="H528" s="17"/>
      <c r="I528" s="17"/>
      <c r="J528" s="17"/>
      <c r="K528" s="17"/>
      <c r="L528" s="17"/>
      <c r="M528" s="17"/>
      <c r="N528" s="17"/>
      <c r="O528" s="17"/>
      <c r="P528" s="17"/>
      <c r="Q528" s="17"/>
      <c r="R528" s="17"/>
      <c r="S528" s="17"/>
      <c r="T528" s="17"/>
      <c r="U528" s="17"/>
      <c r="V528" s="17"/>
      <c r="W528" s="17"/>
      <c r="X528" s="17"/>
      <c r="Y528" s="17"/>
      <c r="Z528" s="17"/>
      <c r="AA528" s="17"/>
      <c r="AB528" s="17"/>
      <c r="AC528" s="17"/>
      <c r="AD528" s="17"/>
      <c r="AE528" s="17"/>
      <c r="AF528" s="17"/>
      <c r="AG528" s="17"/>
      <c r="AH528" s="17"/>
      <c r="AI528" s="17"/>
      <c r="AJ528" s="17"/>
      <c r="AK528" s="17"/>
      <c r="AL528" s="17"/>
      <c r="AM528" s="17"/>
      <c r="AN528" s="17"/>
      <c r="AO528" s="17"/>
      <c r="AP528" s="17"/>
      <c r="AQ528" s="17"/>
      <c r="AR528" s="17"/>
      <c r="AS528" s="17"/>
      <c r="AT528" s="17"/>
      <c r="AU528" s="17"/>
      <c r="AV528" s="17"/>
      <c r="AW528" s="17"/>
      <c r="AX528" s="17"/>
      <c r="AY528" s="17"/>
      <c r="AZ528" s="17"/>
      <c r="BA528" s="17"/>
    </row>
    <row r="529" spans="2:53" x14ac:dyDescent="0.35">
      <c r="B529" s="6" t="s">
        <v>269</v>
      </c>
      <c r="C529" s="17"/>
      <c r="D529" s="17"/>
      <c r="E529" s="17"/>
      <c r="F529" s="17"/>
      <c r="G529" s="17"/>
      <c r="H529" s="17"/>
      <c r="I529" s="17"/>
      <c r="J529" s="17"/>
      <c r="K529" s="17"/>
      <c r="L529" s="17"/>
      <c r="M529" s="17"/>
      <c r="N529" s="17"/>
      <c r="O529" s="17"/>
      <c r="P529" s="17"/>
      <c r="Q529" s="17"/>
      <c r="R529" s="17"/>
      <c r="S529" s="17"/>
      <c r="T529" s="17"/>
      <c r="U529" s="17"/>
      <c r="V529" s="17"/>
      <c r="W529" s="17"/>
      <c r="X529" s="17"/>
      <c r="Y529" s="17"/>
      <c r="Z529" s="17"/>
      <c r="AA529" s="17"/>
      <c r="AB529" s="17"/>
      <c r="AC529" s="17"/>
      <c r="AD529" s="17"/>
      <c r="AE529" s="17"/>
      <c r="AF529" s="17"/>
      <c r="AG529" s="17"/>
      <c r="AH529" s="17"/>
      <c r="AI529" s="17"/>
      <c r="AJ529" s="17"/>
      <c r="AK529" s="17"/>
      <c r="AL529" s="17"/>
      <c r="AM529" s="17"/>
      <c r="AN529" s="17"/>
      <c r="AO529" s="17"/>
      <c r="AP529" s="17"/>
      <c r="AQ529" s="17"/>
      <c r="AR529" s="17"/>
      <c r="AS529" s="17"/>
      <c r="AT529" s="17"/>
      <c r="AU529" s="17"/>
      <c r="AV529" s="17"/>
      <c r="AW529" s="17"/>
      <c r="AX529" s="17"/>
      <c r="AY529" s="17"/>
      <c r="AZ529" s="17"/>
      <c r="BA529" s="17"/>
    </row>
    <row r="530" spans="2:53" x14ac:dyDescent="0.35">
      <c r="B530" s="21" t="s">
        <v>86</v>
      </c>
      <c r="C530" s="17"/>
      <c r="D530" s="17"/>
      <c r="E530" s="17"/>
      <c r="F530" s="17"/>
      <c r="G530" s="17"/>
      <c r="H530" s="17"/>
      <c r="I530" s="17"/>
      <c r="J530" s="17"/>
      <c r="K530" s="17"/>
      <c r="L530" s="17"/>
      <c r="M530" s="17"/>
      <c r="N530" s="17"/>
      <c r="O530" s="17"/>
      <c r="P530" s="17"/>
      <c r="Q530" s="17"/>
      <c r="R530" s="17"/>
      <c r="S530" s="17"/>
      <c r="T530" s="17"/>
      <c r="U530" s="17"/>
      <c r="V530" s="17"/>
      <c r="W530" s="17"/>
      <c r="X530" s="17"/>
      <c r="Y530" s="17"/>
      <c r="Z530" s="17"/>
      <c r="AA530" s="17"/>
      <c r="AB530" s="17"/>
      <c r="AC530" s="17"/>
      <c r="AD530" s="17"/>
      <c r="AE530" s="17"/>
      <c r="AF530" s="17"/>
      <c r="AG530" s="17"/>
      <c r="AH530" s="17"/>
      <c r="AI530" s="17"/>
      <c r="AJ530" s="17"/>
      <c r="AK530" s="17"/>
      <c r="AL530" s="17"/>
      <c r="AM530" s="17"/>
      <c r="AN530" s="17"/>
      <c r="AO530" s="17"/>
      <c r="AP530" s="17"/>
      <c r="AQ530" s="17"/>
      <c r="AR530" s="17"/>
      <c r="AS530" s="17"/>
      <c r="AT530" s="17"/>
      <c r="AU530" s="17"/>
      <c r="AV530" s="17"/>
      <c r="AW530" s="17"/>
      <c r="AX530" s="17"/>
      <c r="AY530" s="17"/>
      <c r="AZ530" s="17"/>
      <c r="BA530" s="17"/>
    </row>
    <row r="531" spans="2:53" x14ac:dyDescent="0.35">
      <c r="B531" t="s">
        <v>255</v>
      </c>
      <c r="C531" s="17">
        <v>5.0902202355588497E-2</v>
      </c>
      <c r="D531" s="17">
        <v>6.8598063776299706E-2</v>
      </c>
      <c r="E531" s="17">
        <v>3.5052434178186702E-2</v>
      </c>
      <c r="F531" s="17"/>
      <c r="G531" s="17">
        <v>9.3309929388002297E-2</v>
      </c>
      <c r="H531" s="17">
        <v>7.9641623651110494E-2</v>
      </c>
      <c r="I531" s="17">
        <v>4.90682134056264E-2</v>
      </c>
      <c r="J531" s="17">
        <v>5.0821798849068699E-2</v>
      </c>
      <c r="K531" s="17">
        <v>3.08923154629594E-2</v>
      </c>
      <c r="L531" s="17">
        <v>3.1355710933463697E-2</v>
      </c>
      <c r="M531" s="17"/>
      <c r="N531" s="17">
        <v>6.8833995910004803E-2</v>
      </c>
      <c r="O531" s="17">
        <v>3.9097346190099497E-2</v>
      </c>
      <c r="P531" s="17"/>
      <c r="Q531" s="17">
        <v>8.5638805521213099E-2</v>
      </c>
      <c r="R531" s="17">
        <v>7.1721822752602499E-2</v>
      </c>
      <c r="S531" s="17">
        <v>6.6433507395137398E-2</v>
      </c>
      <c r="T531" s="17">
        <v>4.2008500704022601E-2</v>
      </c>
      <c r="U531" s="17">
        <v>4.1458741822433899E-2</v>
      </c>
      <c r="V531" s="17">
        <v>1.9010488522004099E-2</v>
      </c>
      <c r="W531" s="17">
        <v>5.6979147458740498E-2</v>
      </c>
      <c r="X531" s="17">
        <v>5.2965020247569203E-2</v>
      </c>
      <c r="Y531" s="17">
        <v>2.88210005286356E-2</v>
      </c>
      <c r="Z531" s="17">
        <v>4.3288455035762098E-2</v>
      </c>
      <c r="AA531" s="17">
        <v>4.8451092771180003E-2</v>
      </c>
      <c r="AB531" s="17">
        <v>4.2483929660928399E-2</v>
      </c>
      <c r="AC531" s="17">
        <v>8.3691772415187896E-2</v>
      </c>
      <c r="AD531" s="17">
        <v>9.0962707817214605E-2</v>
      </c>
      <c r="AE531" s="17">
        <v>9.6968475120260106E-2</v>
      </c>
      <c r="AF531" s="17"/>
      <c r="AG531" s="17">
        <v>9.2665104756399094E-2</v>
      </c>
      <c r="AH531" s="17">
        <v>1.4101064128473201E-2</v>
      </c>
      <c r="AI531" s="17">
        <v>9.2058716145564004E-2</v>
      </c>
      <c r="AJ531" s="17">
        <v>8.8466067115475E-2</v>
      </c>
      <c r="AK531" s="17">
        <v>4.4348282478679002E-2</v>
      </c>
      <c r="AL531" s="17">
        <v>2.1800007796550499E-2</v>
      </c>
      <c r="AM531" s="17"/>
      <c r="AN531" s="17">
        <v>7.2710525055276601E-2</v>
      </c>
      <c r="AO531" s="17">
        <v>6.0685564698643002E-2</v>
      </c>
      <c r="AP531" s="17">
        <v>4.2408650344449302E-2</v>
      </c>
      <c r="AQ531" s="17"/>
      <c r="AR531" s="17">
        <v>0.234168987097847</v>
      </c>
      <c r="AS531" s="17">
        <v>6.0848146543256203E-2</v>
      </c>
      <c r="AT531" s="17">
        <v>2.0285623243423999E-2</v>
      </c>
      <c r="AU531" s="17"/>
      <c r="AV531" s="17">
        <v>0.22377538052753501</v>
      </c>
      <c r="AW531" s="17">
        <v>4.6106822165587397E-2</v>
      </c>
      <c r="AX531" s="17">
        <v>2.0279033389578E-2</v>
      </c>
      <c r="AY531" s="17"/>
      <c r="AZ531" s="17">
        <v>6.2026747964823097E-2</v>
      </c>
      <c r="BA531" s="17">
        <v>3.6141359711601401E-2</v>
      </c>
    </row>
    <row r="532" spans="2:53" x14ac:dyDescent="0.35">
      <c r="B532" t="s">
        <v>256</v>
      </c>
      <c r="C532" s="17">
        <v>0.21639902662407201</v>
      </c>
      <c r="D532" s="17">
        <v>0.23788159099268799</v>
      </c>
      <c r="E532" s="17">
        <v>0.19714803878201201</v>
      </c>
      <c r="F532" s="17"/>
      <c r="G532" s="17">
        <v>0.24904185309087801</v>
      </c>
      <c r="H532" s="17">
        <v>0.19435518224613699</v>
      </c>
      <c r="I532" s="17">
        <v>0.18756842014408301</v>
      </c>
      <c r="J532" s="17">
        <v>0.194716344223553</v>
      </c>
      <c r="K532" s="17">
        <v>0.201696286480083</v>
      </c>
      <c r="L532" s="17">
        <v>0.25661170062426197</v>
      </c>
      <c r="M532" s="17"/>
      <c r="N532" s="17">
        <v>0.23104006006533501</v>
      </c>
      <c r="O532" s="17">
        <v>0.20676054325855001</v>
      </c>
      <c r="P532" s="17"/>
      <c r="Q532" s="17">
        <v>0.14980891361561299</v>
      </c>
      <c r="R532" s="17">
        <v>0.243757788860685</v>
      </c>
      <c r="S532" s="17">
        <v>0.18486571692221601</v>
      </c>
      <c r="T532" s="17">
        <v>0.165425334715775</v>
      </c>
      <c r="U532" s="17">
        <v>0.25295601562411801</v>
      </c>
      <c r="V532" s="17">
        <v>0.18386568218714999</v>
      </c>
      <c r="W532" s="17">
        <v>0.24066087297092401</v>
      </c>
      <c r="X532" s="17">
        <v>0.18875210746734999</v>
      </c>
      <c r="Y532" s="17">
        <v>0.24143404523489501</v>
      </c>
      <c r="Z532" s="17">
        <v>0.32157522495296897</v>
      </c>
      <c r="AA532" s="17">
        <v>0.35608897359786401</v>
      </c>
      <c r="AB532" s="17">
        <v>0.26358380543896298</v>
      </c>
      <c r="AC532" s="17">
        <v>0.31192602862350199</v>
      </c>
      <c r="AD532" s="17">
        <v>0.43261140463306802</v>
      </c>
      <c r="AE532" s="17">
        <v>0.218950721814511</v>
      </c>
      <c r="AF532" s="17"/>
      <c r="AG532" s="17">
        <v>0.32618557779298202</v>
      </c>
      <c r="AH532" s="17">
        <v>0.16391000581634299</v>
      </c>
      <c r="AI532" s="17">
        <v>0.25224885578647899</v>
      </c>
      <c r="AJ532" s="17">
        <v>0.31801993142675</v>
      </c>
      <c r="AK532" s="17">
        <v>0.26444994291354301</v>
      </c>
      <c r="AL532" s="17">
        <v>0.13989303080707799</v>
      </c>
      <c r="AM532" s="17"/>
      <c r="AN532" s="17">
        <v>0.26352597225374402</v>
      </c>
      <c r="AO532" s="17">
        <v>0.21386594662111599</v>
      </c>
      <c r="AP532" s="17">
        <v>0.234549401194696</v>
      </c>
      <c r="AQ532" s="17"/>
      <c r="AR532" s="17">
        <v>0.39324826346667502</v>
      </c>
      <c r="AS532" s="17">
        <v>0.30496743638350099</v>
      </c>
      <c r="AT532" s="17">
        <v>0.154057450275709</v>
      </c>
      <c r="AU532" s="17"/>
      <c r="AV532" s="17">
        <v>0.36828164460296797</v>
      </c>
      <c r="AW532" s="17">
        <v>0.272048747607047</v>
      </c>
      <c r="AX532" s="17">
        <v>0.13269238420879001</v>
      </c>
      <c r="AY532" s="17"/>
      <c r="AZ532" s="17">
        <v>0.26155852994335299</v>
      </c>
      <c r="BA532" s="17">
        <v>0.15647816820957899</v>
      </c>
    </row>
    <row r="533" spans="2:53" x14ac:dyDescent="0.35">
      <c r="B533" t="s">
        <v>257</v>
      </c>
      <c r="C533" s="17">
        <v>0.32537985514467199</v>
      </c>
      <c r="D533" s="17">
        <v>0.330118916164724</v>
      </c>
      <c r="E533" s="17">
        <v>0.32066122368174599</v>
      </c>
      <c r="F533" s="17"/>
      <c r="G533" s="17">
        <v>0.27411875590225498</v>
      </c>
      <c r="H533" s="17">
        <v>0.314758602795154</v>
      </c>
      <c r="I533" s="17">
        <v>0.34230682905853399</v>
      </c>
      <c r="J533" s="17">
        <v>0.32384132602724403</v>
      </c>
      <c r="K533" s="17">
        <v>0.314258347518654</v>
      </c>
      <c r="L533" s="17">
        <v>0.34924250827924402</v>
      </c>
      <c r="M533" s="17"/>
      <c r="N533" s="17">
        <v>0.32180389885016403</v>
      </c>
      <c r="O533" s="17">
        <v>0.32773397826028</v>
      </c>
      <c r="P533" s="17"/>
      <c r="Q533" s="17">
        <v>0.31591025814951701</v>
      </c>
      <c r="R533" s="17">
        <v>0.21720772979813099</v>
      </c>
      <c r="S533" s="17">
        <v>0.27658916643847897</v>
      </c>
      <c r="T533" s="17">
        <v>0.39328998436239798</v>
      </c>
      <c r="U533" s="17">
        <v>0.31645292883519399</v>
      </c>
      <c r="V533" s="17">
        <v>0.41030140965614997</v>
      </c>
      <c r="W533" s="17">
        <v>0.32360820905154603</v>
      </c>
      <c r="X533" s="17">
        <v>0.35913064646591802</v>
      </c>
      <c r="Y533" s="17">
        <v>0.33311090812201299</v>
      </c>
      <c r="Z533" s="17">
        <v>0.31770134652888699</v>
      </c>
      <c r="AA533" s="17">
        <v>0.27317112350220302</v>
      </c>
      <c r="AB533" s="17">
        <v>0.258088621674744</v>
      </c>
      <c r="AC533" s="17">
        <v>0.21273190026121899</v>
      </c>
      <c r="AD533" s="17">
        <v>0.27036020150763901</v>
      </c>
      <c r="AE533" s="17">
        <v>0.34198583884720601</v>
      </c>
      <c r="AF533" s="17"/>
      <c r="AG533" s="17">
        <v>0.32368191478112501</v>
      </c>
      <c r="AH533" s="17">
        <v>0.35637966196842902</v>
      </c>
      <c r="AI533" s="17">
        <v>0.30847987123211001</v>
      </c>
      <c r="AJ533" s="17">
        <v>0.31960037986644102</v>
      </c>
      <c r="AK533" s="17">
        <v>0.41163609091027198</v>
      </c>
      <c r="AL533" s="17">
        <v>0.312437086101511</v>
      </c>
      <c r="AM533" s="17"/>
      <c r="AN533" s="17">
        <v>0.32434367983029</v>
      </c>
      <c r="AO533" s="17">
        <v>0.35432575422533902</v>
      </c>
      <c r="AP533" s="17">
        <v>0.32266737854833899</v>
      </c>
      <c r="AQ533" s="17"/>
      <c r="AR533" s="17">
        <v>0.21222038136152499</v>
      </c>
      <c r="AS533" s="17">
        <v>0.36035503669698299</v>
      </c>
      <c r="AT533" s="17">
        <v>0.33317050381103802</v>
      </c>
      <c r="AU533" s="17"/>
      <c r="AV533" s="17">
        <v>0.19562671227195499</v>
      </c>
      <c r="AW533" s="17">
        <v>0.35120497009113999</v>
      </c>
      <c r="AX533" s="17">
        <v>0.33390478980198601</v>
      </c>
      <c r="AY533" s="17"/>
      <c r="AZ533" s="17">
        <v>0.32488193973206297</v>
      </c>
      <c r="BA533" s="17">
        <v>0.326040524920654</v>
      </c>
    </row>
    <row r="534" spans="2:53" x14ac:dyDescent="0.35">
      <c r="B534" t="s">
        <v>258</v>
      </c>
      <c r="C534" s="17">
        <v>0.10530855713199901</v>
      </c>
      <c r="D534" s="17">
        <v>0.118108017689548</v>
      </c>
      <c r="E534" s="17">
        <v>9.4089299038190202E-2</v>
      </c>
      <c r="F534" s="17"/>
      <c r="G534" s="17">
        <v>7.0356810824877505E-2</v>
      </c>
      <c r="H534" s="17">
        <v>8.09842892652375E-2</v>
      </c>
      <c r="I534" s="17">
        <v>0.116885304846178</v>
      </c>
      <c r="J534" s="17">
        <v>0.124399794061178</v>
      </c>
      <c r="K534" s="17">
        <v>0.117946641522371</v>
      </c>
      <c r="L534" s="17">
        <v>0.10564415380353299</v>
      </c>
      <c r="M534" s="17"/>
      <c r="N534" s="17">
        <v>9.3161787899488202E-2</v>
      </c>
      <c r="O534" s="17">
        <v>0.113305016785075</v>
      </c>
      <c r="P534" s="17"/>
      <c r="Q534" s="17">
        <v>6.5269988310833804E-2</v>
      </c>
      <c r="R534" s="17">
        <v>6.57109749504112E-2</v>
      </c>
      <c r="S534" s="17">
        <v>0.13304032426477599</v>
      </c>
      <c r="T534" s="17">
        <v>9.1362702574540794E-2</v>
      </c>
      <c r="U534" s="17">
        <v>6.7162274350475198E-2</v>
      </c>
      <c r="V534" s="17">
        <v>7.6403504710453499E-2</v>
      </c>
      <c r="W534" s="17">
        <v>0.14467071555149999</v>
      </c>
      <c r="X534" s="17">
        <v>0.17924058189453301</v>
      </c>
      <c r="Y534" s="17">
        <v>0.115111208645214</v>
      </c>
      <c r="Z534" s="17">
        <v>0.135141288805501</v>
      </c>
      <c r="AA534" s="17">
        <v>0.11231389995656001</v>
      </c>
      <c r="AB534" s="17">
        <v>0.18530558125319899</v>
      </c>
      <c r="AC534" s="17">
        <v>0.181628055543331</v>
      </c>
      <c r="AD534" s="17">
        <v>0.12869801834519501</v>
      </c>
      <c r="AE534" s="17">
        <v>9.6102169946485794E-2</v>
      </c>
      <c r="AF534" s="17"/>
      <c r="AG534" s="17">
        <v>7.4133236980852807E-2</v>
      </c>
      <c r="AH534" s="17">
        <v>0.15288602105770299</v>
      </c>
      <c r="AI534" s="17">
        <v>0.117766545062084</v>
      </c>
      <c r="AJ534" s="17">
        <v>5.9738517810164801E-2</v>
      </c>
      <c r="AK534" s="17">
        <v>8.0951568439109306E-2</v>
      </c>
      <c r="AL534" s="17">
        <v>0.11037628215876499</v>
      </c>
      <c r="AM534" s="17"/>
      <c r="AN534" s="17">
        <v>8.4452885863927504E-2</v>
      </c>
      <c r="AO534" s="17">
        <v>8.5681527385375406E-2</v>
      </c>
      <c r="AP534" s="17">
        <v>0.130057266797172</v>
      </c>
      <c r="AQ534" s="17"/>
      <c r="AR534" s="17">
        <v>5.7240133275305499E-2</v>
      </c>
      <c r="AS534" s="17">
        <v>7.3446107423089602E-2</v>
      </c>
      <c r="AT534" s="17">
        <v>0.140538330986336</v>
      </c>
      <c r="AU534" s="17"/>
      <c r="AV534" s="17">
        <v>6.6600796049589295E-2</v>
      </c>
      <c r="AW534" s="17">
        <v>9.4622783062835697E-2</v>
      </c>
      <c r="AX534" s="17">
        <v>0.142316214009755</v>
      </c>
      <c r="AY534" s="17"/>
      <c r="AZ534" s="17">
        <v>0.102921659322863</v>
      </c>
      <c r="BA534" s="17">
        <v>0.108475663835098</v>
      </c>
    </row>
    <row r="535" spans="2:53" x14ac:dyDescent="0.35">
      <c r="B535" t="s">
        <v>259</v>
      </c>
      <c r="C535" s="17">
        <v>8.3793853621736705E-2</v>
      </c>
      <c r="D535" s="17">
        <v>0.105873337659733</v>
      </c>
      <c r="E535" s="17">
        <v>6.4090305005898907E-2</v>
      </c>
      <c r="F535" s="17"/>
      <c r="G535" s="17">
        <v>4.0982663537475802E-2</v>
      </c>
      <c r="H535" s="17">
        <v>9.0747561062949594E-2</v>
      </c>
      <c r="I535" s="17">
        <v>0.118659138741545</v>
      </c>
      <c r="J535" s="17">
        <v>7.4883109335011397E-2</v>
      </c>
      <c r="K535" s="17">
        <v>9.2660113890393803E-2</v>
      </c>
      <c r="L535" s="17">
        <v>7.5968449208442201E-2</v>
      </c>
      <c r="M535" s="17"/>
      <c r="N535" s="17">
        <v>7.6490547245625498E-2</v>
      </c>
      <c r="O535" s="17">
        <v>8.8601765392573403E-2</v>
      </c>
      <c r="P535" s="17"/>
      <c r="Q535" s="17">
        <v>7.5510598480690097E-2</v>
      </c>
      <c r="R535" s="17">
        <v>0.117528115019724</v>
      </c>
      <c r="S535" s="17">
        <v>8.5344219157340695E-2</v>
      </c>
      <c r="T535" s="17">
        <v>8.1561630852593395E-2</v>
      </c>
      <c r="U535" s="17">
        <v>8.8883742682713707E-2</v>
      </c>
      <c r="V535" s="17">
        <v>4.5391757130849898E-2</v>
      </c>
      <c r="W535" s="17">
        <v>6.77035032402869E-2</v>
      </c>
      <c r="X535" s="17">
        <v>9.0500809033567498E-2</v>
      </c>
      <c r="Y535" s="17">
        <v>0.123042028441224</v>
      </c>
      <c r="Z535" s="17">
        <v>6.5679077157576704E-2</v>
      </c>
      <c r="AA535" s="17">
        <v>0.116232877203034</v>
      </c>
      <c r="AB535" s="17">
        <v>7.2998151296127606E-2</v>
      </c>
      <c r="AC535" s="17">
        <v>0.137387500015902</v>
      </c>
      <c r="AD535" s="17">
        <v>7.7367667696882997E-2</v>
      </c>
      <c r="AE535" s="17">
        <v>0.19185308013558999</v>
      </c>
      <c r="AF535" s="17"/>
      <c r="AG535" s="17">
        <v>2.8859321323566001E-2</v>
      </c>
      <c r="AH535" s="17">
        <v>0.1534479349317</v>
      </c>
      <c r="AI535" s="17">
        <v>4.6088548953676901E-2</v>
      </c>
      <c r="AJ535" s="17">
        <v>5.8698793658907102E-2</v>
      </c>
      <c r="AK535" s="17">
        <v>4.8210950655527003E-2</v>
      </c>
      <c r="AL535" s="17">
        <v>0.10171820368140901</v>
      </c>
      <c r="AM535" s="17"/>
      <c r="AN535" s="17">
        <v>6.22409972244252E-2</v>
      </c>
      <c r="AO535" s="17">
        <v>5.5773346552303801E-2</v>
      </c>
      <c r="AP535" s="17">
        <v>0.11114865178197</v>
      </c>
      <c r="AQ535" s="17"/>
      <c r="AR535" s="17">
        <v>3.0837919779189399E-2</v>
      </c>
      <c r="AS535" s="17">
        <v>1.7623985143819701E-2</v>
      </c>
      <c r="AT535" s="17">
        <v>0.140137432874616</v>
      </c>
      <c r="AU535" s="17"/>
      <c r="AV535" s="17">
        <v>4.8487268917741001E-2</v>
      </c>
      <c r="AW535" s="17">
        <v>4.0312051047990898E-2</v>
      </c>
      <c r="AX535" s="17">
        <v>0.158184062508861</v>
      </c>
      <c r="AY535" s="17"/>
      <c r="AZ535" s="17">
        <v>8.5835927100603102E-2</v>
      </c>
      <c r="BA535" s="17">
        <v>8.1084284498842807E-2</v>
      </c>
    </row>
    <row r="536" spans="2:53" x14ac:dyDescent="0.35">
      <c r="B536" t="s">
        <v>260</v>
      </c>
      <c r="C536" s="17">
        <v>0.105341771353741</v>
      </c>
      <c r="D536" s="17">
        <v>6.3883421053415906E-2</v>
      </c>
      <c r="E536" s="17">
        <v>0.141853423309655</v>
      </c>
      <c r="F536" s="17"/>
      <c r="G536" s="17">
        <v>0.192057353635672</v>
      </c>
      <c r="H536" s="17">
        <v>0.165928528376796</v>
      </c>
      <c r="I536" s="17">
        <v>0.103692627608413</v>
      </c>
      <c r="J536" s="17">
        <v>9.7487246157977395E-2</v>
      </c>
      <c r="K536" s="17">
        <v>8.4789614586402107E-2</v>
      </c>
      <c r="L536" s="17">
        <v>5.5537255267049897E-2</v>
      </c>
      <c r="M536" s="17"/>
      <c r="N536" s="17">
        <v>0.109315082444635</v>
      </c>
      <c r="O536" s="17">
        <v>0.102726061676602</v>
      </c>
      <c r="P536" s="17"/>
      <c r="Q536" s="17">
        <v>0.16894763394571399</v>
      </c>
      <c r="R536" s="17">
        <v>0.14036561771791201</v>
      </c>
      <c r="S536" s="17">
        <v>0.153685310752462</v>
      </c>
      <c r="T536" s="17">
        <v>0.135080120060767</v>
      </c>
      <c r="U536" s="17">
        <v>0.110739037841267</v>
      </c>
      <c r="V536" s="17">
        <v>0.10194819448440701</v>
      </c>
      <c r="W536" s="17">
        <v>6.3033180916214501E-2</v>
      </c>
      <c r="X536" s="17">
        <v>1.3155440016488501E-2</v>
      </c>
      <c r="Y536" s="17">
        <v>0.10198115072592</v>
      </c>
      <c r="Z536" s="17">
        <v>4.5906906199169498E-2</v>
      </c>
      <c r="AA536" s="17">
        <v>3.9640875537414202E-2</v>
      </c>
      <c r="AB536" s="17">
        <v>6.2869664466463401E-2</v>
      </c>
      <c r="AC536" s="17">
        <v>7.2634743140857702E-2</v>
      </c>
      <c r="AD536" s="17">
        <v>0</v>
      </c>
      <c r="AE536" s="17">
        <v>0</v>
      </c>
      <c r="AF536" s="17"/>
      <c r="AG536" s="17">
        <v>6.15502877661986E-2</v>
      </c>
      <c r="AH536" s="17">
        <v>8.8080252182243399E-2</v>
      </c>
      <c r="AI536" s="17">
        <v>0.100196298281174</v>
      </c>
      <c r="AJ536" s="17">
        <v>5.8805799897851598E-2</v>
      </c>
      <c r="AK536" s="17">
        <v>4.9189915714667402E-2</v>
      </c>
      <c r="AL536" s="17">
        <v>0.169374204322117</v>
      </c>
      <c r="AM536" s="17"/>
      <c r="AN536" s="17">
        <v>8.8033370801916894E-2</v>
      </c>
      <c r="AO536" s="17">
        <v>0.135841784963116</v>
      </c>
      <c r="AP536" s="17">
        <v>7.7920779538823107E-2</v>
      </c>
      <c r="AQ536" s="17"/>
      <c r="AR536" s="17">
        <v>2.6998327631341999E-2</v>
      </c>
      <c r="AS536" s="17">
        <v>0.101269058232445</v>
      </c>
      <c r="AT536" s="17">
        <v>0.109232024705866</v>
      </c>
      <c r="AU536" s="17"/>
      <c r="AV536" s="17">
        <v>5.0265133951876199E-2</v>
      </c>
      <c r="AW536" s="17">
        <v>9.3788118534143802E-2</v>
      </c>
      <c r="AX536" s="17">
        <v>0.123016585307492</v>
      </c>
      <c r="AY536" s="17"/>
      <c r="AZ536" s="17">
        <v>8.7270944538531098E-2</v>
      </c>
      <c r="BA536" s="17">
        <v>0.12931943663875201</v>
      </c>
    </row>
    <row r="537" spans="2:53" x14ac:dyDescent="0.35">
      <c r="B537" t="s">
        <v>261</v>
      </c>
      <c r="C537" s="17">
        <v>0.11287473376819</v>
      </c>
      <c r="D537" s="17">
        <v>7.5536652663591997E-2</v>
      </c>
      <c r="E537" s="17">
        <v>0.147105276004311</v>
      </c>
      <c r="F537" s="17"/>
      <c r="G537" s="17">
        <v>8.0132633620839194E-2</v>
      </c>
      <c r="H537" s="17">
        <v>7.3584212602615301E-2</v>
      </c>
      <c r="I537" s="17">
        <v>8.1819466195620694E-2</v>
      </c>
      <c r="J537" s="17">
        <v>0.133850381345967</v>
      </c>
      <c r="K537" s="17">
        <v>0.157756680539137</v>
      </c>
      <c r="L537" s="17">
        <v>0.125640221884006</v>
      </c>
      <c r="M537" s="17"/>
      <c r="N537" s="17">
        <v>9.9354627584747501E-2</v>
      </c>
      <c r="O537" s="17">
        <v>0.12177528843682001</v>
      </c>
      <c r="P537" s="17"/>
      <c r="Q537" s="17">
        <v>0.138913801976419</v>
      </c>
      <c r="R537" s="17">
        <v>0.14370795090053501</v>
      </c>
      <c r="S537" s="17">
        <v>0.100041755069589</v>
      </c>
      <c r="T537" s="17">
        <v>9.1271726729902997E-2</v>
      </c>
      <c r="U537" s="17">
        <v>0.122347258843798</v>
      </c>
      <c r="V537" s="17">
        <v>0.163078963308986</v>
      </c>
      <c r="W537" s="17">
        <v>0.103344370810788</v>
      </c>
      <c r="X537" s="17">
        <v>0.11625539487457399</v>
      </c>
      <c r="Y537" s="17">
        <v>5.6499658302097903E-2</v>
      </c>
      <c r="Z537" s="17">
        <v>7.0707701320134903E-2</v>
      </c>
      <c r="AA537" s="17">
        <v>5.4101157431744699E-2</v>
      </c>
      <c r="AB537" s="17">
        <v>0.114670246209575</v>
      </c>
      <c r="AC537" s="17">
        <v>0</v>
      </c>
      <c r="AD537" s="17">
        <v>0</v>
      </c>
      <c r="AE537" s="17">
        <v>5.41397141359483E-2</v>
      </c>
      <c r="AF537" s="17"/>
      <c r="AG537" s="17">
        <v>9.2924556598876107E-2</v>
      </c>
      <c r="AH537" s="17">
        <v>7.11950599151078E-2</v>
      </c>
      <c r="AI537" s="17">
        <v>8.3161164538913104E-2</v>
      </c>
      <c r="AJ537" s="17">
        <v>9.6670510224410505E-2</v>
      </c>
      <c r="AK537" s="17">
        <v>0.101213248888202</v>
      </c>
      <c r="AL537" s="17">
        <v>0.144401185132569</v>
      </c>
      <c r="AM537" s="17"/>
      <c r="AN537" s="17">
        <v>0.10469256897041999</v>
      </c>
      <c r="AO537" s="17">
        <v>9.3826075554106506E-2</v>
      </c>
      <c r="AP537" s="17">
        <v>8.1247871794551493E-2</v>
      </c>
      <c r="AQ537" s="17"/>
      <c r="AR537" s="17">
        <v>4.5285987388115699E-2</v>
      </c>
      <c r="AS537" s="17">
        <v>8.1490229576905701E-2</v>
      </c>
      <c r="AT537" s="17">
        <v>0.102578634103012</v>
      </c>
      <c r="AU537" s="17"/>
      <c r="AV537" s="17">
        <v>4.6963063678334797E-2</v>
      </c>
      <c r="AW537" s="17">
        <v>0.101916507491255</v>
      </c>
      <c r="AX537" s="17">
        <v>8.9606930773539401E-2</v>
      </c>
      <c r="AY537" s="17"/>
      <c r="AZ537" s="17">
        <v>7.5504251397764399E-2</v>
      </c>
      <c r="BA537" s="17">
        <v>0.162460562185473</v>
      </c>
    </row>
    <row r="538" spans="2:53" x14ac:dyDescent="0.35">
      <c r="C538" s="17"/>
      <c r="D538" s="17"/>
      <c r="E538" s="17"/>
      <c r="F538" s="17"/>
      <c r="G538" s="17"/>
      <c r="H538" s="17"/>
      <c r="I538" s="17"/>
      <c r="J538" s="17"/>
      <c r="K538" s="17"/>
      <c r="L538" s="17"/>
      <c r="M538" s="17"/>
      <c r="N538" s="17"/>
      <c r="O538" s="17"/>
      <c r="P538" s="17"/>
      <c r="Q538" s="17"/>
      <c r="R538" s="17"/>
      <c r="S538" s="17"/>
      <c r="T538" s="17"/>
      <c r="U538" s="17"/>
      <c r="V538" s="17"/>
      <c r="W538" s="17"/>
      <c r="X538" s="17"/>
      <c r="Y538" s="17"/>
      <c r="Z538" s="17"/>
      <c r="AA538" s="17"/>
      <c r="AB538" s="17"/>
      <c r="AC538" s="17"/>
      <c r="AD538" s="17"/>
      <c r="AE538" s="17"/>
      <c r="AF538" s="17"/>
      <c r="AG538" s="17"/>
      <c r="AH538" s="17"/>
      <c r="AI538" s="17"/>
      <c r="AJ538" s="17"/>
      <c r="AK538" s="17"/>
      <c r="AL538" s="17"/>
      <c r="AM538" s="17"/>
      <c r="AN538" s="17"/>
      <c r="AO538" s="17"/>
      <c r="AP538" s="17"/>
      <c r="AQ538" s="17"/>
      <c r="AR538" s="17"/>
      <c r="AS538" s="17"/>
      <c r="AT538" s="17"/>
      <c r="AU538" s="17"/>
      <c r="AV538" s="17"/>
      <c r="AW538" s="17"/>
      <c r="AX538" s="17"/>
      <c r="AY538" s="17"/>
      <c r="AZ538" s="17"/>
      <c r="BA538" s="17"/>
    </row>
    <row r="539" spans="2:53" x14ac:dyDescent="0.35">
      <c r="B539" s="6" t="s">
        <v>270</v>
      </c>
      <c r="C539" s="17"/>
      <c r="D539" s="17"/>
      <c r="E539" s="17"/>
      <c r="F539" s="17"/>
      <c r="G539" s="17"/>
      <c r="H539" s="17"/>
      <c r="I539" s="17"/>
      <c r="J539" s="17"/>
      <c r="K539" s="17"/>
      <c r="L539" s="17"/>
      <c r="M539" s="17"/>
      <c r="N539" s="17"/>
      <c r="O539" s="17"/>
      <c r="P539" s="17"/>
      <c r="Q539" s="17"/>
      <c r="R539" s="17"/>
      <c r="S539" s="17"/>
      <c r="T539" s="17"/>
      <c r="U539" s="17"/>
      <c r="V539" s="17"/>
      <c r="W539" s="17"/>
      <c r="X539" s="17"/>
      <c r="Y539" s="17"/>
      <c r="Z539" s="17"/>
      <c r="AA539" s="17"/>
      <c r="AB539" s="17"/>
      <c r="AC539" s="17"/>
      <c r="AD539" s="17"/>
      <c r="AE539" s="17"/>
      <c r="AF539" s="17"/>
      <c r="AG539" s="17"/>
      <c r="AH539" s="17"/>
      <c r="AI539" s="17"/>
      <c r="AJ539" s="17"/>
      <c r="AK539" s="17"/>
      <c r="AL539" s="17"/>
      <c r="AM539" s="17"/>
      <c r="AN539" s="17"/>
      <c r="AO539" s="17"/>
      <c r="AP539" s="17"/>
      <c r="AQ539" s="17"/>
      <c r="AR539" s="17"/>
      <c r="AS539" s="17"/>
      <c r="AT539" s="17"/>
      <c r="AU539" s="17"/>
      <c r="AV539" s="17"/>
      <c r="AW539" s="17"/>
      <c r="AX539" s="17"/>
      <c r="AY539" s="17"/>
      <c r="AZ539" s="17"/>
      <c r="BA539" s="17"/>
    </row>
    <row r="540" spans="2:53" x14ac:dyDescent="0.35">
      <c r="B540" s="21" t="s">
        <v>86</v>
      </c>
      <c r="C540" s="17"/>
      <c r="D540" s="17"/>
      <c r="E540" s="17"/>
      <c r="F540" s="17"/>
      <c r="G540" s="17"/>
      <c r="H540" s="17"/>
      <c r="I540" s="17"/>
      <c r="J540" s="17"/>
      <c r="K540" s="17"/>
      <c r="L540" s="17"/>
      <c r="M540" s="17"/>
      <c r="N540" s="17"/>
      <c r="O540" s="17"/>
      <c r="P540" s="17"/>
      <c r="Q540" s="17"/>
      <c r="R540" s="17"/>
      <c r="S540" s="17"/>
      <c r="T540" s="17"/>
      <c r="U540" s="17"/>
      <c r="V540" s="17"/>
      <c r="W540" s="17"/>
      <c r="X540" s="17"/>
      <c r="Y540" s="17"/>
      <c r="Z540" s="17"/>
      <c r="AA540" s="17"/>
      <c r="AB540" s="17"/>
      <c r="AC540" s="17"/>
      <c r="AD540" s="17"/>
      <c r="AE540" s="17"/>
      <c r="AF540" s="17"/>
      <c r="AG540" s="17"/>
      <c r="AH540" s="17"/>
      <c r="AI540" s="17"/>
      <c r="AJ540" s="17"/>
      <c r="AK540" s="17"/>
      <c r="AL540" s="17"/>
      <c r="AM540" s="17"/>
      <c r="AN540" s="17"/>
      <c r="AO540" s="17"/>
      <c r="AP540" s="17"/>
      <c r="AQ540" s="17"/>
      <c r="AR540" s="17"/>
      <c r="AS540" s="17"/>
      <c r="AT540" s="17"/>
      <c r="AU540" s="17"/>
      <c r="AV540" s="17"/>
      <c r="AW540" s="17"/>
      <c r="AX540" s="17"/>
      <c r="AY540" s="17"/>
      <c r="AZ540" s="17"/>
      <c r="BA540" s="17"/>
    </row>
    <row r="541" spans="2:53" x14ac:dyDescent="0.35">
      <c r="B541" t="s">
        <v>255</v>
      </c>
      <c r="C541" s="17">
        <v>4.0876893029144101E-2</v>
      </c>
      <c r="D541" s="17">
        <v>4.3268501231543001E-2</v>
      </c>
      <c r="E541" s="17">
        <v>3.8856358086791901E-2</v>
      </c>
      <c r="F541" s="17"/>
      <c r="G541" s="17">
        <v>8.1360245366912901E-2</v>
      </c>
      <c r="H541" s="17">
        <v>5.2783557069467198E-2</v>
      </c>
      <c r="I541" s="17">
        <v>4.5909129146597401E-2</v>
      </c>
      <c r="J541" s="17">
        <v>3.3455996972723799E-2</v>
      </c>
      <c r="K541" s="17">
        <v>3.3819667598111898E-2</v>
      </c>
      <c r="L541" s="17">
        <v>2.4225684317942999E-2</v>
      </c>
      <c r="M541" s="17"/>
      <c r="N541" s="17">
        <v>6.3675002490077695E-2</v>
      </c>
      <c r="O541" s="17">
        <v>2.5868444364224301E-2</v>
      </c>
      <c r="P541" s="17"/>
      <c r="Q541" s="17">
        <v>6.1019445988094501E-2</v>
      </c>
      <c r="R541" s="17">
        <v>4.6212400531288902E-2</v>
      </c>
      <c r="S541" s="17">
        <v>3.0248305524147898E-2</v>
      </c>
      <c r="T541" s="17">
        <v>2.2575580568712901E-2</v>
      </c>
      <c r="U541" s="17">
        <v>3.3141286021660603E-2</v>
      </c>
      <c r="V541" s="17">
        <v>3.6797086117103202E-2</v>
      </c>
      <c r="W541" s="17">
        <v>6.0995257704497402E-2</v>
      </c>
      <c r="X541" s="17">
        <v>3.5388859517995599E-2</v>
      </c>
      <c r="Y541" s="17">
        <v>3.1748591577233198E-2</v>
      </c>
      <c r="Z541" s="17">
        <v>2.16604250872506E-2</v>
      </c>
      <c r="AA541" s="17">
        <v>8.5851406562535898E-2</v>
      </c>
      <c r="AB541" s="17">
        <v>4.3884048736498697E-2</v>
      </c>
      <c r="AC541" s="17">
        <v>0.139130726408566</v>
      </c>
      <c r="AD541" s="17">
        <v>0.155986840157847</v>
      </c>
      <c r="AE541" s="17">
        <v>6.7399131384160996E-2</v>
      </c>
      <c r="AF541" s="17"/>
      <c r="AG541" s="17">
        <v>0.101396000975325</v>
      </c>
      <c r="AH541" s="17">
        <v>3.5980859965954299E-3</v>
      </c>
      <c r="AI541" s="17">
        <v>5.1451113256615701E-2</v>
      </c>
      <c r="AJ541" s="17">
        <v>7.0611118524613103E-2</v>
      </c>
      <c r="AK541" s="17">
        <v>4.1977797131189501E-2</v>
      </c>
      <c r="AL541" s="17">
        <v>2.3626049402582699E-2</v>
      </c>
      <c r="AM541" s="17"/>
      <c r="AN541" s="17">
        <v>4.2447576978612803E-2</v>
      </c>
      <c r="AO541" s="17">
        <v>6.4705929323701006E-2</v>
      </c>
      <c r="AP541" s="17">
        <v>3.0718412525437399E-2</v>
      </c>
      <c r="AQ541" s="17"/>
      <c r="AR541" s="17">
        <v>0.15584511461479</v>
      </c>
      <c r="AS541" s="17">
        <v>5.6407890992532198E-2</v>
      </c>
      <c r="AT541" s="17">
        <v>1.6733585694886401E-2</v>
      </c>
      <c r="AU541" s="17"/>
      <c r="AV541" s="17">
        <v>0.180517499646656</v>
      </c>
      <c r="AW541" s="17">
        <v>2.6282664398598499E-2</v>
      </c>
      <c r="AX541" s="17">
        <v>3.0803777083498698E-2</v>
      </c>
      <c r="AY541" s="17"/>
      <c r="AZ541" s="17">
        <v>5.3112388321665698E-2</v>
      </c>
      <c r="BA541" s="17">
        <v>2.4641962900021599E-2</v>
      </c>
    </row>
    <row r="542" spans="2:53" x14ac:dyDescent="0.35">
      <c r="B542" t="s">
        <v>256</v>
      </c>
      <c r="C542" s="17">
        <v>0.210950319848007</v>
      </c>
      <c r="D542" s="17">
        <v>0.23986105797947899</v>
      </c>
      <c r="E542" s="17">
        <v>0.18551261238974101</v>
      </c>
      <c r="F542" s="17"/>
      <c r="G542" s="17">
        <v>0.19717066491302301</v>
      </c>
      <c r="H542" s="17">
        <v>0.239063503926041</v>
      </c>
      <c r="I542" s="17">
        <v>0.18612482046779499</v>
      </c>
      <c r="J542" s="17">
        <v>0.20814537585314799</v>
      </c>
      <c r="K542" s="17">
        <v>0.21582541408918099</v>
      </c>
      <c r="L542" s="17">
        <v>0.21446233079035701</v>
      </c>
      <c r="M542" s="17"/>
      <c r="N542" s="17">
        <v>0.23152052051024399</v>
      </c>
      <c r="O542" s="17">
        <v>0.19740854783417799</v>
      </c>
      <c r="P542" s="17"/>
      <c r="Q542" s="17">
        <v>0.19499145985631999</v>
      </c>
      <c r="R542" s="17">
        <v>0.16019891272661599</v>
      </c>
      <c r="S542" s="17">
        <v>0.20221156027987899</v>
      </c>
      <c r="T542" s="17">
        <v>0.22216308064961399</v>
      </c>
      <c r="U542" s="17">
        <v>0.21604730686086701</v>
      </c>
      <c r="V542" s="17">
        <v>0.17046119943704299</v>
      </c>
      <c r="W542" s="17">
        <v>0.26382529629184298</v>
      </c>
      <c r="X542" s="17">
        <v>0.226508899745441</v>
      </c>
      <c r="Y542" s="17">
        <v>0.232764758148267</v>
      </c>
      <c r="Z542" s="17">
        <v>0.22159413722719901</v>
      </c>
      <c r="AA542" s="17">
        <v>0.29643146123188002</v>
      </c>
      <c r="AB542" s="17">
        <v>0.26157485851614798</v>
      </c>
      <c r="AC542" s="17">
        <v>0.235224916226107</v>
      </c>
      <c r="AD542" s="17">
        <v>0.31173295810945101</v>
      </c>
      <c r="AE542" s="17">
        <v>0.211013474728727</v>
      </c>
      <c r="AF542" s="17"/>
      <c r="AG542" s="17">
        <v>0.32594541191236998</v>
      </c>
      <c r="AH542" s="17">
        <v>0.151069430688441</v>
      </c>
      <c r="AI542" s="17">
        <v>0.26045438398007997</v>
      </c>
      <c r="AJ542" s="17">
        <v>0.32250450532785502</v>
      </c>
      <c r="AK542" s="17">
        <v>0.20895138461691201</v>
      </c>
      <c r="AL542" s="17">
        <v>0.13017453968645001</v>
      </c>
      <c r="AM542" s="17"/>
      <c r="AN542" s="17">
        <v>0.28310131883790002</v>
      </c>
      <c r="AO542" s="17">
        <v>0.21732100757945899</v>
      </c>
      <c r="AP542" s="17">
        <v>0.202693357251781</v>
      </c>
      <c r="AQ542" s="17"/>
      <c r="AR542" s="17">
        <v>0.37314002619200798</v>
      </c>
      <c r="AS542" s="17">
        <v>0.33035989258010601</v>
      </c>
      <c r="AT542" s="17">
        <v>0.13127975685600801</v>
      </c>
      <c r="AU542" s="17"/>
      <c r="AV542" s="17">
        <v>0.35489022428876599</v>
      </c>
      <c r="AW542" s="17">
        <v>0.27239704292745398</v>
      </c>
      <c r="AX542" s="17">
        <v>0.115755938787546</v>
      </c>
      <c r="AY542" s="17"/>
      <c r="AZ542" s="17">
        <v>0.25064059997918298</v>
      </c>
      <c r="BA542" s="17">
        <v>0.15828641787022801</v>
      </c>
    </row>
    <row r="543" spans="2:53" x14ac:dyDescent="0.35">
      <c r="B543" t="s">
        <v>257</v>
      </c>
      <c r="C543" s="17">
        <v>0.303104448801989</v>
      </c>
      <c r="D543" s="17">
        <v>0.32287071013685698</v>
      </c>
      <c r="E543" s="17">
        <v>0.28412966539401802</v>
      </c>
      <c r="F543" s="17"/>
      <c r="G543" s="17">
        <v>0.30565711381467903</v>
      </c>
      <c r="H543" s="17">
        <v>0.235190810114909</v>
      </c>
      <c r="I543" s="17">
        <v>0.33511575438216101</v>
      </c>
      <c r="J543" s="17">
        <v>0.28142308526619297</v>
      </c>
      <c r="K543" s="17">
        <v>0.26259460596599699</v>
      </c>
      <c r="L543" s="17">
        <v>0.36001924711580102</v>
      </c>
      <c r="M543" s="17"/>
      <c r="N543" s="17">
        <v>0.30319879966076002</v>
      </c>
      <c r="O543" s="17">
        <v>0.303042335756046</v>
      </c>
      <c r="P543" s="17"/>
      <c r="Q543" s="17">
        <v>0.27406315293724998</v>
      </c>
      <c r="R543" s="17">
        <v>0.33071652085928599</v>
      </c>
      <c r="S543" s="17">
        <v>0.28449207700788398</v>
      </c>
      <c r="T543" s="17">
        <v>0.32568400575727902</v>
      </c>
      <c r="U543" s="17">
        <v>0.33084976209591999</v>
      </c>
      <c r="V543" s="17">
        <v>0.30381832466194397</v>
      </c>
      <c r="W543" s="17">
        <v>0.292038238816897</v>
      </c>
      <c r="X543" s="17">
        <v>0.28093379259676998</v>
      </c>
      <c r="Y543" s="17">
        <v>0.28589040069149002</v>
      </c>
      <c r="Z543" s="17">
        <v>0.34915083263169999</v>
      </c>
      <c r="AA543" s="17">
        <v>0.26207756861166298</v>
      </c>
      <c r="AB543" s="17">
        <v>0.20699494044546601</v>
      </c>
      <c r="AC543" s="17">
        <v>0.30531581917213801</v>
      </c>
      <c r="AD543" s="17">
        <v>0.386996972601377</v>
      </c>
      <c r="AE543" s="17">
        <v>0.27355053172245503</v>
      </c>
      <c r="AF543" s="17"/>
      <c r="AG543" s="17">
        <v>0.28154309407630501</v>
      </c>
      <c r="AH543" s="17">
        <v>0.33439105087341697</v>
      </c>
      <c r="AI543" s="17">
        <v>0.309087231605436</v>
      </c>
      <c r="AJ543" s="17">
        <v>0.27232177398669699</v>
      </c>
      <c r="AK543" s="17">
        <v>0.349974201782979</v>
      </c>
      <c r="AL543" s="17">
        <v>0.30945792839180902</v>
      </c>
      <c r="AM543" s="17"/>
      <c r="AN543" s="17">
        <v>0.29318851584774203</v>
      </c>
      <c r="AO543" s="17">
        <v>0.33808359403293498</v>
      </c>
      <c r="AP543" s="17">
        <v>0.29868240231313398</v>
      </c>
      <c r="AQ543" s="17"/>
      <c r="AR543" s="17">
        <v>0.22033977193755</v>
      </c>
      <c r="AS543" s="17">
        <v>0.31132796298589999</v>
      </c>
      <c r="AT543" s="17">
        <v>0.319616619320641</v>
      </c>
      <c r="AU543" s="17"/>
      <c r="AV543" s="17">
        <v>0.16251761632586201</v>
      </c>
      <c r="AW543" s="17">
        <v>0.33655053366292798</v>
      </c>
      <c r="AX543" s="17">
        <v>0.30445604829951201</v>
      </c>
      <c r="AY543" s="17"/>
      <c r="AZ543" s="17">
        <v>0.30485531601719501</v>
      </c>
      <c r="BA543" s="17">
        <v>0.30078127297423102</v>
      </c>
    </row>
    <row r="544" spans="2:53" x14ac:dyDescent="0.35">
      <c r="B544" t="s">
        <v>258</v>
      </c>
      <c r="C544" s="17">
        <v>0.10257729071973599</v>
      </c>
      <c r="D544" s="17">
        <v>0.120470705965371</v>
      </c>
      <c r="E544" s="17">
        <v>8.6733332700961202E-2</v>
      </c>
      <c r="F544" s="17"/>
      <c r="G544" s="17">
        <v>8.2706742973851902E-2</v>
      </c>
      <c r="H544" s="17">
        <v>0.12870829164581599</v>
      </c>
      <c r="I544" s="17">
        <v>8.2727155387607901E-2</v>
      </c>
      <c r="J544" s="17">
        <v>0.10148916554076901</v>
      </c>
      <c r="K544" s="17">
        <v>0.13826294128858699</v>
      </c>
      <c r="L544" s="17">
        <v>8.6511600678193704E-2</v>
      </c>
      <c r="M544" s="17"/>
      <c r="N544" s="17">
        <v>9.0201242128870804E-2</v>
      </c>
      <c r="O544" s="17">
        <v>0.110724689532294</v>
      </c>
      <c r="P544" s="17"/>
      <c r="Q544" s="17">
        <v>5.74960429258888E-2</v>
      </c>
      <c r="R544" s="17">
        <v>7.4799853339897596E-2</v>
      </c>
      <c r="S544" s="17">
        <v>7.3314119689657495E-2</v>
      </c>
      <c r="T544" s="17">
        <v>0.105122420097924</v>
      </c>
      <c r="U544" s="17">
        <v>0.104670966057005</v>
      </c>
      <c r="V544" s="17">
        <v>9.6719304287419094E-2</v>
      </c>
      <c r="W544" s="17">
        <v>9.81660197250835E-2</v>
      </c>
      <c r="X544" s="17">
        <v>0.17316759181656899</v>
      </c>
      <c r="Y544" s="17">
        <v>0.111449948969593</v>
      </c>
      <c r="Z544" s="17">
        <v>0.149904219462904</v>
      </c>
      <c r="AA544" s="17">
        <v>8.7821266970562001E-2</v>
      </c>
      <c r="AB544" s="17">
        <v>0.15699441594607999</v>
      </c>
      <c r="AC544" s="17">
        <v>0.26459031820814999</v>
      </c>
      <c r="AD544" s="17">
        <v>0</v>
      </c>
      <c r="AE544" s="17">
        <v>9.2066158719576199E-2</v>
      </c>
      <c r="AF544" s="17"/>
      <c r="AG544" s="17">
        <v>6.1711295032680399E-2</v>
      </c>
      <c r="AH544" s="17">
        <v>0.14452795718192199</v>
      </c>
      <c r="AI544" s="17">
        <v>0.12681314611901301</v>
      </c>
      <c r="AJ544" s="17">
        <v>9.2729061840698901E-2</v>
      </c>
      <c r="AK544" s="17">
        <v>0.11348224362077899</v>
      </c>
      <c r="AL544" s="17">
        <v>9.4750110672400301E-2</v>
      </c>
      <c r="AM544" s="17"/>
      <c r="AN544" s="17">
        <v>7.7290297905567601E-2</v>
      </c>
      <c r="AO544" s="17">
        <v>9.7984457224983404E-2</v>
      </c>
      <c r="AP544" s="17">
        <v>0.13706400552307399</v>
      </c>
      <c r="AQ544" s="17"/>
      <c r="AR544" s="17">
        <v>0.10868893582317</v>
      </c>
      <c r="AS544" s="17">
        <v>5.7542936933853303E-2</v>
      </c>
      <c r="AT544" s="17">
        <v>0.13742866859238001</v>
      </c>
      <c r="AU544" s="17"/>
      <c r="AV544" s="17">
        <v>8.1205468184503304E-2</v>
      </c>
      <c r="AW544" s="17">
        <v>8.7798226393403594E-2</v>
      </c>
      <c r="AX544" s="17">
        <v>0.14024958067055299</v>
      </c>
      <c r="AY544" s="17"/>
      <c r="AZ544" s="17">
        <v>0.10328453141605901</v>
      </c>
      <c r="BA544" s="17">
        <v>0.101638873188222</v>
      </c>
    </row>
    <row r="545" spans="2:53" x14ac:dyDescent="0.35">
      <c r="B545" t="s">
        <v>259</v>
      </c>
      <c r="C545" s="17">
        <v>8.7592995816771504E-2</v>
      </c>
      <c r="D545" s="17">
        <v>0.105528323320939</v>
      </c>
      <c r="E545" s="17">
        <v>7.0232720785404698E-2</v>
      </c>
      <c r="F545" s="17"/>
      <c r="G545" s="17">
        <v>4.0387940814141897E-2</v>
      </c>
      <c r="H545" s="17">
        <v>6.1092253901976402E-2</v>
      </c>
      <c r="I545" s="17">
        <v>0.123721569554231</v>
      </c>
      <c r="J545" s="17">
        <v>0.114081822593746</v>
      </c>
      <c r="K545" s="17">
        <v>8.8388314339104199E-2</v>
      </c>
      <c r="L545" s="17">
        <v>8.1554315818505294E-2</v>
      </c>
      <c r="M545" s="17"/>
      <c r="N545" s="17">
        <v>7.7508245600214895E-2</v>
      </c>
      <c r="O545" s="17">
        <v>9.4231987360482106E-2</v>
      </c>
      <c r="P545" s="17"/>
      <c r="Q545" s="17">
        <v>0.106326048233603</v>
      </c>
      <c r="R545" s="17">
        <v>7.5124447153954499E-2</v>
      </c>
      <c r="S545" s="17">
        <v>0.11150866078607199</v>
      </c>
      <c r="T545" s="17">
        <v>4.6253465147996199E-2</v>
      </c>
      <c r="U545" s="17">
        <v>8.4865291946391405E-2</v>
      </c>
      <c r="V545" s="17">
        <v>6.0481548578671801E-2</v>
      </c>
      <c r="W545" s="17">
        <v>8.5350127540701495E-2</v>
      </c>
      <c r="X545" s="17">
        <v>0.105071741987144</v>
      </c>
      <c r="Y545" s="17">
        <v>0.109015177583918</v>
      </c>
      <c r="Z545" s="17">
        <v>0.10251006156508501</v>
      </c>
      <c r="AA545" s="17">
        <v>0.15310653112149</v>
      </c>
      <c r="AB545" s="17">
        <v>0.129927825011423</v>
      </c>
      <c r="AC545" s="17">
        <v>2.44992184335074E-2</v>
      </c>
      <c r="AD545" s="17">
        <v>4.1325478009677397E-2</v>
      </c>
      <c r="AE545" s="17">
        <v>0.219267527479556</v>
      </c>
      <c r="AF545" s="17"/>
      <c r="AG545" s="17">
        <v>1.8219825873480401E-2</v>
      </c>
      <c r="AH545" s="17">
        <v>0.185145442423233</v>
      </c>
      <c r="AI545" s="17">
        <v>6.8706407303510297E-2</v>
      </c>
      <c r="AJ545" s="17">
        <v>2.2384151609953402E-2</v>
      </c>
      <c r="AK545" s="17">
        <v>7.10866652762146E-2</v>
      </c>
      <c r="AL545" s="17">
        <v>9.2804330228754506E-2</v>
      </c>
      <c r="AM545" s="17"/>
      <c r="AN545" s="17">
        <v>5.5536173089590898E-2</v>
      </c>
      <c r="AO545" s="17">
        <v>4.3080162589791998E-2</v>
      </c>
      <c r="AP545" s="17">
        <v>0.12620973982480399</v>
      </c>
      <c r="AQ545" s="17"/>
      <c r="AR545" s="17">
        <v>3.7020877035056403E-2</v>
      </c>
      <c r="AS545" s="17">
        <v>2.02136792063045E-2</v>
      </c>
      <c r="AT545" s="17">
        <v>0.14587134261884999</v>
      </c>
      <c r="AU545" s="17"/>
      <c r="AV545" s="17">
        <v>4.3563860382139399E-2</v>
      </c>
      <c r="AW545" s="17">
        <v>4.2730176915775298E-2</v>
      </c>
      <c r="AX545" s="17">
        <v>0.167877115703812</v>
      </c>
      <c r="AY545" s="17"/>
      <c r="AZ545" s="17">
        <v>8.9839610748399704E-2</v>
      </c>
      <c r="BA545" s="17">
        <v>8.4612026467347598E-2</v>
      </c>
    </row>
    <row r="546" spans="2:53" x14ac:dyDescent="0.35">
      <c r="B546" t="s">
        <v>260</v>
      </c>
      <c r="C546" s="17">
        <v>0.12911328862378399</v>
      </c>
      <c r="D546" s="17">
        <v>8.8445012974966306E-2</v>
      </c>
      <c r="E546" s="17">
        <v>0.16641893096132099</v>
      </c>
      <c r="F546" s="17"/>
      <c r="G546" s="17">
        <v>0.187425253059506</v>
      </c>
      <c r="H546" s="17">
        <v>0.18548676547798701</v>
      </c>
      <c r="I546" s="17">
        <v>0.143111865839467</v>
      </c>
      <c r="J546" s="17">
        <v>0.11910316629347199</v>
      </c>
      <c r="K546" s="17">
        <v>0.106307760348842</v>
      </c>
      <c r="L546" s="17">
        <v>8.62160556791529E-2</v>
      </c>
      <c r="M546" s="17"/>
      <c r="N546" s="17">
        <v>0.13627035802315601</v>
      </c>
      <c r="O546" s="17">
        <v>0.124401647561801</v>
      </c>
      <c r="P546" s="17"/>
      <c r="Q546" s="17">
        <v>0.157114474833706</v>
      </c>
      <c r="R546" s="17">
        <v>0.14766986047918201</v>
      </c>
      <c r="S546" s="17">
        <v>0.172556064735403</v>
      </c>
      <c r="T546" s="17">
        <v>0.17344734529220901</v>
      </c>
      <c r="U546" s="17">
        <v>0.10181670128878199</v>
      </c>
      <c r="V546" s="17">
        <v>0.124664754136801</v>
      </c>
      <c r="W546" s="17">
        <v>9.47550234860777E-2</v>
      </c>
      <c r="X546" s="17">
        <v>6.4915145740980201E-2</v>
      </c>
      <c r="Y546" s="17">
        <v>0.13767649811891899</v>
      </c>
      <c r="Z546" s="17">
        <v>8.4828465743463796E-2</v>
      </c>
      <c r="AA546" s="17">
        <v>7.3799973387126794E-2</v>
      </c>
      <c r="AB546" s="17">
        <v>9.7662035072216893E-2</v>
      </c>
      <c r="AC546" s="17">
        <v>3.1239001551531399E-2</v>
      </c>
      <c r="AD546" s="17">
        <v>0.103957751121647</v>
      </c>
      <c r="AE546" s="17">
        <v>4.2541909292701602E-2</v>
      </c>
      <c r="AF546" s="17"/>
      <c r="AG546" s="17">
        <v>9.4506942237343294E-2</v>
      </c>
      <c r="AH546" s="17">
        <v>0.107107038042456</v>
      </c>
      <c r="AI546" s="17">
        <v>9.5326900688408503E-2</v>
      </c>
      <c r="AJ546" s="17">
        <v>0.128716711085932</v>
      </c>
      <c r="AK546" s="17">
        <v>0.126757534768313</v>
      </c>
      <c r="AL546" s="17">
        <v>0.18477664622249801</v>
      </c>
      <c r="AM546" s="17"/>
      <c r="AN546" s="17">
        <v>0.124822187301614</v>
      </c>
      <c r="AO546" s="17">
        <v>0.147356196077886</v>
      </c>
      <c r="AP546" s="17">
        <v>0.114675679853633</v>
      </c>
      <c r="AQ546" s="17"/>
      <c r="AR546" s="17">
        <v>5.3507843734961903E-2</v>
      </c>
      <c r="AS546" s="17">
        <v>0.13264539308534701</v>
      </c>
      <c r="AT546" s="17">
        <v>0.13503720465656499</v>
      </c>
      <c r="AU546" s="17"/>
      <c r="AV546" s="17">
        <v>0.10285662813975199</v>
      </c>
      <c r="AW546" s="17">
        <v>0.124554118994154</v>
      </c>
      <c r="AX546" s="17">
        <v>0.142060889182756</v>
      </c>
      <c r="AY546" s="17"/>
      <c r="AZ546" s="17">
        <v>0.10313536617463601</v>
      </c>
      <c r="BA546" s="17">
        <v>0.16358265384183601</v>
      </c>
    </row>
    <row r="547" spans="2:53" x14ac:dyDescent="0.35">
      <c r="B547" t="s">
        <v>261</v>
      </c>
      <c r="C547" s="17">
        <v>0.125784763160567</v>
      </c>
      <c r="D547" s="17">
        <v>7.9555688390844495E-2</v>
      </c>
      <c r="E547" s="17">
        <v>0.16811637968176299</v>
      </c>
      <c r="F547" s="17"/>
      <c r="G547" s="17">
        <v>0.10529203905788501</v>
      </c>
      <c r="H547" s="17">
        <v>9.7674817863803706E-2</v>
      </c>
      <c r="I547" s="17">
        <v>8.3289705222140506E-2</v>
      </c>
      <c r="J547" s="17">
        <v>0.142301387479948</v>
      </c>
      <c r="K547" s="17">
        <v>0.15480129637017701</v>
      </c>
      <c r="L547" s="17">
        <v>0.147010765600047</v>
      </c>
      <c r="M547" s="17"/>
      <c r="N547" s="17">
        <v>9.7625831586676495E-2</v>
      </c>
      <c r="O547" s="17">
        <v>0.14432234759097501</v>
      </c>
      <c r="P547" s="17"/>
      <c r="Q547" s="17">
        <v>0.148989375225138</v>
      </c>
      <c r="R547" s="17">
        <v>0.16527800490977601</v>
      </c>
      <c r="S547" s="17">
        <v>0.12566921197695599</v>
      </c>
      <c r="T547" s="17">
        <v>0.104754102486265</v>
      </c>
      <c r="U547" s="17">
        <v>0.12860868572937401</v>
      </c>
      <c r="V547" s="17">
        <v>0.207057782781018</v>
      </c>
      <c r="W547" s="17">
        <v>0.1048700364349</v>
      </c>
      <c r="X547" s="17">
        <v>0.1140139685951</v>
      </c>
      <c r="Y547" s="17">
        <v>9.1454624910579402E-2</v>
      </c>
      <c r="Z547" s="17">
        <v>7.0351858282397803E-2</v>
      </c>
      <c r="AA547" s="17">
        <v>4.0911792114742197E-2</v>
      </c>
      <c r="AB547" s="17">
        <v>0.102961876272167</v>
      </c>
      <c r="AC547" s="17">
        <v>0</v>
      </c>
      <c r="AD547" s="17">
        <v>0</v>
      </c>
      <c r="AE547" s="17">
        <v>9.4161266672822694E-2</v>
      </c>
      <c r="AF547" s="17"/>
      <c r="AG547" s="17">
        <v>0.11667742989249601</v>
      </c>
      <c r="AH547" s="17">
        <v>7.4160994793934495E-2</v>
      </c>
      <c r="AI547" s="17">
        <v>8.8160817046937595E-2</v>
      </c>
      <c r="AJ547" s="17">
        <v>9.0732677624249899E-2</v>
      </c>
      <c r="AK547" s="17">
        <v>8.7770172803613197E-2</v>
      </c>
      <c r="AL547" s="17">
        <v>0.164410395395506</v>
      </c>
      <c r="AM547" s="17"/>
      <c r="AN547" s="17">
        <v>0.123613930038972</v>
      </c>
      <c r="AO547" s="17">
        <v>9.1468653171243405E-2</v>
      </c>
      <c r="AP547" s="17">
        <v>8.9956402708136707E-2</v>
      </c>
      <c r="AQ547" s="17"/>
      <c r="AR547" s="17">
        <v>5.1457430662463499E-2</v>
      </c>
      <c r="AS547" s="17">
        <v>9.1502244215957401E-2</v>
      </c>
      <c r="AT547" s="17">
        <v>0.11403282226067001</v>
      </c>
      <c r="AU547" s="17"/>
      <c r="AV547" s="17">
        <v>7.4448703032320998E-2</v>
      </c>
      <c r="AW547" s="17">
        <v>0.109687236707686</v>
      </c>
      <c r="AX547" s="17">
        <v>9.8796650272321901E-2</v>
      </c>
      <c r="AY547" s="17"/>
      <c r="AZ547" s="17">
        <v>9.5132187342861996E-2</v>
      </c>
      <c r="BA547" s="17">
        <v>0.16645679275811301</v>
      </c>
    </row>
    <row r="548" spans="2:53" x14ac:dyDescent="0.35">
      <c r="C548" s="17"/>
      <c r="D548" s="17"/>
      <c r="E548" s="17"/>
      <c r="F548" s="17"/>
      <c r="G548" s="17"/>
      <c r="H548" s="17"/>
      <c r="I548" s="17"/>
      <c r="J548" s="17"/>
      <c r="K548" s="17"/>
      <c r="L548" s="17"/>
      <c r="M548" s="17"/>
      <c r="N548" s="17"/>
      <c r="O548" s="17"/>
      <c r="P548" s="17"/>
      <c r="Q548" s="17"/>
      <c r="R548" s="17"/>
      <c r="S548" s="17"/>
      <c r="T548" s="17"/>
      <c r="U548" s="17"/>
      <c r="V548" s="17"/>
      <c r="W548" s="17"/>
      <c r="X548" s="17"/>
      <c r="Y548" s="17"/>
      <c r="Z548" s="17"/>
      <c r="AA548" s="17"/>
      <c r="AB548" s="17"/>
      <c r="AC548" s="17"/>
      <c r="AD548" s="17"/>
      <c r="AE548" s="17"/>
      <c r="AF548" s="17"/>
      <c r="AG548" s="17"/>
      <c r="AH548" s="17"/>
      <c r="AI548" s="17"/>
      <c r="AJ548" s="17"/>
      <c r="AK548" s="17"/>
      <c r="AL548" s="17"/>
      <c r="AM548" s="17"/>
      <c r="AN548" s="17"/>
      <c r="AO548" s="17"/>
      <c r="AP548" s="17"/>
      <c r="AQ548" s="17"/>
      <c r="AR548" s="17"/>
      <c r="AS548" s="17"/>
      <c r="AT548" s="17"/>
      <c r="AU548" s="17"/>
      <c r="AV548" s="17"/>
      <c r="AW548" s="17"/>
      <c r="AX548" s="17"/>
      <c r="AY548" s="17"/>
      <c r="AZ548" s="17"/>
      <c r="BA548" s="17"/>
    </row>
    <row r="549" spans="2:53" x14ac:dyDescent="0.35">
      <c r="B549" s="6" t="s">
        <v>275</v>
      </c>
      <c r="C549" s="17"/>
      <c r="D549" s="17"/>
      <c r="E549" s="17"/>
      <c r="F549" s="17"/>
      <c r="G549" s="17"/>
      <c r="H549" s="17"/>
      <c r="I549" s="17"/>
      <c r="J549" s="17"/>
      <c r="K549" s="17"/>
      <c r="L549" s="17"/>
      <c r="M549" s="17"/>
      <c r="N549" s="17"/>
      <c r="O549" s="17"/>
      <c r="P549" s="17"/>
      <c r="Q549" s="17"/>
      <c r="R549" s="17"/>
      <c r="S549" s="17"/>
      <c r="T549" s="17"/>
      <c r="U549" s="17"/>
      <c r="V549" s="17"/>
      <c r="W549" s="17"/>
      <c r="X549" s="17"/>
      <c r="Y549" s="17"/>
      <c r="Z549" s="17"/>
      <c r="AA549" s="17"/>
      <c r="AB549" s="17"/>
      <c r="AC549" s="17"/>
      <c r="AD549" s="17"/>
      <c r="AE549" s="17"/>
      <c r="AF549" s="17"/>
      <c r="AG549" s="17"/>
      <c r="AH549" s="17"/>
      <c r="AI549" s="17"/>
      <c r="AJ549" s="17"/>
      <c r="AK549" s="17"/>
      <c r="AL549" s="17"/>
      <c r="AM549" s="17"/>
      <c r="AN549" s="17"/>
      <c r="AO549" s="17"/>
      <c r="AP549" s="17"/>
      <c r="AQ549" s="17"/>
      <c r="AR549" s="17"/>
      <c r="AS549" s="17"/>
      <c r="AT549" s="17"/>
      <c r="AU549" s="17"/>
      <c r="AV549" s="17"/>
      <c r="AW549" s="17"/>
      <c r="AX549" s="17"/>
      <c r="AY549" s="17"/>
      <c r="AZ549" s="17"/>
      <c r="BA549" s="17"/>
    </row>
    <row r="550" spans="2:53" x14ac:dyDescent="0.35">
      <c r="B550" s="21" t="s">
        <v>86</v>
      </c>
      <c r="C550" s="17"/>
      <c r="D550" s="17"/>
      <c r="E550" s="17"/>
      <c r="F550" s="17"/>
      <c r="G550" s="17"/>
      <c r="H550" s="17"/>
      <c r="I550" s="17"/>
      <c r="J550" s="17"/>
      <c r="K550" s="17"/>
      <c r="L550" s="17"/>
      <c r="M550" s="17"/>
      <c r="N550" s="17"/>
      <c r="O550" s="17"/>
      <c r="P550" s="17"/>
      <c r="Q550" s="17"/>
      <c r="R550" s="17"/>
      <c r="S550" s="17"/>
      <c r="T550" s="17"/>
      <c r="U550" s="17"/>
      <c r="V550" s="17"/>
      <c r="W550" s="17"/>
      <c r="X550" s="17"/>
      <c r="Y550" s="17"/>
      <c r="Z550" s="17"/>
      <c r="AA550" s="17"/>
      <c r="AB550" s="17"/>
      <c r="AC550" s="17"/>
      <c r="AD550" s="17"/>
      <c r="AE550" s="17"/>
      <c r="AF550" s="17"/>
      <c r="AG550" s="17"/>
      <c r="AH550" s="17"/>
      <c r="AI550" s="17"/>
      <c r="AJ550" s="17"/>
      <c r="AK550" s="17"/>
      <c r="AL550" s="17"/>
      <c r="AM550" s="17"/>
      <c r="AN550" s="17"/>
      <c r="AO550" s="17"/>
      <c r="AP550" s="17"/>
      <c r="AQ550" s="17"/>
      <c r="AR550" s="17"/>
      <c r="AS550" s="17"/>
      <c r="AT550" s="17"/>
      <c r="AU550" s="17"/>
      <c r="AV550" s="17"/>
      <c r="AW550" s="17"/>
      <c r="AX550" s="17"/>
      <c r="AY550" s="17"/>
      <c r="AZ550" s="17"/>
      <c r="BA550" s="17"/>
    </row>
    <row r="551" spans="2:53" x14ac:dyDescent="0.35">
      <c r="B551" t="s">
        <v>271</v>
      </c>
      <c r="C551" s="17">
        <v>0.45676245663931803</v>
      </c>
      <c r="D551" s="17">
        <v>0.43188402721715702</v>
      </c>
      <c r="E551" s="17">
        <v>0.47735880642961798</v>
      </c>
      <c r="F551" s="17"/>
      <c r="G551" s="17">
        <v>0.46151445814665099</v>
      </c>
      <c r="H551" s="17">
        <v>0.49195684413406998</v>
      </c>
      <c r="I551" s="17">
        <v>0.49286040699803901</v>
      </c>
      <c r="J551" s="17">
        <v>0.50408660924031901</v>
      </c>
      <c r="K551" s="17">
        <v>0.473339441890818</v>
      </c>
      <c r="L551" s="17">
        <v>0.372040154112316</v>
      </c>
      <c r="M551" s="17"/>
      <c r="N551" s="17">
        <v>0.43966550561531897</v>
      </c>
      <c r="O551" s="17">
        <v>0.468017719371083</v>
      </c>
      <c r="P551" s="17"/>
      <c r="Q551" s="17">
        <v>0.52199823480013696</v>
      </c>
      <c r="R551" s="17">
        <v>0.59177335762105698</v>
      </c>
      <c r="S551" s="17">
        <v>0.45999187563279098</v>
      </c>
      <c r="T551" s="17">
        <v>0.49912134403943498</v>
      </c>
      <c r="U551" s="17">
        <v>0.46610745040878798</v>
      </c>
      <c r="V551" s="17">
        <v>0.422315962188544</v>
      </c>
      <c r="W551" s="17">
        <v>0.46216239416973798</v>
      </c>
      <c r="X551" s="17">
        <v>0.391481855802706</v>
      </c>
      <c r="Y551" s="17">
        <v>0.38114103756131401</v>
      </c>
      <c r="Z551" s="17">
        <v>0.37908198432662099</v>
      </c>
      <c r="AA551" s="17">
        <v>0.381916023712845</v>
      </c>
      <c r="AB551" s="17">
        <v>0.29618123064492802</v>
      </c>
      <c r="AC551" s="17">
        <v>0.50458752756790404</v>
      </c>
      <c r="AD551" s="17">
        <v>0.51780748705842305</v>
      </c>
      <c r="AE551" s="17">
        <v>0.27784045963397402</v>
      </c>
      <c r="AF551" s="17"/>
      <c r="AG551" s="17">
        <v>0.32205251405046398</v>
      </c>
      <c r="AH551" s="17">
        <v>0.44560616769178701</v>
      </c>
      <c r="AI551" s="17">
        <v>0.61031079036718505</v>
      </c>
      <c r="AJ551" s="17">
        <v>0.49041298617288798</v>
      </c>
      <c r="AK551" s="17">
        <v>0.34864413994287402</v>
      </c>
      <c r="AL551" s="17">
        <v>0.48393888833360899</v>
      </c>
      <c r="AM551" s="17"/>
      <c r="AN551" s="17">
        <v>0.54725862410090997</v>
      </c>
      <c r="AO551" s="17">
        <v>0.419818075495073</v>
      </c>
      <c r="AP551" s="17">
        <v>0.404624503596972</v>
      </c>
      <c r="AQ551" s="17"/>
      <c r="AR551" s="17">
        <v>0.43206486458752402</v>
      </c>
      <c r="AS551" s="17">
        <v>0.37313043124127099</v>
      </c>
      <c r="AT551" s="17">
        <v>0.53492089918298902</v>
      </c>
      <c r="AU551" s="17"/>
      <c r="AV551" s="17">
        <v>0.51945177357320405</v>
      </c>
      <c r="AW551" s="17">
        <v>0.41555479614450203</v>
      </c>
      <c r="AX551" s="17">
        <v>0.52464924411788205</v>
      </c>
      <c r="AY551" s="17"/>
      <c r="AZ551" s="17">
        <v>0.46911226260247102</v>
      </c>
      <c r="BA551" s="17">
        <v>0.44037585093790899</v>
      </c>
    </row>
    <row r="552" spans="2:53" x14ac:dyDescent="0.35">
      <c r="B552" t="s">
        <v>272</v>
      </c>
      <c r="C552" s="17">
        <v>0.42325673422134802</v>
      </c>
      <c r="D552" s="17">
        <v>0.43133769069935901</v>
      </c>
      <c r="E552" s="17">
        <v>0.417449225783872</v>
      </c>
      <c r="F552" s="17"/>
      <c r="G552" s="17">
        <v>0.39449675482026703</v>
      </c>
      <c r="H552" s="17">
        <v>0.29526531163250302</v>
      </c>
      <c r="I552" s="17">
        <v>0.39704240321279499</v>
      </c>
      <c r="J552" s="17">
        <v>0.38189823015841801</v>
      </c>
      <c r="K552" s="17">
        <v>0.430702287498265</v>
      </c>
      <c r="L552" s="17">
        <v>0.54520543749448103</v>
      </c>
      <c r="M552" s="17"/>
      <c r="N552" s="17">
        <v>0.43982745442666499</v>
      </c>
      <c r="O552" s="17">
        <v>0.41234789969853702</v>
      </c>
      <c r="P552" s="17"/>
      <c r="Q552" s="17">
        <v>0.29698448174479403</v>
      </c>
      <c r="R552" s="17">
        <v>0.32612403828237202</v>
      </c>
      <c r="S552" s="17">
        <v>0.375533912538494</v>
      </c>
      <c r="T552" s="17">
        <v>0.40424314616183898</v>
      </c>
      <c r="U552" s="17">
        <v>0.43495904232969401</v>
      </c>
      <c r="V552" s="17">
        <v>0.48425619096539402</v>
      </c>
      <c r="W552" s="17">
        <v>0.42182900851050098</v>
      </c>
      <c r="X552" s="17">
        <v>0.52417382732796702</v>
      </c>
      <c r="Y552" s="17">
        <v>0.52061781896800696</v>
      </c>
      <c r="Z552" s="17">
        <v>0.456174101998711</v>
      </c>
      <c r="AA552" s="17">
        <v>0.54455573451166694</v>
      </c>
      <c r="AB552" s="17">
        <v>0.47928250992171301</v>
      </c>
      <c r="AC552" s="17">
        <v>0.41539087758772802</v>
      </c>
      <c r="AD552" s="17">
        <v>0.34177274622595999</v>
      </c>
      <c r="AE552" s="17">
        <v>0.46367835535450003</v>
      </c>
      <c r="AF552" s="17"/>
      <c r="AG552" s="17">
        <v>0.558287160703133</v>
      </c>
      <c r="AH552" s="17">
        <v>0.41848717794882601</v>
      </c>
      <c r="AI552" s="17">
        <v>0.299932218940201</v>
      </c>
      <c r="AJ552" s="17">
        <v>0.42008887192277</v>
      </c>
      <c r="AK552" s="17">
        <v>0.51369400424380196</v>
      </c>
      <c r="AL552" s="17">
        <v>0.39594354893387301</v>
      </c>
      <c r="AM552" s="17"/>
      <c r="AN552" s="17">
        <v>0.38310247647949902</v>
      </c>
      <c r="AO552" s="17">
        <v>0.46297927501034702</v>
      </c>
      <c r="AP552" s="17">
        <v>0.45881926844522503</v>
      </c>
      <c r="AQ552" s="17"/>
      <c r="AR552" s="17">
        <v>0.41403595840452201</v>
      </c>
      <c r="AS552" s="17">
        <v>0.522587557696643</v>
      </c>
      <c r="AT552" s="17">
        <v>0.36410373946304803</v>
      </c>
      <c r="AU552" s="17"/>
      <c r="AV552" s="17">
        <v>0.343093196513237</v>
      </c>
      <c r="AW552" s="17">
        <v>0.49152505996169099</v>
      </c>
      <c r="AX552" s="17">
        <v>0.36341411987974698</v>
      </c>
      <c r="AY552" s="17"/>
      <c r="AZ552" s="17">
        <v>0.41349181906847099</v>
      </c>
      <c r="BA552" s="17">
        <v>0.436213521947028</v>
      </c>
    </row>
    <row r="553" spans="2:53" x14ac:dyDescent="0.35">
      <c r="B553" t="s">
        <v>273</v>
      </c>
      <c r="C553" s="17">
        <v>5.05681917821219E-2</v>
      </c>
      <c r="D553" s="17">
        <v>6.6915143938696006E-2</v>
      </c>
      <c r="E553" s="17">
        <v>3.5939290727577101E-2</v>
      </c>
      <c r="F553" s="17"/>
      <c r="G553" s="17">
        <v>5.8669322132844898E-2</v>
      </c>
      <c r="H553" s="17">
        <v>8.6740394234179299E-2</v>
      </c>
      <c r="I553" s="17">
        <v>5.0251244278173998E-2</v>
      </c>
      <c r="J553" s="17">
        <v>5.7814182065825899E-2</v>
      </c>
      <c r="K553" s="17">
        <v>3.2280934214390197E-2</v>
      </c>
      <c r="L553" s="17">
        <v>3.3667470702460997E-2</v>
      </c>
      <c r="M553" s="17"/>
      <c r="N553" s="17">
        <v>5.4239949298059198E-2</v>
      </c>
      <c r="O553" s="17">
        <v>4.8151000818002297E-2</v>
      </c>
      <c r="P553" s="17"/>
      <c r="Q553" s="17">
        <v>4.8691132443055798E-2</v>
      </c>
      <c r="R553" s="17">
        <v>2.9702665347599799E-2</v>
      </c>
      <c r="S553" s="17">
        <v>5.29098953964715E-2</v>
      </c>
      <c r="T553" s="17">
        <v>3.4843936815203098E-2</v>
      </c>
      <c r="U553" s="17">
        <v>2.4408902030797999E-2</v>
      </c>
      <c r="V553" s="17">
        <v>4.8587529694543399E-2</v>
      </c>
      <c r="W553" s="17">
        <v>7.3090004511899703E-2</v>
      </c>
      <c r="X553" s="17">
        <v>2.1830480778128401E-2</v>
      </c>
      <c r="Y553" s="17">
        <v>6.1027472826938399E-2</v>
      </c>
      <c r="Z553" s="17">
        <v>0.11156472410658</v>
      </c>
      <c r="AA553" s="17">
        <v>5.5298413465735802E-2</v>
      </c>
      <c r="AB553" s="17">
        <v>0.141105032715519</v>
      </c>
      <c r="AC553" s="17">
        <v>2.6116729528682998E-2</v>
      </c>
      <c r="AD553" s="17">
        <v>0.14041976671561701</v>
      </c>
      <c r="AE553" s="17">
        <v>9.4832625482925995E-2</v>
      </c>
      <c r="AF553" s="17"/>
      <c r="AG553" s="17">
        <v>4.1777871682303298E-2</v>
      </c>
      <c r="AH553" s="17">
        <v>7.5573594293667806E-2</v>
      </c>
      <c r="AI553" s="17">
        <v>4.1176708961436902E-2</v>
      </c>
      <c r="AJ553" s="17">
        <v>5.8432466897438397E-2</v>
      </c>
      <c r="AK553" s="17">
        <v>7.3905203575701003E-2</v>
      </c>
      <c r="AL553" s="17">
        <v>2.6597988646685802E-2</v>
      </c>
      <c r="AM553" s="17"/>
      <c r="AN553" s="17">
        <v>2.8164567883779499E-2</v>
      </c>
      <c r="AO553" s="17">
        <v>5.06506471193773E-2</v>
      </c>
      <c r="AP553" s="17">
        <v>7.7263773215682494E-2</v>
      </c>
      <c r="AQ553" s="17"/>
      <c r="AR553" s="17">
        <v>8.2203163510400398E-2</v>
      </c>
      <c r="AS553" s="17">
        <v>5.6113788479372803E-2</v>
      </c>
      <c r="AT553" s="17">
        <v>4.2979934130372197E-2</v>
      </c>
      <c r="AU553" s="17"/>
      <c r="AV553" s="17">
        <v>6.9918803969909807E-2</v>
      </c>
      <c r="AW553" s="17">
        <v>4.9912377580656697E-2</v>
      </c>
      <c r="AX553" s="17">
        <v>4.6626266635652301E-2</v>
      </c>
      <c r="AY553" s="17"/>
      <c r="AZ553" s="17">
        <v>6.0755610012268597E-2</v>
      </c>
      <c r="BA553" s="17">
        <v>3.7050796759815902E-2</v>
      </c>
    </row>
    <row r="554" spans="2:53" x14ac:dyDescent="0.35">
      <c r="B554" t="s">
        <v>274</v>
      </c>
      <c r="C554" s="17">
        <v>2.90216829363798E-2</v>
      </c>
      <c r="D554" s="17">
        <v>3.3590578527370199E-2</v>
      </c>
      <c r="E554" s="17">
        <v>2.49862133480333E-2</v>
      </c>
      <c r="F554" s="17"/>
      <c r="G554" s="17">
        <v>3.1819423654413703E-2</v>
      </c>
      <c r="H554" s="17">
        <v>7.4248160199167898E-2</v>
      </c>
      <c r="I554" s="17">
        <v>3.3333519954672999E-2</v>
      </c>
      <c r="J554" s="17">
        <v>1.6869628161414098E-2</v>
      </c>
      <c r="K554" s="17">
        <v>2.3803164695468702E-2</v>
      </c>
      <c r="L554" s="17">
        <v>1.08772080678383E-2</v>
      </c>
      <c r="M554" s="17"/>
      <c r="N554" s="17">
        <v>3.1592072338208099E-2</v>
      </c>
      <c r="O554" s="17">
        <v>2.7329544496028101E-2</v>
      </c>
      <c r="P554" s="17"/>
      <c r="Q554" s="17">
        <v>5.2651924264267597E-2</v>
      </c>
      <c r="R554" s="17">
        <v>1.8009328190722901E-2</v>
      </c>
      <c r="S554" s="17">
        <v>4.61490503371315E-2</v>
      </c>
      <c r="T554" s="17">
        <v>3.3612272578437602E-2</v>
      </c>
      <c r="U554" s="17">
        <v>3.4658324970490401E-2</v>
      </c>
      <c r="V554" s="17">
        <v>1.44749293134404E-2</v>
      </c>
      <c r="W554" s="17">
        <v>1.39782039771162E-2</v>
      </c>
      <c r="X554" s="17">
        <v>3.6218211027547999E-2</v>
      </c>
      <c r="Y554" s="17">
        <v>9.2413047562599597E-3</v>
      </c>
      <c r="Z554" s="17">
        <v>1.9963024426575299E-2</v>
      </c>
      <c r="AA554" s="17">
        <v>0</v>
      </c>
      <c r="AB554" s="17">
        <v>4.6086332314420601E-2</v>
      </c>
      <c r="AC554" s="17">
        <v>0</v>
      </c>
      <c r="AD554" s="17">
        <v>0</v>
      </c>
      <c r="AE554" s="17">
        <v>9.3676736719411097E-2</v>
      </c>
      <c r="AF554" s="17"/>
      <c r="AG554" s="17">
        <v>4.8441439200754402E-2</v>
      </c>
      <c r="AH554" s="17">
        <v>3.5834374602075898E-2</v>
      </c>
      <c r="AI554" s="17">
        <v>4.4646947945035098E-2</v>
      </c>
      <c r="AJ554" s="17">
        <v>7.9029609534144903E-3</v>
      </c>
      <c r="AK554" s="17">
        <v>3.9692137974685897E-2</v>
      </c>
      <c r="AL554" s="17">
        <v>2.2916437433343002E-2</v>
      </c>
      <c r="AM554" s="17"/>
      <c r="AN554" s="17">
        <v>1.8346137595391498E-2</v>
      </c>
      <c r="AO554" s="17">
        <v>2.7426437862545301E-2</v>
      </c>
      <c r="AP554" s="17">
        <v>3.8156662288234403E-2</v>
      </c>
      <c r="AQ554" s="17"/>
      <c r="AR554" s="17">
        <v>5.3054552815825801E-2</v>
      </c>
      <c r="AS554" s="17">
        <v>2.5341682220281801E-2</v>
      </c>
      <c r="AT554" s="17">
        <v>2.8565793028795101E-2</v>
      </c>
      <c r="AU554" s="17"/>
      <c r="AV554" s="17">
        <v>3.1948665767346097E-2</v>
      </c>
      <c r="AW554" s="17">
        <v>2.4520263730233999E-2</v>
      </c>
      <c r="AX554" s="17">
        <v>3.4763503430699401E-2</v>
      </c>
      <c r="AY554" s="17"/>
      <c r="AZ554" s="17">
        <v>3.2394672313908503E-2</v>
      </c>
      <c r="BA554" s="17">
        <v>2.4546159423742001E-2</v>
      </c>
    </row>
    <row r="555" spans="2:53" x14ac:dyDescent="0.35">
      <c r="B555" t="s">
        <v>130</v>
      </c>
      <c r="C555" s="17">
        <v>4.0390934420831998E-2</v>
      </c>
      <c r="D555" s="17">
        <v>3.62725596174183E-2</v>
      </c>
      <c r="E555" s="17">
        <v>4.4266463710899297E-2</v>
      </c>
      <c r="F555" s="17"/>
      <c r="G555" s="17">
        <v>5.3500041245823901E-2</v>
      </c>
      <c r="H555" s="17">
        <v>5.1789289800079803E-2</v>
      </c>
      <c r="I555" s="17">
        <v>2.6512425556318199E-2</v>
      </c>
      <c r="J555" s="17">
        <v>3.9331350374023799E-2</v>
      </c>
      <c r="K555" s="17">
        <v>3.9874171701057802E-2</v>
      </c>
      <c r="L555" s="17">
        <v>3.8209729622903699E-2</v>
      </c>
      <c r="M555" s="17"/>
      <c r="N555" s="17">
        <v>3.4675018321748498E-2</v>
      </c>
      <c r="O555" s="17">
        <v>4.4153835616349502E-2</v>
      </c>
      <c r="P555" s="17"/>
      <c r="Q555" s="17">
        <v>7.9674226747744895E-2</v>
      </c>
      <c r="R555" s="17">
        <v>3.4390610558248297E-2</v>
      </c>
      <c r="S555" s="17">
        <v>6.5415266095111002E-2</v>
      </c>
      <c r="T555" s="17">
        <v>2.8179300405085601E-2</v>
      </c>
      <c r="U555" s="17">
        <v>3.9866280260230397E-2</v>
      </c>
      <c r="V555" s="17">
        <v>3.03653878380785E-2</v>
      </c>
      <c r="W555" s="17">
        <v>2.8940388830745199E-2</v>
      </c>
      <c r="X555" s="17">
        <v>2.6295625063650099E-2</v>
      </c>
      <c r="Y555" s="17">
        <v>2.79723658874808E-2</v>
      </c>
      <c r="Z555" s="17">
        <v>3.3216165141512197E-2</v>
      </c>
      <c r="AA555" s="17">
        <v>1.8229828309752099E-2</v>
      </c>
      <c r="AB555" s="17">
        <v>3.73448944034191E-2</v>
      </c>
      <c r="AC555" s="17">
        <v>5.3904865315685398E-2</v>
      </c>
      <c r="AD555" s="17">
        <v>0</v>
      </c>
      <c r="AE555" s="17">
        <v>6.9971822809188802E-2</v>
      </c>
      <c r="AF555" s="17"/>
      <c r="AG555" s="17">
        <v>2.94410143633453E-2</v>
      </c>
      <c r="AH555" s="17">
        <v>2.4498685463643501E-2</v>
      </c>
      <c r="AI555" s="17">
        <v>3.9333337861420896E-3</v>
      </c>
      <c r="AJ555" s="17">
        <v>2.3162714053488801E-2</v>
      </c>
      <c r="AK555" s="17">
        <v>2.4064514262937198E-2</v>
      </c>
      <c r="AL555" s="17">
        <v>7.0603136652490003E-2</v>
      </c>
      <c r="AM555" s="17"/>
      <c r="AN555" s="17">
        <v>2.3128193940419699E-2</v>
      </c>
      <c r="AO555" s="17">
        <v>3.91255645126578E-2</v>
      </c>
      <c r="AP555" s="17">
        <v>2.1135792453886301E-2</v>
      </c>
      <c r="AQ555" s="17"/>
      <c r="AR555" s="17">
        <v>1.86414606817282E-2</v>
      </c>
      <c r="AS555" s="17">
        <v>2.2826540362431098E-2</v>
      </c>
      <c r="AT555" s="17">
        <v>2.9429634194794899E-2</v>
      </c>
      <c r="AU555" s="17"/>
      <c r="AV555" s="17">
        <v>3.5587560176302498E-2</v>
      </c>
      <c r="AW555" s="17">
        <v>1.8487502582916301E-2</v>
      </c>
      <c r="AX555" s="17">
        <v>3.0546865936019199E-2</v>
      </c>
      <c r="AY555" s="17"/>
      <c r="AZ555" s="17">
        <v>2.42456360028806E-2</v>
      </c>
      <c r="BA555" s="17">
        <v>6.1813670931505103E-2</v>
      </c>
    </row>
    <row r="556" spans="2:53" x14ac:dyDescent="0.35">
      <c r="C556" s="17"/>
      <c r="D556" s="17"/>
      <c r="E556" s="17"/>
      <c r="F556" s="17"/>
      <c r="G556" s="17"/>
      <c r="H556" s="17"/>
      <c r="I556" s="17"/>
      <c r="J556" s="17"/>
      <c r="K556" s="17"/>
      <c r="L556" s="17"/>
      <c r="M556" s="17"/>
      <c r="N556" s="17"/>
      <c r="O556" s="17"/>
      <c r="P556" s="17"/>
      <c r="Q556" s="17"/>
      <c r="R556" s="17"/>
      <c r="S556" s="17"/>
      <c r="T556" s="17"/>
      <c r="U556" s="17"/>
      <c r="V556" s="17"/>
      <c r="W556" s="17"/>
      <c r="X556" s="17"/>
      <c r="Y556" s="17"/>
      <c r="Z556" s="17"/>
      <c r="AA556" s="17"/>
      <c r="AB556" s="17"/>
      <c r="AC556" s="17"/>
      <c r="AD556" s="17"/>
      <c r="AE556" s="17"/>
      <c r="AF556" s="17"/>
      <c r="AG556" s="17"/>
      <c r="AH556" s="17"/>
      <c r="AI556" s="17"/>
      <c r="AJ556" s="17"/>
      <c r="AK556" s="17"/>
      <c r="AL556" s="17"/>
      <c r="AM556" s="17"/>
      <c r="AN556" s="17"/>
      <c r="AO556" s="17"/>
      <c r="AP556" s="17"/>
      <c r="AQ556" s="17"/>
      <c r="AR556" s="17"/>
      <c r="AS556" s="17"/>
      <c r="AT556" s="17"/>
      <c r="AU556" s="17"/>
      <c r="AV556" s="17"/>
      <c r="AW556" s="17"/>
      <c r="AX556" s="17"/>
      <c r="AY556" s="17"/>
      <c r="AZ556" s="17"/>
      <c r="BA556" s="17"/>
    </row>
    <row r="557" spans="2:53" x14ac:dyDescent="0.35">
      <c r="B557" s="6" t="s">
        <v>276</v>
      </c>
      <c r="C557" s="17"/>
      <c r="D557" s="17"/>
      <c r="E557" s="17"/>
      <c r="F557" s="17"/>
      <c r="G557" s="17"/>
      <c r="H557" s="17"/>
      <c r="I557" s="17"/>
      <c r="J557" s="17"/>
      <c r="K557" s="17"/>
      <c r="L557" s="17"/>
      <c r="M557" s="17"/>
      <c r="N557" s="17"/>
      <c r="O557" s="17"/>
      <c r="P557" s="17"/>
      <c r="Q557" s="17"/>
      <c r="R557" s="17"/>
      <c r="S557" s="17"/>
      <c r="T557" s="17"/>
      <c r="U557" s="17"/>
      <c r="V557" s="17"/>
      <c r="W557" s="17"/>
      <c r="X557" s="17"/>
      <c r="Y557" s="17"/>
      <c r="Z557" s="17"/>
      <c r="AA557" s="17"/>
      <c r="AB557" s="17"/>
      <c r="AC557" s="17"/>
      <c r="AD557" s="17"/>
      <c r="AE557" s="17"/>
      <c r="AF557" s="17"/>
      <c r="AG557" s="17"/>
      <c r="AH557" s="17"/>
      <c r="AI557" s="17"/>
      <c r="AJ557" s="17"/>
      <c r="AK557" s="17"/>
      <c r="AL557" s="17"/>
      <c r="AM557" s="17"/>
      <c r="AN557" s="17"/>
      <c r="AO557" s="17"/>
      <c r="AP557" s="17"/>
      <c r="AQ557" s="17"/>
      <c r="AR557" s="17"/>
      <c r="AS557" s="17"/>
      <c r="AT557" s="17"/>
      <c r="AU557" s="17"/>
      <c r="AV557" s="17"/>
      <c r="AW557" s="17"/>
      <c r="AX557" s="17"/>
      <c r="AY557" s="17"/>
      <c r="AZ557" s="17"/>
      <c r="BA557" s="17"/>
    </row>
    <row r="558" spans="2:53" x14ac:dyDescent="0.35">
      <c r="B558" s="21" t="s">
        <v>86</v>
      </c>
      <c r="C558" s="17"/>
      <c r="D558" s="17"/>
      <c r="E558" s="17"/>
      <c r="F558" s="17"/>
      <c r="G558" s="17"/>
      <c r="H558" s="17"/>
      <c r="I558" s="17"/>
      <c r="J558" s="17"/>
      <c r="K558" s="17"/>
      <c r="L558" s="17"/>
      <c r="M558" s="17"/>
      <c r="N558" s="17"/>
      <c r="O558" s="17"/>
      <c r="P558" s="17"/>
      <c r="Q558" s="17"/>
      <c r="R558" s="17"/>
      <c r="S558" s="17"/>
      <c r="T558" s="17"/>
      <c r="U558" s="17"/>
      <c r="V558" s="17"/>
      <c r="W558" s="17"/>
      <c r="X558" s="17"/>
      <c r="Y558" s="17"/>
      <c r="Z558" s="17"/>
      <c r="AA558" s="17"/>
      <c r="AB558" s="17"/>
      <c r="AC558" s="17"/>
      <c r="AD558" s="17"/>
      <c r="AE558" s="17"/>
      <c r="AF558" s="17"/>
      <c r="AG558" s="17"/>
      <c r="AH558" s="17"/>
      <c r="AI558" s="17"/>
      <c r="AJ558" s="17"/>
      <c r="AK558" s="17"/>
      <c r="AL558" s="17"/>
      <c r="AM558" s="17"/>
      <c r="AN558" s="17"/>
      <c r="AO558" s="17"/>
      <c r="AP558" s="17"/>
      <c r="AQ558" s="17"/>
      <c r="AR558" s="17"/>
      <c r="AS558" s="17"/>
      <c r="AT558" s="17"/>
      <c r="AU558" s="17"/>
      <c r="AV558" s="17"/>
      <c r="AW558" s="17"/>
      <c r="AX558" s="17"/>
      <c r="AY558" s="17"/>
      <c r="AZ558" s="17"/>
      <c r="BA558" s="17"/>
    </row>
    <row r="559" spans="2:53" x14ac:dyDescent="0.35">
      <c r="B559" t="s">
        <v>271</v>
      </c>
      <c r="C559" s="17">
        <v>0.17581594649714199</v>
      </c>
      <c r="D559" s="17">
        <v>0.15696531209070499</v>
      </c>
      <c r="E559" s="17">
        <v>0.19352262446855301</v>
      </c>
      <c r="F559" s="17"/>
      <c r="G559" s="17">
        <v>0.20940259217502799</v>
      </c>
      <c r="H559" s="17">
        <v>0.27484837227761699</v>
      </c>
      <c r="I559" s="17">
        <v>0.200681374425975</v>
      </c>
      <c r="J559" s="17">
        <v>0.19166407288487999</v>
      </c>
      <c r="K559" s="17">
        <v>0.14538311395508899</v>
      </c>
      <c r="L559" s="17">
        <v>9.98831545739014E-2</v>
      </c>
      <c r="M559" s="17"/>
      <c r="N559" s="17">
        <v>0.166157977471763</v>
      </c>
      <c r="O559" s="17">
        <v>0.18217397949865799</v>
      </c>
      <c r="P559" s="17"/>
      <c r="Q559" s="17">
        <v>0.27285412944281701</v>
      </c>
      <c r="R559" s="17">
        <v>0.26726031657074101</v>
      </c>
      <c r="S559" s="17">
        <v>0.119397378223738</v>
      </c>
      <c r="T559" s="17">
        <v>0.19876346412117599</v>
      </c>
      <c r="U559" s="17">
        <v>0.17780456429146199</v>
      </c>
      <c r="V559" s="17">
        <v>0.16245905593030099</v>
      </c>
      <c r="W559" s="17">
        <v>0.15628243902803499</v>
      </c>
      <c r="X559" s="17">
        <v>0.110310656594017</v>
      </c>
      <c r="Y559" s="17">
        <v>0.16771861018248699</v>
      </c>
      <c r="Z559" s="17">
        <v>0.16077319567472001</v>
      </c>
      <c r="AA559" s="17">
        <v>9.9661053944789593E-2</v>
      </c>
      <c r="AB559" s="17">
        <v>9.4603000713096297E-2</v>
      </c>
      <c r="AC559" s="17">
        <v>0.20220874182666501</v>
      </c>
      <c r="AD559" s="17">
        <v>0.26289453327121398</v>
      </c>
      <c r="AE559" s="17">
        <v>0.12098576641099799</v>
      </c>
      <c r="AF559" s="17"/>
      <c r="AG559" s="17">
        <v>0.17403160253741601</v>
      </c>
      <c r="AH559" s="17">
        <v>9.5832096856642998E-2</v>
      </c>
      <c r="AI559" s="17">
        <v>0.33270280999930901</v>
      </c>
      <c r="AJ559" s="17">
        <v>0.220001834865413</v>
      </c>
      <c r="AK559" s="17">
        <v>0.14124873049172501</v>
      </c>
      <c r="AL559" s="17">
        <v>0.17450879401706801</v>
      </c>
      <c r="AM559" s="17"/>
      <c r="AN559" s="17">
        <v>0.229695156367731</v>
      </c>
      <c r="AO559" s="17">
        <v>0.19193821903024499</v>
      </c>
      <c r="AP559" s="17">
        <v>0.12850909386126699</v>
      </c>
      <c r="AQ559" s="17"/>
      <c r="AR559" s="17">
        <v>0.27977806986582399</v>
      </c>
      <c r="AS559" s="17">
        <v>0.161056251715361</v>
      </c>
      <c r="AT559" s="17">
        <v>0.176676664390785</v>
      </c>
      <c r="AU559" s="17"/>
      <c r="AV559" s="17">
        <v>0.30231429217115202</v>
      </c>
      <c r="AW559" s="17">
        <v>0.150467348207421</v>
      </c>
      <c r="AX559" s="17">
        <v>0.18144163171455199</v>
      </c>
      <c r="AY559" s="17"/>
      <c r="AZ559" s="17">
        <v>0.19445330480547099</v>
      </c>
      <c r="BA559" s="17">
        <v>0.15108656671371201</v>
      </c>
    </row>
    <row r="560" spans="2:53" x14ac:dyDescent="0.35">
      <c r="B560" t="s">
        <v>272</v>
      </c>
      <c r="C560" s="17">
        <v>0.34385316841376501</v>
      </c>
      <c r="D560" s="17">
        <v>0.35224283737539602</v>
      </c>
      <c r="E560" s="17">
        <v>0.33533086832759901</v>
      </c>
      <c r="F560" s="17"/>
      <c r="G560" s="17">
        <v>0.34586391640677699</v>
      </c>
      <c r="H560" s="17">
        <v>0.30979878360044699</v>
      </c>
      <c r="I560" s="17">
        <v>0.367101990993699</v>
      </c>
      <c r="J560" s="17">
        <v>0.27448365440846501</v>
      </c>
      <c r="K560" s="17">
        <v>0.32444874754612602</v>
      </c>
      <c r="L560" s="17">
        <v>0.40524547782701398</v>
      </c>
      <c r="M560" s="17"/>
      <c r="N560" s="17">
        <v>0.36246561738688399</v>
      </c>
      <c r="O560" s="17">
        <v>0.33160022325529998</v>
      </c>
      <c r="P560" s="17"/>
      <c r="Q560" s="17">
        <v>0.31048804399770102</v>
      </c>
      <c r="R560" s="17">
        <v>0.330116928981249</v>
      </c>
      <c r="S560" s="17">
        <v>0.37947845819061499</v>
      </c>
      <c r="T560" s="17">
        <v>0.32747469995310702</v>
      </c>
      <c r="U560" s="17">
        <v>0.39568664221762001</v>
      </c>
      <c r="V560" s="17">
        <v>0.29354231235130401</v>
      </c>
      <c r="W560" s="17">
        <v>0.38790175599655702</v>
      </c>
      <c r="X560" s="17">
        <v>0.34724897707538199</v>
      </c>
      <c r="Y560" s="17">
        <v>0.41781461813898102</v>
      </c>
      <c r="Z560" s="17">
        <v>0.30780784470012001</v>
      </c>
      <c r="AA560" s="17">
        <v>0.28178565659544402</v>
      </c>
      <c r="AB560" s="17">
        <v>0.35979459121124002</v>
      </c>
      <c r="AC560" s="17">
        <v>0.34819992726084797</v>
      </c>
      <c r="AD560" s="17">
        <v>0.38989282043590001</v>
      </c>
      <c r="AE560" s="17">
        <v>0.39322630441710998</v>
      </c>
      <c r="AF560" s="17"/>
      <c r="AG560" s="17">
        <v>0.448103376106333</v>
      </c>
      <c r="AH560" s="17">
        <v>0.194937072781937</v>
      </c>
      <c r="AI560" s="17">
        <v>0.402453209445712</v>
      </c>
      <c r="AJ560" s="17">
        <v>0.51536395822112502</v>
      </c>
      <c r="AK560" s="17">
        <v>0.350257425291296</v>
      </c>
      <c r="AL560" s="17">
        <v>0.31328137594282102</v>
      </c>
      <c r="AM560" s="17"/>
      <c r="AN560" s="17">
        <v>0.457501559780853</v>
      </c>
      <c r="AO560" s="17">
        <v>0.34716527850895401</v>
      </c>
      <c r="AP560" s="17">
        <v>0.29163154491467203</v>
      </c>
      <c r="AQ560" s="17"/>
      <c r="AR560" s="17">
        <v>0.38822041173795702</v>
      </c>
      <c r="AS560" s="17">
        <v>0.43353814762137</v>
      </c>
      <c r="AT560" s="17">
        <v>0.28477098660566103</v>
      </c>
      <c r="AU560" s="17"/>
      <c r="AV560" s="17">
        <v>0.35495925230555803</v>
      </c>
      <c r="AW560" s="17">
        <v>0.39919823423371797</v>
      </c>
      <c r="AX560" s="17">
        <v>0.28865237731931898</v>
      </c>
      <c r="AY560" s="17"/>
      <c r="AZ560" s="17">
        <v>0.374542059465438</v>
      </c>
      <c r="BA560" s="17">
        <v>0.30313295316684402</v>
      </c>
    </row>
    <row r="561" spans="2:53" x14ac:dyDescent="0.35">
      <c r="B561" t="s">
        <v>273</v>
      </c>
      <c r="C561" s="17">
        <v>0.220730056499859</v>
      </c>
      <c r="D561" s="17">
        <v>0.22548319273470399</v>
      </c>
      <c r="E561" s="17">
        <v>0.21721320771166799</v>
      </c>
      <c r="F561" s="17"/>
      <c r="G561" s="17">
        <v>0.28912383141241399</v>
      </c>
      <c r="H561" s="17">
        <v>0.17937867746541999</v>
      </c>
      <c r="I561" s="17">
        <v>0.17338543184970601</v>
      </c>
      <c r="J561" s="17">
        <v>0.235184745764072</v>
      </c>
      <c r="K561" s="17">
        <v>0.24664550042222799</v>
      </c>
      <c r="L561" s="17">
        <v>0.22040987629781</v>
      </c>
      <c r="M561" s="17"/>
      <c r="N561" s="17">
        <v>0.21964531339330001</v>
      </c>
      <c r="O561" s="17">
        <v>0.221444164450667</v>
      </c>
      <c r="P561" s="17"/>
      <c r="Q561" s="17">
        <v>0.207971633642524</v>
      </c>
      <c r="R561" s="17">
        <v>0.19189595311548499</v>
      </c>
      <c r="S561" s="17">
        <v>0.19558292219853901</v>
      </c>
      <c r="T561" s="17">
        <v>0.19239256626009599</v>
      </c>
      <c r="U561" s="17">
        <v>0.17186945164834699</v>
      </c>
      <c r="V561" s="17">
        <v>0.28395320079703901</v>
      </c>
      <c r="W561" s="17">
        <v>0.217909276896605</v>
      </c>
      <c r="X561" s="17">
        <v>0.26590337814014098</v>
      </c>
      <c r="Y561" s="17">
        <v>0.245059801625129</v>
      </c>
      <c r="Z561" s="17">
        <v>0.23514729151180699</v>
      </c>
      <c r="AA561" s="17">
        <v>0.31065021143351701</v>
      </c>
      <c r="AB561" s="17">
        <v>0.240618885006401</v>
      </c>
      <c r="AC561" s="17">
        <v>0.23153598646530801</v>
      </c>
      <c r="AD561" s="17">
        <v>0.26716147953550201</v>
      </c>
      <c r="AE561" s="17">
        <v>0.195747378210298</v>
      </c>
      <c r="AF561" s="17"/>
      <c r="AG561" s="17">
        <v>0.21577823199674001</v>
      </c>
      <c r="AH561" s="17">
        <v>0.25101393026007401</v>
      </c>
      <c r="AI561" s="17">
        <v>0.171094180171418</v>
      </c>
      <c r="AJ561" s="17">
        <v>0.17171445397799201</v>
      </c>
      <c r="AK561" s="17">
        <v>0.23300808828512501</v>
      </c>
      <c r="AL561" s="17">
        <v>0.24065166853762801</v>
      </c>
      <c r="AM561" s="17"/>
      <c r="AN561" s="17">
        <v>0.191576375466573</v>
      </c>
      <c r="AO561" s="17">
        <v>0.26486344531870798</v>
      </c>
      <c r="AP561" s="17">
        <v>0.23457184624949001</v>
      </c>
      <c r="AQ561" s="17"/>
      <c r="AR561" s="17">
        <v>0.22799671291370199</v>
      </c>
      <c r="AS561" s="17">
        <v>0.247030921064881</v>
      </c>
      <c r="AT561" s="17">
        <v>0.215595360503369</v>
      </c>
      <c r="AU561" s="17"/>
      <c r="AV561" s="17">
        <v>0.209598674543539</v>
      </c>
      <c r="AW561" s="17">
        <v>0.24063536605310701</v>
      </c>
      <c r="AX561" s="17">
        <v>0.21174330994938101</v>
      </c>
      <c r="AY561" s="17"/>
      <c r="AZ561" s="17">
        <v>0.22687790398550101</v>
      </c>
      <c r="BA561" s="17">
        <v>0.21257265281593199</v>
      </c>
    </row>
    <row r="562" spans="2:53" x14ac:dyDescent="0.35">
      <c r="B562" t="s">
        <v>274</v>
      </c>
      <c r="C562" s="17">
        <v>0.161030530493807</v>
      </c>
      <c r="D562" s="17">
        <v>0.19280328473311201</v>
      </c>
      <c r="E562" s="17">
        <v>0.131396670110976</v>
      </c>
      <c r="F562" s="17"/>
      <c r="G562" s="17">
        <v>9.6347433072231203E-2</v>
      </c>
      <c r="H562" s="17">
        <v>0.163870859079669</v>
      </c>
      <c r="I562" s="17">
        <v>0.197488789037254</v>
      </c>
      <c r="J562" s="17">
        <v>0.18983092144224001</v>
      </c>
      <c r="K562" s="17">
        <v>0.176445492242046</v>
      </c>
      <c r="L562" s="17">
        <v>0.134646200364654</v>
      </c>
      <c r="M562" s="17"/>
      <c r="N562" s="17">
        <v>0.17099152846017701</v>
      </c>
      <c r="O562" s="17">
        <v>0.15447300751648199</v>
      </c>
      <c r="P562" s="17"/>
      <c r="Q562" s="17">
        <v>6.5067858530276607E-2</v>
      </c>
      <c r="R562" s="17">
        <v>0.14691383207404499</v>
      </c>
      <c r="S562" s="17">
        <v>0.17806624347744601</v>
      </c>
      <c r="T562" s="17">
        <v>0.19156611761984901</v>
      </c>
      <c r="U562" s="17">
        <v>0.15160557330715599</v>
      </c>
      <c r="V562" s="17">
        <v>0.135044172241477</v>
      </c>
      <c r="W562" s="17">
        <v>0.159478237962806</v>
      </c>
      <c r="X562" s="17">
        <v>0.19939143172260301</v>
      </c>
      <c r="Y562" s="17">
        <v>0.14690183114769101</v>
      </c>
      <c r="Z562" s="17">
        <v>0.202265872883367</v>
      </c>
      <c r="AA562" s="17">
        <v>0.250863939401889</v>
      </c>
      <c r="AB562" s="17">
        <v>0.23748740924202</v>
      </c>
      <c r="AC562" s="17">
        <v>0.16108923560979799</v>
      </c>
      <c r="AD562" s="17">
        <v>8.0051166757384495E-2</v>
      </c>
      <c r="AE562" s="17">
        <v>0.16706929017134001</v>
      </c>
      <c r="AF562" s="17"/>
      <c r="AG562" s="17">
        <v>7.6173107585629798E-2</v>
      </c>
      <c r="AH562" s="17">
        <v>0.38410116913574699</v>
      </c>
      <c r="AI562" s="17">
        <v>6.4631993091504497E-2</v>
      </c>
      <c r="AJ562" s="17">
        <v>5.5689489443133698E-2</v>
      </c>
      <c r="AK562" s="17">
        <v>0.162236577257311</v>
      </c>
      <c r="AL562" s="17">
        <v>0.147259424697815</v>
      </c>
      <c r="AM562" s="17"/>
      <c r="AN562" s="17">
        <v>6.2671196618042893E-2</v>
      </c>
      <c r="AO562" s="17">
        <v>0.10296251112686999</v>
      </c>
      <c r="AP562" s="17">
        <v>0.27732695847903799</v>
      </c>
      <c r="AQ562" s="17"/>
      <c r="AR562" s="17">
        <v>8.4477061773098897E-2</v>
      </c>
      <c r="AS562" s="17">
        <v>8.1875007705861202E-2</v>
      </c>
      <c r="AT562" s="17">
        <v>0.23389177592284199</v>
      </c>
      <c r="AU562" s="17"/>
      <c r="AV562" s="17">
        <v>9.8916502298067893E-2</v>
      </c>
      <c r="AW562" s="17">
        <v>0.13659054009559199</v>
      </c>
      <c r="AX562" s="17">
        <v>0.21856378707768501</v>
      </c>
      <c r="AY562" s="17"/>
      <c r="AZ562" s="17">
        <v>0.13147666854603501</v>
      </c>
      <c r="BA562" s="17">
        <v>0.20024470795837199</v>
      </c>
    </row>
    <row r="563" spans="2:53" x14ac:dyDescent="0.35">
      <c r="B563" t="s">
        <v>130</v>
      </c>
      <c r="C563" s="17">
        <v>9.8570298095426806E-2</v>
      </c>
      <c r="D563" s="17">
        <v>7.2505373066082596E-2</v>
      </c>
      <c r="E563" s="17">
        <v>0.12253662938120401</v>
      </c>
      <c r="F563" s="17"/>
      <c r="G563" s="17">
        <v>5.9262226933549898E-2</v>
      </c>
      <c r="H563" s="17">
        <v>7.2103307576846604E-2</v>
      </c>
      <c r="I563" s="17">
        <v>6.1342413693365801E-2</v>
      </c>
      <c r="J563" s="17">
        <v>0.10883660550034401</v>
      </c>
      <c r="K563" s="17">
        <v>0.107077145834512</v>
      </c>
      <c r="L563" s="17">
        <v>0.13981529093662001</v>
      </c>
      <c r="M563" s="17"/>
      <c r="N563" s="17">
        <v>8.0739563287875904E-2</v>
      </c>
      <c r="O563" s="17">
        <v>0.110308625278893</v>
      </c>
      <c r="P563" s="17"/>
      <c r="Q563" s="17">
        <v>0.14361833438668101</v>
      </c>
      <c r="R563" s="17">
        <v>6.3812969258479998E-2</v>
      </c>
      <c r="S563" s="17">
        <v>0.12747499790966199</v>
      </c>
      <c r="T563" s="17">
        <v>8.9803152045772897E-2</v>
      </c>
      <c r="U563" s="17">
        <v>0.103033768535416</v>
      </c>
      <c r="V563" s="17">
        <v>0.12500125867987899</v>
      </c>
      <c r="W563" s="17">
        <v>7.8428290115996696E-2</v>
      </c>
      <c r="X563" s="17">
        <v>7.7145556467857895E-2</v>
      </c>
      <c r="Y563" s="17">
        <v>2.25051389057121E-2</v>
      </c>
      <c r="Z563" s="17">
        <v>9.4005795229984798E-2</v>
      </c>
      <c r="AA563" s="17">
        <v>5.7039138624359699E-2</v>
      </c>
      <c r="AB563" s="17">
        <v>6.7496113827242701E-2</v>
      </c>
      <c r="AC563" s="17">
        <v>5.696610883738E-2</v>
      </c>
      <c r="AD563" s="17">
        <v>0</v>
      </c>
      <c r="AE563" s="17">
        <v>0.122971260790254</v>
      </c>
      <c r="AF563" s="17"/>
      <c r="AG563" s="17">
        <v>8.5913681773881201E-2</v>
      </c>
      <c r="AH563" s="17">
        <v>7.4115730965598398E-2</v>
      </c>
      <c r="AI563" s="17">
        <v>2.9117807292056399E-2</v>
      </c>
      <c r="AJ563" s="17">
        <v>3.7230263492335797E-2</v>
      </c>
      <c r="AK563" s="17">
        <v>0.113249178674543</v>
      </c>
      <c r="AL563" s="17">
        <v>0.12429873680466801</v>
      </c>
      <c r="AM563" s="17"/>
      <c r="AN563" s="17">
        <v>5.85557117668003E-2</v>
      </c>
      <c r="AO563" s="17">
        <v>9.3070546015222702E-2</v>
      </c>
      <c r="AP563" s="17">
        <v>6.7960556495532898E-2</v>
      </c>
      <c r="AQ563" s="17"/>
      <c r="AR563" s="17">
        <v>1.9527743709418399E-2</v>
      </c>
      <c r="AS563" s="17">
        <v>7.6499671892526294E-2</v>
      </c>
      <c r="AT563" s="17">
        <v>8.9065212577341998E-2</v>
      </c>
      <c r="AU563" s="17"/>
      <c r="AV563" s="17">
        <v>3.4211278681683097E-2</v>
      </c>
      <c r="AW563" s="17">
        <v>7.3108511410161503E-2</v>
      </c>
      <c r="AX563" s="17">
        <v>9.9598893939062794E-2</v>
      </c>
      <c r="AY563" s="17"/>
      <c r="AZ563" s="17">
        <v>7.2650063197554293E-2</v>
      </c>
      <c r="BA563" s="17">
        <v>0.13296311934513999</v>
      </c>
    </row>
    <row r="564" spans="2:53" x14ac:dyDescent="0.35">
      <c r="C564" s="17"/>
      <c r="D564" s="17"/>
      <c r="E564" s="17"/>
      <c r="F564" s="17"/>
      <c r="G564" s="17"/>
      <c r="H564" s="17"/>
      <c r="I564" s="17"/>
      <c r="J564" s="17"/>
      <c r="K564" s="17"/>
      <c r="L564" s="17"/>
      <c r="M564" s="17"/>
      <c r="N564" s="17"/>
      <c r="O564" s="17"/>
      <c r="P564" s="17"/>
      <c r="Q564" s="17"/>
      <c r="R564" s="17"/>
      <c r="S564" s="17"/>
      <c r="T564" s="17"/>
      <c r="U564" s="17"/>
      <c r="V564" s="17"/>
      <c r="W564" s="17"/>
      <c r="X564" s="17"/>
      <c r="Y564" s="17"/>
      <c r="Z564" s="17"/>
      <c r="AA564" s="17"/>
      <c r="AB564" s="17"/>
      <c r="AC564" s="17"/>
      <c r="AD564" s="17"/>
      <c r="AE564" s="17"/>
      <c r="AF564" s="17"/>
      <c r="AG564" s="17"/>
      <c r="AH564" s="17"/>
      <c r="AI564" s="17"/>
      <c r="AJ564" s="17"/>
      <c r="AK564" s="17"/>
      <c r="AL564" s="17"/>
      <c r="AM564" s="17"/>
      <c r="AN564" s="17"/>
      <c r="AO564" s="17"/>
      <c r="AP564" s="17"/>
      <c r="AQ564" s="17"/>
      <c r="AR564" s="17"/>
      <c r="AS564" s="17"/>
      <c r="AT564" s="17"/>
      <c r="AU564" s="17"/>
      <c r="AV564" s="17"/>
      <c r="AW564" s="17"/>
      <c r="AX564" s="17"/>
      <c r="AY564" s="17"/>
      <c r="AZ564" s="17"/>
      <c r="BA564" s="17"/>
    </row>
    <row r="565" spans="2:53" x14ac:dyDescent="0.35">
      <c r="B565" s="6" t="s">
        <v>282</v>
      </c>
      <c r="C565" s="17"/>
      <c r="D565" s="17"/>
      <c r="E565" s="17"/>
      <c r="F565" s="17"/>
      <c r="G565" s="17"/>
      <c r="H565" s="17"/>
      <c r="I565" s="17"/>
      <c r="J565" s="17"/>
      <c r="K565" s="17"/>
      <c r="L565" s="17"/>
      <c r="M565" s="17"/>
      <c r="N565" s="17"/>
      <c r="O565" s="17"/>
      <c r="P565" s="17"/>
      <c r="Q565" s="17"/>
      <c r="R565" s="17"/>
      <c r="S565" s="17"/>
      <c r="T565" s="17"/>
      <c r="U565" s="17"/>
      <c r="V565" s="17"/>
      <c r="W565" s="17"/>
      <c r="X565" s="17"/>
      <c r="Y565" s="17"/>
      <c r="Z565" s="17"/>
      <c r="AA565" s="17"/>
      <c r="AB565" s="17"/>
      <c r="AC565" s="17"/>
      <c r="AD565" s="17"/>
      <c r="AE565" s="17"/>
      <c r="AF565" s="17"/>
      <c r="AG565" s="17"/>
      <c r="AH565" s="17"/>
      <c r="AI565" s="17"/>
      <c r="AJ565" s="17"/>
      <c r="AK565" s="17"/>
      <c r="AL565" s="17"/>
      <c r="AM565" s="17"/>
      <c r="AN565" s="17"/>
      <c r="AO565" s="17"/>
      <c r="AP565" s="17"/>
      <c r="AQ565" s="17"/>
      <c r="AR565" s="17"/>
      <c r="AS565" s="17"/>
      <c r="AT565" s="17"/>
      <c r="AU565" s="17"/>
      <c r="AV565" s="17"/>
      <c r="AW565" s="17"/>
      <c r="AX565" s="17"/>
      <c r="AY565" s="17"/>
      <c r="AZ565" s="17"/>
      <c r="BA565" s="17"/>
    </row>
    <row r="566" spans="2:53" x14ac:dyDescent="0.35">
      <c r="B566" s="21" t="s">
        <v>86</v>
      </c>
      <c r="C566" s="17"/>
      <c r="D566" s="17"/>
      <c r="E566" s="17"/>
      <c r="F566" s="17"/>
      <c r="G566" s="17"/>
      <c r="H566" s="17"/>
      <c r="I566" s="17"/>
      <c r="J566" s="17"/>
      <c r="K566" s="17"/>
      <c r="L566" s="17"/>
      <c r="M566" s="17"/>
      <c r="N566" s="17"/>
      <c r="O566" s="17"/>
      <c r="P566" s="17"/>
      <c r="Q566" s="17"/>
      <c r="R566" s="17"/>
      <c r="S566" s="17"/>
      <c r="T566" s="17"/>
      <c r="U566" s="17"/>
      <c r="V566" s="17"/>
      <c r="W566" s="17"/>
      <c r="X566" s="17"/>
      <c r="Y566" s="17"/>
      <c r="Z566" s="17"/>
      <c r="AA566" s="17"/>
      <c r="AB566" s="17"/>
      <c r="AC566" s="17"/>
      <c r="AD566" s="17"/>
      <c r="AE566" s="17"/>
      <c r="AF566" s="17"/>
      <c r="AG566" s="17"/>
      <c r="AH566" s="17"/>
      <c r="AI566" s="17"/>
      <c r="AJ566" s="17"/>
      <c r="AK566" s="17"/>
      <c r="AL566" s="17"/>
      <c r="AM566" s="17"/>
      <c r="AN566" s="17"/>
      <c r="AO566" s="17"/>
      <c r="AP566" s="17"/>
      <c r="AQ566" s="17"/>
      <c r="AR566" s="17"/>
      <c r="AS566" s="17"/>
      <c r="AT566" s="17"/>
      <c r="AU566" s="17"/>
      <c r="AV566" s="17"/>
      <c r="AW566" s="17"/>
      <c r="AX566" s="17"/>
      <c r="AY566" s="17"/>
      <c r="AZ566" s="17"/>
      <c r="BA566" s="17"/>
    </row>
    <row r="567" spans="2:53" x14ac:dyDescent="0.35">
      <c r="B567" t="s">
        <v>277</v>
      </c>
      <c r="C567" s="17">
        <v>0.214740054862473</v>
      </c>
      <c r="D567" s="17">
        <v>0.20665463482322499</v>
      </c>
      <c r="E567" s="17">
        <v>0.21981952171618799</v>
      </c>
      <c r="F567" s="17"/>
      <c r="G567" s="17">
        <v>0.26755689682420902</v>
      </c>
      <c r="H567" s="17">
        <v>0.25182984820361898</v>
      </c>
      <c r="I567" s="17">
        <v>0.21342600381688401</v>
      </c>
      <c r="J567" s="17">
        <v>0.241477478718992</v>
      </c>
      <c r="K567" s="17">
        <v>0.191761677776742</v>
      </c>
      <c r="L567" s="17">
        <v>0.17040754863909399</v>
      </c>
      <c r="M567" s="17"/>
      <c r="N567" s="17">
        <v>0.199847280667138</v>
      </c>
      <c r="O567" s="17">
        <v>0.22454426417078999</v>
      </c>
      <c r="P567" s="17"/>
      <c r="Q567" s="17">
        <v>0.29455283074842598</v>
      </c>
      <c r="R567" s="17">
        <v>0.30837018190159399</v>
      </c>
      <c r="S567" s="17">
        <v>0.167205808994352</v>
      </c>
      <c r="T567" s="17">
        <v>0.18645213218881501</v>
      </c>
      <c r="U567" s="17">
        <v>0.20308072222026899</v>
      </c>
      <c r="V567" s="17">
        <v>0.213248865531558</v>
      </c>
      <c r="W567" s="17">
        <v>0.20076735974958701</v>
      </c>
      <c r="X567" s="17">
        <v>0.21352384573937599</v>
      </c>
      <c r="Y567" s="17">
        <v>0.20490313869384499</v>
      </c>
      <c r="Z567" s="17">
        <v>0.22093877234284101</v>
      </c>
      <c r="AA567" s="17">
        <v>0.193176540431206</v>
      </c>
      <c r="AB567" s="17">
        <v>0.153138440999528</v>
      </c>
      <c r="AC567" s="17">
        <v>0.22994403108037501</v>
      </c>
      <c r="AD567" s="17">
        <v>0.266956319019512</v>
      </c>
      <c r="AE567" s="17">
        <v>0.14466421248862901</v>
      </c>
      <c r="AF567" s="17"/>
      <c r="AG567" s="17">
        <v>0.166319536827579</v>
      </c>
      <c r="AH567" s="17">
        <v>0.25959890035673</v>
      </c>
      <c r="AI567" s="17">
        <v>0.29050200842757401</v>
      </c>
      <c r="AJ567" s="17">
        <v>0.16714167018385701</v>
      </c>
      <c r="AK567" s="17">
        <v>0.19867130168313399</v>
      </c>
      <c r="AL567" s="17">
        <v>0.178985722702414</v>
      </c>
      <c r="AM567" s="17"/>
      <c r="AN567" s="17">
        <v>0.23584244536291901</v>
      </c>
      <c r="AO567" s="17">
        <v>0.17544863186753201</v>
      </c>
      <c r="AP567" s="17">
        <v>0.235309313734166</v>
      </c>
      <c r="AQ567" s="17"/>
      <c r="AR567" s="17">
        <v>0.25338296649977299</v>
      </c>
      <c r="AS567" s="17">
        <v>0.16375639264553099</v>
      </c>
      <c r="AT567" s="17">
        <v>0.24952604226566699</v>
      </c>
      <c r="AU567" s="17"/>
      <c r="AV567" s="17">
        <v>0.28448448815330701</v>
      </c>
      <c r="AW567" s="17">
        <v>0.18346703362848499</v>
      </c>
      <c r="AX567" s="17">
        <v>0.25370320304430399</v>
      </c>
      <c r="AY567" s="17"/>
      <c r="AZ567" s="17">
        <v>0.224611991950631</v>
      </c>
      <c r="BA567" s="17">
        <v>0.201641262779793</v>
      </c>
    </row>
    <row r="568" spans="2:53" x14ac:dyDescent="0.35">
      <c r="B568" t="s">
        <v>278</v>
      </c>
      <c r="C568" s="17">
        <v>0.426290612058362</v>
      </c>
      <c r="D568" s="17">
        <v>0.42227765448466897</v>
      </c>
      <c r="E568" s="17">
        <v>0.431450587970031</v>
      </c>
      <c r="F568" s="17"/>
      <c r="G568" s="17">
        <v>0.36900153681139702</v>
      </c>
      <c r="H568" s="17">
        <v>0.38726966422700598</v>
      </c>
      <c r="I568" s="17">
        <v>0.471674349584293</v>
      </c>
      <c r="J568" s="17">
        <v>0.41828073947718403</v>
      </c>
      <c r="K568" s="17">
        <v>0.46074973640743</v>
      </c>
      <c r="L568" s="17">
        <v>0.427421994143308</v>
      </c>
      <c r="M568" s="17"/>
      <c r="N568" s="17">
        <v>0.434460959334032</v>
      </c>
      <c r="O568" s="17">
        <v>0.42091191002731898</v>
      </c>
      <c r="P568" s="17"/>
      <c r="Q568" s="17">
        <v>0.36234437446030698</v>
      </c>
      <c r="R568" s="17">
        <v>0.415979407933113</v>
      </c>
      <c r="S568" s="17">
        <v>0.39328099957644902</v>
      </c>
      <c r="T568" s="17">
        <v>0.46132223131653599</v>
      </c>
      <c r="U568" s="17">
        <v>0.460236924891192</v>
      </c>
      <c r="V568" s="17">
        <v>0.387260817198264</v>
      </c>
      <c r="W568" s="17">
        <v>0.47562722593298401</v>
      </c>
      <c r="X568" s="17">
        <v>0.40370172715504599</v>
      </c>
      <c r="Y568" s="17">
        <v>0.48959094083946902</v>
      </c>
      <c r="Z568" s="17">
        <v>0.47701206034758398</v>
      </c>
      <c r="AA568" s="17">
        <v>0.41664307989916</v>
      </c>
      <c r="AB568" s="17">
        <v>0.35259992804864798</v>
      </c>
      <c r="AC568" s="17">
        <v>0.50818490652709902</v>
      </c>
      <c r="AD568" s="17">
        <v>0.30725883575031199</v>
      </c>
      <c r="AE568" s="17">
        <v>0.422893430542715</v>
      </c>
      <c r="AF568" s="17"/>
      <c r="AG568" s="17">
        <v>0.49902384238278202</v>
      </c>
      <c r="AH568" s="17">
        <v>0.42090762012590899</v>
      </c>
      <c r="AI568" s="17">
        <v>0.44479379532091501</v>
      </c>
      <c r="AJ568" s="17">
        <v>0.47758037492673999</v>
      </c>
      <c r="AK568" s="17">
        <v>0.39913897719899399</v>
      </c>
      <c r="AL568" s="17">
        <v>0.40358389870146799</v>
      </c>
      <c r="AM568" s="17"/>
      <c r="AN568" s="17">
        <v>0.43950945697777699</v>
      </c>
      <c r="AO568" s="17">
        <v>0.44497400663222397</v>
      </c>
      <c r="AP568" s="17">
        <v>0.41297369685056601</v>
      </c>
      <c r="AQ568" s="17"/>
      <c r="AR568" s="17">
        <v>0.44165469628686799</v>
      </c>
      <c r="AS568" s="17">
        <v>0.46965802653098099</v>
      </c>
      <c r="AT568" s="17">
        <v>0.42121256083082698</v>
      </c>
      <c r="AU568" s="17"/>
      <c r="AV568" s="17">
        <v>0.41362531324037199</v>
      </c>
      <c r="AW568" s="17">
        <v>0.46343630833003002</v>
      </c>
      <c r="AX568" s="17">
        <v>0.40191914453814198</v>
      </c>
      <c r="AY568" s="17"/>
      <c r="AZ568" s="17">
        <v>0.45486537023914397</v>
      </c>
      <c r="BA568" s="17">
        <v>0.38837557948872797</v>
      </c>
    </row>
    <row r="569" spans="2:53" x14ac:dyDescent="0.35">
      <c r="B569" t="s">
        <v>279</v>
      </c>
      <c r="C569" s="17">
        <v>0.215707214072412</v>
      </c>
      <c r="D569" s="17">
        <v>0.23491140892961701</v>
      </c>
      <c r="E569" s="17">
        <v>0.19851787022253201</v>
      </c>
      <c r="F569" s="17"/>
      <c r="G569" s="17">
        <v>0.20819630140773801</v>
      </c>
      <c r="H569" s="17">
        <v>0.23577355662892199</v>
      </c>
      <c r="I569" s="17">
        <v>0.20242677748843699</v>
      </c>
      <c r="J569" s="17">
        <v>0.186243060070791</v>
      </c>
      <c r="K569" s="17">
        <v>0.217455442535544</v>
      </c>
      <c r="L569" s="17">
        <v>0.23353527744493</v>
      </c>
      <c r="M569" s="17"/>
      <c r="N569" s="17">
        <v>0.21289801356552701</v>
      </c>
      <c r="O569" s="17">
        <v>0.21755656661058201</v>
      </c>
      <c r="P569" s="17"/>
      <c r="Q569" s="17">
        <v>0.18990910016320001</v>
      </c>
      <c r="R569" s="17">
        <v>0.14997905548636301</v>
      </c>
      <c r="S569" s="17">
        <v>0.28762537178205</v>
      </c>
      <c r="T569" s="17">
        <v>0.228203539886983</v>
      </c>
      <c r="U569" s="17">
        <v>0.197378312151643</v>
      </c>
      <c r="V569" s="17">
        <v>0.22623714427185701</v>
      </c>
      <c r="W569" s="17">
        <v>0.20954080849661799</v>
      </c>
      <c r="X569" s="17">
        <v>0.24138321720793199</v>
      </c>
      <c r="Y569" s="17">
        <v>0.19193735314007901</v>
      </c>
      <c r="Z569" s="17">
        <v>0.15771765996658901</v>
      </c>
      <c r="AA569" s="17">
        <v>0.26148037928200202</v>
      </c>
      <c r="AB569" s="17">
        <v>0.31183668925990898</v>
      </c>
      <c r="AC569" s="17">
        <v>9.4056149205098305E-2</v>
      </c>
      <c r="AD569" s="17">
        <v>0.388968338886307</v>
      </c>
      <c r="AE569" s="17">
        <v>0.18339938950252899</v>
      </c>
      <c r="AF569" s="17"/>
      <c r="AG569" s="17">
        <v>0.226676106188784</v>
      </c>
      <c r="AH569" s="17">
        <v>0.20142091980958199</v>
      </c>
      <c r="AI569" s="17">
        <v>0.16513220082522501</v>
      </c>
      <c r="AJ569" s="17">
        <v>0.231866372314012</v>
      </c>
      <c r="AK569" s="17">
        <v>0.27802853625641599</v>
      </c>
      <c r="AL569" s="17">
        <v>0.24338003157553501</v>
      </c>
      <c r="AM569" s="17"/>
      <c r="AN569" s="17">
        <v>0.20891810378537901</v>
      </c>
      <c r="AO569" s="17">
        <v>0.230964548388956</v>
      </c>
      <c r="AP569" s="17">
        <v>0.228066035306207</v>
      </c>
      <c r="AQ569" s="17"/>
      <c r="AR569" s="17">
        <v>0.23458176535217701</v>
      </c>
      <c r="AS569" s="17">
        <v>0.237188240049715</v>
      </c>
      <c r="AT569" s="17">
        <v>0.20300520374065101</v>
      </c>
      <c r="AU569" s="17"/>
      <c r="AV569" s="17">
        <v>0.21667499554818401</v>
      </c>
      <c r="AW569" s="17">
        <v>0.22411100105637699</v>
      </c>
      <c r="AX569" s="17">
        <v>0.21452558526948801</v>
      </c>
      <c r="AY569" s="17"/>
      <c r="AZ569" s="17">
        <v>0.21858167198412101</v>
      </c>
      <c r="BA569" s="17">
        <v>0.21189317775920999</v>
      </c>
    </row>
    <row r="570" spans="2:53" x14ac:dyDescent="0.35">
      <c r="B570" t="s">
        <v>280</v>
      </c>
      <c r="C570" s="17">
        <v>1.8299988953405E-2</v>
      </c>
      <c r="D570" s="17">
        <v>2.25864023625169E-2</v>
      </c>
      <c r="E570" s="17">
        <v>1.44820976540089E-2</v>
      </c>
      <c r="F570" s="17"/>
      <c r="G570" s="17">
        <v>3.7996228137073901E-2</v>
      </c>
      <c r="H570" s="17">
        <v>3.6485307407198499E-2</v>
      </c>
      <c r="I570" s="17">
        <v>9.7985880674137799E-3</v>
      </c>
      <c r="J570" s="17">
        <v>1.0492667841821899E-2</v>
      </c>
      <c r="K570" s="17">
        <v>8.5683329706017393E-3</v>
      </c>
      <c r="L570" s="17">
        <v>1.64708614691093E-2</v>
      </c>
      <c r="M570" s="17"/>
      <c r="N570" s="17">
        <v>2.6550880034038701E-2</v>
      </c>
      <c r="O570" s="17">
        <v>1.2868263334413099E-2</v>
      </c>
      <c r="P570" s="17"/>
      <c r="Q570" s="17">
        <v>2.5453882945304401E-2</v>
      </c>
      <c r="R570" s="17">
        <v>3.5369237270731199E-2</v>
      </c>
      <c r="S570" s="17">
        <v>2.7862702873830301E-3</v>
      </c>
      <c r="T570" s="17">
        <v>7.16899063626173E-3</v>
      </c>
      <c r="U570" s="17">
        <v>2.6713510325190499E-2</v>
      </c>
      <c r="V570" s="17">
        <v>1.98180183781437E-2</v>
      </c>
      <c r="W570" s="17">
        <v>1.78029140024289E-2</v>
      </c>
      <c r="X570" s="17">
        <v>1.33045341670784E-2</v>
      </c>
      <c r="Y570" s="17">
        <v>0</v>
      </c>
      <c r="Z570" s="17">
        <v>3.3789830853649401E-2</v>
      </c>
      <c r="AA570" s="17">
        <v>9.4598126995094293E-3</v>
      </c>
      <c r="AB570" s="17">
        <v>2.8889267788759901E-2</v>
      </c>
      <c r="AC570" s="17">
        <v>5.2533224813504503E-2</v>
      </c>
      <c r="AD570" s="17">
        <v>0</v>
      </c>
      <c r="AE570" s="17">
        <v>2.2989209004948E-2</v>
      </c>
      <c r="AF570" s="17"/>
      <c r="AG570" s="17">
        <v>9.5750539612443706E-3</v>
      </c>
      <c r="AH570" s="17">
        <v>2.7278055190606099E-2</v>
      </c>
      <c r="AI570" s="17">
        <v>3.4984593711949903E-2</v>
      </c>
      <c r="AJ570" s="17">
        <v>1.1315222219304401E-2</v>
      </c>
      <c r="AK570" s="17">
        <v>1.7787084549819698E-2</v>
      </c>
      <c r="AL570" s="17">
        <v>2.1073663370649601E-2</v>
      </c>
      <c r="AM570" s="17"/>
      <c r="AN570" s="17">
        <v>1.4520103643408999E-2</v>
      </c>
      <c r="AO570" s="17">
        <v>2.2510898931469799E-2</v>
      </c>
      <c r="AP570" s="17">
        <v>2.2744972947386699E-2</v>
      </c>
      <c r="AQ570" s="17"/>
      <c r="AR570" s="17">
        <v>4.1193586896143899E-2</v>
      </c>
      <c r="AS570" s="17">
        <v>1.6599065944655E-2</v>
      </c>
      <c r="AT570" s="17">
        <v>1.3924174554167701E-2</v>
      </c>
      <c r="AU570" s="17"/>
      <c r="AV570" s="17">
        <v>2.9569447642009399E-2</v>
      </c>
      <c r="AW570" s="17">
        <v>2.0934814981652099E-2</v>
      </c>
      <c r="AX570" s="17">
        <v>1.29312719489323E-2</v>
      </c>
      <c r="AY570" s="17"/>
      <c r="AZ570" s="17">
        <v>1.49370476445671E-2</v>
      </c>
      <c r="BA570" s="17">
        <v>2.2762179969954398E-2</v>
      </c>
    </row>
    <row r="571" spans="2:53" x14ac:dyDescent="0.35">
      <c r="B571" t="s">
        <v>281</v>
      </c>
      <c r="C571" s="17">
        <v>0.124962130053348</v>
      </c>
      <c r="D571" s="17">
        <v>0.113569899399972</v>
      </c>
      <c r="E571" s="17">
        <v>0.13572992243724</v>
      </c>
      <c r="F571" s="17"/>
      <c r="G571" s="17">
        <v>0.117249036819583</v>
      </c>
      <c r="H571" s="17">
        <v>8.8641623533254596E-2</v>
      </c>
      <c r="I571" s="17">
        <v>0.10267428104297199</v>
      </c>
      <c r="J571" s="17">
        <v>0.14350605389120999</v>
      </c>
      <c r="K571" s="17">
        <v>0.12146481030968199</v>
      </c>
      <c r="L571" s="17">
        <v>0.152164318303558</v>
      </c>
      <c r="M571" s="17"/>
      <c r="N571" s="17">
        <v>0.12624286639926399</v>
      </c>
      <c r="O571" s="17">
        <v>0.12411899585689599</v>
      </c>
      <c r="P571" s="17"/>
      <c r="Q571" s="17">
        <v>0.12773981168276299</v>
      </c>
      <c r="R571" s="17">
        <v>9.0302117408198504E-2</v>
      </c>
      <c r="S571" s="17">
        <v>0.14910154935976599</v>
      </c>
      <c r="T571" s="17">
        <v>0.116853105971405</v>
      </c>
      <c r="U571" s="17">
        <v>0.112590530411705</v>
      </c>
      <c r="V571" s="17">
        <v>0.15343515462017601</v>
      </c>
      <c r="W571" s="17">
        <v>9.6261691818382303E-2</v>
      </c>
      <c r="X571" s="17">
        <v>0.12808667573056701</v>
      </c>
      <c r="Y571" s="17">
        <v>0.113568567326608</v>
      </c>
      <c r="Z571" s="17">
        <v>0.11054167648933701</v>
      </c>
      <c r="AA571" s="17">
        <v>0.119240187688123</v>
      </c>
      <c r="AB571" s="17">
        <v>0.15353567390315601</v>
      </c>
      <c r="AC571" s="17">
        <v>0.115281688373923</v>
      </c>
      <c r="AD571" s="17">
        <v>3.6816506343868301E-2</v>
      </c>
      <c r="AE571" s="17">
        <v>0.22605375846117901</v>
      </c>
      <c r="AF571" s="17"/>
      <c r="AG571" s="17">
        <v>9.8405460639610295E-2</v>
      </c>
      <c r="AH571" s="17">
        <v>9.0794504517172706E-2</v>
      </c>
      <c r="AI571" s="17">
        <v>6.4587401714335496E-2</v>
      </c>
      <c r="AJ571" s="17">
        <v>0.112096360356087</v>
      </c>
      <c r="AK571" s="17">
        <v>0.10637410031163699</v>
      </c>
      <c r="AL571" s="17">
        <v>0.152976683649933</v>
      </c>
      <c r="AM571" s="17"/>
      <c r="AN571" s="17">
        <v>0.10120989023051601</v>
      </c>
      <c r="AO571" s="17">
        <v>0.126101914179818</v>
      </c>
      <c r="AP571" s="17">
        <v>0.100905981161674</v>
      </c>
      <c r="AQ571" s="17"/>
      <c r="AR571" s="17">
        <v>2.9186984965037601E-2</v>
      </c>
      <c r="AS571" s="17">
        <v>0.112798274829117</v>
      </c>
      <c r="AT571" s="17">
        <v>0.11233201860868799</v>
      </c>
      <c r="AU571" s="17"/>
      <c r="AV571" s="17">
        <v>5.5645755416126902E-2</v>
      </c>
      <c r="AW571" s="17">
        <v>0.10805084200345599</v>
      </c>
      <c r="AX571" s="17">
        <v>0.11692079519913399</v>
      </c>
      <c r="AY571" s="17"/>
      <c r="AZ571" s="17">
        <v>8.7003918181536605E-2</v>
      </c>
      <c r="BA571" s="17">
        <v>0.17532780000231499</v>
      </c>
    </row>
    <row r="572" spans="2:53" x14ac:dyDescent="0.35">
      <c r="C572" s="17"/>
      <c r="D572" s="17"/>
      <c r="E572" s="17"/>
      <c r="F572" s="17"/>
      <c r="G572" s="17"/>
      <c r="H572" s="17"/>
      <c r="I572" s="17"/>
      <c r="J572" s="17"/>
      <c r="K572" s="17"/>
      <c r="L572" s="17"/>
      <c r="M572" s="17"/>
      <c r="N572" s="17"/>
      <c r="O572" s="17"/>
      <c r="P572" s="17"/>
      <c r="Q572" s="17"/>
      <c r="R572" s="17"/>
      <c r="S572" s="17"/>
      <c r="T572" s="17"/>
      <c r="U572" s="17"/>
      <c r="V572" s="17"/>
      <c r="W572" s="17"/>
      <c r="X572" s="17"/>
      <c r="Y572" s="17"/>
      <c r="Z572" s="17"/>
      <c r="AA572" s="17"/>
      <c r="AB572" s="17"/>
      <c r="AC572" s="17"/>
      <c r="AD572" s="17"/>
      <c r="AE572" s="17"/>
      <c r="AF572" s="17"/>
      <c r="AG572" s="17"/>
      <c r="AH572" s="17"/>
      <c r="AI572" s="17"/>
      <c r="AJ572" s="17"/>
      <c r="AK572" s="17"/>
      <c r="AL572" s="17"/>
      <c r="AM572" s="17"/>
      <c r="AN572" s="17"/>
      <c r="AO572" s="17"/>
      <c r="AP572" s="17"/>
      <c r="AQ572" s="17"/>
      <c r="AR572" s="17"/>
      <c r="AS572" s="17"/>
      <c r="AT572" s="17"/>
      <c r="AU572" s="17"/>
      <c r="AV572" s="17"/>
      <c r="AW572" s="17"/>
      <c r="AX572" s="17"/>
      <c r="AY572" s="17"/>
      <c r="AZ572" s="17"/>
      <c r="BA572" s="17"/>
    </row>
    <row r="573" spans="2:53" x14ac:dyDescent="0.35">
      <c r="B573" s="6" t="s">
        <v>287</v>
      </c>
      <c r="C573" s="17"/>
      <c r="D573" s="17"/>
      <c r="E573" s="17"/>
      <c r="F573" s="17"/>
      <c r="G573" s="17"/>
      <c r="H573" s="17"/>
      <c r="I573" s="17"/>
      <c r="J573" s="17"/>
      <c r="K573" s="17"/>
      <c r="L573" s="17"/>
      <c r="M573" s="17"/>
      <c r="N573" s="17"/>
      <c r="O573" s="17"/>
      <c r="P573" s="17"/>
      <c r="Q573" s="17"/>
      <c r="R573" s="17"/>
      <c r="S573" s="17"/>
      <c r="T573" s="17"/>
      <c r="U573" s="17"/>
      <c r="V573" s="17"/>
      <c r="W573" s="17"/>
      <c r="X573" s="17"/>
      <c r="Y573" s="17"/>
      <c r="Z573" s="17"/>
      <c r="AA573" s="17"/>
      <c r="AB573" s="17"/>
      <c r="AC573" s="17"/>
      <c r="AD573" s="17"/>
      <c r="AE573" s="17"/>
      <c r="AF573" s="17"/>
      <c r="AG573" s="17"/>
      <c r="AH573" s="17"/>
      <c r="AI573" s="17"/>
      <c r="AJ573" s="17"/>
      <c r="AK573" s="17"/>
      <c r="AL573" s="17"/>
      <c r="AM573" s="17"/>
      <c r="AN573" s="17"/>
      <c r="AO573" s="17"/>
      <c r="AP573" s="17"/>
      <c r="AQ573" s="17"/>
      <c r="AR573" s="17"/>
      <c r="AS573" s="17"/>
      <c r="AT573" s="17"/>
      <c r="AU573" s="17"/>
      <c r="AV573" s="17"/>
      <c r="AW573" s="17"/>
      <c r="AX573" s="17"/>
      <c r="AY573" s="17"/>
      <c r="AZ573" s="17"/>
      <c r="BA573" s="17"/>
    </row>
    <row r="574" spans="2:53" x14ac:dyDescent="0.35">
      <c r="B574" s="21" t="s">
        <v>86</v>
      </c>
      <c r="C574" s="17"/>
      <c r="D574" s="17"/>
      <c r="E574" s="17"/>
      <c r="F574" s="17"/>
      <c r="G574" s="17"/>
      <c r="H574" s="17"/>
      <c r="I574" s="17"/>
      <c r="J574" s="17"/>
      <c r="K574" s="17"/>
      <c r="L574" s="17"/>
      <c r="M574" s="17"/>
      <c r="N574" s="17"/>
      <c r="O574" s="17"/>
      <c r="P574" s="17"/>
      <c r="Q574" s="17"/>
      <c r="R574" s="17"/>
      <c r="S574" s="17"/>
      <c r="T574" s="17"/>
      <c r="U574" s="17"/>
      <c r="V574" s="17"/>
      <c r="W574" s="17"/>
      <c r="X574" s="17"/>
      <c r="Y574" s="17"/>
      <c r="Z574" s="17"/>
      <c r="AA574" s="17"/>
      <c r="AB574" s="17"/>
      <c r="AC574" s="17"/>
      <c r="AD574" s="17"/>
      <c r="AE574" s="17"/>
      <c r="AF574" s="17"/>
      <c r="AG574" s="17"/>
      <c r="AH574" s="17"/>
      <c r="AI574" s="17"/>
      <c r="AJ574" s="17"/>
      <c r="AK574" s="17"/>
      <c r="AL574" s="17"/>
      <c r="AM574" s="17"/>
      <c r="AN574" s="17"/>
      <c r="AO574" s="17"/>
      <c r="AP574" s="17"/>
      <c r="AQ574" s="17"/>
      <c r="AR574" s="17"/>
      <c r="AS574" s="17"/>
      <c r="AT574" s="17"/>
      <c r="AU574" s="17"/>
      <c r="AV574" s="17"/>
      <c r="AW574" s="17"/>
      <c r="AX574" s="17"/>
      <c r="AY574" s="17"/>
      <c r="AZ574" s="17"/>
      <c r="BA574" s="17"/>
    </row>
    <row r="575" spans="2:53" x14ac:dyDescent="0.35">
      <c r="B575" t="s">
        <v>283</v>
      </c>
      <c r="C575" s="17">
        <v>0.217755830066763</v>
      </c>
      <c r="D575" s="17">
        <v>0.20545203837963799</v>
      </c>
      <c r="E575" s="17">
        <v>0.22753011870906301</v>
      </c>
      <c r="F575" s="17"/>
      <c r="G575" s="17">
        <v>0.24254454628907701</v>
      </c>
      <c r="H575" s="17">
        <v>0.25298375518430199</v>
      </c>
      <c r="I575" s="17">
        <v>0.250665532731352</v>
      </c>
      <c r="J575" s="17">
        <v>0.23309829181956199</v>
      </c>
      <c r="K575" s="17">
        <v>0.18919400538176301</v>
      </c>
      <c r="L575" s="17">
        <v>0.17561972056655401</v>
      </c>
      <c r="M575" s="17"/>
      <c r="N575" s="17">
        <v>0.2191940893066</v>
      </c>
      <c r="O575" s="17">
        <v>0.216808995417823</v>
      </c>
      <c r="P575" s="17"/>
      <c r="Q575" s="17">
        <v>0.273115153074587</v>
      </c>
      <c r="R575" s="17">
        <v>0.30309102579284602</v>
      </c>
      <c r="S575" s="17">
        <v>0.17095922973448299</v>
      </c>
      <c r="T575" s="17">
        <v>0.24172337187321499</v>
      </c>
      <c r="U575" s="17">
        <v>0.17828166786706701</v>
      </c>
      <c r="V575" s="17">
        <v>0.24391725067841</v>
      </c>
      <c r="W575" s="17">
        <v>0.207874573288096</v>
      </c>
      <c r="X575" s="17">
        <v>0.21304363949289101</v>
      </c>
      <c r="Y575" s="17">
        <v>0.196670724469132</v>
      </c>
      <c r="Z575" s="17">
        <v>0.17498466867291601</v>
      </c>
      <c r="AA575" s="17">
        <v>0.16465837906358399</v>
      </c>
      <c r="AB575" s="17">
        <v>0.121679570715506</v>
      </c>
      <c r="AC575" s="17">
        <v>0.15094959175147199</v>
      </c>
      <c r="AD575" s="17">
        <v>0.23455852881077799</v>
      </c>
      <c r="AE575" s="17">
        <v>0.186818729585427</v>
      </c>
      <c r="AF575" s="17"/>
      <c r="AG575" s="17">
        <v>0.22688643661317501</v>
      </c>
      <c r="AH575" s="17">
        <v>0.16257822124556601</v>
      </c>
      <c r="AI575" s="17">
        <v>0.34769688604138899</v>
      </c>
      <c r="AJ575" s="17">
        <v>0.22298538954067701</v>
      </c>
      <c r="AK575" s="17">
        <v>0.12774090850387201</v>
      </c>
      <c r="AL575" s="17">
        <v>0.21940670942061299</v>
      </c>
      <c r="AM575" s="17"/>
      <c r="AN575" s="17">
        <v>0.28750235390954698</v>
      </c>
      <c r="AO575" s="17">
        <v>0.216085881099287</v>
      </c>
      <c r="AP575" s="17">
        <v>0.15889904864480101</v>
      </c>
      <c r="AQ575" s="17"/>
      <c r="AR575" s="17">
        <v>0.237420061836188</v>
      </c>
      <c r="AS575" s="17">
        <v>0.18601454317296401</v>
      </c>
      <c r="AT575" s="17">
        <v>0.24141096595414999</v>
      </c>
      <c r="AU575" s="17"/>
      <c r="AV575" s="17">
        <v>0.26594983525337201</v>
      </c>
      <c r="AW575" s="17">
        <v>0.204097925548617</v>
      </c>
      <c r="AX575" s="17">
        <v>0.23882498380300399</v>
      </c>
      <c r="AY575" s="17"/>
      <c r="AZ575" s="17">
        <v>0.235576750349685</v>
      </c>
      <c r="BA575" s="17">
        <v>0.19410975863991001</v>
      </c>
    </row>
    <row r="576" spans="2:53" x14ac:dyDescent="0.35">
      <c r="B576" t="s">
        <v>284</v>
      </c>
      <c r="C576" s="17">
        <v>0.36684440743235203</v>
      </c>
      <c r="D576" s="17">
        <v>0.33855260277356902</v>
      </c>
      <c r="E576" s="17">
        <v>0.39378753843195302</v>
      </c>
      <c r="F576" s="17"/>
      <c r="G576" s="17">
        <v>0.37733989376890797</v>
      </c>
      <c r="H576" s="17">
        <v>0.40543283326377999</v>
      </c>
      <c r="I576" s="17">
        <v>0.38218513926769299</v>
      </c>
      <c r="J576" s="17">
        <v>0.33999046143029299</v>
      </c>
      <c r="K576" s="17">
        <v>0.36651257898252898</v>
      </c>
      <c r="L576" s="17">
        <v>0.34925137574980297</v>
      </c>
      <c r="M576" s="17"/>
      <c r="N576" s="17">
        <v>0.37001079483999499</v>
      </c>
      <c r="O576" s="17">
        <v>0.36475991165684502</v>
      </c>
      <c r="P576" s="17"/>
      <c r="Q576" s="17">
        <v>0.34117011868485703</v>
      </c>
      <c r="R576" s="17">
        <v>0.332565124985161</v>
      </c>
      <c r="S576" s="17">
        <v>0.40456782312221601</v>
      </c>
      <c r="T576" s="17">
        <v>0.36830466773687698</v>
      </c>
      <c r="U576" s="17">
        <v>0.383127098305724</v>
      </c>
      <c r="V576" s="17">
        <v>0.36830956271500298</v>
      </c>
      <c r="W576" s="17">
        <v>0.33705043430943898</v>
      </c>
      <c r="X576" s="17">
        <v>0.31627867289593398</v>
      </c>
      <c r="Y576" s="17">
        <v>0.40947710667462001</v>
      </c>
      <c r="Z576" s="17">
        <v>0.44997363483896202</v>
      </c>
      <c r="AA576" s="17">
        <v>0.38008775066230999</v>
      </c>
      <c r="AB576" s="17">
        <v>0.33624678464334501</v>
      </c>
      <c r="AC576" s="17">
        <v>0.45302892998357902</v>
      </c>
      <c r="AD576" s="17">
        <v>0.38152800348413302</v>
      </c>
      <c r="AE576" s="17">
        <v>0.28001761539171799</v>
      </c>
      <c r="AF576" s="17"/>
      <c r="AG576" s="17">
        <v>0.48952551192229399</v>
      </c>
      <c r="AH576" s="17">
        <v>0.24946379766818899</v>
      </c>
      <c r="AI576" s="17">
        <v>0.43690398890346499</v>
      </c>
      <c r="AJ576" s="17">
        <v>0.43306779270260098</v>
      </c>
      <c r="AK576" s="17">
        <v>0.39574527705638801</v>
      </c>
      <c r="AL576" s="17">
        <v>0.38478521199532301</v>
      </c>
      <c r="AM576" s="17"/>
      <c r="AN576" s="17">
        <v>0.433651938466734</v>
      </c>
      <c r="AO576" s="17">
        <v>0.40034201093307398</v>
      </c>
      <c r="AP576" s="17">
        <v>0.33420412491436202</v>
      </c>
      <c r="AQ576" s="17"/>
      <c r="AR576" s="17">
        <v>0.42627738030159201</v>
      </c>
      <c r="AS576" s="17">
        <v>0.41202436210773202</v>
      </c>
      <c r="AT576" s="17">
        <v>0.346391973837607</v>
      </c>
      <c r="AU576" s="17"/>
      <c r="AV576" s="17">
        <v>0.44057039495456002</v>
      </c>
      <c r="AW576" s="17">
        <v>0.41094431772329698</v>
      </c>
      <c r="AX576" s="17">
        <v>0.313537339892275</v>
      </c>
      <c r="AY576" s="17"/>
      <c r="AZ576" s="17">
        <v>0.38697030124373699</v>
      </c>
      <c r="BA576" s="17">
        <v>0.34013993229650002</v>
      </c>
    </row>
    <row r="577" spans="2:53" x14ac:dyDescent="0.35">
      <c r="B577" t="s">
        <v>285</v>
      </c>
      <c r="C577" s="17">
        <v>0.24819868292737801</v>
      </c>
      <c r="D577" s="17">
        <v>0.28388069981467701</v>
      </c>
      <c r="E577" s="17">
        <v>0.216759646854914</v>
      </c>
      <c r="F577" s="17"/>
      <c r="G577" s="17">
        <v>0.21384414690402501</v>
      </c>
      <c r="H577" s="17">
        <v>0.207898632057543</v>
      </c>
      <c r="I577" s="17">
        <v>0.205263640648602</v>
      </c>
      <c r="J577" s="17">
        <v>0.23803836754169699</v>
      </c>
      <c r="K577" s="17">
        <v>0.25839342960153799</v>
      </c>
      <c r="L577" s="17">
        <v>0.31102051867533198</v>
      </c>
      <c r="M577" s="17"/>
      <c r="N577" s="17">
        <v>0.27154568563147902</v>
      </c>
      <c r="O577" s="17">
        <v>0.23282888692895601</v>
      </c>
      <c r="P577" s="17"/>
      <c r="Q577" s="17">
        <v>0.170011489573721</v>
      </c>
      <c r="R577" s="17">
        <v>0.225050433122644</v>
      </c>
      <c r="S577" s="17">
        <v>0.22065215162589</v>
      </c>
      <c r="T577" s="17">
        <v>0.20207437904646799</v>
      </c>
      <c r="U577" s="17">
        <v>0.266358642879023</v>
      </c>
      <c r="V577" s="17">
        <v>0.24284174430422301</v>
      </c>
      <c r="W577" s="17">
        <v>0.31370463529044901</v>
      </c>
      <c r="X577" s="17">
        <v>0.326354167072965</v>
      </c>
      <c r="Y577" s="17">
        <v>0.23685753295659201</v>
      </c>
      <c r="Z577" s="17">
        <v>0.23310159100088801</v>
      </c>
      <c r="AA577" s="17">
        <v>0.35968245674488603</v>
      </c>
      <c r="AB577" s="17">
        <v>0.34546671987918198</v>
      </c>
      <c r="AC577" s="17">
        <v>0.28490316164154</v>
      </c>
      <c r="AD577" s="17">
        <v>0.29676520917475802</v>
      </c>
      <c r="AE577" s="17">
        <v>0.301945541225694</v>
      </c>
      <c r="AF577" s="17"/>
      <c r="AG577" s="17">
        <v>0.218898795040082</v>
      </c>
      <c r="AH577" s="17">
        <v>0.36620975921076798</v>
      </c>
      <c r="AI577" s="17">
        <v>0.14472871341363699</v>
      </c>
      <c r="AJ577" s="17">
        <v>0.24988239106181501</v>
      </c>
      <c r="AK577" s="17">
        <v>0.31677060736037899</v>
      </c>
      <c r="AL577" s="17">
        <v>0.19486401765287101</v>
      </c>
      <c r="AM577" s="17"/>
      <c r="AN577" s="17">
        <v>0.19662680361267401</v>
      </c>
      <c r="AO577" s="17">
        <v>0.23437010282533099</v>
      </c>
      <c r="AP577" s="17">
        <v>0.32025487698898603</v>
      </c>
      <c r="AQ577" s="17"/>
      <c r="AR577" s="17">
        <v>0.240116466101187</v>
      </c>
      <c r="AS577" s="17">
        <v>0.27311961403967999</v>
      </c>
      <c r="AT577" s="17">
        <v>0.24702237837758101</v>
      </c>
      <c r="AU577" s="17"/>
      <c r="AV577" s="17">
        <v>0.20516435130774699</v>
      </c>
      <c r="AW577" s="17">
        <v>0.25797765962264202</v>
      </c>
      <c r="AX577" s="17">
        <v>0.26100585033794099</v>
      </c>
      <c r="AY577" s="17"/>
      <c r="AZ577" s="17">
        <v>0.263679761159405</v>
      </c>
      <c r="BA577" s="17">
        <v>0.22765728125857501</v>
      </c>
    </row>
    <row r="578" spans="2:53" x14ac:dyDescent="0.35">
      <c r="B578" t="s">
        <v>286</v>
      </c>
      <c r="C578" s="17">
        <v>5.31338158929196E-2</v>
      </c>
      <c r="D578" s="17">
        <v>7.5509866911401199E-2</v>
      </c>
      <c r="E578" s="17">
        <v>3.16271871988765E-2</v>
      </c>
      <c r="F578" s="17"/>
      <c r="G578" s="17">
        <v>5.86004992494902E-2</v>
      </c>
      <c r="H578" s="17">
        <v>4.2601062442661798E-2</v>
      </c>
      <c r="I578" s="17">
        <v>4.8425857186833302E-2</v>
      </c>
      <c r="J578" s="17">
        <v>7.4632348690839706E-2</v>
      </c>
      <c r="K578" s="17">
        <v>5.2485214198501599E-2</v>
      </c>
      <c r="L578" s="17">
        <v>4.61827331834435E-2</v>
      </c>
      <c r="M578" s="17"/>
      <c r="N578" s="17">
        <v>4.4972848240840697E-2</v>
      </c>
      <c r="O578" s="17">
        <v>5.85063431312937E-2</v>
      </c>
      <c r="P578" s="17"/>
      <c r="Q578" s="17">
        <v>5.56123228346697E-2</v>
      </c>
      <c r="R578" s="17">
        <v>3.8098221073899201E-2</v>
      </c>
      <c r="S578" s="17">
        <v>5.0317027333160701E-2</v>
      </c>
      <c r="T578" s="17">
        <v>6.76728416882907E-2</v>
      </c>
      <c r="U578" s="17">
        <v>5.8315983278601699E-2</v>
      </c>
      <c r="V578" s="17">
        <v>2.6560756350757799E-2</v>
      </c>
      <c r="W578" s="17">
        <v>4.8278759327185998E-2</v>
      </c>
      <c r="X578" s="17">
        <v>4.8281360901882599E-2</v>
      </c>
      <c r="Y578" s="17">
        <v>2.42584058753566E-2</v>
      </c>
      <c r="Z578" s="17">
        <v>8.4163370221839395E-2</v>
      </c>
      <c r="AA578" s="17">
        <v>4.1861174793558803E-2</v>
      </c>
      <c r="AB578" s="17">
        <v>0.108394070152063</v>
      </c>
      <c r="AC578" s="17">
        <v>0.111118316623409</v>
      </c>
      <c r="AD578" s="17">
        <v>5.03317521864627E-2</v>
      </c>
      <c r="AE578" s="17">
        <v>7.4393362959857406E-2</v>
      </c>
      <c r="AF578" s="17"/>
      <c r="AG578" s="17">
        <v>2.4265935804533099E-2</v>
      </c>
      <c r="AH578" s="17">
        <v>0.10423260442714399</v>
      </c>
      <c r="AI578" s="17">
        <v>2.75733362536425E-2</v>
      </c>
      <c r="AJ578" s="17">
        <v>3.7421092120208797E-2</v>
      </c>
      <c r="AK578" s="17">
        <v>6.3968773143572993E-2</v>
      </c>
      <c r="AL578" s="17">
        <v>5.3628772938437999E-2</v>
      </c>
      <c r="AM578" s="17"/>
      <c r="AN578" s="17">
        <v>1.6171655390119902E-2</v>
      </c>
      <c r="AO578" s="17">
        <v>3.25189370980054E-2</v>
      </c>
      <c r="AP578" s="17">
        <v>8.9795724584536898E-2</v>
      </c>
      <c r="AQ578" s="17"/>
      <c r="AR578" s="17">
        <v>7.2693117519070594E-2</v>
      </c>
      <c r="AS578" s="17">
        <v>4.2107929875022397E-2</v>
      </c>
      <c r="AT578" s="17">
        <v>5.8358809133596097E-2</v>
      </c>
      <c r="AU578" s="17"/>
      <c r="AV578" s="17">
        <v>5.0424192444939002E-2</v>
      </c>
      <c r="AW578" s="17">
        <v>4.2546307818657002E-2</v>
      </c>
      <c r="AX578" s="17">
        <v>7.0538193528324994E-2</v>
      </c>
      <c r="AY578" s="17"/>
      <c r="AZ578" s="17">
        <v>4.3453929129895902E-2</v>
      </c>
      <c r="BA578" s="17">
        <v>6.59777818704603E-2</v>
      </c>
    </row>
    <row r="579" spans="2:53" x14ac:dyDescent="0.35">
      <c r="B579" t="s">
        <v>130</v>
      </c>
      <c r="C579" s="17">
        <v>0.114067263680588</v>
      </c>
      <c r="D579" s="17">
        <v>9.6604792120714003E-2</v>
      </c>
      <c r="E579" s="17">
        <v>0.130295508805194</v>
      </c>
      <c r="F579" s="17"/>
      <c r="G579" s="17">
        <v>0.107670913788499</v>
      </c>
      <c r="H579" s="17">
        <v>9.1083717051714003E-2</v>
      </c>
      <c r="I579" s="17">
        <v>0.11345983016552</v>
      </c>
      <c r="J579" s="17">
        <v>0.114240530517609</v>
      </c>
      <c r="K579" s="17">
        <v>0.13341477183566799</v>
      </c>
      <c r="L579" s="17">
        <v>0.117925651824868</v>
      </c>
      <c r="M579" s="17"/>
      <c r="N579" s="17">
        <v>9.4276581981086002E-2</v>
      </c>
      <c r="O579" s="17">
        <v>0.12709586286508201</v>
      </c>
      <c r="P579" s="17"/>
      <c r="Q579" s="17">
        <v>0.160090915832166</v>
      </c>
      <c r="R579" s="17">
        <v>0.10119519502545</v>
      </c>
      <c r="S579" s="17">
        <v>0.15350376818424999</v>
      </c>
      <c r="T579" s="17">
        <v>0.12022473965515</v>
      </c>
      <c r="U579" s="17">
        <v>0.113916607669584</v>
      </c>
      <c r="V579" s="17">
        <v>0.118370685951607</v>
      </c>
      <c r="W579" s="17">
        <v>9.3091597784829005E-2</v>
      </c>
      <c r="X579" s="17">
        <v>9.6042159636326896E-2</v>
      </c>
      <c r="Y579" s="17">
        <v>0.13273623002429899</v>
      </c>
      <c r="Z579" s="17">
        <v>5.7776735265394799E-2</v>
      </c>
      <c r="AA579" s="17">
        <v>5.3710238735661497E-2</v>
      </c>
      <c r="AB579" s="17">
        <v>8.8212854609903399E-2</v>
      </c>
      <c r="AC579" s="17">
        <v>0</v>
      </c>
      <c r="AD579" s="17">
        <v>3.6816506343868301E-2</v>
      </c>
      <c r="AE579" s="17">
        <v>0.15682475083730399</v>
      </c>
      <c r="AF579" s="17"/>
      <c r="AG579" s="17">
        <v>4.0423320619915999E-2</v>
      </c>
      <c r="AH579" s="17">
        <v>0.117515617448333</v>
      </c>
      <c r="AI579" s="17">
        <v>4.3097075387866897E-2</v>
      </c>
      <c r="AJ579" s="17">
        <v>5.6643334574698202E-2</v>
      </c>
      <c r="AK579" s="17">
        <v>9.5774433935787703E-2</v>
      </c>
      <c r="AL579" s="17">
        <v>0.14731528799275401</v>
      </c>
      <c r="AM579" s="17"/>
      <c r="AN579" s="17">
        <v>6.6047248620924495E-2</v>
      </c>
      <c r="AO579" s="17">
        <v>0.11668306804430199</v>
      </c>
      <c r="AP579" s="17">
        <v>9.6846224867313799E-2</v>
      </c>
      <c r="AQ579" s="17"/>
      <c r="AR579" s="17">
        <v>2.34929742419622E-2</v>
      </c>
      <c r="AS579" s="17">
        <v>8.6733550804602003E-2</v>
      </c>
      <c r="AT579" s="17">
        <v>0.10681587269706599</v>
      </c>
      <c r="AU579" s="17"/>
      <c r="AV579" s="17">
        <v>3.7891226039382102E-2</v>
      </c>
      <c r="AW579" s="17">
        <v>8.4433789286786798E-2</v>
      </c>
      <c r="AX579" s="17">
        <v>0.116093632438455</v>
      </c>
      <c r="AY579" s="17"/>
      <c r="AZ579" s="17">
        <v>7.0319258117277794E-2</v>
      </c>
      <c r="BA579" s="17">
        <v>0.17211524593455499</v>
      </c>
    </row>
    <row r="580" spans="2:53" x14ac:dyDescent="0.35">
      <c r="C580" s="17"/>
      <c r="D580" s="17"/>
      <c r="E580" s="17"/>
      <c r="F580" s="17"/>
      <c r="G580" s="17"/>
      <c r="H580" s="17"/>
      <c r="I580" s="17"/>
      <c r="J580" s="17"/>
      <c r="K580" s="17"/>
      <c r="L580" s="17"/>
      <c r="M580" s="17"/>
      <c r="N580" s="17"/>
      <c r="O580" s="17"/>
      <c r="P580" s="17"/>
      <c r="Q580" s="17"/>
      <c r="R580" s="17"/>
      <c r="S580" s="17"/>
      <c r="T580" s="17"/>
      <c r="U580" s="17"/>
      <c r="V580" s="17"/>
      <c r="W580" s="17"/>
      <c r="X580" s="17"/>
      <c r="Y580" s="17"/>
      <c r="Z580" s="17"/>
      <c r="AA580" s="17"/>
      <c r="AB580" s="17"/>
      <c r="AC580" s="17"/>
      <c r="AD580" s="17"/>
      <c r="AE580" s="17"/>
      <c r="AF580" s="17"/>
      <c r="AG580" s="17"/>
      <c r="AH580" s="17"/>
      <c r="AI580" s="17"/>
      <c r="AJ580" s="17"/>
      <c r="AK580" s="17"/>
      <c r="AL580" s="17"/>
      <c r="AM580" s="17"/>
      <c r="AN580" s="17"/>
      <c r="AO580" s="17"/>
      <c r="AP580" s="17"/>
      <c r="AQ580" s="17"/>
      <c r="AR580" s="17"/>
      <c r="AS580" s="17"/>
      <c r="AT580" s="17"/>
      <c r="AU580" s="17"/>
      <c r="AV580" s="17"/>
      <c r="AW580" s="17"/>
      <c r="AX580" s="17"/>
      <c r="AY580" s="17"/>
      <c r="AZ580" s="17"/>
      <c r="BA580" s="17"/>
    </row>
    <row r="581" spans="2:53" x14ac:dyDescent="0.35">
      <c r="B581" s="6" t="s">
        <v>131</v>
      </c>
      <c r="C581" s="17"/>
      <c r="D581" s="17"/>
      <c r="E581" s="17"/>
      <c r="F581" s="17"/>
      <c r="G581" s="17"/>
      <c r="H581" s="17"/>
      <c r="I581" s="17"/>
      <c r="J581" s="17"/>
      <c r="K581" s="17"/>
      <c r="L581" s="17"/>
      <c r="M581" s="17"/>
      <c r="N581" s="17"/>
      <c r="O581" s="17"/>
      <c r="P581" s="17"/>
      <c r="Q581" s="17"/>
      <c r="R581" s="17"/>
      <c r="S581" s="17"/>
      <c r="T581" s="17"/>
      <c r="U581" s="17"/>
      <c r="V581" s="17"/>
      <c r="W581" s="17"/>
      <c r="X581" s="17"/>
      <c r="Y581" s="17"/>
      <c r="Z581" s="17"/>
      <c r="AA581" s="17"/>
      <c r="AB581" s="17"/>
      <c r="AC581" s="17"/>
      <c r="AD581" s="17"/>
      <c r="AE581" s="17"/>
      <c r="AF581" s="17"/>
      <c r="AG581" s="17"/>
      <c r="AH581" s="17"/>
      <c r="AI581" s="17"/>
      <c r="AJ581" s="17"/>
      <c r="AK581" s="17"/>
      <c r="AL581" s="17"/>
      <c r="AM581" s="17"/>
      <c r="AN581" s="17"/>
      <c r="AO581" s="17"/>
      <c r="AP581" s="17"/>
      <c r="AQ581" s="17"/>
      <c r="AR581" s="17"/>
      <c r="AS581" s="17"/>
      <c r="AT581" s="17"/>
      <c r="AU581" s="17"/>
      <c r="AV581" s="17"/>
      <c r="AW581" s="17"/>
      <c r="AX581" s="17"/>
      <c r="AY581" s="17"/>
      <c r="AZ581" s="17"/>
      <c r="BA581" s="17"/>
    </row>
    <row r="582" spans="2:53" x14ac:dyDescent="0.35">
      <c r="B582" s="21" t="s">
        <v>86</v>
      </c>
      <c r="C582" s="17"/>
      <c r="D582" s="17"/>
      <c r="E582" s="17"/>
      <c r="F582" s="17"/>
      <c r="G582" s="17"/>
      <c r="H582" s="17"/>
      <c r="I582" s="17"/>
      <c r="J582" s="17"/>
      <c r="K582" s="17"/>
      <c r="L582" s="17"/>
      <c r="M582" s="17"/>
      <c r="N582" s="17"/>
      <c r="O582" s="17"/>
      <c r="P582" s="17"/>
      <c r="Q582" s="17"/>
      <c r="R582" s="17"/>
      <c r="S582" s="17"/>
      <c r="T582" s="17"/>
      <c r="U582" s="17"/>
      <c r="V582" s="17"/>
      <c r="W582" s="17"/>
      <c r="X582" s="17"/>
      <c r="Y582" s="17"/>
      <c r="Z582" s="17"/>
      <c r="AA582" s="17"/>
      <c r="AB582" s="17"/>
      <c r="AC582" s="17"/>
      <c r="AD582" s="17"/>
      <c r="AE582" s="17"/>
      <c r="AF582" s="17"/>
      <c r="AG582" s="17"/>
      <c r="AH582" s="17"/>
      <c r="AI582" s="17"/>
      <c r="AJ582" s="17"/>
      <c r="AK582" s="17"/>
      <c r="AL582" s="17"/>
      <c r="AM582" s="17"/>
      <c r="AN582" s="17"/>
      <c r="AO582" s="17"/>
      <c r="AP582" s="17"/>
      <c r="AQ582" s="17"/>
      <c r="AR582" s="17"/>
      <c r="AS582" s="17"/>
      <c r="AT582" s="17"/>
      <c r="AU582" s="17"/>
      <c r="AV582" s="17"/>
      <c r="AW582" s="17"/>
      <c r="AX582" s="17"/>
      <c r="AY582" s="17"/>
      <c r="AZ582" s="17"/>
      <c r="BA582" s="17"/>
    </row>
    <row r="583" spans="2:53" x14ac:dyDescent="0.35">
      <c r="B583" t="s">
        <v>288</v>
      </c>
      <c r="C583" s="17">
        <v>0.50622731207969696</v>
      </c>
      <c r="D583" s="17">
        <v>0.533625335644765</v>
      </c>
      <c r="E583" s="17">
        <v>0.48106478990152302</v>
      </c>
      <c r="F583" s="17"/>
      <c r="G583" s="17">
        <v>0.45263905918667702</v>
      </c>
      <c r="H583" s="17">
        <v>0.573722650979408</v>
      </c>
      <c r="I583" s="17">
        <v>0.54270152388341697</v>
      </c>
      <c r="J583" s="17">
        <v>0.48735749863751798</v>
      </c>
      <c r="K583" s="17">
        <v>0.45191408946707301</v>
      </c>
      <c r="L583" s="17">
        <v>0.51288624358304102</v>
      </c>
      <c r="M583" s="17"/>
      <c r="N583" s="17">
        <v>0.53832510917378695</v>
      </c>
      <c r="O583" s="17">
        <v>0.48509669417608797</v>
      </c>
      <c r="P583" s="17"/>
      <c r="Q583" s="17">
        <v>0.458369227602616</v>
      </c>
      <c r="R583" s="17">
        <v>0.508394212752042</v>
      </c>
      <c r="S583" s="17">
        <v>0.39339529057266198</v>
      </c>
      <c r="T583" s="17">
        <v>0.52181321597489705</v>
      </c>
      <c r="U583" s="17">
        <v>0.60133678651492894</v>
      </c>
      <c r="V583" s="17">
        <v>0.47110393121409999</v>
      </c>
      <c r="W583" s="17">
        <v>0.52718036436772298</v>
      </c>
      <c r="X583" s="17">
        <v>0.54603032278460195</v>
      </c>
      <c r="Y583" s="17">
        <v>0.51978956923959996</v>
      </c>
      <c r="Z583" s="17">
        <v>0.49569804148791102</v>
      </c>
      <c r="AA583" s="17">
        <v>0.45394015243668501</v>
      </c>
      <c r="AB583" s="17">
        <v>0.64207856341195102</v>
      </c>
      <c r="AC583" s="17">
        <v>0.77705594190081895</v>
      </c>
      <c r="AD583" s="17">
        <v>0.566772093076088</v>
      </c>
      <c r="AE583" s="17">
        <v>0.57928029209728704</v>
      </c>
      <c r="AF583" s="17"/>
      <c r="AG583" s="17">
        <v>0.64567916518516899</v>
      </c>
      <c r="AH583" s="17">
        <v>0.31537212551707999</v>
      </c>
      <c r="AI583" s="17">
        <v>0.78014464988408205</v>
      </c>
      <c r="AJ583" s="17">
        <v>0.66623959365336605</v>
      </c>
      <c r="AK583" s="17">
        <v>0.47407169553950601</v>
      </c>
      <c r="AL583" s="17">
        <v>0.45685689195235202</v>
      </c>
      <c r="AM583" s="17"/>
      <c r="AN583" s="17">
        <v>0.67284944526817203</v>
      </c>
      <c r="AO583" s="17">
        <v>0.55107188613468105</v>
      </c>
      <c r="AP583" s="17">
        <v>0.40491363381384798</v>
      </c>
      <c r="AQ583" s="17"/>
      <c r="AR583" s="17">
        <v>0.67700531658001095</v>
      </c>
      <c r="AS583" s="17">
        <v>0.60288133075070804</v>
      </c>
      <c r="AT583" s="17">
        <v>0.45098209935882899</v>
      </c>
      <c r="AU583" s="17"/>
      <c r="AV583" s="17">
        <v>0.69460283870753603</v>
      </c>
      <c r="AW583" s="17">
        <v>0.56181473306386198</v>
      </c>
      <c r="AX583" s="17">
        <v>0.43120327570770201</v>
      </c>
      <c r="AY583" s="17"/>
      <c r="AZ583" s="17">
        <v>0.57215723666269203</v>
      </c>
      <c r="BA583" s="17">
        <v>0.41874677341466698</v>
      </c>
    </row>
    <row r="584" spans="2:53" x14ac:dyDescent="0.35">
      <c r="B584" t="s">
        <v>289</v>
      </c>
      <c r="C584" s="17">
        <v>0.29087187909562701</v>
      </c>
      <c r="D584" s="17">
        <v>0.33418682560107399</v>
      </c>
      <c r="E584" s="17">
        <v>0.25267028966998101</v>
      </c>
      <c r="F584" s="17"/>
      <c r="G584" s="17">
        <v>0.32133881107274898</v>
      </c>
      <c r="H584" s="17">
        <v>0.29524324909388999</v>
      </c>
      <c r="I584" s="17">
        <v>0.25852261114722103</v>
      </c>
      <c r="J584" s="17">
        <v>0.30555296248490099</v>
      </c>
      <c r="K584" s="17">
        <v>0.27310356924957402</v>
      </c>
      <c r="L584" s="17">
        <v>0.29738796210018997</v>
      </c>
      <c r="M584" s="17"/>
      <c r="N584" s="17">
        <v>0.29335020599093597</v>
      </c>
      <c r="O584" s="17">
        <v>0.28924034723344</v>
      </c>
      <c r="P584" s="17"/>
      <c r="Q584" s="17">
        <v>0.27119627447279299</v>
      </c>
      <c r="R584" s="17">
        <v>0.28522581913032602</v>
      </c>
      <c r="S584" s="17">
        <v>0.30408743071444799</v>
      </c>
      <c r="T584" s="17">
        <v>0.28084976263383099</v>
      </c>
      <c r="U584" s="17">
        <v>0.216460617372706</v>
      </c>
      <c r="V584" s="17">
        <v>0.28360619593976699</v>
      </c>
      <c r="W584" s="17">
        <v>0.342200814464447</v>
      </c>
      <c r="X584" s="17">
        <v>0.30759758392341402</v>
      </c>
      <c r="Y584" s="17">
        <v>0.29464112998387598</v>
      </c>
      <c r="Z584" s="17">
        <v>0.38456344519755897</v>
      </c>
      <c r="AA584" s="17">
        <v>0.39497037504167298</v>
      </c>
      <c r="AB584" s="17">
        <v>0.214786288739343</v>
      </c>
      <c r="AC584" s="17">
        <v>0.222944058099181</v>
      </c>
      <c r="AD584" s="17">
        <v>0.386644312332518</v>
      </c>
      <c r="AE584" s="17">
        <v>0.32027831661779299</v>
      </c>
      <c r="AF584" s="17"/>
      <c r="AG584" s="17">
        <v>0.237114373895602</v>
      </c>
      <c r="AH584" s="17">
        <v>0.51957201034539502</v>
      </c>
      <c r="AI584" s="17">
        <v>0.14078131572587299</v>
      </c>
      <c r="AJ584" s="17">
        <v>0.178125669220182</v>
      </c>
      <c r="AK584" s="17">
        <v>0.375666293752285</v>
      </c>
      <c r="AL584" s="17">
        <v>0.24786903180431999</v>
      </c>
      <c r="AM584" s="17"/>
      <c r="AN584" s="17">
        <v>0.164433698809166</v>
      </c>
      <c r="AO584" s="17">
        <v>0.239627630751829</v>
      </c>
      <c r="AP584" s="17">
        <v>0.43775800815462701</v>
      </c>
      <c r="AQ584" s="17"/>
      <c r="AR584" s="17">
        <v>0.23094079955771399</v>
      </c>
      <c r="AS584" s="17">
        <v>0.23656122389715101</v>
      </c>
      <c r="AT584" s="17">
        <v>0.35108100477987397</v>
      </c>
      <c r="AU584" s="17"/>
      <c r="AV584" s="17">
        <v>0.24391185863867901</v>
      </c>
      <c r="AW584" s="17">
        <v>0.256273128052809</v>
      </c>
      <c r="AX584" s="17">
        <v>0.37861789938238199</v>
      </c>
      <c r="AY584" s="17"/>
      <c r="AZ584" s="17">
        <v>0.29530576760104599</v>
      </c>
      <c r="BA584" s="17">
        <v>0.28498867875392903</v>
      </c>
    </row>
    <row r="585" spans="2:53" x14ac:dyDescent="0.35">
      <c r="B585" t="s">
        <v>130</v>
      </c>
      <c r="C585" s="17">
        <v>0.20290080882467601</v>
      </c>
      <c r="D585" s="17">
        <v>0.13218783875416101</v>
      </c>
      <c r="E585" s="17">
        <v>0.26626492042849598</v>
      </c>
      <c r="F585" s="17"/>
      <c r="G585" s="17">
        <v>0.22602212974057301</v>
      </c>
      <c r="H585" s="17">
        <v>0.13103409992670301</v>
      </c>
      <c r="I585" s="17">
        <v>0.198775864969362</v>
      </c>
      <c r="J585" s="17">
        <v>0.20708953887758</v>
      </c>
      <c r="K585" s="17">
        <v>0.27498234128335303</v>
      </c>
      <c r="L585" s="17">
        <v>0.189725794316769</v>
      </c>
      <c r="M585" s="17"/>
      <c r="N585" s="17">
        <v>0.16832468483527699</v>
      </c>
      <c r="O585" s="17">
        <v>0.225662958590472</v>
      </c>
      <c r="P585" s="17"/>
      <c r="Q585" s="17">
        <v>0.27043449792459101</v>
      </c>
      <c r="R585" s="17">
        <v>0.20637996811763201</v>
      </c>
      <c r="S585" s="17">
        <v>0.30251727871289003</v>
      </c>
      <c r="T585" s="17">
        <v>0.19733702139127199</v>
      </c>
      <c r="U585" s="17">
        <v>0.182202596112365</v>
      </c>
      <c r="V585" s="17">
        <v>0.24528987284613199</v>
      </c>
      <c r="W585" s="17">
        <v>0.13061882116783</v>
      </c>
      <c r="X585" s="17">
        <v>0.146372093291984</v>
      </c>
      <c r="Y585" s="17">
        <v>0.185569300776524</v>
      </c>
      <c r="Z585" s="17">
        <v>0.11973851331453</v>
      </c>
      <c r="AA585" s="17">
        <v>0.15108947252164201</v>
      </c>
      <c r="AB585" s="17">
        <v>0.14313514784870601</v>
      </c>
      <c r="AC585" s="17">
        <v>0</v>
      </c>
      <c r="AD585" s="17">
        <v>4.6583594591393197E-2</v>
      </c>
      <c r="AE585" s="17">
        <v>0.10044139128492</v>
      </c>
      <c r="AF585" s="17"/>
      <c r="AG585" s="17">
        <v>0.117206460919229</v>
      </c>
      <c r="AH585" s="17">
        <v>0.16505586413752499</v>
      </c>
      <c r="AI585" s="17">
        <v>7.9074034390045303E-2</v>
      </c>
      <c r="AJ585" s="17">
        <v>0.15563473712645201</v>
      </c>
      <c r="AK585" s="17">
        <v>0.15026201070820899</v>
      </c>
      <c r="AL585" s="17">
        <v>0.29527407624332802</v>
      </c>
      <c r="AM585" s="17"/>
      <c r="AN585" s="17">
        <v>0.162716855922662</v>
      </c>
      <c r="AO585" s="17">
        <v>0.20930048311349</v>
      </c>
      <c r="AP585" s="17">
        <v>0.15732835803152501</v>
      </c>
      <c r="AQ585" s="17"/>
      <c r="AR585" s="17">
        <v>9.2053883862274796E-2</v>
      </c>
      <c r="AS585" s="17">
        <v>0.160557445352142</v>
      </c>
      <c r="AT585" s="17">
        <v>0.19793689586129701</v>
      </c>
      <c r="AU585" s="17"/>
      <c r="AV585" s="17">
        <v>6.14853026537844E-2</v>
      </c>
      <c r="AW585" s="17">
        <v>0.18191213888332999</v>
      </c>
      <c r="AX585" s="17">
        <v>0.190178824909916</v>
      </c>
      <c r="AY585" s="17"/>
      <c r="AZ585" s="17">
        <v>0.13253699573626199</v>
      </c>
      <c r="BA585" s="17">
        <v>0.29626454783140299</v>
      </c>
    </row>
    <row r="586" spans="2:53" x14ac:dyDescent="0.35">
      <c r="C586" s="17"/>
      <c r="D586" s="17"/>
      <c r="E586" s="17"/>
      <c r="F586" s="17"/>
      <c r="G586" s="17"/>
      <c r="H586" s="17"/>
      <c r="I586" s="17"/>
      <c r="J586" s="17"/>
      <c r="K586" s="17"/>
      <c r="L586" s="17"/>
      <c r="M586" s="17"/>
      <c r="N586" s="17"/>
      <c r="O586" s="17"/>
      <c r="P586" s="17"/>
      <c r="Q586" s="17"/>
      <c r="R586" s="17"/>
      <c r="S586" s="17"/>
      <c r="T586" s="17"/>
      <c r="U586" s="17"/>
      <c r="V586" s="17"/>
      <c r="W586" s="17"/>
      <c r="X586" s="17"/>
      <c r="Y586" s="17"/>
      <c r="Z586" s="17"/>
      <c r="AA586" s="17"/>
      <c r="AB586" s="17"/>
      <c r="AC586" s="17"/>
      <c r="AD586" s="17"/>
      <c r="AE586" s="17"/>
      <c r="AF586" s="17"/>
      <c r="AG586" s="17"/>
      <c r="AH586" s="17"/>
      <c r="AI586" s="17"/>
      <c r="AJ586" s="17"/>
      <c r="AK586" s="17"/>
      <c r="AL586" s="17"/>
      <c r="AM586" s="17"/>
      <c r="AN586" s="17"/>
      <c r="AO586" s="17"/>
      <c r="AP586" s="17"/>
      <c r="AQ586" s="17"/>
      <c r="AR586" s="17"/>
      <c r="AS586" s="17"/>
      <c r="AT586" s="17"/>
      <c r="AU586" s="17"/>
      <c r="AV586" s="17"/>
      <c r="AW586" s="17"/>
      <c r="AX586" s="17"/>
      <c r="AY586" s="17"/>
      <c r="AZ586" s="17"/>
      <c r="BA586" s="17"/>
    </row>
    <row r="587" spans="2:53" x14ac:dyDescent="0.35">
      <c r="B587" s="6" t="s">
        <v>131</v>
      </c>
      <c r="C587" s="17"/>
      <c r="D587" s="17"/>
      <c r="E587" s="17"/>
      <c r="F587" s="17"/>
      <c r="G587" s="17"/>
      <c r="H587" s="17"/>
      <c r="I587" s="17"/>
      <c r="J587" s="17"/>
      <c r="K587" s="17"/>
      <c r="L587" s="17"/>
      <c r="M587" s="17"/>
      <c r="N587" s="17"/>
      <c r="O587" s="17"/>
      <c r="P587" s="17"/>
      <c r="Q587" s="17"/>
      <c r="R587" s="17"/>
      <c r="S587" s="17"/>
      <c r="T587" s="17"/>
      <c r="U587" s="17"/>
      <c r="V587" s="17"/>
      <c r="W587" s="17"/>
      <c r="X587" s="17"/>
      <c r="Y587" s="17"/>
      <c r="Z587" s="17"/>
      <c r="AA587" s="17"/>
      <c r="AB587" s="17"/>
      <c r="AC587" s="17"/>
      <c r="AD587" s="17"/>
      <c r="AE587" s="17"/>
      <c r="AF587" s="17"/>
      <c r="AG587" s="17"/>
      <c r="AH587" s="17"/>
      <c r="AI587" s="17"/>
      <c r="AJ587" s="17"/>
      <c r="AK587" s="17"/>
      <c r="AL587" s="17"/>
      <c r="AM587" s="17"/>
      <c r="AN587" s="17"/>
      <c r="AO587" s="17"/>
      <c r="AP587" s="17"/>
      <c r="AQ587" s="17"/>
      <c r="AR587" s="17"/>
      <c r="AS587" s="17"/>
      <c r="AT587" s="17"/>
      <c r="AU587" s="17"/>
      <c r="AV587" s="17"/>
      <c r="AW587" s="17"/>
      <c r="AX587" s="17"/>
      <c r="AY587" s="17"/>
      <c r="AZ587" s="17"/>
      <c r="BA587" s="17"/>
    </row>
    <row r="588" spans="2:53" x14ac:dyDescent="0.35">
      <c r="B588" s="21" t="s">
        <v>86</v>
      </c>
      <c r="C588" s="17"/>
      <c r="D588" s="17"/>
      <c r="E588" s="17"/>
      <c r="F588" s="17"/>
      <c r="G588" s="17"/>
      <c r="H588" s="17"/>
      <c r="I588" s="17"/>
      <c r="J588" s="17"/>
      <c r="K588" s="17"/>
      <c r="L588" s="17"/>
      <c r="M588" s="17"/>
      <c r="N588" s="17"/>
      <c r="O588" s="17"/>
      <c r="P588" s="17"/>
      <c r="Q588" s="17"/>
      <c r="R588" s="17"/>
      <c r="S588" s="17"/>
      <c r="T588" s="17"/>
      <c r="U588" s="17"/>
      <c r="V588" s="17"/>
      <c r="W588" s="17"/>
      <c r="X588" s="17"/>
      <c r="Y588" s="17"/>
      <c r="Z588" s="17"/>
      <c r="AA588" s="17"/>
      <c r="AB588" s="17"/>
      <c r="AC588" s="17"/>
      <c r="AD588" s="17"/>
      <c r="AE588" s="17"/>
      <c r="AF588" s="17"/>
      <c r="AG588" s="17"/>
      <c r="AH588" s="17"/>
      <c r="AI588" s="17"/>
      <c r="AJ588" s="17"/>
      <c r="AK588" s="17"/>
      <c r="AL588" s="17"/>
      <c r="AM588" s="17"/>
      <c r="AN588" s="17"/>
      <c r="AO588" s="17"/>
      <c r="AP588" s="17"/>
      <c r="AQ588" s="17"/>
      <c r="AR588" s="17"/>
      <c r="AS588" s="17"/>
      <c r="AT588" s="17"/>
      <c r="AU588" s="17"/>
      <c r="AV588" s="17"/>
      <c r="AW588" s="17"/>
      <c r="AX588" s="17"/>
      <c r="AY588" s="17"/>
      <c r="AZ588" s="17"/>
      <c r="BA588" s="17"/>
    </row>
    <row r="589" spans="2:53" x14ac:dyDescent="0.35">
      <c r="B589" t="s">
        <v>290</v>
      </c>
      <c r="C589" s="17">
        <v>0.68368533514799901</v>
      </c>
      <c r="D589" s="17">
        <v>0.72656907541424498</v>
      </c>
      <c r="E589" s="17">
        <v>0.64585431314328801</v>
      </c>
      <c r="F589" s="17"/>
      <c r="G589" s="17">
        <v>0.57111531041882302</v>
      </c>
      <c r="H589" s="17">
        <v>0.63540755056656795</v>
      </c>
      <c r="I589" s="17">
        <v>0.73826724991632398</v>
      </c>
      <c r="J589" s="17">
        <v>0.67914660482090705</v>
      </c>
      <c r="K589" s="17">
        <v>0.70573999497423401</v>
      </c>
      <c r="L589" s="17">
        <v>0.71173166336139104</v>
      </c>
      <c r="M589" s="17"/>
      <c r="N589" s="17">
        <v>0.67505634005953796</v>
      </c>
      <c r="O589" s="17">
        <v>0.68936597415172596</v>
      </c>
      <c r="P589" s="17"/>
      <c r="Q589" s="17">
        <v>0.56088924552128905</v>
      </c>
      <c r="R589" s="17">
        <v>0.63985089948468299</v>
      </c>
      <c r="S589" s="17">
        <v>0.57882287800855703</v>
      </c>
      <c r="T589" s="17">
        <v>0.68076235189146805</v>
      </c>
      <c r="U589" s="17">
        <v>0.70549468119624903</v>
      </c>
      <c r="V589" s="17">
        <v>0.68384068173163304</v>
      </c>
      <c r="W589" s="17">
        <v>0.74010651237164005</v>
      </c>
      <c r="X589" s="17">
        <v>0.68336204747892004</v>
      </c>
      <c r="Y589" s="17">
        <v>0.75523341424132995</v>
      </c>
      <c r="Z589" s="17">
        <v>0.77986607586878098</v>
      </c>
      <c r="AA589" s="17">
        <v>0.792141115548468</v>
      </c>
      <c r="AB589" s="17">
        <v>0.85353604279142503</v>
      </c>
      <c r="AC589" s="17">
        <v>0.84402884483406404</v>
      </c>
      <c r="AD589" s="17">
        <v>0.95341640540860695</v>
      </c>
      <c r="AE589" s="17">
        <v>0.72111796639780101</v>
      </c>
      <c r="AF589" s="17"/>
      <c r="AG589" s="17">
        <v>0.71617200282704296</v>
      </c>
      <c r="AH589" s="17">
        <v>0.81124889341180195</v>
      </c>
      <c r="AI589" s="17">
        <v>0.68646845047613603</v>
      </c>
      <c r="AJ589" s="17">
        <v>0.68167522156418703</v>
      </c>
      <c r="AK589" s="17">
        <v>0.76409804541203197</v>
      </c>
      <c r="AL589" s="17">
        <v>0.653661658746444</v>
      </c>
      <c r="AM589" s="17"/>
      <c r="AN589" s="17">
        <v>0.65360341943209099</v>
      </c>
      <c r="AO589" s="17">
        <v>0.65458483113010602</v>
      </c>
      <c r="AP589" s="17">
        <v>0.765507942111051</v>
      </c>
      <c r="AQ589" s="17"/>
      <c r="AR589" s="17">
        <v>0.66020777638252404</v>
      </c>
      <c r="AS589" s="17">
        <v>0.68939534886854603</v>
      </c>
      <c r="AT589" s="17">
        <v>0.72590123403513995</v>
      </c>
      <c r="AU589" s="17"/>
      <c r="AV589" s="17">
        <v>0.74791628620371198</v>
      </c>
      <c r="AW589" s="17">
        <v>0.70338491273982195</v>
      </c>
      <c r="AX589" s="17">
        <v>0.69303920288004595</v>
      </c>
      <c r="AY589" s="17"/>
      <c r="AZ589" s="17">
        <v>0.687822165430233</v>
      </c>
      <c r="BA589" s="17">
        <v>0.67819629289981498</v>
      </c>
    </row>
    <row r="590" spans="2:53" x14ac:dyDescent="0.35">
      <c r="B590" t="s">
        <v>291</v>
      </c>
      <c r="C590" s="17">
        <v>0.15969659174120501</v>
      </c>
      <c r="D590" s="17">
        <v>0.15719924355001899</v>
      </c>
      <c r="E590" s="17">
        <v>0.16037899220346899</v>
      </c>
      <c r="F590" s="17"/>
      <c r="G590" s="17">
        <v>0.24100081913687299</v>
      </c>
      <c r="H590" s="17">
        <v>0.23276588671676701</v>
      </c>
      <c r="I590" s="17">
        <v>0.13066116177814299</v>
      </c>
      <c r="J590" s="17">
        <v>0.15252116730618301</v>
      </c>
      <c r="K590" s="17">
        <v>0.142634862618325</v>
      </c>
      <c r="L590" s="17">
        <v>0.119055426785471</v>
      </c>
      <c r="M590" s="17"/>
      <c r="N590" s="17">
        <v>0.18095283132491599</v>
      </c>
      <c r="O590" s="17">
        <v>0.14570318666750601</v>
      </c>
      <c r="P590" s="17"/>
      <c r="Q590" s="17">
        <v>0.18854261010666801</v>
      </c>
      <c r="R590" s="17">
        <v>0.17748118874065399</v>
      </c>
      <c r="S590" s="17">
        <v>0.20152165565488001</v>
      </c>
      <c r="T590" s="17">
        <v>0.16967874429080901</v>
      </c>
      <c r="U590" s="17">
        <v>0.118140526075404</v>
      </c>
      <c r="V590" s="17">
        <v>0.17086770940304299</v>
      </c>
      <c r="W590" s="17">
        <v>0.17105058511613899</v>
      </c>
      <c r="X590" s="17">
        <v>0.18115877752454601</v>
      </c>
      <c r="Y590" s="17">
        <v>0.118227505885032</v>
      </c>
      <c r="Z590" s="17">
        <v>0.14250338258923601</v>
      </c>
      <c r="AA590" s="17">
        <v>9.5038633971385206E-2</v>
      </c>
      <c r="AB590" s="17">
        <v>6.8327956569492102E-2</v>
      </c>
      <c r="AC590" s="17">
        <v>0.15597115516593599</v>
      </c>
      <c r="AD590" s="17">
        <v>0</v>
      </c>
      <c r="AE590" s="17">
        <v>0.16475596580049201</v>
      </c>
      <c r="AF590" s="17"/>
      <c r="AG590" s="17">
        <v>0.16389091049292101</v>
      </c>
      <c r="AH590" s="17">
        <v>0.12464700867041199</v>
      </c>
      <c r="AI590" s="17">
        <v>0.226538102540978</v>
      </c>
      <c r="AJ590" s="17">
        <v>0.20163087210456901</v>
      </c>
      <c r="AK590" s="17">
        <v>0.13336980373249199</v>
      </c>
      <c r="AL590" s="17">
        <v>0.13224462602272599</v>
      </c>
      <c r="AM590" s="17"/>
      <c r="AN590" s="17">
        <v>0.18369092990170099</v>
      </c>
      <c r="AO590" s="17">
        <v>0.168507300012149</v>
      </c>
      <c r="AP590" s="17">
        <v>0.147382839365575</v>
      </c>
      <c r="AQ590" s="17"/>
      <c r="AR590" s="17">
        <v>0.280124505265195</v>
      </c>
      <c r="AS590" s="17">
        <v>0.165440443963427</v>
      </c>
      <c r="AT590" s="17">
        <v>0.14638141433042501</v>
      </c>
      <c r="AU590" s="17"/>
      <c r="AV590" s="17">
        <v>0.21823713090732</v>
      </c>
      <c r="AW590" s="17">
        <v>0.15264267729483799</v>
      </c>
      <c r="AX590" s="17">
        <v>0.165116347827056</v>
      </c>
      <c r="AY590" s="17"/>
      <c r="AZ590" s="17">
        <v>0.19300944876880799</v>
      </c>
      <c r="BA590" s="17">
        <v>0.115494710794453</v>
      </c>
    </row>
    <row r="591" spans="2:53" x14ac:dyDescent="0.35">
      <c r="B591" t="s">
        <v>130</v>
      </c>
      <c r="C591" s="17">
        <v>0.15661807311079601</v>
      </c>
      <c r="D591" s="17">
        <v>0.116231681035736</v>
      </c>
      <c r="E591" s="17">
        <v>0.193766694653243</v>
      </c>
      <c r="F591" s="17"/>
      <c r="G591" s="17">
        <v>0.18788387044430299</v>
      </c>
      <c r="H591" s="17">
        <v>0.13182656271666601</v>
      </c>
      <c r="I591" s="17">
        <v>0.131071588305533</v>
      </c>
      <c r="J591" s="17">
        <v>0.16833222787291</v>
      </c>
      <c r="K591" s="17">
        <v>0.15162514240744099</v>
      </c>
      <c r="L591" s="17">
        <v>0.169212909853138</v>
      </c>
      <c r="M591" s="17"/>
      <c r="N591" s="17">
        <v>0.14399082861554599</v>
      </c>
      <c r="O591" s="17">
        <v>0.16493083918076901</v>
      </c>
      <c r="P591" s="17"/>
      <c r="Q591" s="17">
        <v>0.250568144372043</v>
      </c>
      <c r="R591" s="17">
        <v>0.18266791177466299</v>
      </c>
      <c r="S591" s="17">
        <v>0.21965546633656399</v>
      </c>
      <c r="T591" s="17">
        <v>0.14955890381772199</v>
      </c>
      <c r="U591" s="17">
        <v>0.17636479272834801</v>
      </c>
      <c r="V591" s="17">
        <v>0.145291608865324</v>
      </c>
      <c r="W591" s="17">
        <v>8.8842902512220795E-2</v>
      </c>
      <c r="X591" s="17">
        <v>0.135479174996534</v>
      </c>
      <c r="Y591" s="17">
        <v>0.12653907987363799</v>
      </c>
      <c r="Z591" s="17">
        <v>7.7630541541983095E-2</v>
      </c>
      <c r="AA591" s="17">
        <v>0.112820250480147</v>
      </c>
      <c r="AB591" s="17">
        <v>7.8136000639083103E-2</v>
      </c>
      <c r="AC591" s="17">
        <v>0</v>
      </c>
      <c r="AD591" s="17">
        <v>4.6583594591393197E-2</v>
      </c>
      <c r="AE591" s="17">
        <v>0.114126067801707</v>
      </c>
      <c r="AF591" s="17"/>
      <c r="AG591" s="17">
        <v>0.119937086680036</v>
      </c>
      <c r="AH591" s="17">
        <v>6.4104097917785999E-2</v>
      </c>
      <c r="AI591" s="17">
        <v>8.6993446982885997E-2</v>
      </c>
      <c r="AJ591" s="17">
        <v>0.116693906331244</v>
      </c>
      <c r="AK591" s="17">
        <v>0.102532150855476</v>
      </c>
      <c r="AL591" s="17">
        <v>0.21409371523083101</v>
      </c>
      <c r="AM591" s="17"/>
      <c r="AN591" s="17">
        <v>0.16270565066620801</v>
      </c>
      <c r="AO591" s="17">
        <v>0.17690786885774601</v>
      </c>
      <c r="AP591" s="17">
        <v>8.7109218523373499E-2</v>
      </c>
      <c r="AQ591" s="17"/>
      <c r="AR591" s="17">
        <v>5.9667718352280803E-2</v>
      </c>
      <c r="AS591" s="17">
        <v>0.145164207168026</v>
      </c>
      <c r="AT591" s="17">
        <v>0.12771735163443501</v>
      </c>
      <c r="AU591" s="17"/>
      <c r="AV591" s="17">
        <v>3.38465828889674E-2</v>
      </c>
      <c r="AW591" s="17">
        <v>0.143972409965339</v>
      </c>
      <c r="AX591" s="17">
        <v>0.14184444929289799</v>
      </c>
      <c r="AY591" s="17"/>
      <c r="AZ591" s="17">
        <v>0.119168385800959</v>
      </c>
      <c r="BA591" s="17">
        <v>0.20630899630573199</v>
      </c>
    </row>
    <row r="592" spans="2:53" x14ac:dyDescent="0.35">
      <c r="C592" s="17"/>
      <c r="D592" s="17"/>
      <c r="E592" s="17"/>
      <c r="F592" s="17"/>
      <c r="G592" s="17"/>
      <c r="H592" s="17"/>
      <c r="I592" s="17"/>
      <c r="J592" s="17"/>
      <c r="K592" s="17"/>
      <c r="L592" s="17"/>
      <c r="M592" s="17"/>
      <c r="N592" s="17"/>
      <c r="O592" s="17"/>
      <c r="P592" s="17"/>
      <c r="Q592" s="17"/>
      <c r="R592" s="17"/>
      <c r="S592" s="17"/>
      <c r="T592" s="17"/>
      <c r="U592" s="17"/>
      <c r="V592" s="17"/>
      <c r="W592" s="17"/>
      <c r="X592" s="17"/>
      <c r="Y592" s="17"/>
      <c r="Z592" s="17"/>
      <c r="AA592" s="17"/>
      <c r="AB592" s="17"/>
      <c r="AC592" s="17"/>
      <c r="AD592" s="17"/>
      <c r="AE592" s="17"/>
      <c r="AF592" s="17"/>
      <c r="AG592" s="17"/>
      <c r="AH592" s="17"/>
      <c r="AI592" s="17"/>
      <c r="AJ592" s="17"/>
      <c r="AK592" s="17"/>
      <c r="AL592" s="17"/>
      <c r="AM592" s="17"/>
      <c r="AN592" s="17"/>
      <c r="AO592" s="17"/>
      <c r="AP592" s="17"/>
      <c r="AQ592" s="17"/>
      <c r="AR592" s="17"/>
      <c r="AS592" s="17"/>
      <c r="AT592" s="17"/>
      <c r="AU592" s="17"/>
      <c r="AV592" s="17"/>
      <c r="AW592" s="17"/>
      <c r="AX592" s="17"/>
      <c r="AY592" s="17"/>
      <c r="AZ592" s="17"/>
      <c r="BA592" s="17"/>
    </row>
    <row r="593" spans="2:53" x14ac:dyDescent="0.35">
      <c r="B593" s="6" t="s">
        <v>295</v>
      </c>
      <c r="C593" s="17"/>
      <c r="D593" s="17"/>
      <c r="E593" s="17"/>
      <c r="F593" s="17"/>
      <c r="G593" s="17"/>
      <c r="H593" s="17"/>
      <c r="I593" s="17"/>
      <c r="J593" s="17"/>
      <c r="K593" s="17"/>
      <c r="L593" s="17"/>
      <c r="M593" s="17"/>
      <c r="N593" s="17"/>
      <c r="O593" s="17"/>
      <c r="P593" s="17"/>
      <c r="Q593" s="17"/>
      <c r="R593" s="17"/>
      <c r="S593" s="17"/>
      <c r="T593" s="17"/>
      <c r="U593" s="17"/>
      <c r="V593" s="17"/>
      <c r="W593" s="17"/>
      <c r="X593" s="17"/>
      <c r="Y593" s="17"/>
      <c r="Z593" s="17"/>
      <c r="AA593" s="17"/>
      <c r="AB593" s="17"/>
      <c r="AC593" s="17"/>
      <c r="AD593" s="17"/>
      <c r="AE593" s="17"/>
      <c r="AF593" s="17"/>
      <c r="AG593" s="17"/>
      <c r="AH593" s="17"/>
      <c r="AI593" s="17"/>
      <c r="AJ593" s="17"/>
      <c r="AK593" s="17"/>
      <c r="AL593" s="17"/>
      <c r="AM593" s="17"/>
      <c r="AN593" s="17"/>
      <c r="AO593" s="17"/>
      <c r="AP593" s="17"/>
      <c r="AQ593" s="17"/>
      <c r="AR593" s="17"/>
      <c r="AS593" s="17"/>
      <c r="AT593" s="17"/>
      <c r="AU593" s="17"/>
      <c r="AV593" s="17"/>
      <c r="AW593" s="17"/>
      <c r="AX593" s="17"/>
      <c r="AY593" s="17"/>
      <c r="AZ593" s="17"/>
      <c r="BA593" s="17"/>
    </row>
    <row r="594" spans="2:53" x14ac:dyDescent="0.35">
      <c r="B594" s="21" t="s">
        <v>86</v>
      </c>
      <c r="C594" s="17"/>
      <c r="D594" s="17"/>
      <c r="E594" s="17"/>
      <c r="F594" s="17"/>
      <c r="G594" s="17"/>
      <c r="H594" s="17"/>
      <c r="I594" s="17"/>
      <c r="J594" s="17"/>
      <c r="K594" s="17"/>
      <c r="L594" s="17"/>
      <c r="M594" s="17"/>
      <c r="N594" s="17"/>
      <c r="O594" s="17"/>
      <c r="P594" s="17"/>
      <c r="Q594" s="17"/>
      <c r="R594" s="17"/>
      <c r="S594" s="17"/>
      <c r="T594" s="17"/>
      <c r="U594" s="17"/>
      <c r="V594" s="17"/>
      <c r="W594" s="17"/>
      <c r="X594" s="17"/>
      <c r="Y594" s="17"/>
      <c r="Z594" s="17"/>
      <c r="AA594" s="17"/>
      <c r="AB594" s="17"/>
      <c r="AC594" s="17"/>
      <c r="AD594" s="17"/>
      <c r="AE594" s="17"/>
      <c r="AF594" s="17"/>
      <c r="AG594" s="17"/>
      <c r="AH594" s="17"/>
      <c r="AI594" s="17"/>
      <c r="AJ594" s="17"/>
      <c r="AK594" s="17"/>
      <c r="AL594" s="17"/>
      <c r="AM594" s="17"/>
      <c r="AN594" s="17"/>
      <c r="AO594" s="17"/>
      <c r="AP594" s="17"/>
      <c r="AQ594" s="17"/>
      <c r="AR594" s="17"/>
      <c r="AS594" s="17"/>
      <c r="AT594" s="17"/>
      <c r="AU594" s="17"/>
      <c r="AV594" s="17"/>
      <c r="AW594" s="17"/>
      <c r="AX594" s="17"/>
      <c r="AY594" s="17"/>
      <c r="AZ594" s="17"/>
      <c r="BA594" s="17"/>
    </row>
    <row r="595" spans="2:53" x14ac:dyDescent="0.35">
      <c r="B595" t="s">
        <v>292</v>
      </c>
      <c r="C595" s="17">
        <v>0.27717092377406399</v>
      </c>
      <c r="D595" s="17">
        <v>0.303852242195501</v>
      </c>
      <c r="E595" s="17">
        <v>0.253427374633101</v>
      </c>
      <c r="F595" s="17"/>
      <c r="G595" s="17">
        <v>0.35521300250255999</v>
      </c>
      <c r="H595" s="17">
        <v>0.38677731247943598</v>
      </c>
      <c r="I595" s="17">
        <v>0.30320928102646</v>
      </c>
      <c r="J595" s="17">
        <v>0.26120051670107403</v>
      </c>
      <c r="K595" s="17">
        <v>0.21178503920823299</v>
      </c>
      <c r="L595" s="17">
        <v>0.219167171287562</v>
      </c>
      <c r="M595" s="17"/>
      <c r="N595" s="17">
        <v>0.31434822252434802</v>
      </c>
      <c r="O595" s="17">
        <v>0.252696368954063</v>
      </c>
      <c r="P595" s="17"/>
      <c r="Q595" s="17">
        <v>0.336425896079663</v>
      </c>
      <c r="R595" s="17">
        <v>0.314918610823895</v>
      </c>
      <c r="S595" s="17">
        <v>0.18744829206084901</v>
      </c>
      <c r="T595" s="17">
        <v>0.29351754348926501</v>
      </c>
      <c r="U595" s="17">
        <v>0.30353627539254802</v>
      </c>
      <c r="V595" s="17">
        <v>0.24823828364116601</v>
      </c>
      <c r="W595" s="17">
        <v>0.29948987411984701</v>
      </c>
      <c r="X595" s="17">
        <v>0.28965455678631502</v>
      </c>
      <c r="Y595" s="17">
        <v>0.27782383523578302</v>
      </c>
      <c r="Z595" s="17">
        <v>0.23552709920569001</v>
      </c>
      <c r="AA595" s="17">
        <v>0.278725147706673</v>
      </c>
      <c r="AB595" s="17">
        <v>0.24384081417667</v>
      </c>
      <c r="AC595" s="17">
        <v>0.40228808278739198</v>
      </c>
      <c r="AD595" s="17">
        <v>0.37377427457034601</v>
      </c>
      <c r="AE595" s="17">
        <v>0.27898372917284597</v>
      </c>
      <c r="AF595" s="17"/>
      <c r="AG595" s="17">
        <v>0.36461221061372301</v>
      </c>
      <c r="AH595" s="17">
        <v>0.17633688937834899</v>
      </c>
      <c r="AI595" s="17">
        <v>0.455578321732859</v>
      </c>
      <c r="AJ595" s="17">
        <v>0.31694232163022501</v>
      </c>
      <c r="AK595" s="17">
        <v>0.23833792506425799</v>
      </c>
      <c r="AL595" s="17">
        <v>0.25575820917238701</v>
      </c>
      <c r="AM595" s="17"/>
      <c r="AN595" s="17">
        <v>0.37410006748522301</v>
      </c>
      <c r="AO595" s="17">
        <v>0.32071007980094302</v>
      </c>
      <c r="AP595" s="17">
        <v>0.206125127199251</v>
      </c>
      <c r="AQ595" s="17"/>
      <c r="AR595" s="17">
        <v>0.46295173058609201</v>
      </c>
      <c r="AS595" s="17">
        <v>0.300948881961425</v>
      </c>
      <c r="AT595" s="17">
        <v>0.249071084668395</v>
      </c>
      <c r="AU595" s="17"/>
      <c r="AV595" s="17">
        <v>0.43004036959498898</v>
      </c>
      <c r="AW595" s="17">
        <v>0.27120344472018199</v>
      </c>
      <c r="AX595" s="17">
        <v>0.27657673644042302</v>
      </c>
      <c r="AY595" s="17"/>
      <c r="AZ595" s="17">
        <v>0.31941141510225302</v>
      </c>
      <c r="BA595" s="17">
        <v>0.22112321921141401</v>
      </c>
    </row>
    <row r="596" spans="2:53" x14ac:dyDescent="0.35">
      <c r="B596" t="s">
        <v>293</v>
      </c>
      <c r="C596" s="17">
        <v>0.342619619558929</v>
      </c>
      <c r="D596" s="17">
        <v>0.35935344217917498</v>
      </c>
      <c r="E596" s="17">
        <v>0.32709582932283998</v>
      </c>
      <c r="F596" s="17"/>
      <c r="G596" s="17">
        <v>0.36553433606402902</v>
      </c>
      <c r="H596" s="17">
        <v>0.37000420669339401</v>
      </c>
      <c r="I596" s="17">
        <v>0.34164158967538899</v>
      </c>
      <c r="J596" s="17">
        <v>0.33160291655101598</v>
      </c>
      <c r="K596" s="17">
        <v>0.30095295781124998</v>
      </c>
      <c r="L596" s="17">
        <v>0.351492952429725</v>
      </c>
      <c r="M596" s="17"/>
      <c r="N596" s="17">
        <v>0.33685533768067299</v>
      </c>
      <c r="O596" s="17">
        <v>0.34641436090834599</v>
      </c>
      <c r="P596" s="17"/>
      <c r="Q596" s="17">
        <v>0.30856154039623701</v>
      </c>
      <c r="R596" s="17">
        <v>0.29185034919303399</v>
      </c>
      <c r="S596" s="17">
        <v>0.421589065471074</v>
      </c>
      <c r="T596" s="17">
        <v>0.30118703046803802</v>
      </c>
      <c r="U596" s="17">
        <v>0.34337914858619001</v>
      </c>
      <c r="V596" s="17">
        <v>0.37872868735097598</v>
      </c>
      <c r="W596" s="17">
        <v>0.332053582570283</v>
      </c>
      <c r="X596" s="17">
        <v>0.28027425895903502</v>
      </c>
      <c r="Y596" s="17">
        <v>0.453159410477809</v>
      </c>
      <c r="Z596" s="17">
        <v>0.338177750025492</v>
      </c>
      <c r="AA596" s="17">
        <v>0.33546196089721703</v>
      </c>
      <c r="AB596" s="17">
        <v>0.42413173453759301</v>
      </c>
      <c r="AC596" s="17">
        <v>0.44066281913625999</v>
      </c>
      <c r="AD596" s="17">
        <v>0.24228409451924399</v>
      </c>
      <c r="AE596" s="17">
        <v>0.40853162767831303</v>
      </c>
      <c r="AF596" s="17"/>
      <c r="AG596" s="17">
        <v>0.44190458790669601</v>
      </c>
      <c r="AH596" s="17">
        <v>0.30303952450949501</v>
      </c>
      <c r="AI596" s="17">
        <v>0.353186921811668</v>
      </c>
      <c r="AJ596" s="17">
        <v>0.41314225465705601</v>
      </c>
      <c r="AK596" s="17">
        <v>0.41157849687599202</v>
      </c>
      <c r="AL596" s="17">
        <v>0.28641229818230701</v>
      </c>
      <c r="AM596" s="17"/>
      <c r="AN596" s="17">
        <v>0.38131485994366798</v>
      </c>
      <c r="AO596" s="17">
        <v>0.35064352241430602</v>
      </c>
      <c r="AP596" s="17">
        <v>0.34929737279721401</v>
      </c>
      <c r="AQ596" s="17"/>
      <c r="AR596" s="17">
        <v>0.400636105145037</v>
      </c>
      <c r="AS596" s="17">
        <v>0.43009886247421902</v>
      </c>
      <c r="AT596" s="17">
        <v>0.29969046574700697</v>
      </c>
      <c r="AU596" s="17"/>
      <c r="AV596" s="17">
        <v>0.42326163087837898</v>
      </c>
      <c r="AW596" s="17">
        <v>0.40868071037353598</v>
      </c>
      <c r="AX596" s="17">
        <v>0.27290735423187101</v>
      </c>
      <c r="AY596" s="17"/>
      <c r="AZ596" s="17">
        <v>0.368699068976585</v>
      </c>
      <c r="BA596" s="17">
        <v>0.30801554109874502</v>
      </c>
    </row>
    <row r="597" spans="2:53" x14ac:dyDescent="0.35">
      <c r="B597" t="s">
        <v>294</v>
      </c>
      <c r="C597" s="17">
        <v>0.23947881621542999</v>
      </c>
      <c r="D597" s="17">
        <v>0.24687168418462199</v>
      </c>
      <c r="E597" s="17">
        <v>0.232212749868968</v>
      </c>
      <c r="F597" s="17"/>
      <c r="G597" s="17">
        <v>0.102279491406483</v>
      </c>
      <c r="H597" s="17">
        <v>0.115959983858303</v>
      </c>
      <c r="I597" s="17">
        <v>0.233569469645905</v>
      </c>
      <c r="J597" s="17">
        <v>0.27034514478566701</v>
      </c>
      <c r="K597" s="17">
        <v>0.31931723005296397</v>
      </c>
      <c r="L597" s="17">
        <v>0.29794356316057302</v>
      </c>
      <c r="M597" s="17"/>
      <c r="N597" s="17">
        <v>0.22149870578175501</v>
      </c>
      <c r="O597" s="17">
        <v>0.25131548034303303</v>
      </c>
      <c r="P597" s="17"/>
      <c r="Q597" s="17">
        <v>0.16587357948780401</v>
      </c>
      <c r="R597" s="17">
        <v>0.19854415597991701</v>
      </c>
      <c r="S597" s="17">
        <v>0.217802072525905</v>
      </c>
      <c r="T597" s="17">
        <v>0.26564561083555499</v>
      </c>
      <c r="U597" s="17">
        <v>0.224958283627372</v>
      </c>
      <c r="V597" s="17">
        <v>0.23277934966614</v>
      </c>
      <c r="W597" s="17">
        <v>0.25366989715708599</v>
      </c>
      <c r="X597" s="17">
        <v>0.30200385223113602</v>
      </c>
      <c r="Y597" s="17">
        <v>0.22192858580809999</v>
      </c>
      <c r="Z597" s="17">
        <v>0.321916051863404</v>
      </c>
      <c r="AA597" s="17">
        <v>0.29676973091328801</v>
      </c>
      <c r="AB597" s="17">
        <v>0.22924853697030301</v>
      </c>
      <c r="AC597" s="17">
        <v>0.15704909807634801</v>
      </c>
      <c r="AD597" s="17">
        <v>0.33735803631901701</v>
      </c>
      <c r="AE597" s="17">
        <v>0.21825422130199401</v>
      </c>
      <c r="AF597" s="17"/>
      <c r="AG597" s="17">
        <v>0.16622420053589301</v>
      </c>
      <c r="AH597" s="17">
        <v>0.425544708760483</v>
      </c>
      <c r="AI597" s="17">
        <v>0.130692089290985</v>
      </c>
      <c r="AJ597" s="17">
        <v>0.146554128528226</v>
      </c>
      <c r="AK597" s="17">
        <v>0.235562278479967</v>
      </c>
      <c r="AL597" s="17">
        <v>0.24268344427055999</v>
      </c>
      <c r="AM597" s="17"/>
      <c r="AN597" s="17">
        <v>0.14053849644635999</v>
      </c>
      <c r="AO597" s="17">
        <v>0.18149482568856601</v>
      </c>
      <c r="AP597" s="17">
        <v>0.35108473148539199</v>
      </c>
      <c r="AQ597" s="17"/>
      <c r="AR597" s="17">
        <v>0.102264337877105</v>
      </c>
      <c r="AS597" s="17">
        <v>0.16417149841179901</v>
      </c>
      <c r="AT597" s="17">
        <v>0.32025799450620202</v>
      </c>
      <c r="AU597" s="17"/>
      <c r="AV597" s="17">
        <v>0.109423260421879</v>
      </c>
      <c r="AW597" s="17">
        <v>0.21930887196908799</v>
      </c>
      <c r="AX597" s="17">
        <v>0.31258599068561199</v>
      </c>
      <c r="AY597" s="17"/>
      <c r="AZ597" s="17">
        <v>0.219525617653377</v>
      </c>
      <c r="BA597" s="17">
        <v>0.265954146944822</v>
      </c>
    </row>
    <row r="598" spans="2:53" x14ac:dyDescent="0.35">
      <c r="B598" t="s">
        <v>130</v>
      </c>
      <c r="C598" s="17">
        <v>0.14073064045157699</v>
      </c>
      <c r="D598" s="17">
        <v>8.9922631440702505E-2</v>
      </c>
      <c r="E598" s="17">
        <v>0.18726404617509099</v>
      </c>
      <c r="F598" s="17"/>
      <c r="G598" s="17">
        <v>0.176973170026927</v>
      </c>
      <c r="H598" s="17">
        <v>0.12725849696886701</v>
      </c>
      <c r="I598" s="17">
        <v>0.121579659652246</v>
      </c>
      <c r="J598" s="17">
        <v>0.13685142196224201</v>
      </c>
      <c r="K598" s="17">
        <v>0.167944772927553</v>
      </c>
      <c r="L598" s="17">
        <v>0.13139631312214101</v>
      </c>
      <c r="M598" s="17"/>
      <c r="N598" s="17">
        <v>0.127297734013224</v>
      </c>
      <c r="O598" s="17">
        <v>0.14957378979455899</v>
      </c>
      <c r="P598" s="17"/>
      <c r="Q598" s="17">
        <v>0.189138984036296</v>
      </c>
      <c r="R598" s="17">
        <v>0.19468688400315401</v>
      </c>
      <c r="S598" s="17">
        <v>0.17316056994217199</v>
      </c>
      <c r="T598" s="17">
        <v>0.13964981520714201</v>
      </c>
      <c r="U598" s="17">
        <v>0.12812629239388901</v>
      </c>
      <c r="V598" s="17">
        <v>0.14025367934171701</v>
      </c>
      <c r="W598" s="17">
        <v>0.114786646152784</v>
      </c>
      <c r="X598" s="17">
        <v>0.128067332023514</v>
      </c>
      <c r="Y598" s="17">
        <v>4.70881684783079E-2</v>
      </c>
      <c r="Z598" s="17">
        <v>0.104379098905414</v>
      </c>
      <c r="AA598" s="17">
        <v>8.9043160482822403E-2</v>
      </c>
      <c r="AB598" s="17">
        <v>0.102778914315434</v>
      </c>
      <c r="AC598" s="17">
        <v>0</v>
      </c>
      <c r="AD598" s="17">
        <v>4.6583594591393197E-2</v>
      </c>
      <c r="AE598" s="17">
        <v>9.4230421846847295E-2</v>
      </c>
      <c r="AF598" s="17"/>
      <c r="AG598" s="17">
        <v>2.7259000943688199E-2</v>
      </c>
      <c r="AH598" s="17">
        <v>9.5078877351673002E-2</v>
      </c>
      <c r="AI598" s="17">
        <v>6.05426671644878E-2</v>
      </c>
      <c r="AJ598" s="17">
        <v>0.123361295184493</v>
      </c>
      <c r="AK598" s="17">
        <v>0.11452129957978301</v>
      </c>
      <c r="AL598" s="17">
        <v>0.21514604837474599</v>
      </c>
      <c r="AM598" s="17"/>
      <c r="AN598" s="17">
        <v>0.10404657612475</v>
      </c>
      <c r="AO598" s="17">
        <v>0.14715157209618501</v>
      </c>
      <c r="AP598" s="17">
        <v>9.3492768518143698E-2</v>
      </c>
      <c r="AQ598" s="17"/>
      <c r="AR598" s="17">
        <v>3.4147826391765702E-2</v>
      </c>
      <c r="AS598" s="17">
        <v>0.104780757152557</v>
      </c>
      <c r="AT598" s="17">
        <v>0.13098045507839601</v>
      </c>
      <c r="AU598" s="17"/>
      <c r="AV598" s="17">
        <v>3.7274739104752999E-2</v>
      </c>
      <c r="AW598" s="17">
        <v>0.100806972937193</v>
      </c>
      <c r="AX598" s="17">
        <v>0.137929918642094</v>
      </c>
      <c r="AY598" s="17"/>
      <c r="AZ598" s="17">
        <v>9.2363898267784406E-2</v>
      </c>
      <c r="BA598" s="17">
        <v>0.204907092745018</v>
      </c>
    </row>
    <row r="599" spans="2:53" x14ac:dyDescent="0.35">
      <c r="C599" s="17"/>
      <c r="D599" s="17"/>
      <c r="E599" s="17"/>
      <c r="F599" s="17"/>
      <c r="G599" s="17"/>
      <c r="H599" s="17"/>
      <c r="I599" s="17"/>
      <c r="J599" s="17"/>
      <c r="K599" s="17"/>
      <c r="L599" s="17"/>
      <c r="M599" s="17"/>
      <c r="N599" s="17"/>
      <c r="O599" s="17"/>
      <c r="P599" s="17"/>
      <c r="Q599" s="17"/>
      <c r="R599" s="17"/>
      <c r="S599" s="17"/>
      <c r="T599" s="17"/>
      <c r="U599" s="17"/>
      <c r="V599" s="17"/>
      <c r="W599" s="17"/>
      <c r="X599" s="17"/>
      <c r="Y599" s="17"/>
      <c r="Z599" s="17"/>
      <c r="AA599" s="17"/>
      <c r="AB599" s="17"/>
      <c r="AC599" s="17"/>
      <c r="AD599" s="17"/>
      <c r="AE599" s="17"/>
      <c r="AF599" s="17"/>
      <c r="AG599" s="17"/>
      <c r="AH599" s="17"/>
      <c r="AI599" s="17"/>
      <c r="AJ599" s="17"/>
      <c r="AK599" s="17"/>
      <c r="AL599" s="17"/>
      <c r="AM599" s="17"/>
      <c r="AN599" s="17"/>
      <c r="AO599" s="17"/>
      <c r="AP599" s="17"/>
      <c r="AQ599" s="17"/>
      <c r="AR599" s="17"/>
      <c r="AS599" s="17"/>
      <c r="AT599" s="17"/>
      <c r="AU599" s="17"/>
      <c r="AV599" s="17"/>
      <c r="AW599" s="17"/>
      <c r="AX599" s="17"/>
      <c r="AY599" s="17"/>
      <c r="AZ599" s="17"/>
      <c r="BA599" s="17"/>
    </row>
    <row r="600" spans="2:53" x14ac:dyDescent="0.35">
      <c r="B600" s="6" t="s">
        <v>307</v>
      </c>
      <c r="C600" s="17"/>
      <c r="D600" s="17"/>
      <c r="E600" s="17"/>
      <c r="F600" s="17"/>
      <c r="G600" s="17"/>
      <c r="H600" s="17"/>
      <c r="I600" s="17"/>
      <c r="J600" s="17"/>
      <c r="K600" s="17"/>
      <c r="L600" s="17"/>
      <c r="M600" s="17"/>
      <c r="N600" s="17"/>
      <c r="O600" s="17"/>
      <c r="P600" s="17"/>
      <c r="Q600" s="17"/>
      <c r="R600" s="17"/>
      <c r="S600" s="17"/>
      <c r="T600" s="17"/>
      <c r="U600" s="17"/>
      <c r="V600" s="17"/>
      <c r="W600" s="17"/>
      <c r="X600" s="17"/>
      <c r="Y600" s="17"/>
      <c r="Z600" s="17"/>
      <c r="AA600" s="17"/>
      <c r="AB600" s="17"/>
      <c r="AC600" s="17"/>
      <c r="AD600" s="17"/>
      <c r="AE600" s="17"/>
      <c r="AF600" s="17"/>
      <c r="AG600" s="17"/>
      <c r="AH600" s="17"/>
      <c r="AI600" s="17"/>
      <c r="AJ600" s="17"/>
      <c r="AK600" s="17"/>
      <c r="AL600" s="17"/>
      <c r="AM600" s="17"/>
      <c r="AN600" s="17"/>
      <c r="AO600" s="17"/>
      <c r="AP600" s="17"/>
      <c r="AQ600" s="17"/>
      <c r="AR600" s="17"/>
      <c r="AS600" s="17"/>
      <c r="AT600" s="17"/>
      <c r="AU600" s="17"/>
      <c r="AV600" s="17"/>
      <c r="AW600" s="17"/>
      <c r="AX600" s="17"/>
      <c r="AY600" s="17"/>
      <c r="AZ600" s="17"/>
      <c r="BA600" s="17"/>
    </row>
    <row r="601" spans="2:53" x14ac:dyDescent="0.35">
      <c r="B601" s="21" t="s">
        <v>86</v>
      </c>
      <c r="C601" s="17"/>
      <c r="D601" s="17"/>
      <c r="E601" s="17"/>
      <c r="F601" s="17"/>
      <c r="G601" s="17"/>
      <c r="H601" s="17"/>
      <c r="I601" s="17"/>
      <c r="J601" s="17"/>
      <c r="K601" s="17"/>
      <c r="L601" s="17"/>
      <c r="M601" s="17"/>
      <c r="N601" s="17"/>
      <c r="O601" s="17"/>
      <c r="P601" s="17"/>
      <c r="Q601" s="17"/>
      <c r="R601" s="17"/>
      <c r="S601" s="17"/>
      <c r="T601" s="17"/>
      <c r="U601" s="17"/>
      <c r="V601" s="17"/>
      <c r="W601" s="17"/>
      <c r="X601" s="17"/>
      <c r="Y601" s="17"/>
      <c r="Z601" s="17"/>
      <c r="AA601" s="17"/>
      <c r="AB601" s="17"/>
      <c r="AC601" s="17"/>
      <c r="AD601" s="17"/>
      <c r="AE601" s="17"/>
      <c r="AF601" s="17"/>
      <c r="AG601" s="17"/>
      <c r="AH601" s="17"/>
      <c r="AI601" s="17"/>
      <c r="AJ601" s="17"/>
      <c r="AK601" s="17"/>
      <c r="AL601" s="17"/>
      <c r="AM601" s="17"/>
      <c r="AN601" s="17"/>
      <c r="AO601" s="17"/>
      <c r="AP601" s="17"/>
      <c r="AQ601" s="17"/>
      <c r="AR601" s="17"/>
      <c r="AS601" s="17"/>
      <c r="AT601" s="17"/>
      <c r="AU601" s="17"/>
      <c r="AV601" s="17"/>
      <c r="AW601" s="17"/>
      <c r="AX601" s="17"/>
      <c r="AY601" s="17"/>
      <c r="AZ601" s="17"/>
      <c r="BA601" s="17"/>
    </row>
    <row r="602" spans="2:53" x14ac:dyDescent="0.35">
      <c r="B602" t="s">
        <v>296</v>
      </c>
      <c r="C602" s="17">
        <v>0.42266874682834099</v>
      </c>
      <c r="D602" s="17">
        <v>0.44184333669211201</v>
      </c>
      <c r="E602" s="17">
        <v>0.40538395412175898</v>
      </c>
      <c r="F602" s="17"/>
      <c r="G602" s="17">
        <v>0.252561164886561</v>
      </c>
      <c r="H602" s="17">
        <v>0.390208575844812</v>
      </c>
      <c r="I602" s="17">
        <v>0.36259340108955301</v>
      </c>
      <c r="J602" s="17">
        <v>0.426545822047455</v>
      </c>
      <c r="K602" s="17">
        <v>0.47133642654237701</v>
      </c>
      <c r="L602" s="17">
        <v>0.51246389385643698</v>
      </c>
      <c r="M602" s="17"/>
      <c r="N602" s="17">
        <v>0.43181131974258402</v>
      </c>
      <c r="O602" s="17">
        <v>0.41665000933241703</v>
      </c>
      <c r="P602" s="17"/>
      <c r="Q602" s="17">
        <v>0.24600621642640699</v>
      </c>
      <c r="R602" s="17">
        <v>0.46066287701514702</v>
      </c>
      <c r="S602" s="17">
        <v>0.39523641208621701</v>
      </c>
      <c r="T602" s="17">
        <v>0.43007805221072598</v>
      </c>
      <c r="U602" s="17">
        <v>0.41356607942759799</v>
      </c>
      <c r="V602" s="17">
        <v>0.422159545069343</v>
      </c>
      <c r="W602" s="17">
        <v>0.49617374240130502</v>
      </c>
      <c r="X602" s="17">
        <v>0.50122642422017605</v>
      </c>
      <c r="Y602" s="17">
        <v>0.44740303458057001</v>
      </c>
      <c r="Z602" s="17">
        <v>0.433047106032519</v>
      </c>
      <c r="AA602" s="17">
        <v>0.46861953879601798</v>
      </c>
      <c r="AB602" s="17">
        <v>0.45441896849551</v>
      </c>
      <c r="AC602" s="17">
        <v>0.49057494189824302</v>
      </c>
      <c r="AD602" s="17">
        <v>0.357806432877674</v>
      </c>
      <c r="AE602" s="17">
        <v>0.49608680205247702</v>
      </c>
      <c r="AF602" s="17"/>
      <c r="AG602" s="17">
        <v>0.44727769956916402</v>
      </c>
      <c r="AH602" s="17">
        <v>0.61261728669774596</v>
      </c>
      <c r="AI602" s="17">
        <v>0.334208976906608</v>
      </c>
      <c r="AJ602" s="17">
        <v>0.34062710800326801</v>
      </c>
      <c r="AK602" s="17">
        <v>0.49467881655551099</v>
      </c>
      <c r="AL602" s="17">
        <v>0.38128615514529801</v>
      </c>
      <c r="AM602" s="17"/>
      <c r="AN602" s="17">
        <v>0.38044326977944798</v>
      </c>
      <c r="AO602" s="17">
        <v>0.35286057699816498</v>
      </c>
      <c r="AP602" s="17">
        <v>0.53095676056741703</v>
      </c>
      <c r="AQ602" s="17"/>
      <c r="AR602" s="17">
        <v>0.32931763067195702</v>
      </c>
      <c r="AS602" s="17">
        <v>0.43022074368600699</v>
      </c>
      <c r="AT602" s="17">
        <v>0.46171499984778602</v>
      </c>
      <c r="AU602" s="17"/>
      <c r="AV602" s="17">
        <v>0.40995960904742501</v>
      </c>
      <c r="AW602" s="17">
        <v>0.42443478166419302</v>
      </c>
      <c r="AX602" s="17">
        <v>0.469050710900205</v>
      </c>
      <c r="AY602" s="17"/>
      <c r="AZ602" s="17">
        <v>0.447501493815193</v>
      </c>
      <c r="BA602" s="17">
        <v>0.38971888230654</v>
      </c>
    </row>
    <row r="603" spans="2:53" x14ac:dyDescent="0.35">
      <c r="B603" t="s">
        <v>297</v>
      </c>
      <c r="C603" s="17">
        <v>0.37503994212672798</v>
      </c>
      <c r="D603" s="17">
        <v>0.42471966996148802</v>
      </c>
      <c r="E603" s="17">
        <v>0.32994831396497498</v>
      </c>
      <c r="F603" s="17"/>
      <c r="G603" s="17">
        <v>0.24242281816090999</v>
      </c>
      <c r="H603" s="17">
        <v>0.35380591478733903</v>
      </c>
      <c r="I603" s="17">
        <v>0.40423647212515701</v>
      </c>
      <c r="J603" s="17">
        <v>0.40046898873146702</v>
      </c>
      <c r="K603" s="17">
        <v>0.37951631626857002</v>
      </c>
      <c r="L603" s="17">
        <v>0.40251461251300402</v>
      </c>
      <c r="M603" s="17"/>
      <c r="N603" s="17">
        <v>0.38067980279069902</v>
      </c>
      <c r="O603" s="17">
        <v>0.37132710973606298</v>
      </c>
      <c r="P603" s="17"/>
      <c r="Q603" s="17">
        <v>0.22942207485795801</v>
      </c>
      <c r="R603" s="17">
        <v>0.353337192248251</v>
      </c>
      <c r="S603" s="17">
        <v>0.34259270200888597</v>
      </c>
      <c r="T603" s="17">
        <v>0.394679553877119</v>
      </c>
      <c r="U603" s="17">
        <v>0.367385153759691</v>
      </c>
      <c r="V603" s="17">
        <v>0.39195899537450801</v>
      </c>
      <c r="W603" s="17">
        <v>0.39151618640993902</v>
      </c>
      <c r="X603" s="17">
        <v>0.41476397301203899</v>
      </c>
      <c r="Y603" s="17">
        <v>0.40610301876128102</v>
      </c>
      <c r="Z603" s="17">
        <v>0.37829454482272001</v>
      </c>
      <c r="AA603" s="17">
        <v>0.44914703721152799</v>
      </c>
      <c r="AB603" s="17">
        <v>0.41291264905017999</v>
      </c>
      <c r="AC603" s="17">
        <v>0.581442690350779</v>
      </c>
      <c r="AD603" s="17">
        <v>0.37544989472120199</v>
      </c>
      <c r="AE603" s="17">
        <v>0.69843007000078405</v>
      </c>
      <c r="AF603" s="17"/>
      <c r="AG603" s="17">
        <v>0.42796489914958502</v>
      </c>
      <c r="AH603" s="17">
        <v>0.45682446690842798</v>
      </c>
      <c r="AI603" s="17">
        <v>0.342901646042783</v>
      </c>
      <c r="AJ603" s="17">
        <v>0.33088974432107099</v>
      </c>
      <c r="AK603" s="17">
        <v>0.41443344509452901</v>
      </c>
      <c r="AL603" s="17">
        <v>0.34032480231603801</v>
      </c>
      <c r="AM603" s="17"/>
      <c r="AN603" s="17">
        <v>0.33447417513556998</v>
      </c>
      <c r="AO603" s="17">
        <v>0.39900251034966699</v>
      </c>
      <c r="AP603" s="17">
        <v>0.42389708266847997</v>
      </c>
      <c r="AQ603" s="17"/>
      <c r="AR603" s="17">
        <v>0.272873771023464</v>
      </c>
      <c r="AS603" s="17">
        <v>0.388809427955361</v>
      </c>
      <c r="AT603" s="17">
        <v>0.41092283907397298</v>
      </c>
      <c r="AU603" s="17"/>
      <c r="AV603" s="17">
        <v>0.40421831761545601</v>
      </c>
      <c r="AW603" s="17">
        <v>0.38588807046419199</v>
      </c>
      <c r="AX603" s="17">
        <v>0.38799438104085199</v>
      </c>
      <c r="AY603" s="17"/>
      <c r="AZ603" s="17">
        <v>0.362696274476904</v>
      </c>
      <c r="BA603" s="17">
        <v>0.39141840307505599</v>
      </c>
    </row>
    <row r="604" spans="2:53" x14ac:dyDescent="0.35">
      <c r="B604" t="s">
        <v>298</v>
      </c>
      <c r="C604" s="17">
        <v>0.31257677244543303</v>
      </c>
      <c r="D604" s="17">
        <v>0.34741083825320301</v>
      </c>
      <c r="E604" s="17">
        <v>0.282136160069139</v>
      </c>
      <c r="F604" s="17"/>
      <c r="G604" s="17">
        <v>0.24057588468633201</v>
      </c>
      <c r="H604" s="17">
        <v>0.20824469473904</v>
      </c>
      <c r="I604" s="17">
        <v>0.301870491739613</v>
      </c>
      <c r="J604" s="17">
        <v>0.30388653369914398</v>
      </c>
      <c r="K604" s="17">
        <v>0.298551624067314</v>
      </c>
      <c r="L604" s="17">
        <v>0.42082073401582798</v>
      </c>
      <c r="M604" s="17"/>
      <c r="N604" s="17">
        <v>0.29748851668188098</v>
      </c>
      <c r="O604" s="17">
        <v>0.32250967115611301</v>
      </c>
      <c r="P604" s="17"/>
      <c r="Q604" s="17">
        <v>0.21974201017431799</v>
      </c>
      <c r="R604" s="17">
        <v>0.21489408318942099</v>
      </c>
      <c r="S604" s="17">
        <v>0.223261640778946</v>
      </c>
      <c r="T604" s="17">
        <v>0.30911819904873</v>
      </c>
      <c r="U604" s="17">
        <v>0.37218249660208302</v>
      </c>
      <c r="V604" s="17">
        <v>0.31420994205858299</v>
      </c>
      <c r="W604" s="17">
        <v>0.37679010383883998</v>
      </c>
      <c r="X604" s="17">
        <v>0.42468014254493802</v>
      </c>
      <c r="Y604" s="17">
        <v>0.32008352339030299</v>
      </c>
      <c r="Z604" s="17">
        <v>0.36631372589255201</v>
      </c>
      <c r="AA604" s="17">
        <v>0.25903452794569098</v>
      </c>
      <c r="AB604" s="17">
        <v>0.31447629583168002</v>
      </c>
      <c r="AC604" s="17">
        <v>0.34196323981866</v>
      </c>
      <c r="AD604" s="17">
        <v>0.33354884247895</v>
      </c>
      <c r="AE604" s="17">
        <v>0.43159848508021498</v>
      </c>
      <c r="AF604" s="17"/>
      <c r="AG604" s="17">
        <v>0.39919418694569903</v>
      </c>
      <c r="AH604" s="17">
        <v>0.41048103775879302</v>
      </c>
      <c r="AI604" s="17">
        <v>0.23609313716317901</v>
      </c>
      <c r="AJ604" s="17">
        <v>0.25149795676750097</v>
      </c>
      <c r="AK604" s="17">
        <v>0.401033961202728</v>
      </c>
      <c r="AL604" s="17">
        <v>0.26593667100764001</v>
      </c>
      <c r="AM604" s="17"/>
      <c r="AN604" s="17">
        <v>0.233718166083802</v>
      </c>
      <c r="AO604" s="17">
        <v>0.30250697761913797</v>
      </c>
      <c r="AP604" s="17">
        <v>0.41553561634081398</v>
      </c>
      <c r="AQ604" s="17"/>
      <c r="AR604" s="17">
        <v>0.25523909937980799</v>
      </c>
      <c r="AS604" s="17">
        <v>0.37980873491144501</v>
      </c>
      <c r="AT604" s="17">
        <v>0.29706173215439802</v>
      </c>
      <c r="AU604" s="17"/>
      <c r="AV604" s="17">
        <v>0.31817784294579099</v>
      </c>
      <c r="AW604" s="17">
        <v>0.34570448006919202</v>
      </c>
      <c r="AX604" s="17">
        <v>0.305514607946062</v>
      </c>
      <c r="AY604" s="17"/>
      <c r="AZ604" s="17">
        <v>0.30982147732661303</v>
      </c>
      <c r="BA604" s="17">
        <v>0.316232695043556</v>
      </c>
    </row>
    <row r="605" spans="2:53" x14ac:dyDescent="0.35">
      <c r="B605" t="s">
        <v>299</v>
      </c>
      <c r="C605" s="17">
        <v>0.30156679093063099</v>
      </c>
      <c r="D605" s="17">
        <v>0.28100056836168602</v>
      </c>
      <c r="E605" s="17">
        <v>0.31912623625582298</v>
      </c>
      <c r="F605" s="17"/>
      <c r="G605" s="17">
        <v>0.25599041435445202</v>
      </c>
      <c r="H605" s="17">
        <v>0.33852475875645599</v>
      </c>
      <c r="I605" s="17">
        <v>0.285025326647878</v>
      </c>
      <c r="J605" s="17">
        <v>0.29579292421127201</v>
      </c>
      <c r="K605" s="17">
        <v>0.30205163111733702</v>
      </c>
      <c r="L605" s="17">
        <v>0.31228159618242601</v>
      </c>
      <c r="M605" s="17"/>
      <c r="N605" s="17">
        <v>0.30084173644388001</v>
      </c>
      <c r="O605" s="17">
        <v>0.30204410871271797</v>
      </c>
      <c r="P605" s="17"/>
      <c r="Q605" s="17">
        <v>0.29137072638025502</v>
      </c>
      <c r="R605" s="17">
        <v>0.30578559419566198</v>
      </c>
      <c r="S605" s="17">
        <v>0.280378582722142</v>
      </c>
      <c r="T605" s="17">
        <v>0.28178515735557602</v>
      </c>
      <c r="U605" s="17">
        <v>0.34272627916078302</v>
      </c>
      <c r="V605" s="17">
        <v>0.29723961907859697</v>
      </c>
      <c r="W605" s="17">
        <v>0.30024011969848502</v>
      </c>
      <c r="X605" s="17">
        <v>0.26518651177916402</v>
      </c>
      <c r="Y605" s="17">
        <v>0.32268231648089202</v>
      </c>
      <c r="Z605" s="17">
        <v>0.36539579153382601</v>
      </c>
      <c r="AA605" s="17">
        <v>0.25666917029426101</v>
      </c>
      <c r="AB605" s="17">
        <v>0.27230389594704901</v>
      </c>
      <c r="AC605" s="17">
        <v>0.35689454445290097</v>
      </c>
      <c r="AD605" s="17">
        <v>0.26531941332647002</v>
      </c>
      <c r="AE605" s="17">
        <v>0.33741391416039901</v>
      </c>
      <c r="AF605" s="17"/>
      <c r="AG605" s="17">
        <v>0.39439832811486902</v>
      </c>
      <c r="AH605" s="17">
        <v>0.232946386203118</v>
      </c>
      <c r="AI605" s="17">
        <v>0.400419465947009</v>
      </c>
      <c r="AJ605" s="17">
        <v>0.37101726048551498</v>
      </c>
      <c r="AK605" s="17">
        <v>0.29044862699935098</v>
      </c>
      <c r="AL605" s="17">
        <v>0.28755640243402403</v>
      </c>
      <c r="AM605" s="17"/>
      <c r="AN605" s="17">
        <v>0.399234659013321</v>
      </c>
      <c r="AO605" s="17">
        <v>0.318294266871255</v>
      </c>
      <c r="AP605" s="17">
        <v>0.24891034353130201</v>
      </c>
      <c r="AQ605" s="17"/>
      <c r="AR605" s="17">
        <v>0.37913535073855997</v>
      </c>
      <c r="AS605" s="17">
        <v>0.34237083333128299</v>
      </c>
      <c r="AT605" s="17">
        <v>0.28268904644563297</v>
      </c>
      <c r="AU605" s="17"/>
      <c r="AV605" s="17">
        <v>0.38749657687786898</v>
      </c>
      <c r="AW605" s="17">
        <v>0.344224435312176</v>
      </c>
      <c r="AX605" s="17">
        <v>0.25895333785500602</v>
      </c>
      <c r="AY605" s="17"/>
      <c r="AZ605" s="17">
        <v>0.33439918609882602</v>
      </c>
      <c r="BA605" s="17">
        <v>0.258002421137347</v>
      </c>
    </row>
    <row r="606" spans="2:53" x14ac:dyDescent="0.35">
      <c r="B606" t="s">
        <v>300</v>
      </c>
      <c r="C606" s="17">
        <v>0.28152978202054801</v>
      </c>
      <c r="D606" s="17">
        <v>0.27049595964127099</v>
      </c>
      <c r="E606" s="17">
        <v>0.29038157706506701</v>
      </c>
      <c r="F606" s="17"/>
      <c r="G606" s="17">
        <v>0.36793094469332199</v>
      </c>
      <c r="H606" s="17">
        <v>0.25620577240098902</v>
      </c>
      <c r="I606" s="17">
        <v>0.29962057496009797</v>
      </c>
      <c r="J606" s="17">
        <v>0.23170369635564</v>
      </c>
      <c r="K606" s="17">
        <v>0.25159665368814699</v>
      </c>
      <c r="L606" s="17">
        <v>0.30144743130895701</v>
      </c>
      <c r="M606" s="17"/>
      <c r="N606" s="17">
        <v>0.29610968922410402</v>
      </c>
      <c r="O606" s="17">
        <v>0.27193153927244501</v>
      </c>
      <c r="P606" s="17"/>
      <c r="Q606" s="17">
        <v>0.276494844630014</v>
      </c>
      <c r="R606" s="17">
        <v>0.30869440531457798</v>
      </c>
      <c r="S606" s="17">
        <v>0.27201667263360102</v>
      </c>
      <c r="T606" s="17">
        <v>0.314768086887182</v>
      </c>
      <c r="U606" s="17">
        <v>0.30985614100500403</v>
      </c>
      <c r="V606" s="17">
        <v>0.22924407516199999</v>
      </c>
      <c r="W606" s="17">
        <v>0.26893682719554601</v>
      </c>
      <c r="X606" s="17">
        <v>0.250078539475871</v>
      </c>
      <c r="Y606" s="17">
        <v>0.35126213177536703</v>
      </c>
      <c r="Z606" s="17">
        <v>0.31447694533508402</v>
      </c>
      <c r="AA606" s="17">
        <v>0.26271068315483298</v>
      </c>
      <c r="AB606" s="17">
        <v>0.169735145622115</v>
      </c>
      <c r="AC606" s="17">
        <v>0.253705829358843</v>
      </c>
      <c r="AD606" s="17">
        <v>0.18743221012839401</v>
      </c>
      <c r="AE606" s="17">
        <v>0.28464340014425199</v>
      </c>
      <c r="AF606" s="17"/>
      <c r="AG606" s="17">
        <v>0.273881673668048</v>
      </c>
      <c r="AH606" s="17">
        <v>0.16591974597255901</v>
      </c>
      <c r="AI606" s="17">
        <v>0.42745544792123802</v>
      </c>
      <c r="AJ606" s="17">
        <v>0.40856542327374601</v>
      </c>
      <c r="AK606" s="17">
        <v>0.238276883073369</v>
      </c>
      <c r="AL606" s="17">
        <v>0.29735377812604602</v>
      </c>
      <c r="AM606" s="17"/>
      <c r="AN606" s="17">
        <v>0.42108153282132998</v>
      </c>
      <c r="AO606" s="17">
        <v>0.28667213167515299</v>
      </c>
      <c r="AP606" s="17">
        <v>0.204696007833442</v>
      </c>
      <c r="AQ606" s="17"/>
      <c r="AR606" s="17">
        <v>0.27685919419662802</v>
      </c>
      <c r="AS606" s="17">
        <v>0.33656873208761001</v>
      </c>
      <c r="AT606" s="17">
        <v>0.25961602369787201</v>
      </c>
      <c r="AU606" s="17"/>
      <c r="AV606" s="17">
        <v>0.37226001236950201</v>
      </c>
      <c r="AW606" s="17">
        <v>0.31657866089257702</v>
      </c>
      <c r="AX606" s="17">
        <v>0.24121717242462501</v>
      </c>
      <c r="AY606" s="17"/>
      <c r="AZ606" s="17">
        <v>0.31549488178007101</v>
      </c>
      <c r="BA606" s="17">
        <v>0.23646245877442201</v>
      </c>
    </row>
    <row r="607" spans="2:53" x14ac:dyDescent="0.35">
      <c r="B607" t="s">
        <v>301</v>
      </c>
      <c r="C607" s="17">
        <v>0.27717023047106698</v>
      </c>
      <c r="D607" s="17">
        <v>0.29464623941676998</v>
      </c>
      <c r="E607" s="17">
        <v>0.26017759139290603</v>
      </c>
      <c r="F607" s="17"/>
      <c r="G607" s="17">
        <v>0.25252863763301497</v>
      </c>
      <c r="H607" s="17">
        <v>0.29833834039569601</v>
      </c>
      <c r="I607" s="17">
        <v>0.290061131183803</v>
      </c>
      <c r="J607" s="17">
        <v>0.27083068119974701</v>
      </c>
      <c r="K607" s="17">
        <v>0.23437499382965099</v>
      </c>
      <c r="L607" s="17">
        <v>0.29761334385828297</v>
      </c>
      <c r="M607" s="17"/>
      <c r="N607" s="17">
        <v>0.28917274435196799</v>
      </c>
      <c r="O607" s="17">
        <v>0.26926873698362902</v>
      </c>
      <c r="P607" s="17"/>
      <c r="Q607" s="17">
        <v>0.19147119387381301</v>
      </c>
      <c r="R607" s="17">
        <v>0.34908375275313303</v>
      </c>
      <c r="S607" s="17">
        <v>0.28674675994228499</v>
      </c>
      <c r="T607" s="17">
        <v>0.28373931606163399</v>
      </c>
      <c r="U607" s="17">
        <v>0.31504942061643498</v>
      </c>
      <c r="V607" s="17">
        <v>0.294843812523431</v>
      </c>
      <c r="W607" s="17">
        <v>0.236023810867559</v>
      </c>
      <c r="X607" s="17">
        <v>0.26786019510174702</v>
      </c>
      <c r="Y607" s="17">
        <v>0.32289009704215599</v>
      </c>
      <c r="Z607" s="17">
        <v>0.28371360971450699</v>
      </c>
      <c r="AA607" s="17">
        <v>0.22446220945102299</v>
      </c>
      <c r="AB607" s="17">
        <v>0.14997627191719201</v>
      </c>
      <c r="AC607" s="17">
        <v>0.26014059854016103</v>
      </c>
      <c r="AD607" s="17">
        <v>0.585263135445522</v>
      </c>
      <c r="AE607" s="17">
        <v>0.206147299080785</v>
      </c>
      <c r="AF607" s="17"/>
      <c r="AG607" s="17">
        <v>0.31410407035677201</v>
      </c>
      <c r="AH607" s="17">
        <v>0.214550726128346</v>
      </c>
      <c r="AI607" s="17">
        <v>0.32521059226391102</v>
      </c>
      <c r="AJ607" s="17">
        <v>0.41681552831659702</v>
      </c>
      <c r="AK607" s="17">
        <v>0.24857612152271299</v>
      </c>
      <c r="AL607" s="17">
        <v>0.25415871647557298</v>
      </c>
      <c r="AM607" s="17"/>
      <c r="AN607" s="17">
        <v>0.34664042631834202</v>
      </c>
      <c r="AO607" s="17">
        <v>0.31412008739757502</v>
      </c>
      <c r="AP607" s="17">
        <v>0.236022939404259</v>
      </c>
      <c r="AQ607" s="17"/>
      <c r="AR607" s="17">
        <v>0.33950551907014498</v>
      </c>
      <c r="AS607" s="17">
        <v>0.30055156956635398</v>
      </c>
      <c r="AT607" s="17">
        <v>0.2707222450947</v>
      </c>
      <c r="AU607" s="17"/>
      <c r="AV607" s="17">
        <v>0.33819026054094597</v>
      </c>
      <c r="AW607" s="17">
        <v>0.32713231932326797</v>
      </c>
      <c r="AX607" s="17">
        <v>0.226733230485651</v>
      </c>
      <c r="AY607" s="17"/>
      <c r="AZ607" s="17">
        <v>0.283326338184471</v>
      </c>
      <c r="BA607" s="17">
        <v>0.26900186652624702</v>
      </c>
    </row>
    <row r="608" spans="2:53" x14ac:dyDescent="0.35">
      <c r="B608" t="s">
        <v>302</v>
      </c>
      <c r="C608" s="17">
        <v>0.24608003486518201</v>
      </c>
      <c r="D608" s="17">
        <v>0.28535681450553801</v>
      </c>
      <c r="E608" s="17">
        <v>0.20995193830907899</v>
      </c>
      <c r="F608" s="17"/>
      <c r="G608" s="17">
        <v>0.28866559879105103</v>
      </c>
      <c r="H608" s="17">
        <v>0.30049626935558399</v>
      </c>
      <c r="I608" s="17">
        <v>0.221215940624473</v>
      </c>
      <c r="J608" s="17">
        <v>0.175582284407267</v>
      </c>
      <c r="K608" s="17">
        <v>0.228429681792477</v>
      </c>
      <c r="L608" s="17">
        <v>0.270359810340149</v>
      </c>
      <c r="M608" s="17"/>
      <c r="N608" s="17">
        <v>0.25564370673884301</v>
      </c>
      <c r="O608" s="17">
        <v>0.23978407955318801</v>
      </c>
      <c r="P608" s="17"/>
      <c r="Q608" s="17">
        <v>0.21801357512553199</v>
      </c>
      <c r="R608" s="17">
        <v>0.23295487371665299</v>
      </c>
      <c r="S608" s="17">
        <v>0.237616531343915</v>
      </c>
      <c r="T608" s="17">
        <v>0.241961098166008</v>
      </c>
      <c r="U608" s="17">
        <v>0.23533296523116001</v>
      </c>
      <c r="V608" s="17">
        <v>0.21008375608028601</v>
      </c>
      <c r="W608" s="17">
        <v>0.20388811737416701</v>
      </c>
      <c r="X608" s="17">
        <v>0.31765971996902698</v>
      </c>
      <c r="Y608" s="17">
        <v>0.243598219251874</v>
      </c>
      <c r="Z608" s="17">
        <v>0.27240311548388102</v>
      </c>
      <c r="AA608" s="17">
        <v>0.27561551200818601</v>
      </c>
      <c r="AB608" s="17">
        <v>0.31458399594389802</v>
      </c>
      <c r="AC608" s="17">
        <v>0.456279524447956</v>
      </c>
      <c r="AD608" s="17">
        <v>0.28099523755231598</v>
      </c>
      <c r="AE608" s="17">
        <v>0.42897439213048399</v>
      </c>
      <c r="AF608" s="17"/>
      <c r="AG608" s="17">
        <v>0.40921466660266198</v>
      </c>
      <c r="AH608" s="17">
        <v>0.16301572022219901</v>
      </c>
      <c r="AI608" s="17">
        <v>0.25076104592536702</v>
      </c>
      <c r="AJ608" s="17">
        <v>0.36619335309380702</v>
      </c>
      <c r="AK608" s="17">
        <v>0.332674173543617</v>
      </c>
      <c r="AL608" s="17">
        <v>0.19103302191857099</v>
      </c>
      <c r="AM608" s="17"/>
      <c r="AN608" s="17">
        <v>0.27558367224341601</v>
      </c>
      <c r="AO608" s="17">
        <v>0.28315292408763099</v>
      </c>
      <c r="AP608" s="17">
        <v>0.24674661175524501</v>
      </c>
      <c r="AQ608" s="17"/>
      <c r="AR608" s="17">
        <v>0.346353240132794</v>
      </c>
      <c r="AS608" s="17">
        <v>0.34933032006533299</v>
      </c>
      <c r="AT608" s="17">
        <v>0.18221141845789601</v>
      </c>
      <c r="AU608" s="17"/>
      <c r="AV608" s="17">
        <v>0.403422269557693</v>
      </c>
      <c r="AW608" s="17">
        <v>0.290722468370744</v>
      </c>
      <c r="AX608" s="17">
        <v>0.17524647521886599</v>
      </c>
      <c r="AY608" s="17"/>
      <c r="AZ608" s="17">
        <v>0.28151566509869103</v>
      </c>
      <c r="BA608" s="17">
        <v>0.199061506626765</v>
      </c>
    </row>
    <row r="609" spans="2:53" x14ac:dyDescent="0.35">
      <c r="B609" t="s">
        <v>303</v>
      </c>
      <c r="C609" s="17">
        <v>0.21249182746223899</v>
      </c>
      <c r="D609" s="17">
        <v>0.20293989024283501</v>
      </c>
      <c r="E609" s="17">
        <v>0.219754214802617</v>
      </c>
      <c r="F609" s="17"/>
      <c r="G609" s="17">
        <v>0.23167082691690299</v>
      </c>
      <c r="H609" s="17">
        <v>0.23657420249688099</v>
      </c>
      <c r="I609" s="17">
        <v>0.22541812941224601</v>
      </c>
      <c r="J609" s="17">
        <v>0.17187762819986999</v>
      </c>
      <c r="K609" s="17">
        <v>0.16370708300049999</v>
      </c>
      <c r="L609" s="17">
        <v>0.23990144863770799</v>
      </c>
      <c r="M609" s="17"/>
      <c r="N609" s="17">
        <v>0.23483970920712599</v>
      </c>
      <c r="O609" s="17">
        <v>0.19777977265293301</v>
      </c>
      <c r="P609" s="17"/>
      <c r="Q609" s="17">
        <v>0.201511155404166</v>
      </c>
      <c r="R609" s="17">
        <v>0.26047908620560101</v>
      </c>
      <c r="S609" s="17">
        <v>0.18752913209376099</v>
      </c>
      <c r="T609" s="17">
        <v>0.17782810003208399</v>
      </c>
      <c r="U609" s="17">
        <v>0.23187765205523</v>
      </c>
      <c r="V609" s="17">
        <v>0.21466824594567999</v>
      </c>
      <c r="W609" s="17">
        <v>0.20602833189567701</v>
      </c>
      <c r="X609" s="17">
        <v>0.246364745685342</v>
      </c>
      <c r="Y609" s="17">
        <v>0.224046552158568</v>
      </c>
      <c r="Z609" s="17">
        <v>0.21031764142005999</v>
      </c>
      <c r="AA609" s="17">
        <v>0.21521075016969601</v>
      </c>
      <c r="AB609" s="17">
        <v>0.157672691784187</v>
      </c>
      <c r="AC609" s="17">
        <v>0.30758630491813999</v>
      </c>
      <c r="AD609" s="17">
        <v>0.31116208257486599</v>
      </c>
      <c r="AE609" s="17">
        <v>0.209890456055631</v>
      </c>
      <c r="AF609" s="17"/>
      <c r="AG609" s="17">
        <v>0.30221142317784699</v>
      </c>
      <c r="AH609" s="17">
        <v>0.12588729413847599</v>
      </c>
      <c r="AI609" s="17">
        <v>0.34626433974461401</v>
      </c>
      <c r="AJ609" s="17">
        <v>0.30914108690835701</v>
      </c>
      <c r="AK609" s="17">
        <v>0.22614700967881399</v>
      </c>
      <c r="AL609" s="17">
        <v>0.16818916912111201</v>
      </c>
      <c r="AM609" s="17"/>
      <c r="AN609" s="17">
        <v>0.30556713618901099</v>
      </c>
      <c r="AO609" s="17">
        <v>0.216374024374513</v>
      </c>
      <c r="AP609" s="17">
        <v>0.16279200500815399</v>
      </c>
      <c r="AQ609" s="17"/>
      <c r="AR609" s="17">
        <v>0.196428765908636</v>
      </c>
      <c r="AS609" s="17">
        <v>0.24510049647616</v>
      </c>
      <c r="AT609" s="17">
        <v>0.203620818623548</v>
      </c>
      <c r="AU609" s="17"/>
      <c r="AV609" s="17">
        <v>0.29018108873020798</v>
      </c>
      <c r="AW609" s="17">
        <v>0.23656680577353201</v>
      </c>
      <c r="AX609" s="17">
        <v>0.17643803334292099</v>
      </c>
      <c r="AY609" s="17"/>
      <c r="AZ609" s="17">
        <v>0.25809539912179502</v>
      </c>
      <c r="BA609" s="17">
        <v>0.15198174741800699</v>
      </c>
    </row>
    <row r="610" spans="2:53" x14ac:dyDescent="0.35">
      <c r="B610" t="s">
        <v>304</v>
      </c>
      <c r="C610" s="17">
        <v>0.21038431846296299</v>
      </c>
      <c r="D610" s="17">
        <v>0.24145572085370701</v>
      </c>
      <c r="E610" s="17">
        <v>0.18298710572815699</v>
      </c>
      <c r="F610" s="17"/>
      <c r="G610" s="17">
        <v>0.26216058216796601</v>
      </c>
      <c r="H610" s="17">
        <v>0.188055529962663</v>
      </c>
      <c r="I610" s="17">
        <v>0.21258985324677901</v>
      </c>
      <c r="J610" s="17">
        <v>0.19799855112222201</v>
      </c>
      <c r="K610" s="17">
        <v>0.16847092709419501</v>
      </c>
      <c r="L610" s="17">
        <v>0.23499674066516399</v>
      </c>
      <c r="M610" s="17"/>
      <c r="N610" s="17">
        <v>0.22906329547690199</v>
      </c>
      <c r="O610" s="17">
        <v>0.19808757657270701</v>
      </c>
      <c r="P610" s="17"/>
      <c r="Q610" s="17">
        <v>0.20785245835042701</v>
      </c>
      <c r="R610" s="17">
        <v>0.172185935774258</v>
      </c>
      <c r="S610" s="17">
        <v>0.17923358288591401</v>
      </c>
      <c r="T610" s="17">
        <v>0.18228588483914299</v>
      </c>
      <c r="U610" s="17">
        <v>0.19924854655699201</v>
      </c>
      <c r="V610" s="17">
        <v>0.181586447644592</v>
      </c>
      <c r="W610" s="17">
        <v>0.258709744551197</v>
      </c>
      <c r="X610" s="17">
        <v>0.282754716495495</v>
      </c>
      <c r="Y610" s="17">
        <v>0.26501005503471903</v>
      </c>
      <c r="Z610" s="17">
        <v>0.21875880053237401</v>
      </c>
      <c r="AA610" s="17">
        <v>0.19999322993187399</v>
      </c>
      <c r="AB610" s="17">
        <v>0.27392522681114501</v>
      </c>
      <c r="AC610" s="17">
        <v>0.29560550450077699</v>
      </c>
      <c r="AD610" s="17">
        <v>0.33470998569648602</v>
      </c>
      <c r="AE610" s="17">
        <v>0.34439730779990901</v>
      </c>
      <c r="AF610" s="17"/>
      <c r="AG610" s="17">
        <v>0.31431331339421698</v>
      </c>
      <c r="AH610" s="17">
        <v>0.151714920431608</v>
      </c>
      <c r="AI610" s="17">
        <v>0.20602449960475899</v>
      </c>
      <c r="AJ610" s="17">
        <v>0.31100835563483797</v>
      </c>
      <c r="AK610" s="17">
        <v>0.244058322810462</v>
      </c>
      <c r="AL610" s="17">
        <v>0.19108550570046001</v>
      </c>
      <c r="AM610" s="17"/>
      <c r="AN610" s="17">
        <v>0.25237723821142599</v>
      </c>
      <c r="AO610" s="17">
        <v>0.24279981612896201</v>
      </c>
      <c r="AP610" s="17">
        <v>0.19093821086966301</v>
      </c>
      <c r="AQ610" s="17"/>
      <c r="AR610" s="17">
        <v>0.26256784757178903</v>
      </c>
      <c r="AS610" s="17">
        <v>0.29240748573074998</v>
      </c>
      <c r="AT610" s="17">
        <v>0.16650215062943399</v>
      </c>
      <c r="AU610" s="17"/>
      <c r="AV610" s="17">
        <v>0.367650789159012</v>
      </c>
      <c r="AW610" s="17">
        <v>0.23154786270226199</v>
      </c>
      <c r="AX610" s="17">
        <v>0.16504042733304</v>
      </c>
      <c r="AY610" s="17"/>
      <c r="AZ610" s="17">
        <v>0.26056262148840797</v>
      </c>
      <c r="BA610" s="17">
        <v>0.14380415769791899</v>
      </c>
    </row>
    <row r="611" spans="2:53" x14ac:dyDescent="0.35">
      <c r="B611" t="s">
        <v>305</v>
      </c>
      <c r="C611" s="17">
        <v>0.161443279799317</v>
      </c>
      <c r="D611" s="17">
        <v>0.16347290035444101</v>
      </c>
      <c r="E611" s="17">
        <v>0.158030661326406</v>
      </c>
      <c r="F611" s="17"/>
      <c r="G611" s="17">
        <v>0.204950315642631</v>
      </c>
      <c r="H611" s="17">
        <v>0.219477360047205</v>
      </c>
      <c r="I611" s="17">
        <v>0.14981263690570401</v>
      </c>
      <c r="J611" s="17">
        <v>0.148509548431736</v>
      </c>
      <c r="K611" s="17">
        <v>0.12212425134840001</v>
      </c>
      <c r="L611" s="17">
        <v>0.151132970210902</v>
      </c>
      <c r="M611" s="17"/>
      <c r="N611" s="17">
        <v>0.18221819374345399</v>
      </c>
      <c r="O611" s="17">
        <v>0.14776674096249001</v>
      </c>
      <c r="P611" s="17"/>
      <c r="Q611" s="17">
        <v>0.17530562114346401</v>
      </c>
      <c r="R611" s="17">
        <v>0.182753075433193</v>
      </c>
      <c r="S611" s="17">
        <v>0.169462234769854</v>
      </c>
      <c r="T611" s="17">
        <v>0.214899287795868</v>
      </c>
      <c r="U611" s="17">
        <v>0.17043843490201099</v>
      </c>
      <c r="V611" s="17">
        <v>0.117121656054651</v>
      </c>
      <c r="W611" s="17">
        <v>0.14281775673366301</v>
      </c>
      <c r="X611" s="17">
        <v>0.13303774076184399</v>
      </c>
      <c r="Y611" s="17">
        <v>0.16560044298491</v>
      </c>
      <c r="Z611" s="17">
        <v>0.173188412670091</v>
      </c>
      <c r="AA611" s="17">
        <v>8.9366756425569793E-2</v>
      </c>
      <c r="AB611" s="17">
        <v>0.13259651623395399</v>
      </c>
      <c r="AC611" s="17">
        <v>9.8136836981035702E-2</v>
      </c>
      <c r="AD611" s="17">
        <v>0</v>
      </c>
      <c r="AE611" s="17">
        <v>0.16686242334302601</v>
      </c>
      <c r="AF611" s="17"/>
      <c r="AG611" s="17">
        <v>0.19018072875877101</v>
      </c>
      <c r="AH611" s="17">
        <v>9.9094984716371806E-2</v>
      </c>
      <c r="AI611" s="17">
        <v>0.31785579789340601</v>
      </c>
      <c r="AJ611" s="17">
        <v>0.22279371455788199</v>
      </c>
      <c r="AK611" s="17">
        <v>0.17622568249453799</v>
      </c>
      <c r="AL611" s="17">
        <v>0.13108448179381499</v>
      </c>
      <c r="AM611" s="17"/>
      <c r="AN611" s="17">
        <v>0.244990290335758</v>
      </c>
      <c r="AO611" s="17">
        <v>0.159997112331249</v>
      </c>
      <c r="AP611" s="17">
        <v>0.118435288384759</v>
      </c>
      <c r="AQ611" s="17"/>
      <c r="AR611" s="17">
        <v>0.21252642669761099</v>
      </c>
      <c r="AS611" s="17">
        <v>0.168412561514381</v>
      </c>
      <c r="AT611" s="17">
        <v>0.15885678843182499</v>
      </c>
      <c r="AU611" s="17"/>
      <c r="AV611" s="17">
        <v>0.24484656900017401</v>
      </c>
      <c r="AW611" s="17">
        <v>0.16504259238122601</v>
      </c>
      <c r="AX611" s="17">
        <v>0.14915345158882501</v>
      </c>
      <c r="AY611" s="17"/>
      <c r="AZ611" s="17">
        <v>0.20272780548597999</v>
      </c>
      <c r="BA611" s="17">
        <v>0.106664018812098</v>
      </c>
    </row>
    <row r="612" spans="2:53" x14ac:dyDescent="0.35">
      <c r="B612" t="s">
        <v>306</v>
      </c>
      <c r="C612" s="17">
        <v>0.16097488807090801</v>
      </c>
      <c r="D612" s="17">
        <v>0.16714506017573699</v>
      </c>
      <c r="E612" s="17">
        <v>0.153809409268863</v>
      </c>
      <c r="F612" s="17"/>
      <c r="G612" s="17">
        <v>0.18135910901385699</v>
      </c>
      <c r="H612" s="17">
        <v>0.10260959149964</v>
      </c>
      <c r="I612" s="17">
        <v>0.20682599678856201</v>
      </c>
      <c r="J612" s="17">
        <v>0.16152393484850999</v>
      </c>
      <c r="K612" s="17">
        <v>0.124535999274273</v>
      </c>
      <c r="L612" s="17">
        <v>0.180036933039076</v>
      </c>
      <c r="M612" s="17"/>
      <c r="N612" s="17">
        <v>0.17070049756503899</v>
      </c>
      <c r="O612" s="17">
        <v>0.154572326004178</v>
      </c>
      <c r="P612" s="17"/>
      <c r="Q612" s="17">
        <v>0.19078657044589201</v>
      </c>
      <c r="R612" s="17">
        <v>0.16616103597628001</v>
      </c>
      <c r="S612" s="17">
        <v>0.13853913506854401</v>
      </c>
      <c r="T612" s="17">
        <v>0.13933878206920799</v>
      </c>
      <c r="U612" s="17">
        <v>0.16495340158275401</v>
      </c>
      <c r="V612" s="17">
        <v>0.176383523545072</v>
      </c>
      <c r="W612" s="17">
        <v>0.163320162432738</v>
      </c>
      <c r="X612" s="17">
        <v>0.13287007732763001</v>
      </c>
      <c r="Y612" s="17">
        <v>0.13682398934332801</v>
      </c>
      <c r="Z612" s="17">
        <v>0.18126725779307601</v>
      </c>
      <c r="AA612" s="17">
        <v>0.174586549238402</v>
      </c>
      <c r="AB612" s="17">
        <v>0.19063646276000701</v>
      </c>
      <c r="AC612" s="17">
        <v>0.20351214601520601</v>
      </c>
      <c r="AD612" s="17">
        <v>0.164515926227214</v>
      </c>
      <c r="AE612" s="17">
        <v>0.13855710978928301</v>
      </c>
      <c r="AF612" s="17"/>
      <c r="AG612" s="17">
        <v>0.178560042664381</v>
      </c>
      <c r="AH612" s="17">
        <v>7.2066183426628405E-2</v>
      </c>
      <c r="AI612" s="17">
        <v>0.23343926952858601</v>
      </c>
      <c r="AJ612" s="17">
        <v>0.200200795611404</v>
      </c>
      <c r="AK612" s="17">
        <v>0.20426705625717301</v>
      </c>
      <c r="AL612" s="17">
        <v>0.154619466584096</v>
      </c>
      <c r="AM612" s="17"/>
      <c r="AN612" s="17">
        <v>0.232607849595317</v>
      </c>
      <c r="AO612" s="17">
        <v>0.15754314957860799</v>
      </c>
      <c r="AP612" s="17">
        <v>0.13296709926299399</v>
      </c>
      <c r="AQ612" s="17"/>
      <c r="AR612" s="17">
        <v>0.19763213329375301</v>
      </c>
      <c r="AS612" s="17">
        <v>0.21078004105947201</v>
      </c>
      <c r="AT612" s="17">
        <v>0.13383917008701299</v>
      </c>
      <c r="AU612" s="17"/>
      <c r="AV612" s="17">
        <v>0.24454557712385599</v>
      </c>
      <c r="AW612" s="17">
        <v>0.18618554739670401</v>
      </c>
      <c r="AX612" s="17">
        <v>0.128756554441851</v>
      </c>
      <c r="AY612" s="17"/>
      <c r="AZ612" s="17">
        <v>0.18203504245653601</v>
      </c>
      <c r="BA612" s="17">
        <v>0.133030769195051</v>
      </c>
    </row>
    <row r="613" spans="2:53" x14ac:dyDescent="0.35">
      <c r="B613" t="s">
        <v>130</v>
      </c>
      <c r="C613" s="17">
        <v>0.111706896203462</v>
      </c>
      <c r="D613" s="17">
        <v>7.96504223457149E-2</v>
      </c>
      <c r="E613" s="17">
        <v>0.14114832300389499</v>
      </c>
      <c r="F613" s="17"/>
      <c r="G613" s="17">
        <v>0.127281497747911</v>
      </c>
      <c r="H613" s="17">
        <v>7.6797631903999394E-2</v>
      </c>
      <c r="I613" s="17">
        <v>0.112119618636463</v>
      </c>
      <c r="J613" s="17">
        <v>0.12114308946032901</v>
      </c>
      <c r="K613" s="17">
        <v>0.157177029950094</v>
      </c>
      <c r="L613" s="17">
        <v>9.08610949893391E-2</v>
      </c>
      <c r="M613" s="17"/>
      <c r="N613" s="17">
        <v>9.1444113356051501E-2</v>
      </c>
      <c r="O613" s="17">
        <v>0.12504628895858999</v>
      </c>
      <c r="P613" s="17"/>
      <c r="Q613" s="17">
        <v>0.19546503778310001</v>
      </c>
      <c r="R613" s="17">
        <v>0.180085386881839</v>
      </c>
      <c r="S613" s="17">
        <v>0.14842979324373301</v>
      </c>
      <c r="T613" s="17">
        <v>9.9449791895553696E-2</v>
      </c>
      <c r="U613" s="17">
        <v>8.8309380238918295E-2</v>
      </c>
      <c r="V613" s="17">
        <v>0.100427247782839</v>
      </c>
      <c r="W613" s="17">
        <v>7.97064037911656E-2</v>
      </c>
      <c r="X613" s="17">
        <v>8.9758184731214594E-2</v>
      </c>
      <c r="Y613" s="17">
        <v>9.9978903362484106E-2</v>
      </c>
      <c r="Z613" s="17">
        <v>7.3188235426606602E-2</v>
      </c>
      <c r="AA613" s="17">
        <v>7.1185433643391194E-2</v>
      </c>
      <c r="AB613" s="17">
        <v>4.1358046617541298E-2</v>
      </c>
      <c r="AC613" s="17">
        <v>0</v>
      </c>
      <c r="AD613" s="17">
        <v>0</v>
      </c>
      <c r="AE613" s="17">
        <v>2.0786873124827899E-2</v>
      </c>
      <c r="AF613" s="17"/>
      <c r="AG613" s="17">
        <v>4.4460205801523503E-2</v>
      </c>
      <c r="AH613" s="17">
        <v>7.1398664988894106E-2</v>
      </c>
      <c r="AI613" s="17">
        <v>3.7387136987721899E-2</v>
      </c>
      <c r="AJ613" s="17">
        <v>6.2340437162432101E-2</v>
      </c>
      <c r="AK613" s="17">
        <v>7.5329491841294394E-2</v>
      </c>
      <c r="AL613" s="17">
        <v>0.17894697074660601</v>
      </c>
      <c r="AM613" s="17"/>
      <c r="AN613" s="17">
        <v>7.3095458163934798E-2</v>
      </c>
      <c r="AO613" s="17">
        <v>9.1453882799540101E-2</v>
      </c>
      <c r="AP613" s="17">
        <v>7.1794288297207604E-2</v>
      </c>
      <c r="AQ613" s="17"/>
      <c r="AR613" s="17">
        <v>4.21056715410731E-2</v>
      </c>
      <c r="AS613" s="17">
        <v>5.83870380048487E-2</v>
      </c>
      <c r="AT613" s="17">
        <v>0.115339702110204</v>
      </c>
      <c r="AU613" s="17"/>
      <c r="AV613" s="17">
        <v>3.6306234180503098E-2</v>
      </c>
      <c r="AW613" s="17">
        <v>6.7959444618655093E-2</v>
      </c>
      <c r="AX613" s="17">
        <v>0.11963555948398701</v>
      </c>
      <c r="AY613" s="17"/>
      <c r="AZ613" s="17">
        <v>5.55547169152815E-2</v>
      </c>
      <c r="BA613" s="17">
        <v>0.18621362319299101</v>
      </c>
    </row>
    <row r="614" spans="2:53" x14ac:dyDescent="0.35">
      <c r="B614" t="s">
        <v>245</v>
      </c>
      <c r="C614" s="17">
        <v>8.6317474343706197E-3</v>
      </c>
      <c r="D614" s="17">
        <v>1.28662902677938E-2</v>
      </c>
      <c r="E614" s="17">
        <v>4.82627597677891E-3</v>
      </c>
      <c r="F614" s="17"/>
      <c r="G614" s="17">
        <v>4.4565143441579703E-3</v>
      </c>
      <c r="H614" s="17">
        <v>3.01312164815427E-3</v>
      </c>
      <c r="I614" s="17">
        <v>1.46093326773577E-2</v>
      </c>
      <c r="J614" s="17">
        <v>7.6446948581615501E-3</v>
      </c>
      <c r="K614" s="17">
        <v>1.38844476655212E-2</v>
      </c>
      <c r="L614" s="17">
        <v>7.2318797073496E-3</v>
      </c>
      <c r="M614" s="17"/>
      <c r="N614" s="17">
        <v>1.04245703107794E-2</v>
      </c>
      <c r="O614" s="17">
        <v>7.4514964950555696E-3</v>
      </c>
      <c r="P614" s="17"/>
      <c r="Q614" s="17">
        <v>1.89621999368953E-2</v>
      </c>
      <c r="R614" s="17">
        <v>0</v>
      </c>
      <c r="S614" s="17">
        <v>4.6813780428410796E-3</v>
      </c>
      <c r="T614" s="17">
        <v>2.5150043342645101E-3</v>
      </c>
      <c r="U614" s="17">
        <v>1.30731254814648E-2</v>
      </c>
      <c r="V614" s="17">
        <v>1.02276185562234E-2</v>
      </c>
      <c r="W614" s="17">
        <v>1.06227009762693E-2</v>
      </c>
      <c r="X614" s="17">
        <v>4.8491758865905699E-3</v>
      </c>
      <c r="Y614" s="17">
        <v>0</v>
      </c>
      <c r="Z614" s="17">
        <v>1.35419726941296E-2</v>
      </c>
      <c r="AA614" s="17">
        <v>0</v>
      </c>
      <c r="AB614" s="17">
        <v>5.26072273121495E-2</v>
      </c>
      <c r="AC614" s="17">
        <v>0</v>
      </c>
      <c r="AD614" s="17">
        <v>0</v>
      </c>
      <c r="AE614" s="17">
        <v>0</v>
      </c>
      <c r="AF614" s="17"/>
      <c r="AG614" s="17">
        <v>4.2714096034967303E-3</v>
      </c>
      <c r="AH614" s="17">
        <v>1.1044777143793901E-2</v>
      </c>
      <c r="AI614" s="17">
        <v>1.50473166880067E-2</v>
      </c>
      <c r="AJ614" s="17">
        <v>6.8869044291371998E-3</v>
      </c>
      <c r="AK614" s="17">
        <v>6.2710883640434102E-3</v>
      </c>
      <c r="AL614" s="17">
        <v>8.2478091937168794E-3</v>
      </c>
      <c r="AM614" s="17"/>
      <c r="AN614" s="17">
        <v>1.15080900936041E-2</v>
      </c>
      <c r="AO614" s="17">
        <v>1.16722236859435E-3</v>
      </c>
      <c r="AP614" s="17">
        <v>1.07814674721351E-2</v>
      </c>
      <c r="AQ614" s="17"/>
      <c r="AR614" s="17">
        <v>7.1509621832687798E-3</v>
      </c>
      <c r="AS614" s="17">
        <v>2.8690049780815902E-3</v>
      </c>
      <c r="AT614" s="17">
        <v>1.2474960648857E-2</v>
      </c>
      <c r="AU614" s="17"/>
      <c r="AV614" s="17">
        <v>1.6720091376349101E-2</v>
      </c>
      <c r="AW614" s="17">
        <v>5.0556493583572403E-3</v>
      </c>
      <c r="AX614" s="17">
        <v>1.12510449035983E-2</v>
      </c>
      <c r="AY614" s="17"/>
      <c r="AZ614" s="17">
        <v>1.07097308798064E-2</v>
      </c>
      <c r="BA614" s="17">
        <v>5.8745303998675004E-3</v>
      </c>
    </row>
    <row r="615" spans="2:53" x14ac:dyDescent="0.35">
      <c r="C615" s="17"/>
      <c r="D615" s="17"/>
      <c r="E615" s="17"/>
      <c r="F615" s="17"/>
      <c r="G615" s="17"/>
      <c r="H615" s="17"/>
      <c r="I615" s="17"/>
      <c r="J615" s="17"/>
      <c r="K615" s="17"/>
      <c r="L615" s="17"/>
      <c r="M615" s="17"/>
      <c r="N615" s="17"/>
      <c r="O615" s="17"/>
      <c r="P615" s="17"/>
      <c r="Q615" s="17"/>
      <c r="R615" s="17"/>
      <c r="S615" s="17"/>
      <c r="T615" s="17"/>
      <c r="U615" s="17"/>
      <c r="V615" s="17"/>
      <c r="W615" s="17"/>
      <c r="X615" s="17"/>
      <c r="Y615" s="17"/>
      <c r="Z615" s="17"/>
      <c r="AA615" s="17"/>
      <c r="AB615" s="17"/>
      <c r="AC615" s="17"/>
      <c r="AD615" s="17"/>
      <c r="AE615" s="17"/>
      <c r="AF615" s="17"/>
      <c r="AG615" s="17"/>
      <c r="AH615" s="17"/>
      <c r="AI615" s="17"/>
      <c r="AJ615" s="17"/>
      <c r="AK615" s="17"/>
      <c r="AL615" s="17"/>
      <c r="AM615" s="17"/>
      <c r="AN615" s="17"/>
      <c r="AO615" s="17"/>
      <c r="AP615" s="17"/>
      <c r="AQ615" s="17"/>
      <c r="AR615" s="17"/>
      <c r="AS615" s="17"/>
      <c r="AT615" s="17"/>
      <c r="AU615" s="17"/>
      <c r="AV615" s="17"/>
      <c r="AW615" s="17"/>
      <c r="AX615" s="17"/>
      <c r="AY615" s="17"/>
      <c r="AZ615" s="17"/>
      <c r="BA615" s="17"/>
    </row>
    <row r="616" spans="2:53" x14ac:dyDescent="0.35">
      <c r="B616" s="6" t="s">
        <v>308</v>
      </c>
      <c r="C616" s="17"/>
      <c r="D616" s="17"/>
      <c r="E616" s="17"/>
      <c r="F616" s="17"/>
      <c r="G616" s="17"/>
      <c r="H616" s="17"/>
      <c r="I616" s="17"/>
      <c r="J616" s="17"/>
      <c r="K616" s="17"/>
      <c r="L616" s="17"/>
      <c r="M616" s="17"/>
      <c r="N616" s="17"/>
      <c r="O616" s="17"/>
      <c r="P616" s="17"/>
      <c r="Q616" s="17"/>
      <c r="R616" s="17"/>
      <c r="S616" s="17"/>
      <c r="T616" s="17"/>
      <c r="U616" s="17"/>
      <c r="V616" s="17"/>
      <c r="W616" s="17"/>
      <c r="X616" s="17"/>
      <c r="Y616" s="17"/>
      <c r="Z616" s="17"/>
      <c r="AA616" s="17"/>
      <c r="AB616" s="17"/>
      <c r="AC616" s="17"/>
      <c r="AD616" s="17"/>
      <c r="AE616" s="17"/>
      <c r="AF616" s="17"/>
      <c r="AG616" s="17"/>
      <c r="AH616" s="17"/>
      <c r="AI616" s="17"/>
      <c r="AJ616" s="17"/>
      <c r="AK616" s="17"/>
      <c r="AL616" s="17"/>
      <c r="AM616" s="17"/>
      <c r="AN616" s="17"/>
      <c r="AO616" s="17"/>
      <c r="AP616" s="17"/>
      <c r="AQ616" s="17"/>
      <c r="AR616" s="17"/>
      <c r="AS616" s="17"/>
      <c r="AT616" s="17"/>
      <c r="AU616" s="17"/>
      <c r="AV616" s="17"/>
      <c r="AW616" s="17"/>
      <c r="AX616" s="17"/>
      <c r="AY616" s="17"/>
      <c r="AZ616" s="17"/>
      <c r="BA616" s="17"/>
    </row>
    <row r="617" spans="2:53" x14ac:dyDescent="0.35">
      <c r="B617" s="21" t="s">
        <v>86</v>
      </c>
      <c r="C617" s="17"/>
      <c r="D617" s="17"/>
      <c r="E617" s="17"/>
      <c r="F617" s="17"/>
      <c r="G617" s="17"/>
      <c r="H617" s="17"/>
      <c r="I617" s="17"/>
      <c r="J617" s="17"/>
      <c r="K617" s="17"/>
      <c r="L617" s="17"/>
      <c r="M617" s="17"/>
      <c r="N617" s="17"/>
      <c r="O617" s="17"/>
      <c r="P617" s="17"/>
      <c r="Q617" s="17"/>
      <c r="R617" s="17"/>
      <c r="S617" s="17"/>
      <c r="T617" s="17"/>
      <c r="U617" s="17"/>
      <c r="V617" s="17"/>
      <c r="W617" s="17"/>
      <c r="X617" s="17"/>
      <c r="Y617" s="17"/>
      <c r="Z617" s="17"/>
      <c r="AA617" s="17"/>
      <c r="AB617" s="17"/>
      <c r="AC617" s="17"/>
      <c r="AD617" s="17"/>
      <c r="AE617" s="17"/>
      <c r="AF617" s="17"/>
      <c r="AG617" s="17"/>
      <c r="AH617" s="17"/>
      <c r="AI617" s="17"/>
      <c r="AJ617" s="17"/>
      <c r="AK617" s="17"/>
      <c r="AL617" s="17"/>
      <c r="AM617" s="17"/>
      <c r="AN617" s="17"/>
      <c r="AO617" s="17"/>
      <c r="AP617" s="17"/>
      <c r="AQ617" s="17"/>
      <c r="AR617" s="17"/>
      <c r="AS617" s="17"/>
      <c r="AT617" s="17"/>
      <c r="AU617" s="17"/>
      <c r="AV617" s="17"/>
      <c r="AW617" s="17"/>
      <c r="AX617" s="17"/>
      <c r="AY617" s="17"/>
      <c r="AZ617" s="17"/>
      <c r="BA617" s="17"/>
    </row>
    <row r="618" spans="2:53" x14ac:dyDescent="0.35">
      <c r="B618" t="s">
        <v>271</v>
      </c>
      <c r="C618" s="17">
        <v>0.29141738026258002</v>
      </c>
      <c r="D618" s="17">
        <v>0.27544320229125402</v>
      </c>
      <c r="E618" s="17">
        <v>0.30693147868001502</v>
      </c>
      <c r="F618" s="17"/>
      <c r="G618" s="17">
        <v>0.27154612278201801</v>
      </c>
      <c r="H618" s="17">
        <v>0.31889127534608502</v>
      </c>
      <c r="I618" s="17">
        <v>0.28267020748946597</v>
      </c>
      <c r="J618" s="17">
        <v>0.274693501493323</v>
      </c>
      <c r="K618" s="17">
        <v>0.30985620377431899</v>
      </c>
      <c r="L618" s="17">
        <v>0.28863566006420199</v>
      </c>
      <c r="M618" s="17"/>
      <c r="N618" s="17">
        <v>0.30431989295929102</v>
      </c>
      <c r="O618" s="17">
        <v>0.282923399663491</v>
      </c>
      <c r="P618" s="17"/>
      <c r="Q618" s="17">
        <v>0.279411109629217</v>
      </c>
      <c r="R618" s="17">
        <v>0.26872842741039299</v>
      </c>
      <c r="S618" s="17">
        <v>0.227844011370402</v>
      </c>
      <c r="T618" s="17">
        <v>0.300226816703555</v>
      </c>
      <c r="U618" s="17">
        <v>0.318953744796107</v>
      </c>
      <c r="V618" s="17">
        <v>0.30413817843967</v>
      </c>
      <c r="W618" s="17">
        <v>0.33814737095828701</v>
      </c>
      <c r="X618" s="17">
        <v>0.30223621950339502</v>
      </c>
      <c r="Y618" s="17">
        <v>0.308584665923197</v>
      </c>
      <c r="Z618" s="17">
        <v>0.29341484529658202</v>
      </c>
      <c r="AA618" s="17">
        <v>0.28695259885638402</v>
      </c>
      <c r="AB618" s="17">
        <v>0.26395452394336899</v>
      </c>
      <c r="AC618" s="17">
        <v>0.25407900160322799</v>
      </c>
      <c r="AD618" s="17">
        <v>0.38385439001535798</v>
      </c>
      <c r="AE618" s="17">
        <v>0.409144230213144</v>
      </c>
      <c r="AF618" s="17"/>
      <c r="AG618" s="17">
        <v>0.35489473138253003</v>
      </c>
      <c r="AH618" s="17">
        <v>0.27371256641832098</v>
      </c>
      <c r="AI618" s="17">
        <v>0.40613397910499399</v>
      </c>
      <c r="AJ618" s="17">
        <v>0.33943450676196102</v>
      </c>
      <c r="AK618" s="17">
        <v>0.35706616522581602</v>
      </c>
      <c r="AL618" s="17">
        <v>0.23482261100413501</v>
      </c>
      <c r="AM618" s="17"/>
      <c r="AN618" s="17">
        <v>0.30883339804267101</v>
      </c>
      <c r="AO618" s="17">
        <v>0.28335727965663698</v>
      </c>
      <c r="AP618" s="17">
        <v>0.299625056271691</v>
      </c>
      <c r="AQ618" s="17"/>
      <c r="AR618" s="17">
        <v>0.38751037349270001</v>
      </c>
      <c r="AS618" s="17">
        <v>0.309953969680271</v>
      </c>
      <c r="AT618" s="17">
        <v>0.28358153655858698</v>
      </c>
      <c r="AU618" s="17"/>
      <c r="AV618" s="17">
        <v>0.40089523005733202</v>
      </c>
      <c r="AW618" s="17">
        <v>0.28049854424363801</v>
      </c>
      <c r="AX618" s="17">
        <v>0.310791436884163</v>
      </c>
      <c r="AY618" s="17"/>
      <c r="AZ618" s="17">
        <v>0.31652334516744801</v>
      </c>
      <c r="BA618" s="17">
        <v>0.25810499066901299</v>
      </c>
    </row>
    <row r="619" spans="2:53" x14ac:dyDescent="0.35">
      <c r="B619" t="s">
        <v>272</v>
      </c>
      <c r="C619" s="17">
        <v>0.472844381804225</v>
      </c>
      <c r="D619" s="17">
        <v>0.47661422565998801</v>
      </c>
      <c r="E619" s="17">
        <v>0.46896873479712498</v>
      </c>
      <c r="F619" s="17"/>
      <c r="G619" s="17">
        <v>0.40053937160341802</v>
      </c>
      <c r="H619" s="17">
        <v>0.40901305828705797</v>
      </c>
      <c r="I619" s="17">
        <v>0.44082195083915598</v>
      </c>
      <c r="J619" s="17">
        <v>0.44652728475224901</v>
      </c>
      <c r="K619" s="17">
        <v>0.50153286985672996</v>
      </c>
      <c r="L619" s="17">
        <v>0.55648679374794197</v>
      </c>
      <c r="M619" s="17"/>
      <c r="N619" s="17">
        <v>0.469930069704388</v>
      </c>
      <c r="O619" s="17">
        <v>0.47476293139356301</v>
      </c>
      <c r="P619" s="17"/>
      <c r="Q619" s="17">
        <v>0.37015152412737201</v>
      </c>
      <c r="R619" s="17">
        <v>0.40771387410596999</v>
      </c>
      <c r="S619" s="17">
        <v>0.48351671523084599</v>
      </c>
      <c r="T619" s="17">
        <v>0.48106413615767901</v>
      </c>
      <c r="U619" s="17">
        <v>0.45324405658251399</v>
      </c>
      <c r="V619" s="17">
        <v>0.47243966609176102</v>
      </c>
      <c r="W619" s="17">
        <v>0.46611017027538199</v>
      </c>
      <c r="X619" s="17">
        <v>0.53811650019094603</v>
      </c>
      <c r="Y619" s="17">
        <v>0.53348175017265698</v>
      </c>
      <c r="Z619" s="17">
        <v>0.48679687469741001</v>
      </c>
      <c r="AA619" s="17">
        <v>0.57633551400677396</v>
      </c>
      <c r="AB619" s="17">
        <v>0.51094295525123101</v>
      </c>
      <c r="AC619" s="17">
        <v>0.61094849231565596</v>
      </c>
      <c r="AD619" s="17">
        <v>0.51218785886299401</v>
      </c>
      <c r="AE619" s="17">
        <v>0.45167008451148299</v>
      </c>
      <c r="AF619" s="17"/>
      <c r="AG619" s="17">
        <v>0.51649852772098204</v>
      </c>
      <c r="AH619" s="17">
        <v>0.45569254808661303</v>
      </c>
      <c r="AI619" s="17">
        <v>0.39812139734068402</v>
      </c>
      <c r="AJ619" s="17">
        <v>0.50185997400119398</v>
      </c>
      <c r="AK619" s="17">
        <v>0.50540375631965495</v>
      </c>
      <c r="AL619" s="17">
        <v>0.44948743086417903</v>
      </c>
      <c r="AM619" s="17"/>
      <c r="AN619" s="17">
        <v>0.50525264989163399</v>
      </c>
      <c r="AO619" s="17">
        <v>0.46347510241200801</v>
      </c>
      <c r="AP619" s="17">
        <v>0.48621916904071499</v>
      </c>
      <c r="AQ619" s="17"/>
      <c r="AR619" s="17">
        <v>0.41697451686718801</v>
      </c>
      <c r="AS619" s="17">
        <v>0.53155057783501103</v>
      </c>
      <c r="AT619" s="17">
        <v>0.46075152520288498</v>
      </c>
      <c r="AU619" s="17"/>
      <c r="AV619" s="17">
        <v>0.49770296004134301</v>
      </c>
      <c r="AW619" s="17">
        <v>0.53762611823652995</v>
      </c>
      <c r="AX619" s="17">
        <v>0.40690066284269799</v>
      </c>
      <c r="AY619" s="17"/>
      <c r="AZ619" s="17">
        <v>0.48365661676573202</v>
      </c>
      <c r="BA619" s="17">
        <v>0.45849793526135302</v>
      </c>
    </row>
    <row r="620" spans="2:53" x14ac:dyDescent="0.35">
      <c r="B620" t="s">
        <v>273</v>
      </c>
      <c r="C620" s="17">
        <v>0.131661498069226</v>
      </c>
      <c r="D620" s="17">
        <v>0.157110933856034</v>
      </c>
      <c r="E620" s="17">
        <v>0.10907607016544101</v>
      </c>
      <c r="F620" s="17"/>
      <c r="G620" s="17">
        <v>0.21233606569512101</v>
      </c>
      <c r="H620" s="17">
        <v>0.14492307369997201</v>
      </c>
      <c r="I620" s="17">
        <v>0.16140543741556701</v>
      </c>
      <c r="J620" s="17">
        <v>0.14017340681058199</v>
      </c>
      <c r="K620" s="17">
        <v>8.7590137075809593E-2</v>
      </c>
      <c r="L620" s="17">
        <v>9.5701486898918595E-2</v>
      </c>
      <c r="M620" s="17"/>
      <c r="N620" s="17">
        <v>0.13526914182606301</v>
      </c>
      <c r="O620" s="17">
        <v>0.12928651446724901</v>
      </c>
      <c r="P620" s="17"/>
      <c r="Q620" s="17">
        <v>0.16654617126559099</v>
      </c>
      <c r="R620" s="17">
        <v>0.19295122515671001</v>
      </c>
      <c r="S620" s="17">
        <v>0.165024656902266</v>
      </c>
      <c r="T620" s="17">
        <v>0.10280694366399599</v>
      </c>
      <c r="U620" s="17">
        <v>0.12988028328996201</v>
      </c>
      <c r="V620" s="17">
        <v>0.13339051296228399</v>
      </c>
      <c r="W620" s="17">
        <v>0.12515053908741899</v>
      </c>
      <c r="X620" s="17">
        <v>8.4704450524251795E-2</v>
      </c>
      <c r="Y620" s="17">
        <v>8.9413149551089297E-2</v>
      </c>
      <c r="Z620" s="17">
        <v>0.150401122900752</v>
      </c>
      <c r="AA620" s="17">
        <v>0.10621593490344799</v>
      </c>
      <c r="AB620" s="17">
        <v>0.13703116317389799</v>
      </c>
      <c r="AC620" s="17">
        <v>8.1877081734008997E-2</v>
      </c>
      <c r="AD620" s="17">
        <v>0.103957751121647</v>
      </c>
      <c r="AE620" s="17">
        <v>2.5865310370015202E-2</v>
      </c>
      <c r="AF620" s="17"/>
      <c r="AG620" s="17">
        <v>0.11508649189841499</v>
      </c>
      <c r="AH620" s="17">
        <v>0.15427630711531301</v>
      </c>
      <c r="AI620" s="17">
        <v>0.140495927736312</v>
      </c>
      <c r="AJ620" s="17">
        <v>0.12682273119538001</v>
      </c>
      <c r="AK620" s="17">
        <v>6.0179735911152998E-2</v>
      </c>
      <c r="AL620" s="17">
        <v>0.163253442768685</v>
      </c>
      <c r="AM620" s="17"/>
      <c r="AN620" s="17">
        <v>0.11854436027436301</v>
      </c>
      <c r="AO620" s="17">
        <v>0.15827486975049901</v>
      </c>
      <c r="AP620" s="17">
        <v>0.128086960510295</v>
      </c>
      <c r="AQ620" s="17"/>
      <c r="AR620" s="17">
        <v>0.117669867132715</v>
      </c>
      <c r="AS620" s="17">
        <v>0.117019826217668</v>
      </c>
      <c r="AT620" s="17">
        <v>0.14784919103278399</v>
      </c>
      <c r="AU620" s="17"/>
      <c r="AV620" s="17">
        <v>5.54966740630497E-2</v>
      </c>
      <c r="AW620" s="17">
        <v>0.13291505153290101</v>
      </c>
      <c r="AX620" s="17">
        <v>0.15306409374643401</v>
      </c>
      <c r="AY620" s="17"/>
      <c r="AZ620" s="17">
        <v>0.121990995842954</v>
      </c>
      <c r="BA620" s="17">
        <v>0.14449301197230499</v>
      </c>
    </row>
    <row r="621" spans="2:53" x14ac:dyDescent="0.35">
      <c r="B621" t="s">
        <v>274</v>
      </c>
      <c r="C621" s="17">
        <v>2.92665157605792E-2</v>
      </c>
      <c r="D621" s="17">
        <v>3.6699563980169901E-2</v>
      </c>
      <c r="E621" s="17">
        <v>2.1212342877798902E-2</v>
      </c>
      <c r="F621" s="17"/>
      <c r="G621" s="17">
        <v>3.7191251880450402E-2</v>
      </c>
      <c r="H621" s="17">
        <v>4.9640649043311398E-2</v>
      </c>
      <c r="I621" s="17">
        <v>3.1466844019467699E-2</v>
      </c>
      <c r="J621" s="17">
        <v>3.7844408209967199E-2</v>
      </c>
      <c r="K621" s="17">
        <v>1.7521282368911699E-2</v>
      </c>
      <c r="L621" s="17">
        <v>1.49303591742338E-2</v>
      </c>
      <c r="M621" s="17"/>
      <c r="N621" s="17">
        <v>2.6947442399051998E-2</v>
      </c>
      <c r="O621" s="17">
        <v>3.07932078556543E-2</v>
      </c>
      <c r="P621" s="17"/>
      <c r="Q621" s="17">
        <v>4.9777445358977997E-2</v>
      </c>
      <c r="R621" s="17">
        <v>3.68626663335394E-2</v>
      </c>
      <c r="S621" s="17">
        <v>3.75413558405003E-2</v>
      </c>
      <c r="T621" s="17">
        <v>3.19078088529096E-2</v>
      </c>
      <c r="U621" s="17">
        <v>1.51108564749858E-2</v>
      </c>
      <c r="V621" s="17">
        <v>2.70349069936935E-2</v>
      </c>
      <c r="W621" s="17">
        <v>2.5450642094006201E-2</v>
      </c>
      <c r="X621" s="17">
        <v>3.8325110002134901E-3</v>
      </c>
      <c r="Y621" s="17">
        <v>3.8911339944498899E-2</v>
      </c>
      <c r="Z621" s="17">
        <v>3.3948847310335997E-2</v>
      </c>
      <c r="AA621" s="17">
        <v>2.0686323599145202E-2</v>
      </c>
      <c r="AB621" s="17">
        <v>2.8747770810357998E-2</v>
      </c>
      <c r="AC621" s="17">
        <v>5.3095424347106297E-2</v>
      </c>
      <c r="AD621" s="17">
        <v>0</v>
      </c>
      <c r="AE621" s="17">
        <v>0</v>
      </c>
      <c r="AF621" s="17"/>
      <c r="AG621" s="17">
        <v>1.35202489980736E-2</v>
      </c>
      <c r="AH621" s="17">
        <v>6.5836992785484993E-2</v>
      </c>
      <c r="AI621" s="17">
        <v>3.0700292960012001E-2</v>
      </c>
      <c r="AJ621" s="17">
        <v>3.2280208356255599E-3</v>
      </c>
      <c r="AK621" s="17">
        <v>3.09548422638607E-2</v>
      </c>
      <c r="AL621" s="17">
        <v>3.00400759509774E-2</v>
      </c>
      <c r="AM621" s="17"/>
      <c r="AN621" s="17">
        <v>1.61415749168809E-2</v>
      </c>
      <c r="AO621" s="17">
        <v>2.0384505398467999E-2</v>
      </c>
      <c r="AP621" s="17">
        <v>4.2718740461822002E-2</v>
      </c>
      <c r="AQ621" s="17"/>
      <c r="AR621" s="17">
        <v>5.7556676226402002E-2</v>
      </c>
      <c r="AS621" s="17">
        <v>1.23550597636857E-2</v>
      </c>
      <c r="AT621" s="17">
        <v>3.7050548606384397E-2</v>
      </c>
      <c r="AU621" s="17"/>
      <c r="AV621" s="17">
        <v>2.5881321614204499E-2</v>
      </c>
      <c r="AW621" s="17">
        <v>8.4457991411184402E-3</v>
      </c>
      <c r="AX621" s="17">
        <v>5.4782346006071701E-2</v>
      </c>
      <c r="AY621" s="17"/>
      <c r="AZ621" s="17">
        <v>2.7934667333697101E-2</v>
      </c>
      <c r="BA621" s="17">
        <v>3.1033707495451399E-2</v>
      </c>
    </row>
    <row r="622" spans="2:53" x14ac:dyDescent="0.35">
      <c r="B622" t="s">
        <v>130</v>
      </c>
      <c r="C622" s="17">
        <v>7.4810224103389902E-2</v>
      </c>
      <c r="D622" s="17">
        <v>5.4132074212553401E-2</v>
      </c>
      <c r="E622" s="17">
        <v>9.3811373479619903E-2</v>
      </c>
      <c r="F622" s="17"/>
      <c r="G622" s="17">
        <v>7.8387188038992597E-2</v>
      </c>
      <c r="H622" s="17">
        <v>7.7531943623573199E-2</v>
      </c>
      <c r="I622" s="17">
        <v>8.3635560236343096E-2</v>
      </c>
      <c r="J622" s="17">
        <v>0.100761398733879</v>
      </c>
      <c r="K622" s="17">
        <v>8.3499506924229694E-2</v>
      </c>
      <c r="L622" s="17">
        <v>4.42457001147036E-2</v>
      </c>
      <c r="M622" s="17"/>
      <c r="N622" s="17">
        <v>6.3533453111205701E-2</v>
      </c>
      <c r="O622" s="17">
        <v>8.2233946620042894E-2</v>
      </c>
      <c r="P622" s="17"/>
      <c r="Q622" s="17">
        <v>0.13411374961884301</v>
      </c>
      <c r="R622" s="17">
        <v>9.3743806993387802E-2</v>
      </c>
      <c r="S622" s="17">
        <v>8.6073260655984904E-2</v>
      </c>
      <c r="T622" s="17">
        <v>8.3994294621860505E-2</v>
      </c>
      <c r="U622" s="17">
        <v>8.2811058856431599E-2</v>
      </c>
      <c r="V622" s="17">
        <v>6.2996735512591398E-2</v>
      </c>
      <c r="W622" s="17">
        <v>4.5141277584906297E-2</v>
      </c>
      <c r="X622" s="17">
        <v>7.1110318781193602E-2</v>
      </c>
      <c r="Y622" s="17">
        <v>2.9609094408557499E-2</v>
      </c>
      <c r="Z622" s="17">
        <v>3.54383097949202E-2</v>
      </c>
      <c r="AA622" s="17">
        <v>9.8096286342494107E-3</v>
      </c>
      <c r="AB622" s="17">
        <v>5.9323586821143498E-2</v>
      </c>
      <c r="AC622" s="17">
        <v>0</v>
      </c>
      <c r="AD622" s="17">
        <v>0</v>
      </c>
      <c r="AE622" s="17">
        <v>0.113320374905358</v>
      </c>
      <c r="AF622" s="17"/>
      <c r="AG622" s="17">
        <v>0</v>
      </c>
      <c r="AH622" s="17">
        <v>5.04815855942682E-2</v>
      </c>
      <c r="AI622" s="17">
        <v>2.45484028579976E-2</v>
      </c>
      <c r="AJ622" s="17">
        <v>2.8654767205838799E-2</v>
      </c>
      <c r="AK622" s="17">
        <v>4.6395500279515701E-2</v>
      </c>
      <c r="AL622" s="17">
        <v>0.12239643941202399</v>
      </c>
      <c r="AM622" s="17"/>
      <c r="AN622" s="17">
        <v>5.1228016874450201E-2</v>
      </c>
      <c r="AO622" s="17">
        <v>7.4508242782387699E-2</v>
      </c>
      <c r="AP622" s="17">
        <v>4.3350073715476299E-2</v>
      </c>
      <c r="AQ622" s="17"/>
      <c r="AR622" s="17">
        <v>2.0288566280995401E-2</v>
      </c>
      <c r="AS622" s="17">
        <v>2.9120566503364899E-2</v>
      </c>
      <c r="AT622" s="17">
        <v>7.0767198599358899E-2</v>
      </c>
      <c r="AU622" s="17"/>
      <c r="AV622" s="17">
        <v>2.0023814224070201E-2</v>
      </c>
      <c r="AW622" s="17">
        <v>4.0514486845812901E-2</v>
      </c>
      <c r="AX622" s="17">
        <v>7.4461460520632405E-2</v>
      </c>
      <c r="AY622" s="17"/>
      <c r="AZ622" s="17">
        <v>4.9894374890168201E-2</v>
      </c>
      <c r="BA622" s="17">
        <v>0.10787035460187799</v>
      </c>
    </row>
    <row r="623" spans="2:53" x14ac:dyDescent="0.35">
      <c r="C623" s="17"/>
      <c r="D623" s="17"/>
      <c r="E623" s="17"/>
      <c r="F623" s="17"/>
      <c r="G623" s="17"/>
      <c r="H623" s="17"/>
      <c r="I623" s="17"/>
      <c r="J623" s="17"/>
      <c r="K623" s="17"/>
      <c r="L623" s="17"/>
      <c r="M623" s="17"/>
      <c r="N623" s="17"/>
      <c r="O623" s="17"/>
      <c r="P623" s="17"/>
      <c r="Q623" s="17"/>
      <c r="R623" s="17"/>
      <c r="S623" s="17"/>
      <c r="T623" s="17"/>
      <c r="U623" s="17"/>
      <c r="V623" s="17"/>
      <c r="W623" s="17"/>
      <c r="X623" s="17"/>
      <c r="Y623" s="17"/>
      <c r="Z623" s="17"/>
      <c r="AA623" s="17"/>
      <c r="AB623" s="17"/>
      <c r="AC623" s="17"/>
      <c r="AD623" s="17"/>
      <c r="AE623" s="17"/>
      <c r="AF623" s="17"/>
      <c r="AG623" s="17"/>
      <c r="AH623" s="17"/>
      <c r="AI623" s="17"/>
      <c r="AJ623" s="17"/>
      <c r="AK623" s="17"/>
      <c r="AL623" s="17"/>
      <c r="AM623" s="17"/>
      <c r="AN623" s="17"/>
      <c r="AO623" s="17"/>
      <c r="AP623" s="17"/>
      <c r="AQ623" s="17"/>
      <c r="AR623" s="17"/>
      <c r="AS623" s="17"/>
      <c r="AT623" s="17"/>
      <c r="AU623" s="17"/>
      <c r="AV623" s="17"/>
      <c r="AW623" s="17"/>
      <c r="AX623" s="17"/>
      <c r="AY623" s="17"/>
      <c r="AZ623" s="17"/>
      <c r="BA623" s="17"/>
    </row>
    <row r="624" spans="2:53" x14ac:dyDescent="0.35">
      <c r="B624" s="6" t="s">
        <v>321</v>
      </c>
      <c r="C624" s="17"/>
      <c r="D624" s="17"/>
      <c r="E624" s="17"/>
      <c r="F624" s="17"/>
      <c r="G624" s="17"/>
      <c r="H624" s="17"/>
      <c r="I624" s="17"/>
      <c r="J624" s="17"/>
      <c r="K624" s="17"/>
      <c r="L624" s="17"/>
      <c r="M624" s="17"/>
      <c r="N624" s="17"/>
      <c r="O624" s="17"/>
      <c r="P624" s="17"/>
      <c r="Q624" s="17"/>
      <c r="R624" s="17"/>
      <c r="S624" s="17"/>
      <c r="T624" s="17"/>
      <c r="U624" s="17"/>
      <c r="V624" s="17"/>
      <c r="W624" s="17"/>
      <c r="X624" s="17"/>
      <c r="Y624" s="17"/>
      <c r="Z624" s="17"/>
      <c r="AA624" s="17"/>
      <c r="AB624" s="17"/>
      <c r="AC624" s="17"/>
      <c r="AD624" s="17"/>
      <c r="AE624" s="17"/>
      <c r="AF624" s="17"/>
      <c r="AG624" s="17"/>
      <c r="AH624" s="17"/>
      <c r="AI624" s="17"/>
      <c r="AJ624" s="17"/>
      <c r="AK624" s="17"/>
      <c r="AL624" s="17"/>
      <c r="AM624" s="17"/>
      <c r="AN624" s="17"/>
      <c r="AO624" s="17"/>
      <c r="AP624" s="17"/>
      <c r="AQ624" s="17"/>
      <c r="AR624" s="17"/>
      <c r="AS624" s="17"/>
      <c r="AT624" s="17"/>
      <c r="AU624" s="17"/>
      <c r="AV624" s="17"/>
      <c r="AW624" s="17"/>
      <c r="AX624" s="17"/>
      <c r="AY624" s="17"/>
      <c r="AZ624" s="17"/>
      <c r="BA624" s="17"/>
    </row>
    <row r="625" spans="2:53" x14ac:dyDescent="0.35">
      <c r="B625" s="21" t="s">
        <v>86</v>
      </c>
      <c r="C625" s="17"/>
      <c r="D625" s="17"/>
      <c r="E625" s="17"/>
      <c r="F625" s="17"/>
      <c r="G625" s="17"/>
      <c r="H625" s="17"/>
      <c r="I625" s="17"/>
      <c r="J625" s="17"/>
      <c r="K625" s="17"/>
      <c r="L625" s="17"/>
      <c r="M625" s="17"/>
      <c r="N625" s="17"/>
      <c r="O625" s="17"/>
      <c r="P625" s="17"/>
      <c r="Q625" s="17"/>
      <c r="R625" s="17"/>
      <c r="S625" s="17"/>
      <c r="T625" s="17"/>
      <c r="U625" s="17"/>
      <c r="V625" s="17"/>
      <c r="W625" s="17"/>
      <c r="X625" s="17"/>
      <c r="Y625" s="17"/>
      <c r="Z625" s="17"/>
      <c r="AA625" s="17"/>
      <c r="AB625" s="17"/>
      <c r="AC625" s="17"/>
      <c r="AD625" s="17"/>
      <c r="AE625" s="17"/>
      <c r="AF625" s="17"/>
      <c r="AG625" s="17"/>
      <c r="AH625" s="17"/>
      <c r="AI625" s="17"/>
      <c r="AJ625" s="17"/>
      <c r="AK625" s="17"/>
      <c r="AL625" s="17"/>
      <c r="AM625" s="17"/>
      <c r="AN625" s="17"/>
      <c r="AO625" s="17"/>
      <c r="AP625" s="17"/>
      <c r="AQ625" s="17"/>
      <c r="AR625" s="17"/>
      <c r="AS625" s="17"/>
      <c r="AT625" s="17"/>
      <c r="AU625" s="17"/>
      <c r="AV625" s="17"/>
      <c r="AW625" s="17"/>
      <c r="AX625" s="17"/>
      <c r="AY625" s="17"/>
      <c r="AZ625" s="17"/>
      <c r="BA625" s="17"/>
    </row>
    <row r="626" spans="2:53" x14ac:dyDescent="0.35">
      <c r="B626" t="s">
        <v>309</v>
      </c>
      <c r="C626" s="17">
        <v>0.39359858710194001</v>
      </c>
      <c r="D626" s="17">
        <v>0.42378509897759598</v>
      </c>
      <c r="E626" s="17">
        <v>0.36623345055711298</v>
      </c>
      <c r="F626" s="17"/>
      <c r="G626" s="17">
        <v>0.229445475131277</v>
      </c>
      <c r="H626" s="17">
        <v>0.262335374896143</v>
      </c>
      <c r="I626" s="17">
        <v>0.352690705107572</v>
      </c>
      <c r="J626" s="17">
        <v>0.41370433380980498</v>
      </c>
      <c r="K626" s="17">
        <v>0.452590122992934</v>
      </c>
      <c r="L626" s="17">
        <v>0.50824293249854902</v>
      </c>
      <c r="M626" s="17"/>
      <c r="N626" s="17">
        <v>0.37037797205863099</v>
      </c>
      <c r="O626" s="17">
        <v>0.40888517959078502</v>
      </c>
      <c r="P626" s="17"/>
      <c r="Q626" s="17">
        <v>0.25481959051966102</v>
      </c>
      <c r="R626" s="17">
        <v>0.346781706799069</v>
      </c>
      <c r="S626" s="17">
        <v>0.36810326165542601</v>
      </c>
      <c r="T626" s="17">
        <v>0.37034570545777201</v>
      </c>
      <c r="U626" s="17">
        <v>0.36134673449356602</v>
      </c>
      <c r="V626" s="17">
        <v>0.47759170017797098</v>
      </c>
      <c r="W626" s="17">
        <v>0.44571121368784</v>
      </c>
      <c r="X626" s="17">
        <v>0.51247471423875801</v>
      </c>
      <c r="Y626" s="17">
        <v>0.390337906542159</v>
      </c>
      <c r="Z626" s="17">
        <v>0.37023643260678202</v>
      </c>
      <c r="AA626" s="17">
        <v>0.45221215518362901</v>
      </c>
      <c r="AB626" s="17">
        <v>0.52140925456836396</v>
      </c>
      <c r="AC626" s="17">
        <v>0.47654695576712802</v>
      </c>
      <c r="AD626" s="17">
        <v>0.26988443903213399</v>
      </c>
      <c r="AE626" s="17">
        <v>0.54899837815322305</v>
      </c>
      <c r="AF626" s="17"/>
      <c r="AG626" s="17">
        <v>0.41429522115463102</v>
      </c>
      <c r="AH626" s="17">
        <v>0.53269191397618199</v>
      </c>
      <c r="AI626" s="17">
        <v>0.24583527680331699</v>
      </c>
      <c r="AJ626" s="17">
        <v>0.31961192946365902</v>
      </c>
      <c r="AK626" s="17">
        <v>0.48111280334023598</v>
      </c>
      <c r="AL626" s="17">
        <v>0.361383409400723</v>
      </c>
      <c r="AM626" s="17"/>
      <c r="AN626" s="17">
        <v>0.30268950616010798</v>
      </c>
      <c r="AO626" s="17">
        <v>0.35178342476108398</v>
      </c>
      <c r="AP626" s="17">
        <v>0.50104281950417495</v>
      </c>
      <c r="AQ626" s="17"/>
      <c r="AR626" s="17">
        <v>0.15573216952663799</v>
      </c>
      <c r="AS626" s="17">
        <v>0.39969885960956503</v>
      </c>
      <c r="AT626" s="17">
        <v>0.44896658875725998</v>
      </c>
      <c r="AU626" s="17"/>
      <c r="AV626" s="17">
        <v>0.30595678261817499</v>
      </c>
      <c r="AW626" s="17">
        <v>0.40615851339294901</v>
      </c>
      <c r="AX626" s="17">
        <v>0.43084857049450798</v>
      </c>
      <c r="AY626" s="17"/>
      <c r="AZ626" s="17">
        <v>0.37949249399643997</v>
      </c>
      <c r="BA626" s="17">
        <v>0.41231556017802501</v>
      </c>
    </row>
    <row r="627" spans="2:53" x14ac:dyDescent="0.35">
      <c r="B627" t="s">
        <v>310</v>
      </c>
      <c r="C627" s="17">
        <v>0.36886202069534602</v>
      </c>
      <c r="D627" s="17">
        <v>0.35449023179767097</v>
      </c>
      <c r="E627" s="17">
        <v>0.38105018308337302</v>
      </c>
      <c r="F627" s="17"/>
      <c r="G627" s="17">
        <v>0.35736526161677401</v>
      </c>
      <c r="H627" s="17">
        <v>0.310889407949406</v>
      </c>
      <c r="I627" s="17">
        <v>0.31690967150210703</v>
      </c>
      <c r="J627" s="17">
        <v>0.32121733509967298</v>
      </c>
      <c r="K627" s="17">
        <v>0.375456025828517</v>
      </c>
      <c r="L627" s="17">
        <v>0.46470654592456601</v>
      </c>
      <c r="M627" s="17"/>
      <c r="N627" s="17">
        <v>0.39190976713042303</v>
      </c>
      <c r="O627" s="17">
        <v>0.35368923104777999</v>
      </c>
      <c r="P627" s="17"/>
      <c r="Q627" s="17">
        <v>0.28045079626199498</v>
      </c>
      <c r="R627" s="17">
        <v>0.32870023292337902</v>
      </c>
      <c r="S627" s="17">
        <v>0.36266263147723499</v>
      </c>
      <c r="T627" s="17">
        <v>0.37409095468513498</v>
      </c>
      <c r="U627" s="17">
        <v>0.42362788509558502</v>
      </c>
      <c r="V627" s="17">
        <v>0.41767355148338398</v>
      </c>
      <c r="W627" s="17">
        <v>0.397312083752839</v>
      </c>
      <c r="X627" s="17">
        <v>0.36919239956282202</v>
      </c>
      <c r="Y627" s="17">
        <v>0.42174264040315601</v>
      </c>
      <c r="Z627" s="17">
        <v>0.35862330054354502</v>
      </c>
      <c r="AA627" s="17">
        <v>0.244795880783029</v>
      </c>
      <c r="AB627" s="17">
        <v>0.229697338741921</v>
      </c>
      <c r="AC627" s="17">
        <v>0.44858364746227097</v>
      </c>
      <c r="AD627" s="17">
        <v>0.63206410881739705</v>
      </c>
      <c r="AE627" s="17">
        <v>0.35769868576949998</v>
      </c>
      <c r="AF627" s="17"/>
      <c r="AG627" s="17">
        <v>0.458205854348672</v>
      </c>
      <c r="AH627" s="17">
        <v>0.30908717449829798</v>
      </c>
      <c r="AI627" s="17">
        <v>0.42101591580152398</v>
      </c>
      <c r="AJ627" s="17">
        <v>0.42743777310168202</v>
      </c>
      <c r="AK627" s="17">
        <v>0.47411337281652499</v>
      </c>
      <c r="AL627" s="17">
        <v>0.34288808143079902</v>
      </c>
      <c r="AM627" s="17"/>
      <c r="AN627" s="17">
        <v>0.42924793225750202</v>
      </c>
      <c r="AO627" s="17">
        <v>0.38442625137773501</v>
      </c>
      <c r="AP627" s="17">
        <v>0.355192953153324</v>
      </c>
      <c r="AQ627" s="17"/>
      <c r="AR627" s="17">
        <v>0.30713072074276498</v>
      </c>
      <c r="AS627" s="17">
        <v>0.42839317996853898</v>
      </c>
      <c r="AT627" s="17">
        <v>0.362874024513475</v>
      </c>
      <c r="AU627" s="17"/>
      <c r="AV627" s="17">
        <v>0.35256613747695198</v>
      </c>
      <c r="AW627" s="17">
        <v>0.41697322962027</v>
      </c>
      <c r="AX627" s="17">
        <v>0.342735725463295</v>
      </c>
      <c r="AY627" s="17"/>
      <c r="AZ627" s="17">
        <v>0.39591839991350403</v>
      </c>
      <c r="BA627" s="17">
        <v>0.33296168191442999</v>
      </c>
    </row>
    <row r="628" spans="2:53" x14ac:dyDescent="0.35">
      <c r="B628" t="s">
        <v>311</v>
      </c>
      <c r="C628" s="17">
        <v>0.27096986152762598</v>
      </c>
      <c r="D628" s="17">
        <v>0.22086967907032801</v>
      </c>
      <c r="E628" s="17">
        <v>0.31676531609130598</v>
      </c>
      <c r="F628" s="17"/>
      <c r="G628" s="17">
        <v>0.28884315694948898</v>
      </c>
      <c r="H628" s="17">
        <v>0.26809010401058703</v>
      </c>
      <c r="I628" s="17">
        <v>0.26081342768487498</v>
      </c>
      <c r="J628" s="17">
        <v>0.28202457532862502</v>
      </c>
      <c r="K628" s="17">
        <v>0.23393438622118601</v>
      </c>
      <c r="L628" s="17">
        <v>0.28729326195280303</v>
      </c>
      <c r="M628" s="17"/>
      <c r="N628" s="17">
        <v>0.29345876645235203</v>
      </c>
      <c r="O628" s="17">
        <v>0.25616496835561098</v>
      </c>
      <c r="P628" s="17"/>
      <c r="Q628" s="17">
        <v>0.25403289792511502</v>
      </c>
      <c r="R628" s="17">
        <v>0.29791255458152099</v>
      </c>
      <c r="S628" s="17">
        <v>0.27815287523190202</v>
      </c>
      <c r="T628" s="17">
        <v>0.29619160012983498</v>
      </c>
      <c r="U628" s="17">
        <v>0.323434559636812</v>
      </c>
      <c r="V628" s="17">
        <v>0.27110722996222603</v>
      </c>
      <c r="W628" s="17">
        <v>0.31665639067937901</v>
      </c>
      <c r="X628" s="17">
        <v>0.21630013971748099</v>
      </c>
      <c r="Y628" s="17">
        <v>0.201647419440912</v>
      </c>
      <c r="Z628" s="17">
        <v>0.232627792183636</v>
      </c>
      <c r="AA628" s="17">
        <v>0.19968462291025699</v>
      </c>
      <c r="AB628" s="17">
        <v>0.18899169133553301</v>
      </c>
      <c r="AC628" s="17">
        <v>0.22498320258266999</v>
      </c>
      <c r="AD628" s="17">
        <v>0.19221697645246699</v>
      </c>
      <c r="AE628" s="17">
        <v>0.27294550589787597</v>
      </c>
      <c r="AF628" s="17"/>
      <c r="AG628" s="17">
        <v>0.26802198519557802</v>
      </c>
      <c r="AH628" s="17">
        <v>0.27883089809202499</v>
      </c>
      <c r="AI628" s="17">
        <v>0.277615269991356</v>
      </c>
      <c r="AJ628" s="17">
        <v>0.309462177622504</v>
      </c>
      <c r="AK628" s="17">
        <v>0.190998551415753</v>
      </c>
      <c r="AL628" s="17">
        <v>0.28044977397417498</v>
      </c>
      <c r="AM628" s="17"/>
      <c r="AN628" s="17">
        <v>0.29710478132328899</v>
      </c>
      <c r="AO628" s="17">
        <v>0.28844882996662702</v>
      </c>
      <c r="AP628" s="17">
        <v>0.24271708585711399</v>
      </c>
      <c r="AQ628" s="17"/>
      <c r="AR628" s="17">
        <v>0.21006049755176601</v>
      </c>
      <c r="AS628" s="17">
        <v>0.28379252392315801</v>
      </c>
      <c r="AT628" s="17">
        <v>0.28136966544703301</v>
      </c>
      <c r="AU628" s="17"/>
      <c r="AV628" s="17">
        <v>0.195568094336004</v>
      </c>
      <c r="AW628" s="17">
        <v>0.29749030529257903</v>
      </c>
      <c r="AX628" s="17">
        <v>0.27781388086429498</v>
      </c>
      <c r="AY628" s="17"/>
      <c r="AZ628" s="17">
        <v>0.28435858675737402</v>
      </c>
      <c r="BA628" s="17">
        <v>0.25320474344892901</v>
      </c>
    </row>
    <row r="629" spans="2:53" x14ac:dyDescent="0.35">
      <c r="B629" t="s">
        <v>312</v>
      </c>
      <c r="C629" s="17">
        <v>0.194724791906533</v>
      </c>
      <c r="D629" s="17">
        <v>0.20731460985502401</v>
      </c>
      <c r="E629" s="17">
        <v>0.18259044524804099</v>
      </c>
      <c r="F629" s="17"/>
      <c r="G629" s="17">
        <v>0.19942560833072501</v>
      </c>
      <c r="H629" s="17">
        <v>0.15927878505448201</v>
      </c>
      <c r="I629" s="17">
        <v>0.18568192207445999</v>
      </c>
      <c r="J629" s="17">
        <v>0.17837412453690801</v>
      </c>
      <c r="K629" s="17">
        <v>0.21719884167275899</v>
      </c>
      <c r="L629" s="17">
        <v>0.21518491877439899</v>
      </c>
      <c r="M629" s="17"/>
      <c r="N629" s="17">
        <v>0.207719499259271</v>
      </c>
      <c r="O629" s="17">
        <v>0.18617011773263201</v>
      </c>
      <c r="P629" s="17"/>
      <c r="Q629" s="17">
        <v>0.16023721203468599</v>
      </c>
      <c r="R629" s="17">
        <v>0.128509600531552</v>
      </c>
      <c r="S629" s="17">
        <v>0.142017125266963</v>
      </c>
      <c r="T629" s="17">
        <v>0.19336369231848599</v>
      </c>
      <c r="U629" s="17">
        <v>0.184343641900893</v>
      </c>
      <c r="V629" s="17">
        <v>0.25789304203524799</v>
      </c>
      <c r="W629" s="17">
        <v>0.12976272670826899</v>
      </c>
      <c r="X629" s="17">
        <v>0.26986629542151602</v>
      </c>
      <c r="Y629" s="17">
        <v>0.28227362743727302</v>
      </c>
      <c r="Z629" s="17">
        <v>0.26272504386401901</v>
      </c>
      <c r="AA629" s="17">
        <v>0.20260601104786699</v>
      </c>
      <c r="AB629" s="17">
        <v>0.22791294846182</v>
      </c>
      <c r="AC629" s="17">
        <v>0.27145460011174</v>
      </c>
      <c r="AD629" s="17">
        <v>8.2267103035955594E-2</v>
      </c>
      <c r="AE629" s="17">
        <v>0.19179309476193501</v>
      </c>
      <c r="AF629" s="17"/>
      <c r="AG629" s="17">
        <v>0.17447329604638501</v>
      </c>
      <c r="AH629" s="17">
        <v>0.31526652587943499</v>
      </c>
      <c r="AI629" s="17">
        <v>0.14259545540295701</v>
      </c>
      <c r="AJ629" s="17">
        <v>0.13219829404609201</v>
      </c>
      <c r="AK629" s="17">
        <v>0.18182858543632599</v>
      </c>
      <c r="AL629" s="17">
        <v>0.18670470750815099</v>
      </c>
      <c r="AM629" s="17"/>
      <c r="AN629" s="17">
        <v>0.13981055938002501</v>
      </c>
      <c r="AO629" s="17">
        <v>0.172661941906531</v>
      </c>
      <c r="AP629" s="17">
        <v>0.26260855366609098</v>
      </c>
      <c r="AQ629" s="17"/>
      <c r="AR629" s="17">
        <v>0.115914956107179</v>
      </c>
      <c r="AS629" s="17">
        <v>0.21721931513815099</v>
      </c>
      <c r="AT629" s="17">
        <v>0.206826336307535</v>
      </c>
      <c r="AU629" s="17"/>
      <c r="AV629" s="17">
        <v>0.17843537971804299</v>
      </c>
      <c r="AW629" s="17">
        <v>0.192318756515508</v>
      </c>
      <c r="AX629" s="17">
        <v>0.22271438955577599</v>
      </c>
      <c r="AY629" s="17"/>
      <c r="AZ629" s="17">
        <v>0.202097492676275</v>
      </c>
      <c r="BA629" s="17">
        <v>0.184942165294528</v>
      </c>
    </row>
    <row r="630" spans="2:53" x14ac:dyDescent="0.35">
      <c r="B630" t="s">
        <v>313</v>
      </c>
      <c r="C630" s="17">
        <v>0.178764435461089</v>
      </c>
      <c r="D630" s="17">
        <v>0.200231095643188</v>
      </c>
      <c r="E630" s="17">
        <v>0.15995569068783999</v>
      </c>
      <c r="F630" s="17"/>
      <c r="G630" s="17">
        <v>0.13835511031323899</v>
      </c>
      <c r="H630" s="17">
        <v>0.167991607379472</v>
      </c>
      <c r="I630" s="17">
        <v>0.182343747129598</v>
      </c>
      <c r="J630" s="17">
        <v>0.155084917162368</v>
      </c>
      <c r="K630" s="17">
        <v>0.16044842082573599</v>
      </c>
      <c r="L630" s="17">
        <v>0.225372906233957</v>
      </c>
      <c r="M630" s="17"/>
      <c r="N630" s="17">
        <v>0.177999228580104</v>
      </c>
      <c r="O630" s="17">
        <v>0.179268186362495</v>
      </c>
      <c r="P630" s="17"/>
      <c r="Q630" s="17">
        <v>0.17452335745945199</v>
      </c>
      <c r="R630" s="17">
        <v>0.118128364843313</v>
      </c>
      <c r="S630" s="17">
        <v>0.159203333509051</v>
      </c>
      <c r="T630" s="17">
        <v>0.16155431014944599</v>
      </c>
      <c r="U630" s="17">
        <v>0.206842446950014</v>
      </c>
      <c r="V630" s="17">
        <v>0.13895723205813201</v>
      </c>
      <c r="W630" s="17">
        <v>0.26832531211331301</v>
      </c>
      <c r="X630" s="17">
        <v>0.191739876166068</v>
      </c>
      <c r="Y630" s="17">
        <v>0.127248140947474</v>
      </c>
      <c r="Z630" s="17">
        <v>0.22721722908681499</v>
      </c>
      <c r="AA630" s="17">
        <v>0.21710610848397599</v>
      </c>
      <c r="AB630" s="17">
        <v>0.24995375457983901</v>
      </c>
      <c r="AC630" s="17">
        <v>0.26378220880468001</v>
      </c>
      <c r="AD630" s="17">
        <v>0.25540685812540398</v>
      </c>
      <c r="AE630" s="17">
        <v>0.139009446555206</v>
      </c>
      <c r="AF630" s="17"/>
      <c r="AG630" s="17">
        <v>0.21587089869040099</v>
      </c>
      <c r="AH630" s="17">
        <v>0.21068952389347501</v>
      </c>
      <c r="AI630" s="17">
        <v>0.176549448093997</v>
      </c>
      <c r="AJ630" s="17">
        <v>0.21711500862250799</v>
      </c>
      <c r="AK630" s="17">
        <v>0.208819974822987</v>
      </c>
      <c r="AL630" s="17">
        <v>0.153508470708908</v>
      </c>
      <c r="AM630" s="17"/>
      <c r="AN630" s="17">
        <v>0.16882190147589701</v>
      </c>
      <c r="AO630" s="17">
        <v>0.163537393877043</v>
      </c>
      <c r="AP630" s="17">
        <v>0.2237395798114</v>
      </c>
      <c r="AQ630" s="17"/>
      <c r="AR630" s="17">
        <v>0.20142943701549201</v>
      </c>
      <c r="AS630" s="17">
        <v>0.205719534748566</v>
      </c>
      <c r="AT630" s="17">
        <v>0.170957044936592</v>
      </c>
      <c r="AU630" s="17"/>
      <c r="AV630" s="17">
        <v>0.203676815531908</v>
      </c>
      <c r="AW630" s="17">
        <v>0.21472489519582699</v>
      </c>
      <c r="AX630" s="17">
        <v>0.14179211032334299</v>
      </c>
      <c r="AY630" s="17"/>
      <c r="AZ630" s="17">
        <v>0.204426649978634</v>
      </c>
      <c r="BA630" s="17">
        <v>0.144713974103342</v>
      </c>
    </row>
    <row r="631" spans="2:53" x14ac:dyDescent="0.35">
      <c r="B631" t="s">
        <v>314</v>
      </c>
      <c r="C631" s="17">
        <v>0.162928855111864</v>
      </c>
      <c r="D631" s="17">
        <v>0.17588539236197301</v>
      </c>
      <c r="E631" s="17">
        <v>0.151773337610729</v>
      </c>
      <c r="F631" s="17"/>
      <c r="G631" s="17">
        <v>0.162392907330693</v>
      </c>
      <c r="H631" s="17">
        <v>0.154746513809568</v>
      </c>
      <c r="I631" s="17">
        <v>0.16064891574208401</v>
      </c>
      <c r="J631" s="17">
        <v>0.17756747911755899</v>
      </c>
      <c r="K631" s="17">
        <v>0.15005534838666701</v>
      </c>
      <c r="L631" s="17">
        <v>0.16754362175706899</v>
      </c>
      <c r="M631" s="17"/>
      <c r="N631" s="17">
        <v>0.18379713617842799</v>
      </c>
      <c r="O631" s="17">
        <v>0.14919085084228401</v>
      </c>
      <c r="P631" s="17"/>
      <c r="Q631" s="17">
        <v>0.167682065948591</v>
      </c>
      <c r="R631" s="17">
        <v>0.183393368042569</v>
      </c>
      <c r="S631" s="17">
        <v>0.12678599721574099</v>
      </c>
      <c r="T631" s="17">
        <v>0.13391344394087101</v>
      </c>
      <c r="U631" s="17">
        <v>0.20539202669714199</v>
      </c>
      <c r="V631" s="17">
        <v>0.14478528666433499</v>
      </c>
      <c r="W631" s="17">
        <v>0.20142959629009699</v>
      </c>
      <c r="X631" s="17">
        <v>0.171951899754165</v>
      </c>
      <c r="Y631" s="17">
        <v>0.16140634305985599</v>
      </c>
      <c r="Z631" s="17">
        <v>0.131791361784138</v>
      </c>
      <c r="AA631" s="17">
        <v>0.16475822945036001</v>
      </c>
      <c r="AB631" s="17">
        <v>0.14286332633190299</v>
      </c>
      <c r="AC631" s="17">
        <v>0.261248140395277</v>
      </c>
      <c r="AD631" s="17">
        <v>0.21778743441250001</v>
      </c>
      <c r="AE631" s="17">
        <v>0.25629265185855798</v>
      </c>
      <c r="AF631" s="17"/>
      <c r="AG631" s="17">
        <v>0.24268137922565899</v>
      </c>
      <c r="AH631" s="17">
        <v>0.100659920384852</v>
      </c>
      <c r="AI631" s="17">
        <v>0.140692752595898</v>
      </c>
      <c r="AJ631" s="17">
        <v>0.24745909503302399</v>
      </c>
      <c r="AK631" s="17">
        <v>0.168418092267139</v>
      </c>
      <c r="AL631" s="17">
        <v>0.141091958776799</v>
      </c>
      <c r="AM631" s="17"/>
      <c r="AN631" s="17">
        <v>0.20659312352148501</v>
      </c>
      <c r="AO631" s="17">
        <v>0.170626483191018</v>
      </c>
      <c r="AP631" s="17">
        <v>0.14670408756455</v>
      </c>
      <c r="AQ631" s="17"/>
      <c r="AR631" s="17">
        <v>0.21050470410883901</v>
      </c>
      <c r="AS631" s="17">
        <v>0.18865474134858401</v>
      </c>
      <c r="AT631" s="17">
        <v>0.145431681915938</v>
      </c>
      <c r="AU631" s="17"/>
      <c r="AV631" s="17">
        <v>0.241926853509494</v>
      </c>
      <c r="AW631" s="17">
        <v>0.19321498649053501</v>
      </c>
      <c r="AX631" s="17">
        <v>0.121348917445989</v>
      </c>
      <c r="AY631" s="17"/>
      <c r="AZ631" s="17">
        <v>0.18020795979597901</v>
      </c>
      <c r="BA631" s="17">
        <v>0.14000170336739201</v>
      </c>
    </row>
    <row r="632" spans="2:53" x14ac:dyDescent="0.35">
      <c r="B632" t="s">
        <v>315</v>
      </c>
      <c r="C632" s="17">
        <v>0.152384695479134</v>
      </c>
      <c r="D632" s="17">
        <v>0.147030557262672</v>
      </c>
      <c r="E632" s="17">
        <v>0.15778026235258499</v>
      </c>
      <c r="F632" s="17"/>
      <c r="G632" s="17">
        <v>0.19263424062347401</v>
      </c>
      <c r="H632" s="17">
        <v>0.220627555830367</v>
      </c>
      <c r="I632" s="17">
        <v>0.15011277222021699</v>
      </c>
      <c r="J632" s="17">
        <v>0.15288522308059499</v>
      </c>
      <c r="K632" s="17">
        <v>0.12672613658662299</v>
      </c>
      <c r="L632" s="17">
        <v>0.11475418346751599</v>
      </c>
      <c r="M632" s="17"/>
      <c r="N632" s="17">
        <v>0.161277999272117</v>
      </c>
      <c r="O632" s="17">
        <v>0.14653005680099099</v>
      </c>
      <c r="P632" s="17"/>
      <c r="Q632" s="17">
        <v>0.177628724454579</v>
      </c>
      <c r="R632" s="17">
        <v>0.20060545154997</v>
      </c>
      <c r="S632" s="17">
        <v>9.4793442437171596E-2</v>
      </c>
      <c r="T632" s="17">
        <v>0.17681451016094801</v>
      </c>
      <c r="U632" s="17">
        <v>0.15055392316132701</v>
      </c>
      <c r="V632" s="17">
        <v>0.14700981966710999</v>
      </c>
      <c r="W632" s="17">
        <v>0.16968746887720401</v>
      </c>
      <c r="X632" s="17">
        <v>6.5676042535569204E-2</v>
      </c>
      <c r="Y632" s="17">
        <v>0.171267493863653</v>
      </c>
      <c r="Z632" s="17">
        <v>0.19330794383338301</v>
      </c>
      <c r="AA632" s="17">
        <v>3.96663848673732E-2</v>
      </c>
      <c r="AB632" s="17">
        <v>0.246543293797271</v>
      </c>
      <c r="AC632" s="17">
        <v>5.5738554353323498E-2</v>
      </c>
      <c r="AD632" s="17">
        <v>0.19280334650171499</v>
      </c>
      <c r="AE632" s="17">
        <v>0.20877504850442899</v>
      </c>
      <c r="AF632" s="17"/>
      <c r="AG632" s="17">
        <v>0.17112300868902899</v>
      </c>
      <c r="AH632" s="17">
        <v>0.10087298622096499</v>
      </c>
      <c r="AI632" s="17">
        <v>0.240658372618855</v>
      </c>
      <c r="AJ632" s="17">
        <v>0.21097299382087301</v>
      </c>
      <c r="AK632" s="17">
        <v>0.118531965005801</v>
      </c>
      <c r="AL632" s="17">
        <v>0.13330045731044099</v>
      </c>
      <c r="AM632" s="17"/>
      <c r="AN632" s="17">
        <v>0.20591216959438299</v>
      </c>
      <c r="AO632" s="17">
        <v>0.200685678708177</v>
      </c>
      <c r="AP632" s="17">
        <v>0.100939396579093</v>
      </c>
      <c r="AQ632" s="17"/>
      <c r="AR632" s="17">
        <v>0.145271810727509</v>
      </c>
      <c r="AS632" s="17">
        <v>0.190197180173453</v>
      </c>
      <c r="AT632" s="17">
        <v>0.12922868431340701</v>
      </c>
      <c r="AU632" s="17"/>
      <c r="AV632" s="17">
        <v>0.19207875064059099</v>
      </c>
      <c r="AW632" s="17">
        <v>0.15319342446311701</v>
      </c>
      <c r="AX632" s="17">
        <v>0.14233605438632899</v>
      </c>
      <c r="AY632" s="17"/>
      <c r="AZ632" s="17">
        <v>0.180704370247605</v>
      </c>
      <c r="BA632" s="17">
        <v>0.11480812582227599</v>
      </c>
    </row>
    <row r="633" spans="2:53" x14ac:dyDescent="0.35">
      <c r="B633" t="s">
        <v>316</v>
      </c>
      <c r="C633" s="17">
        <v>0.15234255630989699</v>
      </c>
      <c r="D633" s="17">
        <v>0.16657011154368401</v>
      </c>
      <c r="E633" s="17">
        <v>0.13999768800795201</v>
      </c>
      <c r="F633" s="17"/>
      <c r="G633" s="17">
        <v>0.104542386147292</v>
      </c>
      <c r="H633" s="17">
        <v>0.14830469100054999</v>
      </c>
      <c r="I633" s="17">
        <v>0.155102351627597</v>
      </c>
      <c r="J633" s="17">
        <v>0.14308948658489301</v>
      </c>
      <c r="K633" s="17">
        <v>0.126175355959428</v>
      </c>
      <c r="L633" s="17">
        <v>0.194017621018687</v>
      </c>
      <c r="M633" s="17"/>
      <c r="N633" s="17">
        <v>0.14554449975394201</v>
      </c>
      <c r="O633" s="17">
        <v>0.156817852080193</v>
      </c>
      <c r="P633" s="17"/>
      <c r="Q633" s="17">
        <v>9.9423785301850698E-2</v>
      </c>
      <c r="R633" s="17">
        <v>0.12959006101980999</v>
      </c>
      <c r="S633" s="17">
        <v>9.6898070203420505E-2</v>
      </c>
      <c r="T633" s="17">
        <v>0.174191733225109</v>
      </c>
      <c r="U633" s="17">
        <v>0.129609973005088</v>
      </c>
      <c r="V633" s="17">
        <v>0.17048751424967201</v>
      </c>
      <c r="W633" s="17">
        <v>0.15912232169794599</v>
      </c>
      <c r="X633" s="17">
        <v>0.19556769986890901</v>
      </c>
      <c r="Y633" s="17">
        <v>0.15913108480221</v>
      </c>
      <c r="Z633" s="17">
        <v>0.25454396467506202</v>
      </c>
      <c r="AA633" s="17">
        <v>0.17638062236504201</v>
      </c>
      <c r="AB633" s="17">
        <v>9.5755425339743697E-2</v>
      </c>
      <c r="AC633" s="17">
        <v>0.18561397267256199</v>
      </c>
      <c r="AD633" s="17">
        <v>0</v>
      </c>
      <c r="AE633" s="17">
        <v>0.161957309594979</v>
      </c>
      <c r="AF633" s="17"/>
      <c r="AG633" s="17">
        <v>0.16080394566023701</v>
      </c>
      <c r="AH633" s="17">
        <v>0.12879715324239199</v>
      </c>
      <c r="AI633" s="17">
        <v>0.23191294802881099</v>
      </c>
      <c r="AJ633" s="17">
        <v>0.20602284837177301</v>
      </c>
      <c r="AK633" s="17">
        <v>0.14455326730065901</v>
      </c>
      <c r="AL633" s="17">
        <v>0.124519033375591</v>
      </c>
      <c r="AM633" s="17"/>
      <c r="AN633" s="17">
        <v>0.20557403619588899</v>
      </c>
      <c r="AO633" s="17">
        <v>0.12338989047710699</v>
      </c>
      <c r="AP633" s="17">
        <v>0.141360733713631</v>
      </c>
      <c r="AQ633" s="17"/>
      <c r="AR633" s="17">
        <v>0.170006901566296</v>
      </c>
      <c r="AS633" s="17">
        <v>0.16548666646561599</v>
      </c>
      <c r="AT633" s="17">
        <v>0.14858046224065899</v>
      </c>
      <c r="AU633" s="17"/>
      <c r="AV633" s="17">
        <v>0.14017773220621299</v>
      </c>
      <c r="AW633" s="17">
        <v>0.170950524806989</v>
      </c>
      <c r="AX633" s="17">
        <v>0.14452899555790499</v>
      </c>
      <c r="AY633" s="17"/>
      <c r="AZ633" s="17">
        <v>0.17286801044460001</v>
      </c>
      <c r="BA633" s="17">
        <v>0.12510791596402701</v>
      </c>
    </row>
    <row r="634" spans="2:53" x14ac:dyDescent="0.35">
      <c r="B634" t="s">
        <v>317</v>
      </c>
      <c r="C634" s="17">
        <v>0.135953227708973</v>
      </c>
      <c r="D634" s="17">
        <v>0.11965675947137901</v>
      </c>
      <c r="E634" s="17">
        <v>0.14921620354221199</v>
      </c>
      <c r="F634" s="17"/>
      <c r="G634" s="17">
        <v>0.24975723265073399</v>
      </c>
      <c r="H634" s="17">
        <v>0.15102954382633901</v>
      </c>
      <c r="I634" s="17">
        <v>0.129295998746772</v>
      </c>
      <c r="J634" s="17">
        <v>0.143585427739506</v>
      </c>
      <c r="K634" s="17">
        <v>0.11615521804892601</v>
      </c>
      <c r="L634" s="17">
        <v>9.3611304640783294E-2</v>
      </c>
      <c r="M634" s="17"/>
      <c r="N634" s="17">
        <v>0.121661620488628</v>
      </c>
      <c r="O634" s="17">
        <v>0.14536167684697299</v>
      </c>
      <c r="P634" s="17"/>
      <c r="Q634" s="17">
        <v>0.19094995592481201</v>
      </c>
      <c r="R634" s="17">
        <v>0.177638291187317</v>
      </c>
      <c r="S634" s="17">
        <v>0.13062690605494501</v>
      </c>
      <c r="T634" s="17">
        <v>0.163597405662884</v>
      </c>
      <c r="U634" s="17">
        <v>0.112948790112654</v>
      </c>
      <c r="V634" s="17">
        <v>0.113847356684927</v>
      </c>
      <c r="W634" s="17">
        <v>0.106674116847654</v>
      </c>
      <c r="X634" s="17">
        <v>9.6444964928917701E-2</v>
      </c>
      <c r="Y634" s="17">
        <v>0.130025959876894</v>
      </c>
      <c r="Z634" s="17">
        <v>0.12142088478603601</v>
      </c>
      <c r="AA634" s="17">
        <v>0.14337695725392499</v>
      </c>
      <c r="AB634" s="17">
        <v>4.7520188598701697E-2</v>
      </c>
      <c r="AC634" s="17">
        <v>0.19672191122208099</v>
      </c>
      <c r="AD634" s="17">
        <v>0</v>
      </c>
      <c r="AE634" s="17">
        <v>0.170100160638855</v>
      </c>
      <c r="AF634" s="17"/>
      <c r="AG634" s="17">
        <v>0.11969864843146601</v>
      </c>
      <c r="AH634" s="17">
        <v>0.103097112222942</v>
      </c>
      <c r="AI634" s="17">
        <v>0.155656238374628</v>
      </c>
      <c r="AJ634" s="17">
        <v>0.15474020064837399</v>
      </c>
      <c r="AK634" s="17">
        <v>0.130621191898214</v>
      </c>
      <c r="AL634" s="17">
        <v>0.14400308051466501</v>
      </c>
      <c r="AM634" s="17"/>
      <c r="AN634" s="17">
        <v>0.15678882820923701</v>
      </c>
      <c r="AO634" s="17">
        <v>0.14462695801189901</v>
      </c>
      <c r="AP634" s="17">
        <v>0.12595215053589701</v>
      </c>
      <c r="AQ634" s="17"/>
      <c r="AR634" s="17">
        <v>0.20051008016371899</v>
      </c>
      <c r="AS634" s="17">
        <v>0.13710203633069401</v>
      </c>
      <c r="AT634" s="17">
        <v>0.12347114218373099</v>
      </c>
      <c r="AU634" s="17"/>
      <c r="AV634" s="17">
        <v>0.193410178865209</v>
      </c>
      <c r="AW634" s="17">
        <v>0.14074984356041101</v>
      </c>
      <c r="AX634" s="17">
        <v>0.119573729711272</v>
      </c>
      <c r="AY634" s="17"/>
      <c r="AZ634" s="17">
        <v>0.132433779134387</v>
      </c>
      <c r="BA634" s="17">
        <v>0.14062308375774099</v>
      </c>
    </row>
    <row r="635" spans="2:53" x14ac:dyDescent="0.35">
      <c r="B635" t="s">
        <v>318</v>
      </c>
      <c r="C635" s="17">
        <v>0.13593421626435501</v>
      </c>
      <c r="D635" s="17">
        <v>0.14628402235073601</v>
      </c>
      <c r="E635" s="17">
        <v>0.12545501430095601</v>
      </c>
      <c r="F635" s="17"/>
      <c r="G635" s="17">
        <v>8.3833191276926997E-2</v>
      </c>
      <c r="H635" s="17">
        <v>0.17606625223392799</v>
      </c>
      <c r="I635" s="17">
        <v>0.13447809331706201</v>
      </c>
      <c r="J635" s="17">
        <v>0.12548135397690199</v>
      </c>
      <c r="K635" s="17">
        <v>0.15010332293103701</v>
      </c>
      <c r="L635" s="17">
        <v>0.13288869656871699</v>
      </c>
      <c r="M635" s="17"/>
      <c r="N635" s="17">
        <v>0.15398534836436401</v>
      </c>
      <c r="O635" s="17">
        <v>0.124050797161955</v>
      </c>
      <c r="P635" s="17"/>
      <c r="Q635" s="17">
        <v>9.2210187645375294E-2</v>
      </c>
      <c r="R635" s="17">
        <v>8.4278790801241205E-2</v>
      </c>
      <c r="S635" s="17">
        <v>0.145749347333549</v>
      </c>
      <c r="T635" s="17">
        <v>0.117657198450518</v>
      </c>
      <c r="U635" s="17">
        <v>0.122697772630386</v>
      </c>
      <c r="V635" s="17">
        <v>0.15658554386944901</v>
      </c>
      <c r="W635" s="17">
        <v>0.159683826522491</v>
      </c>
      <c r="X635" s="17">
        <v>0.13533212377790499</v>
      </c>
      <c r="Y635" s="17">
        <v>0.18301706262376799</v>
      </c>
      <c r="Z635" s="17">
        <v>0.17223204441929399</v>
      </c>
      <c r="AA635" s="17">
        <v>0.15061764233198599</v>
      </c>
      <c r="AB635" s="17">
        <v>0.18351520107417901</v>
      </c>
      <c r="AC635" s="17">
        <v>0.136853984293242</v>
      </c>
      <c r="AD635" s="17">
        <v>7.7367667696882997E-2</v>
      </c>
      <c r="AE635" s="17">
        <v>0.141969226731823</v>
      </c>
      <c r="AF635" s="17"/>
      <c r="AG635" s="17">
        <v>0.163278779603892</v>
      </c>
      <c r="AH635" s="17">
        <v>9.5813811700556806E-2</v>
      </c>
      <c r="AI635" s="17">
        <v>0.16173868530730301</v>
      </c>
      <c r="AJ635" s="17">
        <v>0.156015133137762</v>
      </c>
      <c r="AK635" s="17">
        <v>0.18939720403750601</v>
      </c>
      <c r="AL635" s="17">
        <v>0.113518664968735</v>
      </c>
      <c r="AM635" s="17"/>
      <c r="AN635" s="17">
        <v>0.17230873984509501</v>
      </c>
      <c r="AO635" s="17">
        <v>0.15256073884987401</v>
      </c>
      <c r="AP635" s="17">
        <v>0.120917307289098</v>
      </c>
      <c r="AQ635" s="17"/>
      <c r="AR635" s="17">
        <v>0.15388799096632499</v>
      </c>
      <c r="AS635" s="17">
        <v>0.145164126811025</v>
      </c>
      <c r="AT635" s="17">
        <v>0.133773311576527</v>
      </c>
      <c r="AU635" s="17"/>
      <c r="AV635" s="17">
        <v>0.15817814859279</v>
      </c>
      <c r="AW635" s="17">
        <v>0.13679953672527101</v>
      </c>
      <c r="AX635" s="17">
        <v>0.14252561152932899</v>
      </c>
      <c r="AY635" s="17"/>
      <c r="AZ635" s="17">
        <v>0.145815920308103</v>
      </c>
      <c r="BA635" s="17">
        <v>0.122822464686552</v>
      </c>
    </row>
    <row r="636" spans="2:53" x14ac:dyDescent="0.35">
      <c r="B636" t="s">
        <v>319</v>
      </c>
      <c r="C636" s="17">
        <v>0.12953380273540799</v>
      </c>
      <c r="D636" s="17">
        <v>0.14499352765506501</v>
      </c>
      <c r="E636" s="17">
        <v>0.114402317308753</v>
      </c>
      <c r="F636" s="17"/>
      <c r="G636" s="17">
        <v>0.18199200859441</v>
      </c>
      <c r="H636" s="17">
        <v>0.216139411889612</v>
      </c>
      <c r="I636" s="17">
        <v>0.12886284634160999</v>
      </c>
      <c r="J636" s="17">
        <v>0.126567382662857</v>
      </c>
      <c r="K636" s="17">
        <v>8.1502226242350498E-2</v>
      </c>
      <c r="L636" s="17">
        <v>9.1752875315408294E-2</v>
      </c>
      <c r="M636" s="17"/>
      <c r="N636" s="17">
        <v>0.14789977489376899</v>
      </c>
      <c r="O636" s="17">
        <v>0.11744311816384601</v>
      </c>
      <c r="P636" s="17"/>
      <c r="Q636" s="17">
        <v>0.126305846561478</v>
      </c>
      <c r="R636" s="17">
        <v>0.113790389169803</v>
      </c>
      <c r="S636" s="17">
        <v>0.14240276830524701</v>
      </c>
      <c r="T636" s="17">
        <v>0.112417431004997</v>
      </c>
      <c r="U636" s="17">
        <v>0.177042651253176</v>
      </c>
      <c r="V636" s="17">
        <v>8.1874519874497398E-2</v>
      </c>
      <c r="W636" s="17">
        <v>0.101417258109538</v>
      </c>
      <c r="X636" s="17">
        <v>0.13166979129468101</v>
      </c>
      <c r="Y636" s="17">
        <v>0.13123407034870499</v>
      </c>
      <c r="Z636" s="17">
        <v>0.17299931592558401</v>
      </c>
      <c r="AA636" s="17">
        <v>0.153484626072556</v>
      </c>
      <c r="AB636" s="17">
        <v>0.200983014648179</v>
      </c>
      <c r="AC636" s="17">
        <v>0.23767299551607299</v>
      </c>
      <c r="AD636" s="17">
        <v>0.166506609383613</v>
      </c>
      <c r="AE636" s="17">
        <v>7.1299799909769396E-2</v>
      </c>
      <c r="AF636" s="17"/>
      <c r="AG636" s="17">
        <v>0.144814726320043</v>
      </c>
      <c r="AH636" s="17">
        <v>6.6207560578831606E-2</v>
      </c>
      <c r="AI636" s="17">
        <v>0.21346774759845999</v>
      </c>
      <c r="AJ636" s="17">
        <v>0.18014863982343099</v>
      </c>
      <c r="AK636" s="17">
        <v>0.121187167105792</v>
      </c>
      <c r="AL636" s="17">
        <v>0.117102753181702</v>
      </c>
      <c r="AM636" s="17"/>
      <c r="AN636" s="17">
        <v>0.18534424032010899</v>
      </c>
      <c r="AO636" s="17">
        <v>0.13753487381910301</v>
      </c>
      <c r="AP636" s="17">
        <v>0.10412443800613699</v>
      </c>
      <c r="AQ636" s="17"/>
      <c r="AR636" s="17">
        <v>0.244204106245375</v>
      </c>
      <c r="AS636" s="17">
        <v>0.14969241942214501</v>
      </c>
      <c r="AT636" s="17">
        <v>0.10937999381838601</v>
      </c>
      <c r="AU636" s="17"/>
      <c r="AV636" s="17">
        <v>0.27387541630507001</v>
      </c>
      <c r="AW636" s="17">
        <v>0.12881908016252</v>
      </c>
      <c r="AX636" s="17">
        <v>0.107794140514202</v>
      </c>
      <c r="AY636" s="17"/>
      <c r="AZ636" s="17">
        <v>0.164531237355521</v>
      </c>
      <c r="BA636" s="17">
        <v>8.3096703772741906E-2</v>
      </c>
    </row>
    <row r="637" spans="2:53" x14ac:dyDescent="0.35">
      <c r="B637" t="s">
        <v>130</v>
      </c>
      <c r="C637" s="17">
        <v>8.5125863269241694E-2</v>
      </c>
      <c r="D637" s="17">
        <v>7.0466841496020505E-2</v>
      </c>
      <c r="E637" s="17">
        <v>9.8710794909946206E-2</v>
      </c>
      <c r="F637" s="17"/>
      <c r="G637" s="17">
        <v>0.112163540155855</v>
      </c>
      <c r="H637" s="17">
        <v>7.1323198532137394E-2</v>
      </c>
      <c r="I637" s="17">
        <v>9.7871396636328295E-2</v>
      </c>
      <c r="J637" s="17">
        <v>0.105058977620653</v>
      </c>
      <c r="K637" s="17">
        <v>0.105489644422246</v>
      </c>
      <c r="L637" s="17">
        <v>4.8940877105370699E-2</v>
      </c>
      <c r="M637" s="17"/>
      <c r="N637" s="17">
        <v>6.7459191035979096E-2</v>
      </c>
      <c r="O637" s="17">
        <v>9.67561847986316E-2</v>
      </c>
      <c r="P637" s="17"/>
      <c r="Q637" s="17">
        <v>0.16819050871948901</v>
      </c>
      <c r="R637" s="17">
        <v>0.102220865028549</v>
      </c>
      <c r="S637" s="17">
        <v>0.11375264891612701</v>
      </c>
      <c r="T637" s="17">
        <v>9.0759118305231701E-2</v>
      </c>
      <c r="U637" s="17">
        <v>7.6707305944468104E-2</v>
      </c>
      <c r="V637" s="17">
        <v>6.2623854185942796E-2</v>
      </c>
      <c r="W637" s="17">
        <v>3.2964276524196499E-2</v>
      </c>
      <c r="X637" s="17">
        <v>8.63412234169013E-2</v>
      </c>
      <c r="Y637" s="17">
        <v>4.56342573929805E-2</v>
      </c>
      <c r="Z637" s="17">
        <v>6.08714628475341E-2</v>
      </c>
      <c r="AA637" s="17">
        <v>6.3005069839198805E-2</v>
      </c>
      <c r="AB637" s="17">
        <v>5.3316284580791899E-2</v>
      </c>
      <c r="AC637" s="17">
        <v>0</v>
      </c>
      <c r="AD637" s="17">
        <v>0</v>
      </c>
      <c r="AE637" s="17">
        <v>2.0786873124827899E-2</v>
      </c>
      <c r="AF637" s="17"/>
      <c r="AG637" s="17">
        <v>9.1928526694109499E-3</v>
      </c>
      <c r="AH637" s="17">
        <v>7.5293962609764703E-2</v>
      </c>
      <c r="AI637" s="17">
        <v>2.9294119755323599E-2</v>
      </c>
      <c r="AJ637" s="17">
        <v>2.4986202350173899E-2</v>
      </c>
      <c r="AK637" s="17">
        <v>3.96820004495008E-2</v>
      </c>
      <c r="AL637" s="17">
        <v>0.14725714025549599</v>
      </c>
      <c r="AM637" s="17"/>
      <c r="AN637" s="17">
        <v>4.9550712675731003E-2</v>
      </c>
      <c r="AO637" s="17">
        <v>7.2511672554076007E-2</v>
      </c>
      <c r="AP637" s="17">
        <v>5.9000420400824399E-2</v>
      </c>
      <c r="AQ637" s="17"/>
      <c r="AR637" s="17">
        <v>5.0330811822406597E-2</v>
      </c>
      <c r="AS637" s="17">
        <v>3.80024198603887E-2</v>
      </c>
      <c r="AT637" s="17">
        <v>7.96404032032553E-2</v>
      </c>
      <c r="AU637" s="17"/>
      <c r="AV637" s="17">
        <v>3.3915279284916403E-2</v>
      </c>
      <c r="AW637" s="17">
        <v>4.6747810489228103E-2</v>
      </c>
      <c r="AX637" s="17">
        <v>8.3360767373330702E-2</v>
      </c>
      <c r="AY637" s="17"/>
      <c r="AZ637" s="17">
        <v>3.52255873049762E-2</v>
      </c>
      <c r="BA637" s="17">
        <v>0.15133711784746301</v>
      </c>
    </row>
    <row r="638" spans="2:53" x14ac:dyDescent="0.35">
      <c r="B638" t="s">
        <v>320</v>
      </c>
      <c r="C638" s="17">
        <v>7.72060537086139E-2</v>
      </c>
      <c r="D638" s="17">
        <v>7.2849461171838603E-2</v>
      </c>
      <c r="E638" s="17">
        <v>8.1429047721359907E-2</v>
      </c>
      <c r="F638" s="17"/>
      <c r="G638" s="17">
        <v>8.5907516480341103E-2</v>
      </c>
      <c r="H638" s="17">
        <v>0.118283035197954</v>
      </c>
      <c r="I638" s="17">
        <v>7.91706289803326E-2</v>
      </c>
      <c r="J638" s="17">
        <v>6.28642863782089E-2</v>
      </c>
      <c r="K638" s="17">
        <v>5.9781247682591E-2</v>
      </c>
      <c r="L638" s="17">
        <v>6.9432225087380395E-2</v>
      </c>
      <c r="M638" s="17"/>
      <c r="N638" s="17">
        <v>9.0856459095564598E-2</v>
      </c>
      <c r="O638" s="17">
        <v>6.8219720484078095E-2</v>
      </c>
      <c r="P638" s="17"/>
      <c r="Q638" s="17">
        <v>8.9772644978220101E-2</v>
      </c>
      <c r="R638" s="17">
        <v>6.86496325089411E-2</v>
      </c>
      <c r="S638" s="17">
        <v>7.3216279488062905E-2</v>
      </c>
      <c r="T638" s="17">
        <v>7.2492887504173903E-2</v>
      </c>
      <c r="U638" s="17">
        <v>5.6976846645593902E-2</v>
      </c>
      <c r="V638" s="17">
        <v>9.3994687463535204E-2</v>
      </c>
      <c r="W638" s="17">
        <v>8.9520150121345607E-2</v>
      </c>
      <c r="X638" s="17">
        <v>5.9663483336906402E-2</v>
      </c>
      <c r="Y638" s="17">
        <v>7.2474327494197105E-2</v>
      </c>
      <c r="Z638" s="17">
        <v>6.9393815206359497E-2</v>
      </c>
      <c r="AA638" s="17">
        <v>0.10678858589986499</v>
      </c>
      <c r="AB638" s="17">
        <v>8.4979318331729906E-2</v>
      </c>
      <c r="AC638" s="17">
        <v>0</v>
      </c>
      <c r="AD638" s="17">
        <v>0</v>
      </c>
      <c r="AE638" s="17">
        <v>0.19069492300804999</v>
      </c>
      <c r="AF638" s="17"/>
      <c r="AG638" s="17">
        <v>8.6552684136897207E-2</v>
      </c>
      <c r="AH638" s="17">
        <v>5.5942421540971503E-2</v>
      </c>
      <c r="AI638" s="17">
        <v>8.4980036046978499E-2</v>
      </c>
      <c r="AJ638" s="17">
        <v>4.1283462579882302E-2</v>
      </c>
      <c r="AK638" s="17">
        <v>0.104388735719655</v>
      </c>
      <c r="AL638" s="17">
        <v>6.6294108694318093E-2</v>
      </c>
      <c r="AM638" s="17"/>
      <c r="AN638" s="17">
        <v>6.7775546847593404E-2</v>
      </c>
      <c r="AO638" s="17">
        <v>7.49269002568001E-2</v>
      </c>
      <c r="AP638" s="17">
        <v>8.8932665313008197E-2</v>
      </c>
      <c r="AQ638" s="17"/>
      <c r="AR638" s="17">
        <v>0.19822218081939499</v>
      </c>
      <c r="AS638" s="17">
        <v>8.5252057982612303E-2</v>
      </c>
      <c r="AT638" s="17">
        <v>5.75108179440144E-2</v>
      </c>
      <c r="AU638" s="17"/>
      <c r="AV638" s="17">
        <v>0.123625727265882</v>
      </c>
      <c r="AW638" s="17">
        <v>6.8157515695469101E-2</v>
      </c>
      <c r="AX638" s="17">
        <v>8.38116370924403E-2</v>
      </c>
      <c r="AY638" s="17"/>
      <c r="AZ638" s="17">
        <v>8.6625771365774901E-2</v>
      </c>
      <c r="BA638" s="17">
        <v>6.4707298705738103E-2</v>
      </c>
    </row>
    <row r="639" spans="2:53" x14ac:dyDescent="0.35">
      <c r="B639" t="s">
        <v>245</v>
      </c>
      <c r="C639" s="17">
        <v>2.4299961091076802E-3</v>
      </c>
      <c r="D639" s="17">
        <v>3.8196585831098899E-3</v>
      </c>
      <c r="E639" s="17">
        <v>1.1797031970198801E-3</v>
      </c>
      <c r="F639" s="17"/>
      <c r="G639" s="17">
        <v>0</v>
      </c>
      <c r="H639" s="17">
        <v>0</v>
      </c>
      <c r="I639" s="17">
        <v>5.4595167930958904E-3</v>
      </c>
      <c r="J639" s="17">
        <v>7.6609561499674898E-3</v>
      </c>
      <c r="K639" s="17">
        <v>1.6455936784482001E-3</v>
      </c>
      <c r="L639" s="17">
        <v>0</v>
      </c>
      <c r="M639" s="17"/>
      <c r="N639" s="17">
        <v>2.2215117349303798E-3</v>
      </c>
      <c r="O639" s="17">
        <v>2.5672455171184601E-3</v>
      </c>
      <c r="P639" s="17"/>
      <c r="Q639" s="17">
        <v>1.6024056279016499E-2</v>
      </c>
      <c r="R639" s="17">
        <v>0</v>
      </c>
      <c r="S639" s="17">
        <v>3.0251149885050501E-3</v>
      </c>
      <c r="T639" s="17">
        <v>0</v>
      </c>
      <c r="U639" s="17">
        <v>3.1940480631598499E-3</v>
      </c>
      <c r="V639" s="17">
        <v>0</v>
      </c>
      <c r="W639" s="17">
        <v>0</v>
      </c>
      <c r="X639" s="17">
        <v>0</v>
      </c>
      <c r="Y639" s="17">
        <v>0</v>
      </c>
      <c r="Z639" s="17">
        <v>3.9191022893802401E-3</v>
      </c>
      <c r="AA639" s="17">
        <v>0</v>
      </c>
      <c r="AB639" s="17">
        <v>0</v>
      </c>
      <c r="AC639" s="17">
        <v>0</v>
      </c>
      <c r="AD639" s="17">
        <v>0</v>
      </c>
      <c r="AE639" s="17">
        <v>0</v>
      </c>
      <c r="AF639" s="17"/>
      <c r="AG639" s="17">
        <v>0</v>
      </c>
      <c r="AH639" s="17">
        <v>3.8471951242257298E-3</v>
      </c>
      <c r="AI639" s="17">
        <v>9.9498096661571507E-3</v>
      </c>
      <c r="AJ639" s="17">
        <v>0</v>
      </c>
      <c r="AK639" s="17">
        <v>0</v>
      </c>
      <c r="AL639" s="17">
        <v>3.6481012706928899E-3</v>
      </c>
      <c r="AM639" s="17"/>
      <c r="AN639" s="17">
        <v>3.1254255530661201E-3</v>
      </c>
      <c r="AO639" s="17">
        <v>0</v>
      </c>
      <c r="AP639" s="17">
        <v>1.6279244403322401E-3</v>
      </c>
      <c r="AQ639" s="17"/>
      <c r="AR639" s="17">
        <v>0</v>
      </c>
      <c r="AS639" s="17">
        <v>0</v>
      </c>
      <c r="AT639" s="17">
        <v>4.6273060990189496E-3</v>
      </c>
      <c r="AU639" s="17"/>
      <c r="AV639" s="17">
        <v>0</v>
      </c>
      <c r="AW639" s="17">
        <v>0</v>
      </c>
      <c r="AX639" s="17">
        <v>6.5176466083600396E-3</v>
      </c>
      <c r="AY639" s="17"/>
      <c r="AZ639" s="17">
        <v>2.5621296639391201E-3</v>
      </c>
      <c r="BA639" s="17">
        <v>2.2546718595276901E-3</v>
      </c>
    </row>
    <row r="640" spans="2:53" x14ac:dyDescent="0.35">
      <c r="C640" s="17"/>
      <c r="D640" s="17"/>
      <c r="E640" s="17"/>
      <c r="F640" s="17"/>
      <c r="G640" s="17"/>
      <c r="H640" s="17"/>
      <c r="I640" s="17"/>
      <c r="J640" s="17"/>
      <c r="K640" s="17"/>
      <c r="L640" s="17"/>
      <c r="M640" s="17"/>
      <c r="N640" s="17"/>
      <c r="O640" s="17"/>
      <c r="P640" s="17"/>
      <c r="Q640" s="17"/>
      <c r="R640" s="17"/>
      <c r="S640" s="17"/>
      <c r="T640" s="17"/>
      <c r="U640" s="17"/>
      <c r="V640" s="17"/>
      <c r="W640" s="17"/>
      <c r="X640" s="17"/>
      <c r="Y640" s="17"/>
      <c r="Z640" s="17"/>
      <c r="AA640" s="17"/>
      <c r="AB640" s="17"/>
      <c r="AC640" s="17"/>
      <c r="AD640" s="17"/>
      <c r="AE640" s="17"/>
      <c r="AF640" s="17"/>
      <c r="AG640" s="17"/>
      <c r="AH640" s="17"/>
      <c r="AI640" s="17"/>
      <c r="AJ640" s="17"/>
      <c r="AK640" s="17"/>
      <c r="AL640" s="17"/>
      <c r="AM640" s="17"/>
      <c r="AN640" s="17"/>
      <c r="AO640" s="17"/>
      <c r="AP640" s="17"/>
      <c r="AQ640" s="17"/>
      <c r="AR640" s="17"/>
      <c r="AS640" s="17"/>
      <c r="AT640" s="17"/>
      <c r="AU640" s="17"/>
      <c r="AV640" s="17"/>
      <c r="AW640" s="17"/>
      <c r="AX640" s="17"/>
      <c r="AY640" s="17"/>
      <c r="AZ640" s="17"/>
      <c r="BA640" s="17"/>
    </row>
    <row r="641" spans="2:53" x14ac:dyDescent="0.35">
      <c r="B641" s="6" t="s">
        <v>327</v>
      </c>
      <c r="C641" s="17"/>
      <c r="D641" s="17"/>
      <c r="E641" s="17"/>
      <c r="F641" s="17"/>
      <c r="G641" s="17"/>
      <c r="H641" s="17"/>
      <c r="I641" s="17"/>
      <c r="J641" s="17"/>
      <c r="K641" s="17"/>
      <c r="L641" s="17"/>
      <c r="M641" s="17"/>
      <c r="N641" s="17"/>
      <c r="O641" s="17"/>
      <c r="P641" s="17"/>
      <c r="Q641" s="17"/>
      <c r="R641" s="17"/>
      <c r="S641" s="17"/>
      <c r="T641" s="17"/>
      <c r="U641" s="17"/>
      <c r="V641" s="17"/>
      <c r="W641" s="17"/>
      <c r="X641" s="17"/>
      <c r="Y641" s="17"/>
      <c r="Z641" s="17"/>
      <c r="AA641" s="17"/>
      <c r="AB641" s="17"/>
      <c r="AC641" s="17"/>
      <c r="AD641" s="17"/>
      <c r="AE641" s="17"/>
      <c r="AF641" s="17"/>
      <c r="AG641" s="17"/>
      <c r="AH641" s="17"/>
      <c r="AI641" s="17"/>
      <c r="AJ641" s="17"/>
      <c r="AK641" s="17"/>
      <c r="AL641" s="17"/>
      <c r="AM641" s="17"/>
      <c r="AN641" s="17"/>
      <c r="AO641" s="17"/>
      <c r="AP641" s="17"/>
      <c r="AQ641" s="17"/>
      <c r="AR641" s="17"/>
      <c r="AS641" s="17"/>
      <c r="AT641" s="17"/>
      <c r="AU641" s="17"/>
      <c r="AV641" s="17"/>
      <c r="AW641" s="17"/>
      <c r="AX641" s="17"/>
      <c r="AY641" s="17"/>
      <c r="AZ641" s="17"/>
      <c r="BA641" s="17"/>
    </row>
    <row r="642" spans="2:53" x14ac:dyDescent="0.35">
      <c r="B642" s="21" t="s">
        <v>86</v>
      </c>
      <c r="C642" s="17"/>
      <c r="D642" s="17"/>
      <c r="E642" s="17"/>
      <c r="F642" s="17"/>
      <c r="G642" s="17"/>
      <c r="H642" s="17"/>
      <c r="I642" s="17"/>
      <c r="J642" s="17"/>
      <c r="K642" s="17"/>
      <c r="L642" s="17"/>
      <c r="M642" s="17"/>
      <c r="N642" s="17"/>
      <c r="O642" s="17"/>
      <c r="P642" s="17"/>
      <c r="Q642" s="17"/>
      <c r="R642" s="17"/>
      <c r="S642" s="17"/>
      <c r="T642" s="17"/>
      <c r="U642" s="17"/>
      <c r="V642" s="17"/>
      <c r="W642" s="17"/>
      <c r="X642" s="17"/>
      <c r="Y642" s="17"/>
      <c r="Z642" s="17"/>
      <c r="AA642" s="17"/>
      <c r="AB642" s="17"/>
      <c r="AC642" s="17"/>
      <c r="AD642" s="17"/>
      <c r="AE642" s="17"/>
      <c r="AF642" s="17"/>
      <c r="AG642" s="17"/>
      <c r="AH642" s="17"/>
      <c r="AI642" s="17"/>
      <c r="AJ642" s="17"/>
      <c r="AK642" s="17"/>
      <c r="AL642" s="17"/>
      <c r="AM642" s="17"/>
      <c r="AN642" s="17"/>
      <c r="AO642" s="17"/>
      <c r="AP642" s="17"/>
      <c r="AQ642" s="17"/>
      <c r="AR642" s="17"/>
      <c r="AS642" s="17"/>
      <c r="AT642" s="17"/>
      <c r="AU642" s="17"/>
      <c r="AV642" s="17"/>
      <c r="AW642" s="17"/>
      <c r="AX642" s="17"/>
      <c r="AY642" s="17"/>
      <c r="AZ642" s="17"/>
      <c r="BA642" s="17"/>
    </row>
    <row r="643" spans="2:53" x14ac:dyDescent="0.35">
      <c r="B643" t="s">
        <v>322</v>
      </c>
      <c r="C643" s="17">
        <v>0.19779092791700301</v>
      </c>
      <c r="D643" s="17">
        <v>0.18971091516768401</v>
      </c>
      <c r="E643" s="17">
        <v>0.203667237138104</v>
      </c>
      <c r="F643" s="17"/>
      <c r="G643" s="17">
        <v>0.26649450454462598</v>
      </c>
      <c r="H643" s="17">
        <v>0.26788672711802403</v>
      </c>
      <c r="I643" s="17">
        <v>0.2267244275294</v>
      </c>
      <c r="J643" s="17">
        <v>0.18747343379800399</v>
      </c>
      <c r="K643" s="17">
        <v>0.124243228215779</v>
      </c>
      <c r="L643" s="17">
        <v>0.16538013350007499</v>
      </c>
      <c r="M643" s="17"/>
      <c r="N643" s="17">
        <v>0.240981815412006</v>
      </c>
      <c r="O643" s="17">
        <v>0.169357508081387</v>
      </c>
      <c r="P643" s="17"/>
      <c r="Q643" s="17">
        <v>0.24533752790739899</v>
      </c>
      <c r="R643" s="17">
        <v>0.224189179701343</v>
      </c>
      <c r="S643" s="17">
        <v>0.211646797745836</v>
      </c>
      <c r="T643" s="17">
        <v>0.184778453132939</v>
      </c>
      <c r="U643" s="17">
        <v>0.21186792747887001</v>
      </c>
      <c r="V643" s="17">
        <v>0.171786187707411</v>
      </c>
      <c r="W643" s="17">
        <v>0.251227553129173</v>
      </c>
      <c r="X643" s="17">
        <v>0.15135376023612801</v>
      </c>
      <c r="Y643" s="17">
        <v>0.15752436604796</v>
      </c>
      <c r="Z643" s="17">
        <v>0.194249262899718</v>
      </c>
      <c r="AA643" s="17">
        <v>0.15129965678264901</v>
      </c>
      <c r="AB643" s="17">
        <v>0.13749377550179001</v>
      </c>
      <c r="AC643" s="17">
        <v>0.18460656814498999</v>
      </c>
      <c r="AD643" s="17">
        <v>0.38315853622740997</v>
      </c>
      <c r="AE643" s="17">
        <v>0.24165729131688499</v>
      </c>
      <c r="AF643" s="17"/>
      <c r="AG643" s="17">
        <v>0.24159452452112301</v>
      </c>
      <c r="AH643" s="17">
        <v>7.8797949649752799E-2</v>
      </c>
      <c r="AI643" s="17">
        <v>0.45598315382082999</v>
      </c>
      <c r="AJ643" s="17">
        <v>0.26691662231984398</v>
      </c>
      <c r="AK643" s="17">
        <v>0.166158392491638</v>
      </c>
      <c r="AL643" s="17">
        <v>0.14251337744765799</v>
      </c>
      <c r="AM643" s="17"/>
      <c r="AN643" s="17">
        <v>0.324251407645608</v>
      </c>
      <c r="AO643" s="17">
        <v>0.17584616877156201</v>
      </c>
      <c r="AP643" s="17">
        <v>0.143441820080069</v>
      </c>
      <c r="AQ643" s="17"/>
      <c r="AR643" s="17">
        <v>0.349379174356855</v>
      </c>
      <c r="AS643" s="17">
        <v>0.21922069201495101</v>
      </c>
      <c r="AT643" s="17">
        <v>0.17046493889275899</v>
      </c>
      <c r="AU643" s="17"/>
      <c r="AV643" s="17">
        <v>0.38764267583291301</v>
      </c>
      <c r="AW643" s="17">
        <v>0.19259402061202799</v>
      </c>
      <c r="AX643" s="17">
        <v>0.17768241689484701</v>
      </c>
      <c r="AY643" s="17"/>
      <c r="AZ643" s="17">
        <v>0.25829463078711601</v>
      </c>
      <c r="BA643" s="17">
        <v>0.117510288256276</v>
      </c>
    </row>
    <row r="644" spans="2:53" x14ac:dyDescent="0.35">
      <c r="B644" t="s">
        <v>323</v>
      </c>
      <c r="C644" s="17">
        <v>0.31092059707657999</v>
      </c>
      <c r="D644" s="17">
        <v>0.30744678740429399</v>
      </c>
      <c r="E644" s="17">
        <v>0.31517956984491102</v>
      </c>
      <c r="F644" s="17"/>
      <c r="G644" s="17">
        <v>0.313156297640729</v>
      </c>
      <c r="H644" s="17">
        <v>0.33806625562836801</v>
      </c>
      <c r="I644" s="17">
        <v>0.30141245487478402</v>
      </c>
      <c r="J644" s="17">
        <v>0.271992797071751</v>
      </c>
      <c r="K644" s="17">
        <v>0.31132890046287298</v>
      </c>
      <c r="L644" s="17">
        <v>0.32557995292872799</v>
      </c>
      <c r="M644" s="17"/>
      <c r="N644" s="17">
        <v>0.294827027103791</v>
      </c>
      <c r="O644" s="17">
        <v>0.321515314115981</v>
      </c>
      <c r="P644" s="17"/>
      <c r="Q644" s="17">
        <v>0.33290702793923299</v>
      </c>
      <c r="R644" s="17">
        <v>0.28342527606007301</v>
      </c>
      <c r="S644" s="17">
        <v>0.246467798629767</v>
      </c>
      <c r="T644" s="17">
        <v>0.30216896741657601</v>
      </c>
      <c r="U644" s="17">
        <v>0.34586418284905401</v>
      </c>
      <c r="V644" s="17">
        <v>0.28238415861993799</v>
      </c>
      <c r="W644" s="17">
        <v>0.29715820922302999</v>
      </c>
      <c r="X644" s="17">
        <v>0.34474300280620401</v>
      </c>
      <c r="Y644" s="17">
        <v>0.41988007639803898</v>
      </c>
      <c r="Z644" s="17">
        <v>0.31968728080370701</v>
      </c>
      <c r="AA644" s="17">
        <v>0.37784020071076602</v>
      </c>
      <c r="AB644" s="17">
        <v>0.35040714884255802</v>
      </c>
      <c r="AC644" s="17">
        <v>0.20530278299694499</v>
      </c>
      <c r="AD644" s="17">
        <v>0.201198033133626</v>
      </c>
      <c r="AE644" s="17">
        <v>0.230174197991661</v>
      </c>
      <c r="AF644" s="17"/>
      <c r="AG644" s="17">
        <v>0.44491730173758998</v>
      </c>
      <c r="AH644" s="17">
        <v>0.26610901069104298</v>
      </c>
      <c r="AI644" s="17">
        <v>0.31574804697519299</v>
      </c>
      <c r="AJ644" s="17">
        <v>0.39508864118766901</v>
      </c>
      <c r="AK644" s="17">
        <v>0.29886123719593799</v>
      </c>
      <c r="AL644" s="17">
        <v>0.29856516776741698</v>
      </c>
      <c r="AM644" s="17"/>
      <c r="AN644" s="17">
        <v>0.358659638543458</v>
      </c>
      <c r="AO644" s="17">
        <v>0.35079744708482602</v>
      </c>
      <c r="AP644" s="17">
        <v>0.29135037351026699</v>
      </c>
      <c r="AQ644" s="17"/>
      <c r="AR644" s="17">
        <v>0.37919016621381102</v>
      </c>
      <c r="AS644" s="17">
        <v>0.39345276730277001</v>
      </c>
      <c r="AT644" s="17">
        <v>0.26261658292232098</v>
      </c>
      <c r="AU644" s="17"/>
      <c r="AV644" s="17">
        <v>0.32079429312435898</v>
      </c>
      <c r="AW644" s="17">
        <v>0.34988060173747398</v>
      </c>
      <c r="AX644" s="17">
        <v>0.284499458964249</v>
      </c>
      <c r="AY644" s="17"/>
      <c r="AZ644" s="17">
        <v>0.34141894177615401</v>
      </c>
      <c r="BA644" s="17">
        <v>0.27045321235582298</v>
      </c>
    </row>
    <row r="645" spans="2:53" x14ac:dyDescent="0.35">
      <c r="B645" t="s">
        <v>324</v>
      </c>
      <c r="C645" s="17">
        <v>0.213454645003917</v>
      </c>
      <c r="D645" s="17">
        <v>0.22471495204690201</v>
      </c>
      <c r="E645" s="17">
        <v>0.20401652560396699</v>
      </c>
      <c r="F645" s="17"/>
      <c r="G645" s="17">
        <v>0.214627328544062</v>
      </c>
      <c r="H645" s="17">
        <v>0.19149977516469099</v>
      </c>
      <c r="I645" s="17">
        <v>0.20298832061562</v>
      </c>
      <c r="J645" s="17">
        <v>0.20534630680647201</v>
      </c>
      <c r="K645" s="17">
        <v>0.22881480087626699</v>
      </c>
      <c r="L645" s="17">
        <v>0.227575041455059</v>
      </c>
      <c r="M645" s="17"/>
      <c r="N645" s="17">
        <v>0.215129097465486</v>
      </c>
      <c r="O645" s="17">
        <v>0.21235231966179299</v>
      </c>
      <c r="P645" s="17"/>
      <c r="Q645" s="17">
        <v>0.16767262274594999</v>
      </c>
      <c r="R645" s="17">
        <v>0.27758582852573799</v>
      </c>
      <c r="S645" s="17">
        <v>0.24012407858427401</v>
      </c>
      <c r="T645" s="17">
        <v>0.24687955032016001</v>
      </c>
      <c r="U645" s="17">
        <v>0.17171260939321301</v>
      </c>
      <c r="V645" s="17">
        <v>0.222458754023586</v>
      </c>
      <c r="W645" s="17">
        <v>0.179666338606955</v>
      </c>
      <c r="X645" s="17">
        <v>0.18227527643220101</v>
      </c>
      <c r="Y645" s="17">
        <v>0.16750035200440699</v>
      </c>
      <c r="Z645" s="17">
        <v>0.23421537455545999</v>
      </c>
      <c r="AA645" s="17">
        <v>0.193816089811884</v>
      </c>
      <c r="AB645" s="17">
        <v>0.17265272679481999</v>
      </c>
      <c r="AC645" s="17">
        <v>0.363082335856514</v>
      </c>
      <c r="AD645" s="17">
        <v>0.15428950330811</v>
      </c>
      <c r="AE645" s="17">
        <v>0.19616636992238501</v>
      </c>
      <c r="AF645" s="17"/>
      <c r="AG645" s="17">
        <v>0.16382711468948899</v>
      </c>
      <c r="AH645" s="17">
        <v>0.20496170265882799</v>
      </c>
      <c r="AI645" s="17">
        <v>0.106935619921848</v>
      </c>
      <c r="AJ645" s="17">
        <v>0.20771893474949399</v>
      </c>
      <c r="AK645" s="17">
        <v>0.264932174878586</v>
      </c>
      <c r="AL645" s="17">
        <v>0.25632129222153399</v>
      </c>
      <c r="AM645" s="17"/>
      <c r="AN645" s="17">
        <v>0.17032234646700301</v>
      </c>
      <c r="AO645" s="17">
        <v>0.27035249621973101</v>
      </c>
      <c r="AP645" s="17">
        <v>0.20299094393560799</v>
      </c>
      <c r="AQ645" s="17"/>
      <c r="AR645" s="17">
        <v>0.18204125302476301</v>
      </c>
      <c r="AS645" s="17">
        <v>0.21097383906459999</v>
      </c>
      <c r="AT645" s="17">
        <v>0.217118983109123</v>
      </c>
      <c r="AU645" s="17"/>
      <c r="AV645" s="17">
        <v>0.15681373758661199</v>
      </c>
      <c r="AW645" s="17">
        <v>0.212780493552997</v>
      </c>
      <c r="AX645" s="17">
        <v>0.22008923550464399</v>
      </c>
      <c r="AY645" s="17"/>
      <c r="AZ645" s="17">
        <v>0.174739663990577</v>
      </c>
      <c r="BA645" s="17">
        <v>0.26482445036733698</v>
      </c>
    </row>
    <row r="646" spans="2:53" x14ac:dyDescent="0.35">
      <c r="B646" t="s">
        <v>325</v>
      </c>
      <c r="C646" s="17">
        <v>0.102960938783369</v>
      </c>
      <c r="D646" s="17">
        <v>0.10433727288325501</v>
      </c>
      <c r="E646" s="17">
        <v>0.10208221261745599</v>
      </c>
      <c r="F646" s="17"/>
      <c r="G646" s="17">
        <v>7.8193098335396505E-2</v>
      </c>
      <c r="H646" s="17">
        <v>9.3508664775905706E-2</v>
      </c>
      <c r="I646" s="17">
        <v>0.102475190920674</v>
      </c>
      <c r="J646" s="17">
        <v>0.111326007490094</v>
      </c>
      <c r="K646" s="17">
        <v>0.10151250509571</v>
      </c>
      <c r="L646" s="17">
        <v>0.11385463232719401</v>
      </c>
      <c r="M646" s="17"/>
      <c r="N646" s="17">
        <v>9.8012858943980805E-2</v>
      </c>
      <c r="O646" s="17">
        <v>0.106218358105206</v>
      </c>
      <c r="P646" s="17"/>
      <c r="Q646" s="17">
        <v>5.5559554724531897E-2</v>
      </c>
      <c r="R646" s="17">
        <v>6.5816752337736206E-2</v>
      </c>
      <c r="S646" s="17">
        <v>0.11307858108765199</v>
      </c>
      <c r="T646" s="17">
        <v>0.103396720431764</v>
      </c>
      <c r="U646" s="17">
        <v>9.6807466742032902E-2</v>
      </c>
      <c r="V646" s="17">
        <v>0.15181491229652799</v>
      </c>
      <c r="W646" s="17">
        <v>0.12991734414830899</v>
      </c>
      <c r="X646" s="17">
        <v>0.109721262247688</v>
      </c>
      <c r="Y646" s="17">
        <v>0.110234683876754</v>
      </c>
      <c r="Z646" s="17">
        <v>7.3099103360411796E-2</v>
      </c>
      <c r="AA646" s="17">
        <v>0.143192541984107</v>
      </c>
      <c r="AB646" s="17">
        <v>0.11178135476714</v>
      </c>
      <c r="AC646" s="17">
        <v>8.7694184489021304E-2</v>
      </c>
      <c r="AD646" s="17">
        <v>0.13471916598207601</v>
      </c>
      <c r="AE646" s="17">
        <v>7.1935535363321798E-2</v>
      </c>
      <c r="AF646" s="17"/>
      <c r="AG646" s="17">
        <v>9.1118727879812803E-2</v>
      </c>
      <c r="AH646" s="17">
        <v>0.15252119695361799</v>
      </c>
      <c r="AI646" s="17">
        <v>8.0354926128147694E-2</v>
      </c>
      <c r="AJ646" s="17">
        <v>5.0345054848052198E-2</v>
      </c>
      <c r="AK646" s="17">
        <v>0.119607075529963</v>
      </c>
      <c r="AL646" s="17">
        <v>0.10444776641173199</v>
      </c>
      <c r="AM646" s="17"/>
      <c r="AN646" s="17">
        <v>6.2560606278653993E-2</v>
      </c>
      <c r="AO646" s="17">
        <v>8.6195251960263106E-2</v>
      </c>
      <c r="AP646" s="17">
        <v>0.136333726737043</v>
      </c>
      <c r="AQ646" s="17"/>
      <c r="AR646" s="17">
        <v>6.2911906995725894E-2</v>
      </c>
      <c r="AS646" s="17">
        <v>8.4599760117643502E-2</v>
      </c>
      <c r="AT646" s="17">
        <v>0.12351191216379501</v>
      </c>
      <c r="AU646" s="17"/>
      <c r="AV646" s="17">
        <v>7.2014057775297902E-2</v>
      </c>
      <c r="AW646" s="17">
        <v>0.114361495488221</v>
      </c>
      <c r="AX646" s="17">
        <v>9.8657555751078096E-2</v>
      </c>
      <c r="AY646" s="17"/>
      <c r="AZ646" s="17">
        <v>9.8711655880840493E-2</v>
      </c>
      <c r="BA646" s="17">
        <v>0.10859919120978299</v>
      </c>
    </row>
    <row r="647" spans="2:53" x14ac:dyDescent="0.35">
      <c r="B647" t="s">
        <v>326</v>
      </c>
      <c r="C647" s="17">
        <v>0.10998373829166901</v>
      </c>
      <c r="D647" s="17">
        <v>0.12741530502446899</v>
      </c>
      <c r="E647" s="17">
        <v>9.3159919499767804E-2</v>
      </c>
      <c r="F647" s="17"/>
      <c r="G647" s="17">
        <v>3.9328933363480298E-2</v>
      </c>
      <c r="H647" s="17">
        <v>4.5819800676753002E-2</v>
      </c>
      <c r="I647" s="17">
        <v>0.118373291665229</v>
      </c>
      <c r="J647" s="17">
        <v>0.15144877534043899</v>
      </c>
      <c r="K647" s="17">
        <v>0.14959690554977101</v>
      </c>
      <c r="L647" s="17">
        <v>0.117730682296647</v>
      </c>
      <c r="M647" s="17"/>
      <c r="N647" s="17">
        <v>9.9208512064183393E-2</v>
      </c>
      <c r="O647" s="17">
        <v>0.117077283919443</v>
      </c>
      <c r="P647" s="17"/>
      <c r="Q647" s="17">
        <v>8.1738628973839794E-2</v>
      </c>
      <c r="R647" s="17">
        <v>8.5189758929910306E-2</v>
      </c>
      <c r="S647" s="17">
        <v>6.6106900369326996E-2</v>
      </c>
      <c r="T647" s="17">
        <v>0.117527885090141</v>
      </c>
      <c r="U647" s="17">
        <v>0.110289374536091</v>
      </c>
      <c r="V647" s="17">
        <v>0.110451252515145</v>
      </c>
      <c r="W647" s="17">
        <v>0.113320575454149</v>
      </c>
      <c r="X647" s="17">
        <v>0.16890326303457301</v>
      </c>
      <c r="Y647" s="17">
        <v>0.103323250930498</v>
      </c>
      <c r="Z647" s="17">
        <v>0.13797079233720999</v>
      </c>
      <c r="AA647" s="17">
        <v>0.107392187484396</v>
      </c>
      <c r="AB647" s="17">
        <v>0.182001264447294</v>
      </c>
      <c r="AC647" s="17">
        <v>0.15931412851252999</v>
      </c>
      <c r="AD647" s="17">
        <v>8.0051166757384495E-2</v>
      </c>
      <c r="AE647" s="17">
        <v>0.19344405160391001</v>
      </c>
      <c r="AF647" s="17"/>
      <c r="AG647" s="17">
        <v>3.8792206564355503E-2</v>
      </c>
      <c r="AH647" s="17">
        <v>0.26695052046955903</v>
      </c>
      <c r="AI647" s="17">
        <v>2.9902596615236799E-2</v>
      </c>
      <c r="AJ647" s="17">
        <v>3.57278859515478E-2</v>
      </c>
      <c r="AK647" s="17">
        <v>0.10623844901130899</v>
      </c>
      <c r="AL647" s="17">
        <v>0.10103140697775501</v>
      </c>
      <c r="AM647" s="17"/>
      <c r="AN647" s="17">
        <v>4.5272675229493797E-2</v>
      </c>
      <c r="AO647" s="17">
        <v>5.4572907071957201E-2</v>
      </c>
      <c r="AP647" s="17">
        <v>0.19188936130665599</v>
      </c>
      <c r="AQ647" s="17"/>
      <c r="AR647" s="17">
        <v>1.02218838787939E-2</v>
      </c>
      <c r="AS647" s="17">
        <v>5.2188370117290397E-2</v>
      </c>
      <c r="AT647" s="17">
        <v>0.16998070131441001</v>
      </c>
      <c r="AU647" s="17"/>
      <c r="AV647" s="17">
        <v>5.5835217679164599E-2</v>
      </c>
      <c r="AW647" s="17">
        <v>9.0434551232363006E-2</v>
      </c>
      <c r="AX647" s="17">
        <v>0.15621990954761</v>
      </c>
      <c r="AY647" s="17"/>
      <c r="AZ647" s="17">
        <v>9.0324830588914204E-2</v>
      </c>
      <c r="BA647" s="17">
        <v>0.13606858286385101</v>
      </c>
    </row>
    <row r="648" spans="2:53" x14ac:dyDescent="0.35">
      <c r="B648" t="s">
        <v>130</v>
      </c>
      <c r="C648" s="17">
        <v>6.4889152927460905E-2</v>
      </c>
      <c r="D648" s="17">
        <v>4.6374767473395598E-2</v>
      </c>
      <c r="E648" s="17">
        <v>8.1894535295793894E-2</v>
      </c>
      <c r="F648" s="17"/>
      <c r="G648" s="17">
        <v>8.8199837571705395E-2</v>
      </c>
      <c r="H648" s="17">
        <v>6.32187766362588E-2</v>
      </c>
      <c r="I648" s="17">
        <v>4.8026314394292197E-2</v>
      </c>
      <c r="J648" s="17">
        <v>7.2412679493238694E-2</v>
      </c>
      <c r="K648" s="17">
        <v>8.4503659799599895E-2</v>
      </c>
      <c r="L648" s="17">
        <v>4.9879557492296403E-2</v>
      </c>
      <c r="M648" s="17"/>
      <c r="N648" s="17">
        <v>5.18406890105527E-2</v>
      </c>
      <c r="O648" s="17">
        <v>7.3479216116189697E-2</v>
      </c>
      <c r="P648" s="17"/>
      <c r="Q648" s="17">
        <v>0.116784637709046</v>
      </c>
      <c r="R648" s="17">
        <v>6.3793204445199703E-2</v>
      </c>
      <c r="S648" s="17">
        <v>0.122575843583144</v>
      </c>
      <c r="T648" s="17">
        <v>4.5248423608419498E-2</v>
      </c>
      <c r="U648" s="17">
        <v>6.3458439000738304E-2</v>
      </c>
      <c r="V648" s="17">
        <v>6.1104734837392802E-2</v>
      </c>
      <c r="W648" s="17">
        <v>2.8709979438384398E-2</v>
      </c>
      <c r="X648" s="17">
        <v>4.3003435243206302E-2</v>
      </c>
      <c r="Y648" s="17">
        <v>4.1537270742342501E-2</v>
      </c>
      <c r="Z648" s="17">
        <v>4.0778186043494098E-2</v>
      </c>
      <c r="AA648" s="17">
        <v>2.6459323226198699E-2</v>
      </c>
      <c r="AB648" s="17">
        <v>4.5663729646397401E-2</v>
      </c>
      <c r="AC648" s="17">
        <v>0</v>
      </c>
      <c r="AD648" s="17">
        <v>4.6583594591393197E-2</v>
      </c>
      <c r="AE648" s="17">
        <v>6.6622553801838E-2</v>
      </c>
      <c r="AF648" s="17"/>
      <c r="AG648" s="17">
        <v>1.9750124607628899E-2</v>
      </c>
      <c r="AH648" s="17">
        <v>3.06596195771991E-2</v>
      </c>
      <c r="AI648" s="17">
        <v>1.10756565387445E-2</v>
      </c>
      <c r="AJ648" s="17">
        <v>4.4202860943393603E-2</v>
      </c>
      <c r="AK648" s="17">
        <v>4.4202670892565299E-2</v>
      </c>
      <c r="AL648" s="17">
        <v>9.7120989173904299E-2</v>
      </c>
      <c r="AM648" s="17"/>
      <c r="AN648" s="17">
        <v>3.8933325835783301E-2</v>
      </c>
      <c r="AO648" s="17">
        <v>6.223572889166E-2</v>
      </c>
      <c r="AP648" s="17">
        <v>3.3993774430357497E-2</v>
      </c>
      <c r="AQ648" s="17"/>
      <c r="AR648" s="17">
        <v>1.6255615530051799E-2</v>
      </c>
      <c r="AS648" s="17">
        <v>3.9564571382744197E-2</v>
      </c>
      <c r="AT648" s="17">
        <v>5.6306881597591701E-2</v>
      </c>
      <c r="AU648" s="17"/>
      <c r="AV648" s="17">
        <v>6.9000180016535002E-3</v>
      </c>
      <c r="AW648" s="17">
        <v>3.99488373769167E-2</v>
      </c>
      <c r="AX648" s="17">
        <v>6.28514233375711E-2</v>
      </c>
      <c r="AY648" s="17"/>
      <c r="AZ648" s="17">
        <v>3.6510276976397901E-2</v>
      </c>
      <c r="BA648" s="17">
        <v>0.10254427494693</v>
      </c>
    </row>
    <row r="649" spans="2:53" x14ac:dyDescent="0.35">
      <c r="C649" s="17"/>
      <c r="D649" s="17"/>
      <c r="E649" s="17"/>
      <c r="F649" s="17"/>
      <c r="G649" s="17"/>
      <c r="H649" s="17"/>
      <c r="I649" s="17"/>
      <c r="J649" s="17"/>
      <c r="K649" s="17"/>
      <c r="L649" s="17"/>
      <c r="M649" s="17"/>
      <c r="N649" s="17"/>
      <c r="O649" s="17"/>
      <c r="P649" s="17"/>
      <c r="Q649" s="17"/>
      <c r="R649" s="17"/>
      <c r="S649" s="17"/>
      <c r="T649" s="17"/>
      <c r="U649" s="17"/>
      <c r="V649" s="17"/>
      <c r="W649" s="17"/>
      <c r="X649" s="17"/>
      <c r="Y649" s="17"/>
      <c r="Z649" s="17"/>
      <c r="AA649" s="17"/>
      <c r="AB649" s="17"/>
      <c r="AC649" s="17"/>
      <c r="AD649" s="17"/>
      <c r="AE649" s="17"/>
      <c r="AF649" s="17"/>
      <c r="AG649" s="17"/>
      <c r="AH649" s="17"/>
      <c r="AI649" s="17"/>
      <c r="AJ649" s="17"/>
      <c r="AK649" s="17"/>
      <c r="AL649" s="17"/>
      <c r="AM649" s="17"/>
      <c r="AN649" s="17"/>
      <c r="AO649" s="17"/>
      <c r="AP649" s="17"/>
      <c r="AQ649" s="17"/>
      <c r="AR649" s="17"/>
      <c r="AS649" s="17"/>
      <c r="AT649" s="17"/>
      <c r="AU649" s="17"/>
      <c r="AV649" s="17"/>
      <c r="AW649" s="17"/>
      <c r="AX649" s="17"/>
      <c r="AY649" s="17"/>
      <c r="AZ649" s="17"/>
      <c r="BA649" s="17"/>
    </row>
    <row r="650" spans="2:53" x14ac:dyDescent="0.35">
      <c r="B650" s="6" t="s">
        <v>328</v>
      </c>
      <c r="C650" s="17"/>
      <c r="D650" s="17"/>
      <c r="E650" s="17"/>
      <c r="F650" s="17"/>
      <c r="G650" s="17"/>
      <c r="H650" s="17"/>
      <c r="I650" s="17"/>
      <c r="J650" s="17"/>
      <c r="K650" s="17"/>
      <c r="L650" s="17"/>
      <c r="M650" s="17"/>
      <c r="N650" s="17"/>
      <c r="O650" s="17"/>
      <c r="P650" s="17"/>
      <c r="Q650" s="17"/>
      <c r="R650" s="17"/>
      <c r="S650" s="17"/>
      <c r="T650" s="17"/>
      <c r="U650" s="17"/>
      <c r="V650" s="17"/>
      <c r="W650" s="17"/>
      <c r="X650" s="17"/>
      <c r="Y650" s="17"/>
      <c r="Z650" s="17"/>
      <c r="AA650" s="17"/>
      <c r="AB650" s="17"/>
      <c r="AC650" s="17"/>
      <c r="AD650" s="17"/>
      <c r="AE650" s="17"/>
      <c r="AF650" s="17"/>
      <c r="AG650" s="17"/>
      <c r="AH650" s="17"/>
      <c r="AI650" s="17"/>
      <c r="AJ650" s="17"/>
      <c r="AK650" s="17"/>
      <c r="AL650" s="17"/>
      <c r="AM650" s="17"/>
      <c r="AN650" s="17"/>
      <c r="AO650" s="17"/>
      <c r="AP650" s="17"/>
      <c r="AQ650" s="17"/>
      <c r="AR650" s="17"/>
      <c r="AS650" s="17"/>
      <c r="AT650" s="17"/>
      <c r="AU650" s="17"/>
      <c r="AV650" s="17"/>
      <c r="AW650" s="17"/>
      <c r="AX650" s="17"/>
      <c r="AY650" s="17"/>
      <c r="AZ650" s="17"/>
      <c r="BA650" s="17"/>
    </row>
    <row r="651" spans="2:53" x14ac:dyDescent="0.35">
      <c r="B651" s="21" t="s">
        <v>86</v>
      </c>
      <c r="C651" s="17"/>
      <c r="D651" s="17"/>
      <c r="E651" s="17"/>
      <c r="F651" s="17"/>
      <c r="G651" s="17"/>
      <c r="H651" s="17"/>
      <c r="I651" s="17"/>
      <c r="J651" s="17"/>
      <c r="K651" s="17"/>
      <c r="L651" s="17"/>
      <c r="M651" s="17"/>
      <c r="N651" s="17"/>
      <c r="O651" s="17"/>
      <c r="P651" s="17"/>
      <c r="Q651" s="17"/>
      <c r="R651" s="17"/>
      <c r="S651" s="17"/>
      <c r="T651" s="17"/>
      <c r="U651" s="17"/>
      <c r="V651" s="17"/>
      <c r="W651" s="17"/>
      <c r="X651" s="17"/>
      <c r="Y651" s="17"/>
      <c r="Z651" s="17"/>
      <c r="AA651" s="17"/>
      <c r="AB651" s="17"/>
      <c r="AC651" s="17"/>
      <c r="AD651" s="17"/>
      <c r="AE651" s="17"/>
      <c r="AF651" s="17"/>
      <c r="AG651" s="17"/>
      <c r="AH651" s="17"/>
      <c r="AI651" s="17"/>
      <c r="AJ651" s="17"/>
      <c r="AK651" s="17"/>
      <c r="AL651" s="17"/>
      <c r="AM651" s="17"/>
      <c r="AN651" s="17"/>
      <c r="AO651" s="17"/>
      <c r="AP651" s="17"/>
      <c r="AQ651" s="17"/>
      <c r="AR651" s="17"/>
      <c r="AS651" s="17"/>
      <c r="AT651" s="17"/>
      <c r="AU651" s="17"/>
      <c r="AV651" s="17"/>
      <c r="AW651" s="17"/>
      <c r="AX651" s="17"/>
      <c r="AY651" s="17"/>
      <c r="AZ651" s="17"/>
      <c r="BA651" s="17"/>
    </row>
    <row r="652" spans="2:53" x14ac:dyDescent="0.35">
      <c r="B652" t="s">
        <v>322</v>
      </c>
      <c r="C652" s="17">
        <v>0.236793342316719</v>
      </c>
      <c r="D652" s="17">
        <v>0.242471750033498</v>
      </c>
      <c r="E652" s="17">
        <v>0.23034450530018999</v>
      </c>
      <c r="F652" s="17"/>
      <c r="G652" s="17">
        <v>0.20300845463480599</v>
      </c>
      <c r="H652" s="17">
        <v>0.20828409762758901</v>
      </c>
      <c r="I652" s="17">
        <v>0.23796903095152799</v>
      </c>
      <c r="J652" s="17">
        <v>0.219752694678159</v>
      </c>
      <c r="K652" s="17">
        <v>0.222485348377022</v>
      </c>
      <c r="L652" s="17">
        <v>0.28546421979395797</v>
      </c>
      <c r="M652" s="17"/>
      <c r="N652" s="17">
        <v>0.26789209939782099</v>
      </c>
      <c r="O652" s="17">
        <v>0.21632041231371399</v>
      </c>
      <c r="P652" s="17"/>
      <c r="Q652" s="17">
        <v>0.22377422214367099</v>
      </c>
      <c r="R652" s="17">
        <v>0.20753411220472501</v>
      </c>
      <c r="S652" s="17">
        <v>0.23227073033519899</v>
      </c>
      <c r="T652" s="17">
        <v>0.23530779714715799</v>
      </c>
      <c r="U652" s="17">
        <v>0.24080472652471899</v>
      </c>
      <c r="V652" s="17">
        <v>0.25896972870127</v>
      </c>
      <c r="W652" s="17">
        <v>0.26104119715199697</v>
      </c>
      <c r="X652" s="17">
        <v>0.246203134567621</v>
      </c>
      <c r="Y652" s="17">
        <v>0.303791011307536</v>
      </c>
      <c r="Z652" s="17">
        <v>0.253854976259482</v>
      </c>
      <c r="AA652" s="17">
        <v>0.16319602705793099</v>
      </c>
      <c r="AB652" s="17">
        <v>0.157640485747398</v>
      </c>
      <c r="AC652" s="17">
        <v>0.26258091774218401</v>
      </c>
      <c r="AD652" s="17">
        <v>0.398090525394386</v>
      </c>
      <c r="AE652" s="17">
        <v>0.31800714366541899</v>
      </c>
      <c r="AF652" s="17"/>
      <c r="AG652" s="17">
        <v>0.33010159500937197</v>
      </c>
      <c r="AH652" s="17">
        <v>0.121829838055743</v>
      </c>
      <c r="AI652" s="17">
        <v>0.378782848847877</v>
      </c>
      <c r="AJ652" s="17">
        <v>0.35365441344369702</v>
      </c>
      <c r="AK652" s="17">
        <v>0.24637274329175199</v>
      </c>
      <c r="AL652" s="17">
        <v>0.19333832542226001</v>
      </c>
      <c r="AM652" s="17"/>
      <c r="AN652" s="17">
        <v>0.35005629307408298</v>
      </c>
      <c r="AO652" s="17">
        <v>0.227678512981909</v>
      </c>
      <c r="AP652" s="17">
        <v>0.17537526914243301</v>
      </c>
      <c r="AQ652" s="17"/>
      <c r="AR652" s="17">
        <v>0.31939605851643099</v>
      </c>
      <c r="AS652" s="17">
        <v>0.27385398361581698</v>
      </c>
      <c r="AT652" s="17">
        <v>0.21134196941591701</v>
      </c>
      <c r="AU652" s="17"/>
      <c r="AV652" s="17">
        <v>0.36834263345587998</v>
      </c>
      <c r="AW652" s="17">
        <v>0.245796909452413</v>
      </c>
      <c r="AX652" s="17">
        <v>0.21060421341795199</v>
      </c>
      <c r="AY652" s="17"/>
      <c r="AZ652" s="17">
        <v>0.29589378320802301</v>
      </c>
      <c r="BA652" s="17">
        <v>0.15837465099842901</v>
      </c>
    </row>
    <row r="653" spans="2:53" x14ac:dyDescent="0.35">
      <c r="B653" t="s">
        <v>323</v>
      </c>
      <c r="C653" s="17">
        <v>0.35040799712783199</v>
      </c>
      <c r="D653" s="17">
        <v>0.34292817705835699</v>
      </c>
      <c r="E653" s="17">
        <v>0.35843747024507</v>
      </c>
      <c r="F653" s="17"/>
      <c r="G653" s="17">
        <v>0.34594315598262498</v>
      </c>
      <c r="H653" s="17">
        <v>0.30385878327621302</v>
      </c>
      <c r="I653" s="17">
        <v>0.36247803817213498</v>
      </c>
      <c r="J653" s="17">
        <v>0.32110530293708001</v>
      </c>
      <c r="K653" s="17">
        <v>0.351734286710289</v>
      </c>
      <c r="L653" s="17">
        <v>0.389377198234374</v>
      </c>
      <c r="M653" s="17"/>
      <c r="N653" s="17">
        <v>0.34692058445683499</v>
      </c>
      <c r="O653" s="17">
        <v>0.35270383021591101</v>
      </c>
      <c r="P653" s="17"/>
      <c r="Q653" s="17">
        <v>0.29067394781467099</v>
      </c>
      <c r="R653" s="17">
        <v>0.34173022066161401</v>
      </c>
      <c r="S653" s="17">
        <v>0.31313721369927899</v>
      </c>
      <c r="T653" s="17">
        <v>0.36146598213811398</v>
      </c>
      <c r="U653" s="17">
        <v>0.38421679459199398</v>
      </c>
      <c r="V653" s="17">
        <v>0.32634109801060002</v>
      </c>
      <c r="W653" s="17">
        <v>0.34850145525109999</v>
      </c>
      <c r="X653" s="17">
        <v>0.33673444221798399</v>
      </c>
      <c r="Y653" s="17">
        <v>0.44847961308930701</v>
      </c>
      <c r="Z653" s="17">
        <v>0.32693075331228799</v>
      </c>
      <c r="AA653" s="17">
        <v>0.47485029525663403</v>
      </c>
      <c r="AB653" s="17">
        <v>0.36239577501495102</v>
      </c>
      <c r="AC653" s="17">
        <v>0.47637379165384902</v>
      </c>
      <c r="AD653" s="17">
        <v>0.315653402332493</v>
      </c>
      <c r="AE653" s="17">
        <v>0.22250147142791299</v>
      </c>
      <c r="AF653" s="17"/>
      <c r="AG653" s="17">
        <v>0.42808595903690499</v>
      </c>
      <c r="AH653" s="17">
        <v>0.34058732299099698</v>
      </c>
      <c r="AI653" s="17">
        <v>0.33816472765661099</v>
      </c>
      <c r="AJ653" s="17">
        <v>0.35599378233786</v>
      </c>
      <c r="AK653" s="17">
        <v>0.38913092388418202</v>
      </c>
      <c r="AL653" s="17">
        <v>0.32952474870114901</v>
      </c>
      <c r="AM653" s="17"/>
      <c r="AN653" s="17">
        <v>0.36754959691945099</v>
      </c>
      <c r="AO653" s="17">
        <v>0.360285941891057</v>
      </c>
      <c r="AP653" s="17">
        <v>0.36673016318985202</v>
      </c>
      <c r="AQ653" s="17"/>
      <c r="AR653" s="17">
        <v>0.34313007718864402</v>
      </c>
      <c r="AS653" s="17">
        <v>0.390641716152964</v>
      </c>
      <c r="AT653" s="17">
        <v>0.34355506634967098</v>
      </c>
      <c r="AU653" s="17"/>
      <c r="AV653" s="17">
        <v>0.35742888877579998</v>
      </c>
      <c r="AW653" s="17">
        <v>0.40286292903785198</v>
      </c>
      <c r="AX653" s="17">
        <v>0.31274481924159497</v>
      </c>
      <c r="AY653" s="17"/>
      <c r="AZ653" s="17">
        <v>0.35714232144380598</v>
      </c>
      <c r="BA653" s="17">
        <v>0.34147241404575501</v>
      </c>
    </row>
    <row r="654" spans="2:53" x14ac:dyDescent="0.35">
      <c r="B654" t="s">
        <v>324</v>
      </c>
      <c r="C654" s="17">
        <v>0.208133302146254</v>
      </c>
      <c r="D654" s="17">
        <v>0.21362310182512201</v>
      </c>
      <c r="E654" s="17">
        <v>0.20390401860490801</v>
      </c>
      <c r="F654" s="17"/>
      <c r="G654" s="17">
        <v>0.208746761497213</v>
      </c>
      <c r="H654" s="17">
        <v>0.24140644383285501</v>
      </c>
      <c r="I654" s="17">
        <v>0.198295463713721</v>
      </c>
      <c r="J654" s="17">
        <v>0.209727403222048</v>
      </c>
      <c r="K654" s="17">
        <v>0.19701790588745799</v>
      </c>
      <c r="L654" s="17">
        <v>0.20089196647307</v>
      </c>
      <c r="M654" s="17"/>
      <c r="N654" s="17">
        <v>0.21269167351608201</v>
      </c>
      <c r="O654" s="17">
        <v>0.20513243565699901</v>
      </c>
      <c r="P654" s="17"/>
      <c r="Q654" s="17">
        <v>0.234477447914019</v>
      </c>
      <c r="R654" s="17">
        <v>0.27024506325443898</v>
      </c>
      <c r="S654" s="17">
        <v>0.183116775581154</v>
      </c>
      <c r="T654" s="17">
        <v>0.21994234925808601</v>
      </c>
      <c r="U654" s="17">
        <v>0.175785689437779</v>
      </c>
      <c r="V654" s="17">
        <v>0.212989564574806</v>
      </c>
      <c r="W654" s="17">
        <v>0.18233586138491201</v>
      </c>
      <c r="X654" s="17">
        <v>0.21196455881392001</v>
      </c>
      <c r="Y654" s="17">
        <v>0.13243557066196299</v>
      </c>
      <c r="Z654" s="17">
        <v>0.22078576569691299</v>
      </c>
      <c r="AA654" s="17">
        <v>0.18120713253863999</v>
      </c>
      <c r="AB654" s="17">
        <v>0.29112920267228598</v>
      </c>
      <c r="AC654" s="17">
        <v>9.3576764491789102E-2</v>
      </c>
      <c r="AD654" s="17">
        <v>3.8725688747707099E-2</v>
      </c>
      <c r="AE654" s="17">
        <v>0.27360888824489099</v>
      </c>
      <c r="AF654" s="17"/>
      <c r="AG654" s="17">
        <v>0.13805286757666399</v>
      </c>
      <c r="AH654" s="17">
        <v>0.246340961524837</v>
      </c>
      <c r="AI654" s="17">
        <v>0.14900469554306001</v>
      </c>
      <c r="AJ654" s="17">
        <v>0.18349653995873999</v>
      </c>
      <c r="AK654" s="17">
        <v>0.184547580572609</v>
      </c>
      <c r="AL654" s="17">
        <v>0.23584855475967201</v>
      </c>
      <c r="AM654" s="17"/>
      <c r="AN654" s="17">
        <v>0.160385275781839</v>
      </c>
      <c r="AO654" s="17">
        <v>0.25620427102260002</v>
      </c>
      <c r="AP654" s="17">
        <v>0.20455624200585601</v>
      </c>
      <c r="AQ654" s="17"/>
      <c r="AR654" s="17">
        <v>0.14791676544573201</v>
      </c>
      <c r="AS654" s="17">
        <v>0.20108992125818501</v>
      </c>
      <c r="AT654" s="17">
        <v>0.21687648374664101</v>
      </c>
      <c r="AU654" s="17"/>
      <c r="AV654" s="17">
        <v>0.16839724657468599</v>
      </c>
      <c r="AW654" s="17">
        <v>0.19638407482741899</v>
      </c>
      <c r="AX654" s="17">
        <v>0.227628907857504</v>
      </c>
      <c r="AY654" s="17"/>
      <c r="AZ654" s="17">
        <v>0.18537857486860099</v>
      </c>
      <c r="BA654" s="17">
        <v>0.23832590151619801</v>
      </c>
    </row>
    <row r="655" spans="2:53" x14ac:dyDescent="0.35">
      <c r="B655" t="s">
        <v>325</v>
      </c>
      <c r="C655" s="17">
        <v>8.5703106645716107E-2</v>
      </c>
      <c r="D655" s="17">
        <v>9.78275596505324E-2</v>
      </c>
      <c r="E655" s="17">
        <v>7.5025272495896494E-2</v>
      </c>
      <c r="F655" s="17"/>
      <c r="G655" s="17">
        <v>0.109236332612895</v>
      </c>
      <c r="H655" s="17">
        <v>0.13343374064782501</v>
      </c>
      <c r="I655" s="17">
        <v>8.5951027715935394E-2</v>
      </c>
      <c r="J655" s="17">
        <v>0.107130356275805</v>
      </c>
      <c r="K655" s="17">
        <v>7.62090000357417E-2</v>
      </c>
      <c r="L655" s="17">
        <v>4.1172750387839803E-2</v>
      </c>
      <c r="M655" s="17"/>
      <c r="N655" s="17">
        <v>8.0250016089040505E-2</v>
      </c>
      <c r="O655" s="17">
        <v>8.9292984561921002E-2</v>
      </c>
      <c r="P655" s="17"/>
      <c r="Q655" s="17">
        <v>9.3774266774334605E-2</v>
      </c>
      <c r="R655" s="17">
        <v>6.4620906566051503E-2</v>
      </c>
      <c r="S655" s="17">
        <v>0.100529275693913</v>
      </c>
      <c r="T655" s="17">
        <v>7.6345727675721897E-2</v>
      </c>
      <c r="U655" s="17">
        <v>9.0524818482476094E-2</v>
      </c>
      <c r="V655" s="17">
        <v>9.0579324620314899E-2</v>
      </c>
      <c r="W655" s="17">
        <v>0.131254301115414</v>
      </c>
      <c r="X655" s="17">
        <v>0.11008071650852</v>
      </c>
      <c r="Y655" s="17">
        <v>9.2976512138898404E-3</v>
      </c>
      <c r="Z655" s="17">
        <v>7.3623216672684094E-2</v>
      </c>
      <c r="AA655" s="17">
        <v>9.2206297129824005E-2</v>
      </c>
      <c r="AB655" s="17">
        <v>7.6312458995998297E-2</v>
      </c>
      <c r="AC655" s="17">
        <v>0.12607278452285101</v>
      </c>
      <c r="AD655" s="17">
        <v>5.5663559802695398E-2</v>
      </c>
      <c r="AE655" s="17">
        <v>4.2991985858125498E-2</v>
      </c>
      <c r="AF655" s="17"/>
      <c r="AG655" s="17">
        <v>4.5260020338086203E-2</v>
      </c>
      <c r="AH655" s="17">
        <v>0.123506752804224</v>
      </c>
      <c r="AI655" s="17">
        <v>9.3805898416087594E-2</v>
      </c>
      <c r="AJ655" s="17">
        <v>5.5349152699545101E-2</v>
      </c>
      <c r="AK655" s="17">
        <v>0.12291935615742999</v>
      </c>
      <c r="AL655" s="17">
        <v>7.7658066375873899E-2</v>
      </c>
      <c r="AM655" s="17"/>
      <c r="AN655" s="17">
        <v>6.23360943975763E-2</v>
      </c>
      <c r="AO655" s="17">
        <v>6.6498896382026093E-2</v>
      </c>
      <c r="AP655" s="17">
        <v>0.12236850399098299</v>
      </c>
      <c r="AQ655" s="17"/>
      <c r="AR655" s="17">
        <v>0.15869479843580001</v>
      </c>
      <c r="AS655" s="17">
        <v>7.5294187090545694E-2</v>
      </c>
      <c r="AT655" s="17">
        <v>8.6107556449981804E-2</v>
      </c>
      <c r="AU655" s="17"/>
      <c r="AV655" s="17">
        <v>6.2053180515802997E-2</v>
      </c>
      <c r="AW655" s="17">
        <v>8.5985438940832701E-2</v>
      </c>
      <c r="AX655" s="17">
        <v>9.4252450845531993E-2</v>
      </c>
      <c r="AY655" s="17"/>
      <c r="AZ655" s="17">
        <v>9.0859799256612903E-2</v>
      </c>
      <c r="BA655" s="17">
        <v>7.8860838128279001E-2</v>
      </c>
    </row>
    <row r="656" spans="2:53" x14ac:dyDescent="0.35">
      <c r="B656" t="s">
        <v>326</v>
      </c>
      <c r="C656" s="17">
        <v>6.6055597537475197E-2</v>
      </c>
      <c r="D656" s="17">
        <v>6.9036559847865803E-2</v>
      </c>
      <c r="E656" s="17">
        <v>6.2166403792443703E-2</v>
      </c>
      <c r="F656" s="17"/>
      <c r="G656" s="17">
        <v>5.1255350826307201E-2</v>
      </c>
      <c r="H656" s="17">
        <v>4.8835767526826501E-2</v>
      </c>
      <c r="I656" s="17">
        <v>8.3616483764122396E-2</v>
      </c>
      <c r="J656" s="17">
        <v>8.5820589190268096E-2</v>
      </c>
      <c r="K656" s="17">
        <v>8.8306763141669395E-2</v>
      </c>
      <c r="L656" s="17">
        <v>4.4398084915618002E-2</v>
      </c>
      <c r="M656" s="17"/>
      <c r="N656" s="17">
        <v>5.1831595026678799E-2</v>
      </c>
      <c r="O656" s="17">
        <v>7.5419541151255598E-2</v>
      </c>
      <c r="P656" s="17"/>
      <c r="Q656" s="17">
        <v>5.0406020718609501E-2</v>
      </c>
      <c r="R656" s="17">
        <v>5.2547306862063603E-2</v>
      </c>
      <c r="S656" s="17">
        <v>7.7851122644003207E-2</v>
      </c>
      <c r="T656" s="17">
        <v>7.3637041447491794E-2</v>
      </c>
      <c r="U656" s="17">
        <v>5.8896825110112898E-2</v>
      </c>
      <c r="V656" s="17">
        <v>5.4282920880749597E-2</v>
      </c>
      <c r="W656" s="17">
        <v>4.8196424399513903E-2</v>
      </c>
      <c r="X656" s="17">
        <v>7.5532391755290806E-2</v>
      </c>
      <c r="Y656" s="17">
        <v>8.4898340813675699E-2</v>
      </c>
      <c r="Z656" s="17">
        <v>0.102188999146148</v>
      </c>
      <c r="AA656" s="17">
        <v>7.8730619382721606E-2</v>
      </c>
      <c r="AB656" s="17">
        <v>8.0677923747125305E-2</v>
      </c>
      <c r="AC656" s="17">
        <v>4.1395741589326199E-2</v>
      </c>
      <c r="AD656" s="17">
        <v>4.1325478009677397E-2</v>
      </c>
      <c r="AE656" s="17">
        <v>7.4393362959857406E-2</v>
      </c>
      <c r="AF656" s="17"/>
      <c r="AG656" s="17">
        <v>3.6017950610042503E-2</v>
      </c>
      <c r="AH656" s="17">
        <v>0.141695807204685</v>
      </c>
      <c r="AI656" s="17">
        <v>2.9166172997619502E-2</v>
      </c>
      <c r="AJ656" s="17">
        <v>1.39206470511476E-2</v>
      </c>
      <c r="AK656" s="17">
        <v>2.70750764265206E-2</v>
      </c>
      <c r="AL656" s="17">
        <v>8.1314526198422707E-2</v>
      </c>
      <c r="AM656" s="17"/>
      <c r="AN656" s="17">
        <v>2.7814484173884199E-2</v>
      </c>
      <c r="AO656" s="17">
        <v>3.9988121682781298E-2</v>
      </c>
      <c r="AP656" s="17">
        <v>0.10634958800736</v>
      </c>
      <c r="AQ656" s="17"/>
      <c r="AR656" s="17">
        <v>1.43356219779804E-2</v>
      </c>
      <c r="AS656" s="17">
        <v>3.4789659864939697E-2</v>
      </c>
      <c r="AT656" s="17">
        <v>9.8399905754133501E-2</v>
      </c>
      <c r="AU656" s="17"/>
      <c r="AV656" s="17">
        <v>4.3778050677830999E-2</v>
      </c>
      <c r="AW656" s="17">
        <v>3.8295371290013203E-2</v>
      </c>
      <c r="AX656" s="17">
        <v>0.10916647788270201</v>
      </c>
      <c r="AY656" s="17"/>
      <c r="AZ656" s="17">
        <v>4.8476302784845E-2</v>
      </c>
      <c r="BA656" s="17">
        <v>8.9381062931804894E-2</v>
      </c>
    </row>
    <row r="657" spans="2:53" x14ac:dyDescent="0.35">
      <c r="B657" t="s">
        <v>130</v>
      </c>
      <c r="C657" s="17">
        <v>5.29066542260039E-2</v>
      </c>
      <c r="D657" s="17">
        <v>3.4112851584624099E-2</v>
      </c>
      <c r="E657" s="17">
        <v>7.0122329561491295E-2</v>
      </c>
      <c r="F657" s="17"/>
      <c r="G657" s="17">
        <v>8.1809944446153304E-2</v>
      </c>
      <c r="H657" s="17">
        <v>6.4181167088691607E-2</v>
      </c>
      <c r="I657" s="17">
        <v>3.16899556825583E-2</v>
      </c>
      <c r="J657" s="17">
        <v>5.6463653696639603E-2</v>
      </c>
      <c r="K657" s="17">
        <v>6.4246695847820806E-2</v>
      </c>
      <c r="L657" s="17">
        <v>3.8695780195140701E-2</v>
      </c>
      <c r="M657" s="17"/>
      <c r="N657" s="17">
        <v>4.0414031513542899E-2</v>
      </c>
      <c r="O657" s="17">
        <v>6.1130796100200502E-2</v>
      </c>
      <c r="P657" s="17"/>
      <c r="Q657" s="17">
        <v>0.106894094634695</v>
      </c>
      <c r="R657" s="17">
        <v>6.33223904511062E-2</v>
      </c>
      <c r="S657" s="17">
        <v>9.3094882046451305E-2</v>
      </c>
      <c r="T657" s="17">
        <v>3.3301102333427701E-2</v>
      </c>
      <c r="U657" s="17">
        <v>4.9771145852919203E-2</v>
      </c>
      <c r="V657" s="17">
        <v>5.6837363212259698E-2</v>
      </c>
      <c r="W657" s="17">
        <v>2.8670760697064E-2</v>
      </c>
      <c r="X657" s="17">
        <v>1.9484756136665199E-2</v>
      </c>
      <c r="Y657" s="17">
        <v>2.1097812913628899E-2</v>
      </c>
      <c r="Z657" s="17">
        <v>2.2616288912484399E-2</v>
      </c>
      <c r="AA657" s="17">
        <v>9.8096286342494107E-3</v>
      </c>
      <c r="AB657" s="17">
        <v>3.18441538222419E-2</v>
      </c>
      <c r="AC657" s="17">
        <v>0</v>
      </c>
      <c r="AD657" s="17">
        <v>0.15054134571304101</v>
      </c>
      <c r="AE657" s="17">
        <v>6.8497147843793904E-2</v>
      </c>
      <c r="AF657" s="17"/>
      <c r="AG657" s="17">
        <v>2.2481607428930302E-2</v>
      </c>
      <c r="AH657" s="17">
        <v>2.6039317419514499E-2</v>
      </c>
      <c r="AI657" s="17">
        <v>1.10756565387445E-2</v>
      </c>
      <c r="AJ657" s="17">
        <v>3.7585464509011103E-2</v>
      </c>
      <c r="AK657" s="17">
        <v>2.9954319667506901E-2</v>
      </c>
      <c r="AL657" s="17">
        <v>8.2315778542621995E-2</v>
      </c>
      <c r="AM657" s="17"/>
      <c r="AN657" s="17">
        <v>3.1858255653166599E-2</v>
      </c>
      <c r="AO657" s="17">
        <v>4.9344256039627797E-2</v>
      </c>
      <c r="AP657" s="17">
        <v>2.46202336635164E-2</v>
      </c>
      <c r="AQ657" s="17"/>
      <c r="AR657" s="17">
        <v>1.6526678435412199E-2</v>
      </c>
      <c r="AS657" s="17">
        <v>2.4330532017548E-2</v>
      </c>
      <c r="AT657" s="17">
        <v>4.3719018283655701E-2</v>
      </c>
      <c r="AU657" s="17"/>
      <c r="AV657" s="17">
        <v>0</v>
      </c>
      <c r="AW657" s="17">
        <v>3.0675276451470002E-2</v>
      </c>
      <c r="AX657" s="17">
        <v>4.56031307547154E-2</v>
      </c>
      <c r="AY657" s="17"/>
      <c r="AZ657" s="17">
        <v>2.2249218438112499E-2</v>
      </c>
      <c r="BA657" s="17">
        <v>9.3585132379535002E-2</v>
      </c>
    </row>
    <row r="658" spans="2:53" x14ac:dyDescent="0.35">
      <c r="C658" s="17"/>
      <c r="D658" s="17"/>
      <c r="E658" s="17"/>
      <c r="F658" s="17"/>
      <c r="G658" s="17"/>
      <c r="H658" s="17"/>
      <c r="I658" s="17"/>
      <c r="J658" s="17"/>
      <c r="K658" s="17"/>
      <c r="L658" s="17"/>
      <c r="M658" s="17"/>
      <c r="N658" s="17"/>
      <c r="O658" s="17"/>
      <c r="P658" s="17"/>
      <c r="Q658" s="17"/>
      <c r="R658" s="17"/>
      <c r="S658" s="17"/>
      <c r="T658" s="17"/>
      <c r="U658" s="17"/>
      <c r="V658" s="17"/>
      <c r="W658" s="17"/>
      <c r="X658" s="17"/>
      <c r="Y658" s="17"/>
      <c r="Z658" s="17"/>
      <c r="AA658" s="17"/>
      <c r="AB658" s="17"/>
      <c r="AC658" s="17"/>
      <c r="AD658" s="17"/>
      <c r="AE658" s="17"/>
      <c r="AF658" s="17"/>
      <c r="AG658" s="17"/>
      <c r="AH658" s="17"/>
      <c r="AI658" s="17"/>
      <c r="AJ658" s="17"/>
      <c r="AK658" s="17"/>
      <c r="AL658" s="17"/>
      <c r="AM658" s="17"/>
      <c r="AN658" s="17"/>
      <c r="AO658" s="17"/>
      <c r="AP658" s="17"/>
      <c r="AQ658" s="17"/>
      <c r="AR658" s="17"/>
      <c r="AS658" s="17"/>
      <c r="AT658" s="17"/>
      <c r="AU658" s="17"/>
      <c r="AV658" s="17"/>
      <c r="AW658" s="17"/>
      <c r="AX658" s="17"/>
      <c r="AY658" s="17"/>
      <c r="AZ658" s="17"/>
      <c r="BA658" s="17"/>
    </row>
    <row r="659" spans="2:53" x14ac:dyDescent="0.35">
      <c r="B659" s="6" t="s">
        <v>334</v>
      </c>
      <c r="C659" s="17"/>
      <c r="D659" s="17"/>
      <c r="E659" s="17"/>
      <c r="F659" s="17"/>
      <c r="G659" s="17"/>
      <c r="H659" s="17"/>
      <c r="I659" s="17"/>
      <c r="J659" s="17"/>
      <c r="K659" s="17"/>
      <c r="L659" s="17"/>
      <c r="M659" s="17"/>
      <c r="N659" s="17"/>
      <c r="O659" s="17"/>
      <c r="P659" s="17"/>
      <c r="Q659" s="17"/>
      <c r="R659" s="17"/>
      <c r="S659" s="17"/>
      <c r="T659" s="17"/>
      <c r="U659" s="17"/>
      <c r="V659" s="17"/>
      <c r="W659" s="17"/>
      <c r="X659" s="17"/>
      <c r="Y659" s="17"/>
      <c r="Z659" s="17"/>
      <c r="AA659" s="17"/>
      <c r="AB659" s="17"/>
      <c r="AC659" s="17"/>
      <c r="AD659" s="17"/>
      <c r="AE659" s="17"/>
      <c r="AF659" s="17"/>
      <c r="AG659" s="17"/>
      <c r="AH659" s="17"/>
      <c r="AI659" s="17"/>
      <c r="AJ659" s="17"/>
      <c r="AK659" s="17"/>
      <c r="AL659" s="17"/>
      <c r="AM659" s="17"/>
      <c r="AN659" s="17"/>
      <c r="AO659" s="17"/>
      <c r="AP659" s="17"/>
      <c r="AQ659" s="17"/>
      <c r="AR659" s="17"/>
      <c r="AS659" s="17"/>
      <c r="AT659" s="17"/>
      <c r="AU659" s="17"/>
      <c r="AV659" s="17"/>
      <c r="AW659" s="17"/>
      <c r="AX659" s="17"/>
      <c r="AY659" s="17"/>
      <c r="AZ659" s="17"/>
      <c r="BA659" s="17"/>
    </row>
    <row r="660" spans="2:53" x14ac:dyDescent="0.35">
      <c r="B660" s="21" t="s">
        <v>86</v>
      </c>
      <c r="C660" s="17"/>
      <c r="D660" s="17"/>
      <c r="E660" s="17"/>
      <c r="F660" s="17"/>
      <c r="G660" s="17"/>
      <c r="H660" s="17"/>
      <c r="I660" s="17"/>
      <c r="J660" s="17"/>
      <c r="K660" s="17"/>
      <c r="L660" s="17"/>
      <c r="M660" s="17"/>
      <c r="N660" s="17"/>
      <c r="O660" s="17"/>
      <c r="P660" s="17"/>
      <c r="Q660" s="17"/>
      <c r="R660" s="17"/>
      <c r="S660" s="17"/>
      <c r="T660" s="17"/>
      <c r="U660" s="17"/>
      <c r="V660" s="17"/>
      <c r="W660" s="17"/>
      <c r="X660" s="17"/>
      <c r="Y660" s="17"/>
      <c r="Z660" s="17"/>
      <c r="AA660" s="17"/>
      <c r="AB660" s="17"/>
      <c r="AC660" s="17"/>
      <c r="AD660" s="17"/>
      <c r="AE660" s="17"/>
      <c r="AF660" s="17"/>
      <c r="AG660" s="17"/>
      <c r="AH660" s="17"/>
      <c r="AI660" s="17"/>
      <c r="AJ660" s="17"/>
      <c r="AK660" s="17"/>
      <c r="AL660" s="17"/>
      <c r="AM660" s="17"/>
      <c r="AN660" s="17"/>
      <c r="AO660" s="17"/>
      <c r="AP660" s="17"/>
      <c r="AQ660" s="17"/>
      <c r="AR660" s="17"/>
      <c r="AS660" s="17"/>
      <c r="AT660" s="17"/>
      <c r="AU660" s="17"/>
      <c r="AV660" s="17"/>
      <c r="AW660" s="17"/>
      <c r="AX660" s="17"/>
      <c r="AY660" s="17"/>
      <c r="AZ660" s="17"/>
      <c r="BA660" s="17"/>
    </row>
    <row r="661" spans="2:53" x14ac:dyDescent="0.35">
      <c r="B661" t="s">
        <v>329</v>
      </c>
      <c r="C661" s="17">
        <v>0.23255307060740901</v>
      </c>
      <c r="D661" s="17">
        <v>0.244933529006887</v>
      </c>
      <c r="E661" s="17">
        <v>0.220743667220444</v>
      </c>
      <c r="F661" s="17"/>
      <c r="G661" s="17">
        <v>0.130503335540198</v>
      </c>
      <c r="H661" s="17">
        <v>0.17518012547755701</v>
      </c>
      <c r="I661" s="17">
        <v>0.22138553576626999</v>
      </c>
      <c r="J661" s="17">
        <v>0.29868888826213802</v>
      </c>
      <c r="K661" s="17">
        <v>0.27034961317455097</v>
      </c>
      <c r="L661" s="17">
        <v>0.245860851297002</v>
      </c>
      <c r="M661" s="17"/>
      <c r="N661" s="17">
        <v>0.21247402862551901</v>
      </c>
      <c r="O661" s="17">
        <v>0.24577150309815499</v>
      </c>
      <c r="P661" s="17"/>
      <c r="Q661" s="17">
        <v>0.22976960587675899</v>
      </c>
      <c r="R661" s="17">
        <v>0.23033577436743499</v>
      </c>
      <c r="S661" s="17">
        <v>0.162282806720494</v>
      </c>
      <c r="T661" s="17">
        <v>0.261030487442518</v>
      </c>
      <c r="U661" s="17">
        <v>0.237868872580657</v>
      </c>
      <c r="V661" s="17">
        <v>0.23846294876979701</v>
      </c>
      <c r="W661" s="17">
        <v>0.21047826577961501</v>
      </c>
      <c r="X661" s="17">
        <v>0.24355693863299399</v>
      </c>
      <c r="Y661" s="17">
        <v>0.22861117348554499</v>
      </c>
      <c r="Z661" s="17">
        <v>0.30003349756362802</v>
      </c>
      <c r="AA661" s="17">
        <v>0.232760379551297</v>
      </c>
      <c r="AB661" s="17">
        <v>0.23976940691687901</v>
      </c>
      <c r="AC661" s="17">
        <v>0.26322784045327302</v>
      </c>
      <c r="AD661" s="17">
        <v>0.222258007885271</v>
      </c>
      <c r="AE661" s="17">
        <v>0.25866369697705699</v>
      </c>
      <c r="AF661" s="17"/>
      <c r="AG661" s="17">
        <v>0.135078110545096</v>
      </c>
      <c r="AH661" s="17">
        <v>0.48295928550392803</v>
      </c>
      <c r="AI661" s="17">
        <v>0.103218104212927</v>
      </c>
      <c r="AJ661" s="17">
        <v>0.10170253822837599</v>
      </c>
      <c r="AK661" s="17">
        <v>0.27643918548575602</v>
      </c>
      <c r="AL661" s="17">
        <v>0.206655697439284</v>
      </c>
      <c r="AM661" s="17"/>
      <c r="AN661" s="17">
        <v>0.11006937695586801</v>
      </c>
      <c r="AO661" s="17">
        <v>0.171239214889328</v>
      </c>
      <c r="AP661" s="17">
        <v>0.37180886643747002</v>
      </c>
      <c r="AQ661" s="17"/>
      <c r="AR661" s="17">
        <v>0.20140578380883101</v>
      </c>
      <c r="AS661" s="17">
        <v>0.16637241124554999</v>
      </c>
      <c r="AT661" s="17">
        <v>0.29592657630484198</v>
      </c>
      <c r="AU661" s="17"/>
      <c r="AV661" s="17">
        <v>0.207114449957983</v>
      </c>
      <c r="AW661" s="17">
        <v>0.213808434969151</v>
      </c>
      <c r="AX661" s="17">
        <v>0.289870911629939</v>
      </c>
      <c r="AY661" s="17"/>
      <c r="AZ661" s="17">
        <v>0.22985789524210101</v>
      </c>
      <c r="BA661" s="17">
        <v>0.23612922201733799</v>
      </c>
    </row>
    <row r="662" spans="2:53" x14ac:dyDescent="0.35">
      <c r="B662" t="s">
        <v>330</v>
      </c>
      <c r="C662" s="17">
        <v>0.226016700429613</v>
      </c>
      <c r="D662" s="17">
        <v>0.23903710102345699</v>
      </c>
      <c r="E662" s="17">
        <v>0.21502892291447501</v>
      </c>
      <c r="F662" s="17"/>
      <c r="G662" s="17">
        <v>0.29194077916699401</v>
      </c>
      <c r="H662" s="17">
        <v>0.264643888595886</v>
      </c>
      <c r="I662" s="17">
        <v>0.223027911609884</v>
      </c>
      <c r="J662" s="17">
        <v>0.21436648607817399</v>
      </c>
      <c r="K662" s="17">
        <v>0.185970763151174</v>
      </c>
      <c r="L662" s="17">
        <v>0.212136263766802</v>
      </c>
      <c r="M662" s="17"/>
      <c r="N662" s="17">
        <v>0.236354592455052</v>
      </c>
      <c r="O662" s="17">
        <v>0.219211060600873</v>
      </c>
      <c r="P662" s="17"/>
      <c r="Q662" s="17">
        <v>0.220047733101779</v>
      </c>
      <c r="R662" s="17">
        <v>0.183232372887775</v>
      </c>
      <c r="S662" s="17">
        <v>0.20675590027531199</v>
      </c>
      <c r="T662" s="17">
        <v>0.23567122591285999</v>
      </c>
      <c r="U662" s="17">
        <v>0.22740940735291301</v>
      </c>
      <c r="V662" s="17">
        <v>0.21577152875706199</v>
      </c>
      <c r="W662" s="17">
        <v>0.25147765640053099</v>
      </c>
      <c r="X662" s="17">
        <v>0.27255592724157501</v>
      </c>
      <c r="Y662" s="17">
        <v>0.16900529393333699</v>
      </c>
      <c r="Z662" s="17">
        <v>0.23591884280355699</v>
      </c>
      <c r="AA662" s="17">
        <v>0.36974854820250702</v>
      </c>
      <c r="AB662" s="17">
        <v>0.22209345705771699</v>
      </c>
      <c r="AC662" s="17">
        <v>0.15058936052667299</v>
      </c>
      <c r="AD662" s="17">
        <v>0.17040267442663901</v>
      </c>
      <c r="AE662" s="17">
        <v>0.22521918122529999</v>
      </c>
      <c r="AF662" s="17"/>
      <c r="AG662" s="17">
        <v>0.30764013836838799</v>
      </c>
      <c r="AH662" s="17">
        <v>0.19835011600800001</v>
      </c>
      <c r="AI662" s="17">
        <v>0.30370945660408999</v>
      </c>
      <c r="AJ662" s="17">
        <v>0.21630132633471799</v>
      </c>
      <c r="AK662" s="17">
        <v>0.30337942778960703</v>
      </c>
      <c r="AL662" s="17">
        <v>0.18723539254513599</v>
      </c>
      <c r="AM662" s="17"/>
      <c r="AN662" s="17">
        <v>0.23102564431607001</v>
      </c>
      <c r="AO662" s="17">
        <v>0.236484076774406</v>
      </c>
      <c r="AP662" s="17">
        <v>0.24647196489683701</v>
      </c>
      <c r="AQ662" s="17"/>
      <c r="AR662" s="17">
        <v>0.31380388381296498</v>
      </c>
      <c r="AS662" s="17">
        <v>0.27251558990887398</v>
      </c>
      <c r="AT662" s="17">
        <v>0.19596697892772399</v>
      </c>
      <c r="AU662" s="17"/>
      <c r="AV662" s="17">
        <v>0.283442735695906</v>
      </c>
      <c r="AW662" s="17">
        <v>0.259826678739358</v>
      </c>
      <c r="AX662" s="17">
        <v>0.188681724066564</v>
      </c>
      <c r="AY662" s="17"/>
      <c r="AZ662" s="17">
        <v>0.250379899300121</v>
      </c>
      <c r="BA662" s="17">
        <v>0.19368986592652801</v>
      </c>
    </row>
    <row r="663" spans="2:53" x14ac:dyDescent="0.35">
      <c r="B663" t="s">
        <v>331</v>
      </c>
      <c r="C663" s="17">
        <v>0.21180507102434201</v>
      </c>
      <c r="D663" s="17">
        <v>0.215482270869609</v>
      </c>
      <c r="E663" s="17">
        <v>0.20866865219474501</v>
      </c>
      <c r="F663" s="17"/>
      <c r="G663" s="17">
        <v>0.191879071797116</v>
      </c>
      <c r="H663" s="17">
        <v>0.22773801432148499</v>
      </c>
      <c r="I663" s="17">
        <v>0.183330262859071</v>
      </c>
      <c r="J663" s="17">
        <v>0.20084029519257399</v>
      </c>
      <c r="K663" s="17">
        <v>0.16107118673931201</v>
      </c>
      <c r="L663" s="17">
        <v>0.26639391131662399</v>
      </c>
      <c r="M663" s="17"/>
      <c r="N663" s="17">
        <v>0.220564938114059</v>
      </c>
      <c r="O663" s="17">
        <v>0.20603827638056599</v>
      </c>
      <c r="P663" s="17"/>
      <c r="Q663" s="17">
        <v>0.15066229328785199</v>
      </c>
      <c r="R663" s="17">
        <v>0.16116794640270801</v>
      </c>
      <c r="S663" s="17">
        <v>0.23408228645760801</v>
      </c>
      <c r="T663" s="17">
        <v>0.227391771866053</v>
      </c>
      <c r="U663" s="17">
        <v>0.22056829748259099</v>
      </c>
      <c r="V663" s="17">
        <v>0.226647549863844</v>
      </c>
      <c r="W663" s="17">
        <v>0.24309825137618801</v>
      </c>
      <c r="X663" s="17">
        <v>0.16744235454215101</v>
      </c>
      <c r="Y663" s="17">
        <v>0.29141507775435399</v>
      </c>
      <c r="Z663" s="17">
        <v>0.20576378081845001</v>
      </c>
      <c r="AA663" s="17">
        <v>0.22920897308708699</v>
      </c>
      <c r="AB663" s="17">
        <v>0.22194902513221201</v>
      </c>
      <c r="AC663" s="17">
        <v>0.37072059531672102</v>
      </c>
      <c r="AD663" s="17">
        <v>0.21480080070256499</v>
      </c>
      <c r="AE663" s="17">
        <v>0.202339972009833</v>
      </c>
      <c r="AF663" s="17"/>
      <c r="AG663" s="17">
        <v>0.32409427702894</v>
      </c>
      <c r="AH663" s="17">
        <v>0.101021887382593</v>
      </c>
      <c r="AI663" s="17">
        <v>0.208969688479265</v>
      </c>
      <c r="AJ663" s="17">
        <v>0.31077902945007702</v>
      </c>
      <c r="AK663" s="17">
        <v>0.18834622009966301</v>
      </c>
      <c r="AL663" s="17">
        <v>0.196730212995154</v>
      </c>
      <c r="AM663" s="17"/>
      <c r="AN663" s="17">
        <v>0.28933398362034501</v>
      </c>
      <c r="AO663" s="17">
        <v>0.26578552496658298</v>
      </c>
      <c r="AP663" s="17">
        <v>0.15485315193844301</v>
      </c>
      <c r="AQ663" s="17"/>
      <c r="AR663" s="17">
        <v>0.26798601274272899</v>
      </c>
      <c r="AS663" s="17">
        <v>0.28531958206501001</v>
      </c>
      <c r="AT663" s="17">
        <v>0.169980291283063</v>
      </c>
      <c r="AU663" s="17"/>
      <c r="AV663" s="17">
        <v>0.265625072581118</v>
      </c>
      <c r="AW663" s="17">
        <v>0.24422625961568301</v>
      </c>
      <c r="AX663" s="17">
        <v>0.17325428275524599</v>
      </c>
      <c r="AY663" s="17"/>
      <c r="AZ663" s="17">
        <v>0.22757330579162699</v>
      </c>
      <c r="BA663" s="17">
        <v>0.19088264952964901</v>
      </c>
    </row>
    <row r="664" spans="2:53" x14ac:dyDescent="0.35">
      <c r="B664" t="s">
        <v>332</v>
      </c>
      <c r="C664" s="17">
        <v>7.5721698472283105E-2</v>
      </c>
      <c r="D664" s="17">
        <v>9.0357839949125204E-2</v>
      </c>
      <c r="E664" s="17">
        <v>6.2732675344225802E-2</v>
      </c>
      <c r="F664" s="17"/>
      <c r="G664" s="17">
        <v>9.6088979233623098E-2</v>
      </c>
      <c r="H664" s="17">
        <v>8.9241215951527994E-2</v>
      </c>
      <c r="I664" s="17">
        <v>8.9213333884451906E-2</v>
      </c>
      <c r="J664" s="17">
        <v>5.3489040279485499E-2</v>
      </c>
      <c r="K664" s="17">
        <v>8.1751386158612896E-2</v>
      </c>
      <c r="L664" s="17">
        <v>6.2571637904960897E-2</v>
      </c>
      <c r="M664" s="17"/>
      <c r="N664" s="17">
        <v>7.65804899710813E-2</v>
      </c>
      <c r="O664" s="17">
        <v>7.5156338956588603E-2</v>
      </c>
      <c r="P664" s="17"/>
      <c r="Q664" s="17">
        <v>7.2235088045899204E-2</v>
      </c>
      <c r="R664" s="17">
        <v>8.0290700064344994E-2</v>
      </c>
      <c r="S664" s="17">
        <v>5.8726291896205797E-2</v>
      </c>
      <c r="T664" s="17">
        <v>8.9092229692160796E-2</v>
      </c>
      <c r="U664" s="17">
        <v>5.67715694074351E-2</v>
      </c>
      <c r="V664" s="17">
        <v>6.0756689827246801E-2</v>
      </c>
      <c r="W664" s="17">
        <v>9.0661926366111506E-2</v>
      </c>
      <c r="X664" s="17">
        <v>7.0008157707667398E-2</v>
      </c>
      <c r="Y664" s="17">
        <v>7.4588930062699704E-2</v>
      </c>
      <c r="Z664" s="17">
        <v>0.10503701254014799</v>
      </c>
      <c r="AA664" s="17">
        <v>2.0296630585338701E-2</v>
      </c>
      <c r="AB664" s="17">
        <v>0.100487129148311</v>
      </c>
      <c r="AC664" s="17">
        <v>0.13016675365140101</v>
      </c>
      <c r="AD664" s="17">
        <v>0.120687692143327</v>
      </c>
      <c r="AE664" s="17">
        <v>0.12250101945706</v>
      </c>
      <c r="AF664" s="17"/>
      <c r="AG664" s="17">
        <v>7.9466254948868206E-2</v>
      </c>
      <c r="AH664" s="17">
        <v>5.7638843924923203E-2</v>
      </c>
      <c r="AI664" s="17">
        <v>0.10454409325628899</v>
      </c>
      <c r="AJ664" s="17">
        <v>0.141841607015529</v>
      </c>
      <c r="AK664" s="17">
        <v>8.5596681053630899E-2</v>
      </c>
      <c r="AL664" s="17">
        <v>5.9996836994412397E-2</v>
      </c>
      <c r="AM664" s="17"/>
      <c r="AN664" s="17">
        <v>9.3112414569278004E-2</v>
      </c>
      <c r="AO664" s="17">
        <v>9.5992190719291701E-2</v>
      </c>
      <c r="AP664" s="17">
        <v>6.0944707284540198E-2</v>
      </c>
      <c r="AQ664" s="17"/>
      <c r="AR664" s="17">
        <v>8.7703944655771804E-2</v>
      </c>
      <c r="AS664" s="17">
        <v>7.6096453634169198E-2</v>
      </c>
      <c r="AT664" s="17">
        <v>7.4945623893366606E-2</v>
      </c>
      <c r="AU664" s="17"/>
      <c r="AV664" s="17">
        <v>7.0454713744033295E-2</v>
      </c>
      <c r="AW664" s="17">
        <v>7.6963605435347401E-2</v>
      </c>
      <c r="AX664" s="17">
        <v>8.3863090836245893E-2</v>
      </c>
      <c r="AY664" s="17"/>
      <c r="AZ664" s="17">
        <v>8.1964722203785506E-2</v>
      </c>
      <c r="BA664" s="17">
        <v>6.7438008139179606E-2</v>
      </c>
    </row>
    <row r="665" spans="2:53" x14ac:dyDescent="0.35">
      <c r="B665" t="s">
        <v>333</v>
      </c>
      <c r="C665" s="17">
        <v>8.0796991773107202E-2</v>
      </c>
      <c r="D665" s="17">
        <v>8.7524343154667394E-2</v>
      </c>
      <c r="E665" s="17">
        <v>7.4991186623598299E-2</v>
      </c>
      <c r="F665" s="17"/>
      <c r="G665" s="17">
        <v>8.1912593484580604E-2</v>
      </c>
      <c r="H665" s="17">
        <v>0.10970504820454199</v>
      </c>
      <c r="I665" s="17">
        <v>0.11931806180662501</v>
      </c>
      <c r="J665" s="17">
        <v>6.4453185631362098E-2</v>
      </c>
      <c r="K665" s="17">
        <v>8.2626357940123699E-2</v>
      </c>
      <c r="L665" s="17">
        <v>5.0115249505405003E-2</v>
      </c>
      <c r="M665" s="17"/>
      <c r="N665" s="17">
        <v>8.7310818154975406E-2</v>
      </c>
      <c r="O665" s="17">
        <v>7.6508810376663197E-2</v>
      </c>
      <c r="P665" s="17"/>
      <c r="Q665" s="17">
        <v>0.102522254940016</v>
      </c>
      <c r="R665" s="17">
        <v>0.136612350092226</v>
      </c>
      <c r="S665" s="17">
        <v>9.4551176142295704E-2</v>
      </c>
      <c r="T665" s="17">
        <v>6.3269537498546094E-2</v>
      </c>
      <c r="U665" s="17">
        <v>6.2489609913615601E-2</v>
      </c>
      <c r="V665" s="17">
        <v>6.44383468167814E-2</v>
      </c>
      <c r="W665" s="17">
        <v>7.8668321542936195E-2</v>
      </c>
      <c r="X665" s="17">
        <v>6.6018082377298198E-2</v>
      </c>
      <c r="Y665" s="17">
        <v>9.9464405269850203E-2</v>
      </c>
      <c r="Z665" s="17">
        <v>7.5350301554766005E-2</v>
      </c>
      <c r="AA665" s="17">
        <v>4.3996636075826101E-2</v>
      </c>
      <c r="AB665" s="17">
        <v>8.0838848091910304E-2</v>
      </c>
      <c r="AC665" s="17">
        <v>8.5295450051931898E-2</v>
      </c>
      <c r="AD665" s="17">
        <v>0.13303122749957799</v>
      </c>
      <c r="AE665" s="17">
        <v>5.5766121037850697E-2</v>
      </c>
      <c r="AF665" s="17"/>
      <c r="AG665" s="17">
        <v>4.6602836883714999E-2</v>
      </c>
      <c r="AH665" s="17">
        <v>8.5930458912693602E-2</v>
      </c>
      <c r="AI665" s="17">
        <v>0.168821880363903</v>
      </c>
      <c r="AJ665" s="17">
        <v>7.4325914098428494E-2</v>
      </c>
      <c r="AK665" s="17">
        <v>3.8408767782721003E-2</v>
      </c>
      <c r="AL665" s="17">
        <v>7.9033791220069802E-2</v>
      </c>
      <c r="AM665" s="17"/>
      <c r="AN665" s="17">
        <v>0.12873118934664701</v>
      </c>
      <c r="AO665" s="17">
        <v>3.67659652792292E-2</v>
      </c>
      <c r="AP665" s="17">
        <v>6.36474025195021E-2</v>
      </c>
      <c r="AQ665" s="17"/>
      <c r="AR665" s="17">
        <v>8.1097997950833306E-2</v>
      </c>
      <c r="AS665" s="17">
        <v>5.6834410851952101E-2</v>
      </c>
      <c r="AT665" s="17">
        <v>0.10065904618402299</v>
      </c>
      <c r="AU665" s="17"/>
      <c r="AV665" s="17">
        <v>0.10613719081641999</v>
      </c>
      <c r="AW665" s="17">
        <v>5.9555299924725601E-2</v>
      </c>
      <c r="AX665" s="17">
        <v>0.102850894783723</v>
      </c>
      <c r="AY665" s="17"/>
      <c r="AZ665" s="17">
        <v>8.7796392461405998E-2</v>
      </c>
      <c r="BA665" s="17">
        <v>7.1509686404299194E-2</v>
      </c>
    </row>
    <row r="666" spans="2:53" x14ac:dyDescent="0.35">
      <c r="B666" t="s">
        <v>130</v>
      </c>
      <c r="C666" s="17">
        <v>0.173106467693246</v>
      </c>
      <c r="D666" s="17">
        <v>0.12266491599625499</v>
      </c>
      <c r="E666" s="17">
        <v>0.21783489570251199</v>
      </c>
      <c r="F666" s="17"/>
      <c r="G666" s="17">
        <v>0.207675240777488</v>
      </c>
      <c r="H666" s="17">
        <v>0.13349170744900299</v>
      </c>
      <c r="I666" s="17">
        <v>0.163724894073699</v>
      </c>
      <c r="J666" s="17">
        <v>0.16816210455626601</v>
      </c>
      <c r="K666" s="17">
        <v>0.21823069283622601</v>
      </c>
      <c r="L666" s="17">
        <v>0.16292208620920701</v>
      </c>
      <c r="M666" s="17"/>
      <c r="N666" s="17">
        <v>0.16671513267931501</v>
      </c>
      <c r="O666" s="17">
        <v>0.17731401058715399</v>
      </c>
      <c r="P666" s="17"/>
      <c r="Q666" s="17">
        <v>0.22476302474769499</v>
      </c>
      <c r="R666" s="17">
        <v>0.20836085618551101</v>
      </c>
      <c r="S666" s="17">
        <v>0.243601538508084</v>
      </c>
      <c r="T666" s="17">
        <v>0.12354474758786201</v>
      </c>
      <c r="U666" s="17">
        <v>0.19489224326278801</v>
      </c>
      <c r="V666" s="17">
        <v>0.19392293596526899</v>
      </c>
      <c r="W666" s="17">
        <v>0.12561557853461899</v>
      </c>
      <c r="X666" s="17">
        <v>0.18041853949831499</v>
      </c>
      <c r="Y666" s="17">
        <v>0.13691511949421301</v>
      </c>
      <c r="Z666" s="17">
        <v>7.7896564719450806E-2</v>
      </c>
      <c r="AA666" s="17">
        <v>0.10398883249794399</v>
      </c>
      <c r="AB666" s="17">
        <v>0.134862133652972</v>
      </c>
      <c r="AC666" s="17">
        <v>0</v>
      </c>
      <c r="AD666" s="17">
        <v>0.13881959734261901</v>
      </c>
      <c r="AE666" s="17">
        <v>0.135510009292899</v>
      </c>
      <c r="AF666" s="17"/>
      <c r="AG666" s="17">
        <v>0.10711838222499299</v>
      </c>
      <c r="AH666" s="17">
        <v>7.4099408267861197E-2</v>
      </c>
      <c r="AI666" s="17">
        <v>0.110736777083527</v>
      </c>
      <c r="AJ666" s="17">
        <v>0.15504958487287299</v>
      </c>
      <c r="AK666" s="17">
        <v>0.10782971778862201</v>
      </c>
      <c r="AL666" s="17">
        <v>0.27034806880594398</v>
      </c>
      <c r="AM666" s="17"/>
      <c r="AN666" s="17">
        <v>0.14772739119179201</v>
      </c>
      <c r="AO666" s="17">
        <v>0.19373302737116299</v>
      </c>
      <c r="AP666" s="17">
        <v>0.10227390692320699</v>
      </c>
      <c r="AQ666" s="17"/>
      <c r="AR666" s="17">
        <v>4.8002377028869503E-2</v>
      </c>
      <c r="AS666" s="17">
        <v>0.142861552294445</v>
      </c>
      <c r="AT666" s="17">
        <v>0.162521483406981</v>
      </c>
      <c r="AU666" s="17"/>
      <c r="AV666" s="17">
        <v>6.7225837204539493E-2</v>
      </c>
      <c r="AW666" s="17">
        <v>0.145619721315735</v>
      </c>
      <c r="AX666" s="17">
        <v>0.161479095928283</v>
      </c>
      <c r="AY666" s="17"/>
      <c r="AZ666" s="17">
        <v>0.12242778500096101</v>
      </c>
      <c r="BA666" s="17">
        <v>0.240350567983006</v>
      </c>
    </row>
    <row r="667" spans="2:53" x14ac:dyDescent="0.35">
      <c r="C667" s="17"/>
      <c r="D667" s="17"/>
      <c r="E667" s="17"/>
      <c r="F667" s="17"/>
      <c r="G667" s="17"/>
      <c r="H667" s="17"/>
      <c r="I667" s="17"/>
      <c r="J667" s="17"/>
      <c r="K667" s="17"/>
      <c r="L667" s="17"/>
      <c r="M667" s="17"/>
      <c r="N667" s="17"/>
      <c r="O667" s="17"/>
      <c r="P667" s="17"/>
      <c r="Q667" s="17"/>
      <c r="R667" s="17"/>
      <c r="S667" s="17"/>
      <c r="T667" s="17"/>
      <c r="U667" s="17"/>
      <c r="V667" s="17"/>
      <c r="W667" s="17"/>
      <c r="X667" s="17"/>
      <c r="Y667" s="17"/>
      <c r="Z667" s="17"/>
      <c r="AA667" s="17"/>
      <c r="AB667" s="17"/>
      <c r="AC667" s="17"/>
      <c r="AD667" s="17"/>
      <c r="AE667" s="17"/>
      <c r="AF667" s="17"/>
      <c r="AG667" s="17"/>
      <c r="AH667" s="17"/>
      <c r="AI667" s="17"/>
      <c r="AJ667" s="17"/>
      <c r="AK667" s="17"/>
      <c r="AL667" s="17"/>
      <c r="AM667" s="17"/>
      <c r="AN667" s="17"/>
      <c r="AO667" s="17"/>
      <c r="AP667" s="17"/>
      <c r="AQ667" s="17"/>
      <c r="AR667" s="17"/>
      <c r="AS667" s="17"/>
      <c r="AT667" s="17"/>
      <c r="AU667" s="17"/>
      <c r="AV667" s="17"/>
      <c r="AW667" s="17"/>
      <c r="AX667" s="17"/>
      <c r="AY667" s="17"/>
      <c r="AZ667" s="17"/>
      <c r="BA667" s="17"/>
    </row>
    <row r="668" spans="2:53" x14ac:dyDescent="0.35">
      <c r="B668" s="6" t="s">
        <v>341</v>
      </c>
      <c r="C668" s="17"/>
      <c r="D668" s="17"/>
      <c r="E668" s="17"/>
      <c r="F668" s="17"/>
      <c r="G668" s="17"/>
      <c r="H668" s="17"/>
      <c r="I668" s="17"/>
      <c r="J668" s="17"/>
      <c r="K668" s="17"/>
      <c r="L668" s="17"/>
      <c r="M668" s="17"/>
      <c r="N668" s="17"/>
      <c r="O668" s="17"/>
      <c r="P668" s="17"/>
      <c r="Q668" s="17"/>
      <c r="R668" s="17"/>
      <c r="S668" s="17"/>
      <c r="T668" s="17"/>
      <c r="U668" s="17"/>
      <c r="V668" s="17"/>
      <c r="W668" s="17"/>
      <c r="X668" s="17"/>
      <c r="Y668" s="17"/>
      <c r="Z668" s="17"/>
      <c r="AA668" s="17"/>
      <c r="AB668" s="17"/>
      <c r="AC668" s="17"/>
      <c r="AD668" s="17"/>
      <c r="AE668" s="17"/>
      <c r="AF668" s="17"/>
      <c r="AG668" s="17"/>
      <c r="AH668" s="17"/>
      <c r="AI668" s="17"/>
      <c r="AJ668" s="17"/>
      <c r="AK668" s="17"/>
      <c r="AL668" s="17"/>
      <c r="AM668" s="17"/>
      <c r="AN668" s="17"/>
      <c r="AO668" s="17"/>
      <c r="AP668" s="17"/>
      <c r="AQ668" s="17"/>
      <c r="AR668" s="17"/>
      <c r="AS668" s="17"/>
      <c r="AT668" s="17"/>
      <c r="AU668" s="17"/>
      <c r="AV668" s="17"/>
      <c r="AW668" s="17"/>
      <c r="AX668" s="17"/>
      <c r="AY668" s="17"/>
      <c r="AZ668" s="17"/>
      <c r="BA668" s="17"/>
    </row>
    <row r="669" spans="2:53" x14ac:dyDescent="0.35">
      <c r="B669" s="21" t="s">
        <v>86</v>
      </c>
      <c r="C669" s="17"/>
      <c r="D669" s="17"/>
      <c r="E669" s="17"/>
      <c r="F669" s="17"/>
      <c r="G669" s="17"/>
      <c r="H669" s="17"/>
      <c r="I669" s="17"/>
      <c r="J669" s="17"/>
      <c r="K669" s="17"/>
      <c r="L669" s="17"/>
      <c r="M669" s="17"/>
      <c r="N669" s="17"/>
      <c r="O669" s="17"/>
      <c r="P669" s="17"/>
      <c r="Q669" s="17"/>
      <c r="R669" s="17"/>
      <c r="S669" s="17"/>
      <c r="T669" s="17"/>
      <c r="U669" s="17"/>
      <c r="V669" s="17"/>
      <c r="W669" s="17"/>
      <c r="X669" s="17"/>
      <c r="Y669" s="17"/>
      <c r="Z669" s="17"/>
      <c r="AA669" s="17"/>
      <c r="AB669" s="17"/>
      <c r="AC669" s="17"/>
      <c r="AD669" s="17"/>
      <c r="AE669" s="17"/>
      <c r="AF669" s="17"/>
      <c r="AG669" s="17"/>
      <c r="AH669" s="17"/>
      <c r="AI669" s="17"/>
      <c r="AJ669" s="17"/>
      <c r="AK669" s="17"/>
      <c r="AL669" s="17"/>
      <c r="AM669" s="17"/>
      <c r="AN669" s="17"/>
      <c r="AO669" s="17"/>
      <c r="AP669" s="17"/>
      <c r="AQ669" s="17"/>
      <c r="AR669" s="17"/>
      <c r="AS669" s="17"/>
      <c r="AT669" s="17"/>
      <c r="AU669" s="17"/>
      <c r="AV669" s="17"/>
      <c r="AW669" s="17"/>
      <c r="AX669" s="17"/>
      <c r="AY669" s="17"/>
      <c r="AZ669" s="17"/>
      <c r="BA669" s="17"/>
    </row>
    <row r="670" spans="2:53" x14ac:dyDescent="0.35">
      <c r="B670" t="s">
        <v>335</v>
      </c>
      <c r="C670" s="17">
        <v>0.16059771274725601</v>
      </c>
      <c r="D670" s="17">
        <v>0.20139921423280499</v>
      </c>
      <c r="E670" s="17">
        <v>0.122618604603426</v>
      </c>
      <c r="F670" s="17"/>
      <c r="G670" s="17">
        <v>0.11606341122315</v>
      </c>
      <c r="H670" s="17">
        <v>0.115873008307545</v>
      </c>
      <c r="I670" s="17">
        <v>0.17316198705343699</v>
      </c>
      <c r="J670" s="17">
        <v>0.162562977377499</v>
      </c>
      <c r="K670" s="17">
        <v>0.17620863091789299</v>
      </c>
      <c r="L670" s="17">
        <v>0.18496695879051001</v>
      </c>
      <c r="M670" s="17"/>
      <c r="N670" s="17">
        <v>0.186805026404184</v>
      </c>
      <c r="O670" s="17">
        <v>0.14334491718806899</v>
      </c>
      <c r="P670" s="17"/>
      <c r="Q670" s="17">
        <v>0.11276913455837199</v>
      </c>
      <c r="R670" s="17">
        <v>9.6981805225713605E-2</v>
      </c>
      <c r="S670" s="17">
        <v>0.15588898799641501</v>
      </c>
      <c r="T670" s="17">
        <v>0.14373409286832101</v>
      </c>
      <c r="U670" s="17">
        <v>0.13938707715864099</v>
      </c>
      <c r="V670" s="17">
        <v>0.16572053378875201</v>
      </c>
      <c r="W670" s="17">
        <v>0.203532053937034</v>
      </c>
      <c r="X670" s="17">
        <v>0.17700881055522799</v>
      </c>
      <c r="Y670" s="17">
        <v>0.15975499746768199</v>
      </c>
      <c r="Z670" s="17">
        <v>0.19357492409319099</v>
      </c>
      <c r="AA670" s="17">
        <v>0.27220494257872802</v>
      </c>
      <c r="AB670" s="17">
        <v>0.31552483908720902</v>
      </c>
      <c r="AC670" s="17">
        <v>0.22294005216773899</v>
      </c>
      <c r="AD670" s="17">
        <v>0.317818166956087</v>
      </c>
      <c r="AE670" s="17">
        <v>0.23587057272695999</v>
      </c>
      <c r="AF670" s="17"/>
      <c r="AG670" s="17">
        <v>0.14286447981654599</v>
      </c>
      <c r="AH670" s="17">
        <v>0.232631371101027</v>
      </c>
      <c r="AI670" s="17">
        <v>0.13626098852393101</v>
      </c>
      <c r="AJ670" s="17">
        <v>0.233615348016325</v>
      </c>
      <c r="AK670" s="17">
        <v>0.18465178196278301</v>
      </c>
      <c r="AL670" s="17">
        <v>0.136067530169353</v>
      </c>
      <c r="AM670" s="17"/>
      <c r="AN670" s="17">
        <v>0.175122992849507</v>
      </c>
      <c r="AO670" s="17">
        <v>0.11322872979154899</v>
      </c>
      <c r="AP670" s="17">
        <v>0.19492660296848299</v>
      </c>
      <c r="AQ670" s="17"/>
      <c r="AR670" s="17">
        <v>0.155617527620038</v>
      </c>
      <c r="AS670" s="17">
        <v>0.14352195753857899</v>
      </c>
      <c r="AT670" s="17">
        <v>0.18588310547640699</v>
      </c>
      <c r="AU670" s="17"/>
      <c r="AV670" s="17">
        <v>0.18990356424228899</v>
      </c>
      <c r="AW670" s="17">
        <v>0.16251028552024099</v>
      </c>
      <c r="AX670" s="17">
        <v>0.16763167795717299</v>
      </c>
      <c r="AY670" s="17"/>
      <c r="AZ670" s="17">
        <v>0.16398836485422499</v>
      </c>
      <c r="BA670" s="17">
        <v>0.15609875306211199</v>
      </c>
    </row>
    <row r="671" spans="2:53" x14ac:dyDescent="0.35">
      <c r="B671" t="s">
        <v>336</v>
      </c>
      <c r="C671" s="17">
        <v>0.240094443113754</v>
      </c>
      <c r="D671" s="17">
        <v>0.28533953458442501</v>
      </c>
      <c r="E671" s="17">
        <v>0.19996263766459399</v>
      </c>
      <c r="F671" s="17"/>
      <c r="G671" s="17">
        <v>0.16941999163337601</v>
      </c>
      <c r="H671" s="17">
        <v>0.17699740404634601</v>
      </c>
      <c r="I671" s="17">
        <v>0.28290209579486397</v>
      </c>
      <c r="J671" s="17">
        <v>0.23208186056192501</v>
      </c>
      <c r="K671" s="17">
        <v>0.255264358182968</v>
      </c>
      <c r="L671" s="17">
        <v>0.27356712017631102</v>
      </c>
      <c r="M671" s="17"/>
      <c r="N671" s="17">
        <v>0.24403266781199201</v>
      </c>
      <c r="O671" s="17">
        <v>0.23750183150638701</v>
      </c>
      <c r="P671" s="17"/>
      <c r="Q671" s="17">
        <v>0.18235532771263899</v>
      </c>
      <c r="R671" s="17">
        <v>0.175957419612013</v>
      </c>
      <c r="S671" s="17">
        <v>0.20871641697403001</v>
      </c>
      <c r="T671" s="17">
        <v>0.23034364678666699</v>
      </c>
      <c r="U671" s="17">
        <v>0.26942685864303301</v>
      </c>
      <c r="V671" s="17">
        <v>0.25144295358319801</v>
      </c>
      <c r="W671" s="17">
        <v>0.22995270636095799</v>
      </c>
      <c r="X671" s="17">
        <v>0.29922371296787997</v>
      </c>
      <c r="Y671" s="17">
        <v>0.32871379548811502</v>
      </c>
      <c r="Z671" s="17">
        <v>0.25028023042110098</v>
      </c>
      <c r="AA671" s="17">
        <v>0.31742612400414999</v>
      </c>
      <c r="AB671" s="17">
        <v>0.26085466671430602</v>
      </c>
      <c r="AC671" s="17">
        <v>0.25244417958261101</v>
      </c>
      <c r="AD671" s="17">
        <v>0.36667737518614801</v>
      </c>
      <c r="AE671" s="17">
        <v>0.30927956400147599</v>
      </c>
      <c r="AF671" s="17"/>
      <c r="AG671" s="17">
        <v>0.31534652582080103</v>
      </c>
      <c r="AH671" s="17">
        <v>0.232981062753395</v>
      </c>
      <c r="AI671" s="17">
        <v>0.268962122619472</v>
      </c>
      <c r="AJ671" s="17">
        <v>0.27562409959566297</v>
      </c>
      <c r="AK671" s="17">
        <v>0.24052090650667299</v>
      </c>
      <c r="AL671" s="17">
        <v>0.190405747754612</v>
      </c>
      <c r="AM671" s="17"/>
      <c r="AN671" s="17">
        <v>0.299086465285412</v>
      </c>
      <c r="AO671" s="17">
        <v>0.22283116847550799</v>
      </c>
      <c r="AP671" s="17">
        <v>0.25770388331265398</v>
      </c>
      <c r="AQ671" s="17"/>
      <c r="AR671" s="17">
        <v>0.22145013191626101</v>
      </c>
      <c r="AS671" s="17">
        <v>0.31530527937248298</v>
      </c>
      <c r="AT671" s="17">
        <v>0.21689868122616901</v>
      </c>
      <c r="AU671" s="17"/>
      <c r="AV671" s="17">
        <v>0.236616427927206</v>
      </c>
      <c r="AW671" s="17">
        <v>0.27349722885565902</v>
      </c>
      <c r="AX671" s="17">
        <v>0.22842223866150199</v>
      </c>
      <c r="AY671" s="17"/>
      <c r="AZ671" s="17">
        <v>0.26041691641319697</v>
      </c>
      <c r="BA671" s="17">
        <v>0.213129132255511</v>
      </c>
    </row>
    <row r="672" spans="2:53" x14ac:dyDescent="0.35">
      <c r="B672" t="s">
        <v>337</v>
      </c>
      <c r="C672" s="17">
        <v>0.166259279637297</v>
      </c>
      <c r="D672" s="17">
        <v>0.16848836655383501</v>
      </c>
      <c r="E672" s="17">
        <v>0.16483434171308101</v>
      </c>
      <c r="F672" s="17"/>
      <c r="G672" s="17">
        <v>0.200001078705455</v>
      </c>
      <c r="H672" s="17">
        <v>0.26449589981987398</v>
      </c>
      <c r="I672" s="17">
        <v>0.17640717793449401</v>
      </c>
      <c r="J672" s="17">
        <v>0.15605334394230899</v>
      </c>
      <c r="K672" s="17">
        <v>0.116550537728385</v>
      </c>
      <c r="L672" s="17">
        <v>0.128492576531545</v>
      </c>
      <c r="M672" s="17"/>
      <c r="N672" s="17">
        <v>0.17378999699836101</v>
      </c>
      <c r="O672" s="17">
        <v>0.161301658694332</v>
      </c>
      <c r="P672" s="17"/>
      <c r="Q672" s="17">
        <v>0.14055291977415099</v>
      </c>
      <c r="R672" s="17">
        <v>0.252949798084314</v>
      </c>
      <c r="S672" s="17">
        <v>0.11680227371538</v>
      </c>
      <c r="T672" s="17">
        <v>0.18271699834868399</v>
      </c>
      <c r="U672" s="17">
        <v>0.16483151556527401</v>
      </c>
      <c r="V672" s="17">
        <v>0.168584942583453</v>
      </c>
      <c r="W672" s="17">
        <v>0.19590026479998399</v>
      </c>
      <c r="X672" s="17">
        <v>0.14806284047829901</v>
      </c>
      <c r="Y672" s="17">
        <v>0.13825227279793101</v>
      </c>
      <c r="Z672" s="17">
        <v>0.165050333175744</v>
      </c>
      <c r="AA672" s="17">
        <v>0.15917173915703101</v>
      </c>
      <c r="AB672" s="17">
        <v>0.11250688833391</v>
      </c>
      <c r="AC672" s="17">
        <v>0.35135765990464002</v>
      </c>
      <c r="AD672" s="17">
        <v>4.1325478009677397E-2</v>
      </c>
      <c r="AE672" s="17">
        <v>0.15885449734846099</v>
      </c>
      <c r="AF672" s="17"/>
      <c r="AG672" s="17">
        <v>0.17664044103536899</v>
      </c>
      <c r="AH672" s="17">
        <v>0.15416212462860601</v>
      </c>
      <c r="AI672" s="17">
        <v>0.232797346950531</v>
      </c>
      <c r="AJ672" s="17">
        <v>0.16474966462217699</v>
      </c>
      <c r="AK672" s="17">
        <v>0.23425515111183201</v>
      </c>
      <c r="AL672" s="17">
        <v>0.13430334917974299</v>
      </c>
      <c r="AM672" s="17"/>
      <c r="AN672" s="17">
        <v>0.17649346026414101</v>
      </c>
      <c r="AO672" s="17">
        <v>0.19685836539684701</v>
      </c>
      <c r="AP672" s="17">
        <v>0.17154306427500701</v>
      </c>
      <c r="AQ672" s="17"/>
      <c r="AR672" s="17">
        <v>0.24493817139195501</v>
      </c>
      <c r="AS672" s="17">
        <v>0.17271807168312001</v>
      </c>
      <c r="AT672" s="17">
        <v>0.15563236651741499</v>
      </c>
      <c r="AU672" s="17"/>
      <c r="AV672" s="17">
        <v>0.28837211121311801</v>
      </c>
      <c r="AW672" s="17">
        <v>0.17614926875518799</v>
      </c>
      <c r="AX672" s="17">
        <v>0.14129969747142801</v>
      </c>
      <c r="AY672" s="17"/>
      <c r="AZ672" s="17">
        <v>0.18742829621495999</v>
      </c>
      <c r="BA672" s="17">
        <v>0.13817071462018299</v>
      </c>
    </row>
    <row r="673" spans="2:53" x14ac:dyDescent="0.35">
      <c r="B673" t="s">
        <v>338</v>
      </c>
      <c r="C673" s="17">
        <v>8.7508489037202999E-2</v>
      </c>
      <c r="D673" s="17">
        <v>8.5182107282190306E-2</v>
      </c>
      <c r="E673" s="17">
        <v>8.9929028544346007E-2</v>
      </c>
      <c r="F673" s="17"/>
      <c r="G673" s="17">
        <v>0.20506079101064201</v>
      </c>
      <c r="H673" s="17">
        <v>0.133539594725956</v>
      </c>
      <c r="I673" s="17">
        <v>0.103326446386107</v>
      </c>
      <c r="J673" s="17">
        <v>7.1418424493399302E-2</v>
      </c>
      <c r="K673" s="17">
        <v>4.6099786010970499E-2</v>
      </c>
      <c r="L673" s="17">
        <v>4.1278415404784302E-2</v>
      </c>
      <c r="M673" s="17"/>
      <c r="N673" s="17">
        <v>9.8260930974078897E-2</v>
      </c>
      <c r="O673" s="17">
        <v>8.0429942760869594E-2</v>
      </c>
      <c r="P673" s="17"/>
      <c r="Q673" s="17">
        <v>0.11973867682971399</v>
      </c>
      <c r="R673" s="17">
        <v>6.4700823976213004E-2</v>
      </c>
      <c r="S673" s="17">
        <v>8.6391218606440404E-2</v>
      </c>
      <c r="T673" s="17">
        <v>0.108700640128916</v>
      </c>
      <c r="U673" s="17">
        <v>0.10754403544840301</v>
      </c>
      <c r="V673" s="17">
        <v>6.8758326997418795E-2</v>
      </c>
      <c r="W673" s="17">
        <v>8.9913817652015102E-2</v>
      </c>
      <c r="X673" s="17">
        <v>6.2653938267362805E-2</v>
      </c>
      <c r="Y673" s="17">
        <v>5.3604093861033701E-2</v>
      </c>
      <c r="Z673" s="17">
        <v>0.11829445689493601</v>
      </c>
      <c r="AA673" s="17">
        <v>6.2902157562625599E-2</v>
      </c>
      <c r="AB673" s="17">
        <v>5.8763723370028498E-2</v>
      </c>
      <c r="AC673" s="17">
        <v>2.4341622431414599E-2</v>
      </c>
      <c r="AD673" s="17">
        <v>0.17726363307023199</v>
      </c>
      <c r="AE673" s="17">
        <v>4.9123845903163002E-2</v>
      </c>
      <c r="AF673" s="17"/>
      <c r="AG673" s="17">
        <v>8.8495560314950705E-2</v>
      </c>
      <c r="AH673" s="17">
        <v>7.3667249757134803E-2</v>
      </c>
      <c r="AI673" s="17">
        <v>0.11237119026567299</v>
      </c>
      <c r="AJ673" s="17">
        <v>7.0230388777237501E-2</v>
      </c>
      <c r="AK673" s="17">
        <v>6.9155300273471207E-2</v>
      </c>
      <c r="AL673" s="17">
        <v>9.8632156450959393E-2</v>
      </c>
      <c r="AM673" s="17"/>
      <c r="AN673" s="17">
        <v>7.6822227155089795E-2</v>
      </c>
      <c r="AO673" s="17">
        <v>8.3930508023709702E-2</v>
      </c>
      <c r="AP673" s="17">
        <v>0.10011853742763401</v>
      </c>
      <c r="AQ673" s="17"/>
      <c r="AR673" s="17">
        <v>0.16434028864424099</v>
      </c>
      <c r="AS673" s="17">
        <v>8.0569604586250801E-2</v>
      </c>
      <c r="AT673" s="17">
        <v>8.2625566759191804E-2</v>
      </c>
      <c r="AU673" s="17"/>
      <c r="AV673" s="17">
        <v>0.103870764816424</v>
      </c>
      <c r="AW673" s="17">
        <v>7.9599054207699999E-2</v>
      </c>
      <c r="AX673" s="17">
        <v>9.3315102354628504E-2</v>
      </c>
      <c r="AY673" s="17"/>
      <c r="AZ673" s="17">
        <v>0.10896120440431301</v>
      </c>
      <c r="BA673" s="17">
        <v>5.9043492178608201E-2</v>
      </c>
    </row>
    <row r="674" spans="2:53" x14ac:dyDescent="0.35">
      <c r="B674" t="s">
        <v>339</v>
      </c>
      <c r="C674" s="17">
        <v>3.548905853684E-2</v>
      </c>
      <c r="D674" s="17">
        <v>3.09844347382289E-2</v>
      </c>
      <c r="E674" s="17">
        <v>3.9696986250711302E-2</v>
      </c>
      <c r="F674" s="17"/>
      <c r="G674" s="17">
        <v>5.2567913808360803E-2</v>
      </c>
      <c r="H674" s="17">
        <v>5.6123279378538803E-2</v>
      </c>
      <c r="I674" s="17">
        <v>4.05067132249659E-2</v>
      </c>
      <c r="J674" s="17">
        <v>4.2969623614153699E-2</v>
      </c>
      <c r="K674" s="17">
        <v>2.7545270239597599E-2</v>
      </c>
      <c r="L674" s="17">
        <v>1.40390266661256E-2</v>
      </c>
      <c r="M674" s="17"/>
      <c r="N674" s="17">
        <v>3.05043968177129E-2</v>
      </c>
      <c r="O674" s="17">
        <v>3.87705604373247E-2</v>
      </c>
      <c r="P674" s="17"/>
      <c r="Q674" s="17">
        <v>4.5741718806685303E-2</v>
      </c>
      <c r="R674" s="17">
        <v>2.7956129760906299E-2</v>
      </c>
      <c r="S674" s="17">
        <v>3.3089409655406403E-2</v>
      </c>
      <c r="T674" s="17">
        <v>3.5716571894317699E-2</v>
      </c>
      <c r="U674" s="17">
        <v>2.7111528976593201E-2</v>
      </c>
      <c r="V674" s="17">
        <v>3.4081218258631397E-2</v>
      </c>
      <c r="W674" s="17">
        <v>5.0522117880237201E-2</v>
      </c>
      <c r="X674" s="17">
        <v>3.52781336239643E-2</v>
      </c>
      <c r="Y674" s="17">
        <v>5.1203328331157497E-2</v>
      </c>
      <c r="Z674" s="17">
        <v>4.4356661230159397E-2</v>
      </c>
      <c r="AA674" s="17">
        <v>1.0235974418154501E-2</v>
      </c>
      <c r="AB674" s="17">
        <v>1.55724330730423E-2</v>
      </c>
      <c r="AC674" s="17">
        <v>0</v>
      </c>
      <c r="AD674" s="17">
        <v>0</v>
      </c>
      <c r="AE674" s="17">
        <v>0</v>
      </c>
      <c r="AF674" s="17"/>
      <c r="AG674" s="17">
        <v>3.33131649918645E-2</v>
      </c>
      <c r="AH674" s="17">
        <v>3.8317085820900397E-2</v>
      </c>
      <c r="AI674" s="17">
        <v>5.2957984761289503E-2</v>
      </c>
      <c r="AJ674" s="17">
        <v>3.1359786558391799E-2</v>
      </c>
      <c r="AK674" s="17">
        <v>1.99005358875597E-2</v>
      </c>
      <c r="AL674" s="17">
        <v>3.7802148501522997E-2</v>
      </c>
      <c r="AM674" s="17"/>
      <c r="AN674" s="17">
        <v>2.75807244158012E-2</v>
      </c>
      <c r="AO674" s="17">
        <v>4.0507968372197597E-2</v>
      </c>
      <c r="AP674" s="17">
        <v>3.6027849155671102E-2</v>
      </c>
      <c r="AQ674" s="17"/>
      <c r="AR674" s="17">
        <v>8.6294307132675996E-2</v>
      </c>
      <c r="AS674" s="17">
        <v>3.10280620922012E-2</v>
      </c>
      <c r="AT674" s="17">
        <v>3.19752725278942E-2</v>
      </c>
      <c r="AU674" s="17"/>
      <c r="AV674" s="17">
        <v>4.03080479180183E-2</v>
      </c>
      <c r="AW674" s="17">
        <v>3.3315734845110502E-2</v>
      </c>
      <c r="AX674" s="17">
        <v>3.9795963328843699E-2</v>
      </c>
      <c r="AY674" s="17"/>
      <c r="AZ674" s="17">
        <v>4.0769171033498301E-2</v>
      </c>
      <c r="BA674" s="17">
        <v>2.8483027689069799E-2</v>
      </c>
    </row>
    <row r="675" spans="2:53" x14ac:dyDescent="0.35">
      <c r="B675" t="s">
        <v>340</v>
      </c>
      <c r="C675" s="17">
        <v>2.51903362150066E-2</v>
      </c>
      <c r="D675" s="17">
        <v>2.6536713860083199E-2</v>
      </c>
      <c r="E675" s="17">
        <v>2.4060647155413301E-2</v>
      </c>
      <c r="F675" s="17"/>
      <c r="G675" s="17">
        <v>4.74349613897782E-2</v>
      </c>
      <c r="H675" s="17">
        <v>4.2696080630099199E-2</v>
      </c>
      <c r="I675" s="17">
        <v>2.6769835895469898E-2</v>
      </c>
      <c r="J675" s="17">
        <v>2.6384132382682599E-2</v>
      </c>
      <c r="K675" s="17">
        <v>1.75432493669463E-2</v>
      </c>
      <c r="L675" s="17">
        <v>9.4607136546738593E-3</v>
      </c>
      <c r="M675" s="17"/>
      <c r="N675" s="17">
        <v>1.9575734071516401E-2</v>
      </c>
      <c r="O675" s="17">
        <v>2.8886540419522801E-2</v>
      </c>
      <c r="P675" s="17"/>
      <c r="Q675" s="17">
        <v>4.4492220562636901E-2</v>
      </c>
      <c r="R675" s="17">
        <v>4.7252330438978599E-2</v>
      </c>
      <c r="S675" s="17">
        <v>5.2560677305096101E-2</v>
      </c>
      <c r="T675" s="17">
        <v>1.07270334235523E-2</v>
      </c>
      <c r="U675" s="17">
        <v>2.52976926270559E-2</v>
      </c>
      <c r="V675" s="17">
        <v>8.3521388103981308E-3</v>
      </c>
      <c r="W675" s="17">
        <v>1.85046627092476E-2</v>
      </c>
      <c r="X675" s="17">
        <v>1.49021124282396E-2</v>
      </c>
      <c r="Y675" s="17">
        <v>5.7879720739435802E-3</v>
      </c>
      <c r="Z675" s="17">
        <v>9.4874580649870702E-3</v>
      </c>
      <c r="AA675" s="17">
        <v>6.6923368994803598E-2</v>
      </c>
      <c r="AB675" s="17">
        <v>0</v>
      </c>
      <c r="AC675" s="17">
        <v>5.3095424347106297E-2</v>
      </c>
      <c r="AD675" s="17">
        <v>5.03317521864627E-2</v>
      </c>
      <c r="AE675" s="17">
        <v>2.4451739185818101E-2</v>
      </c>
      <c r="AF675" s="17"/>
      <c r="AG675" s="17">
        <v>1.9735900362527498E-2</v>
      </c>
      <c r="AH675" s="17">
        <v>2.7889936662634798E-2</v>
      </c>
      <c r="AI675" s="17">
        <v>3.2009696468620903E-2</v>
      </c>
      <c r="AJ675" s="17">
        <v>0</v>
      </c>
      <c r="AK675" s="17">
        <v>3.5739150136818699E-3</v>
      </c>
      <c r="AL675" s="17">
        <v>3.5256651074295299E-2</v>
      </c>
      <c r="AM675" s="17"/>
      <c r="AN675" s="17">
        <v>2.7037217981648699E-2</v>
      </c>
      <c r="AO675" s="17">
        <v>3.5962294403363702E-2</v>
      </c>
      <c r="AP675" s="17">
        <v>1.7470773684849599E-2</v>
      </c>
      <c r="AQ675" s="17"/>
      <c r="AR675" s="17">
        <v>1.8781094546559601E-2</v>
      </c>
      <c r="AS675" s="17">
        <v>1.91383077835433E-2</v>
      </c>
      <c r="AT675" s="17">
        <v>2.8866139480101301E-2</v>
      </c>
      <c r="AU675" s="17"/>
      <c r="AV675" s="17">
        <v>1.30383373868849E-2</v>
      </c>
      <c r="AW675" s="17">
        <v>1.29776868804011E-2</v>
      </c>
      <c r="AX675" s="17">
        <v>4.1014856777951303E-2</v>
      </c>
      <c r="AY675" s="17"/>
      <c r="AZ675" s="17">
        <v>2.3343306982029601E-2</v>
      </c>
      <c r="BA675" s="17">
        <v>2.76411066846056E-2</v>
      </c>
    </row>
    <row r="676" spans="2:53" x14ac:dyDescent="0.35">
      <c r="B676" t="s">
        <v>130</v>
      </c>
      <c r="C676" s="17">
        <v>0.28486068071264398</v>
      </c>
      <c r="D676" s="17">
        <v>0.20206962874843301</v>
      </c>
      <c r="E676" s="17">
        <v>0.358897754068429</v>
      </c>
      <c r="F676" s="17"/>
      <c r="G676" s="17">
        <v>0.20945185222923801</v>
      </c>
      <c r="H676" s="17">
        <v>0.21027473309163999</v>
      </c>
      <c r="I676" s="17">
        <v>0.19692574371066199</v>
      </c>
      <c r="J676" s="17">
        <v>0.30852963762803098</v>
      </c>
      <c r="K676" s="17">
        <v>0.36078816755324</v>
      </c>
      <c r="L676" s="17">
        <v>0.34819518877605099</v>
      </c>
      <c r="M676" s="17"/>
      <c r="N676" s="17">
        <v>0.247031246922155</v>
      </c>
      <c r="O676" s="17">
        <v>0.30976454899349498</v>
      </c>
      <c r="P676" s="17"/>
      <c r="Q676" s="17">
        <v>0.354350001755802</v>
      </c>
      <c r="R676" s="17">
        <v>0.33420169290186202</v>
      </c>
      <c r="S676" s="17">
        <v>0.34655101574723202</v>
      </c>
      <c r="T676" s="17">
        <v>0.28806101654954203</v>
      </c>
      <c r="U676" s="17">
        <v>0.26640129158100001</v>
      </c>
      <c r="V676" s="17">
        <v>0.30305988597814898</v>
      </c>
      <c r="W676" s="17">
        <v>0.21167437666052399</v>
      </c>
      <c r="X676" s="17">
        <v>0.26287045167902701</v>
      </c>
      <c r="Y676" s="17">
        <v>0.26268353998013699</v>
      </c>
      <c r="Z676" s="17">
        <v>0.21895593611988201</v>
      </c>
      <c r="AA676" s="17">
        <v>0.111135693284507</v>
      </c>
      <c r="AB676" s="17">
        <v>0.236777449421504</v>
      </c>
      <c r="AC676" s="17">
        <v>9.5821061566489799E-2</v>
      </c>
      <c r="AD676" s="17">
        <v>4.6583594591393197E-2</v>
      </c>
      <c r="AE676" s="17">
        <v>0.22241978083412101</v>
      </c>
      <c r="AF676" s="17"/>
      <c r="AG676" s="17">
        <v>0.22360392765794099</v>
      </c>
      <c r="AH676" s="17">
        <v>0.24035116927630101</v>
      </c>
      <c r="AI676" s="17">
        <v>0.164640670410482</v>
      </c>
      <c r="AJ676" s="17">
        <v>0.224420712430205</v>
      </c>
      <c r="AK676" s="17">
        <v>0.24794240924399999</v>
      </c>
      <c r="AL676" s="17">
        <v>0.36753241686951399</v>
      </c>
      <c r="AM676" s="17"/>
      <c r="AN676" s="17">
        <v>0.21785691204839999</v>
      </c>
      <c r="AO676" s="17">
        <v>0.306680965536825</v>
      </c>
      <c r="AP676" s="17">
        <v>0.22220928917570201</v>
      </c>
      <c r="AQ676" s="17"/>
      <c r="AR676" s="17">
        <v>0.10857847874826999</v>
      </c>
      <c r="AS676" s="17">
        <v>0.23771871694382299</v>
      </c>
      <c r="AT676" s="17">
        <v>0.298118868012823</v>
      </c>
      <c r="AU676" s="17"/>
      <c r="AV676" s="17">
        <v>0.12789074649606</v>
      </c>
      <c r="AW676" s="17">
        <v>0.26195074093570098</v>
      </c>
      <c r="AX676" s="17">
        <v>0.28852046344847299</v>
      </c>
      <c r="AY676" s="17"/>
      <c r="AZ676" s="17">
        <v>0.21509274009777701</v>
      </c>
      <c r="BA676" s="17">
        <v>0.37743377350990998</v>
      </c>
    </row>
    <row r="677" spans="2:53" x14ac:dyDescent="0.35">
      <c r="C677" s="17"/>
      <c r="D677" s="17"/>
      <c r="E677" s="17"/>
      <c r="F677" s="17"/>
      <c r="G677" s="17"/>
      <c r="H677" s="17"/>
      <c r="I677" s="17"/>
      <c r="J677" s="17"/>
      <c r="K677" s="17"/>
      <c r="L677" s="17"/>
      <c r="M677" s="17"/>
      <c r="N677" s="17"/>
      <c r="O677" s="17"/>
      <c r="P677" s="17"/>
      <c r="Q677" s="17"/>
      <c r="R677" s="17"/>
      <c r="S677" s="17"/>
      <c r="T677" s="17"/>
      <c r="U677" s="17"/>
      <c r="V677" s="17"/>
      <c r="W677" s="17"/>
      <c r="X677" s="17"/>
      <c r="Y677" s="17"/>
      <c r="Z677" s="17"/>
      <c r="AA677" s="17"/>
      <c r="AB677" s="17"/>
      <c r="AC677" s="17"/>
      <c r="AD677" s="17"/>
      <c r="AE677" s="17"/>
      <c r="AF677" s="17"/>
      <c r="AG677" s="17"/>
      <c r="AH677" s="17"/>
      <c r="AI677" s="17"/>
      <c r="AJ677" s="17"/>
      <c r="AK677" s="17"/>
      <c r="AL677" s="17"/>
      <c r="AM677" s="17"/>
      <c r="AN677" s="17"/>
      <c r="AO677" s="17"/>
      <c r="AP677" s="17"/>
      <c r="AQ677" s="17"/>
      <c r="AR677" s="17"/>
      <c r="AS677" s="17"/>
      <c r="AT677" s="17"/>
      <c r="AU677" s="17"/>
      <c r="AV677" s="17"/>
      <c r="AW677" s="17"/>
      <c r="AX677" s="17"/>
      <c r="AY677" s="17"/>
      <c r="AZ677" s="17"/>
      <c r="BA677" s="17"/>
    </row>
    <row r="678" spans="2:53" x14ac:dyDescent="0.35">
      <c r="B678" s="6" t="s">
        <v>354</v>
      </c>
      <c r="C678" s="17"/>
      <c r="D678" s="17"/>
      <c r="E678" s="17"/>
      <c r="F678" s="17"/>
      <c r="G678" s="17"/>
      <c r="H678" s="17"/>
      <c r="I678" s="17"/>
      <c r="J678" s="17"/>
      <c r="K678" s="17"/>
      <c r="L678" s="17"/>
      <c r="M678" s="17"/>
      <c r="N678" s="17"/>
      <c r="O678" s="17"/>
      <c r="P678" s="17"/>
      <c r="Q678" s="17"/>
      <c r="R678" s="17"/>
      <c r="S678" s="17"/>
      <c r="T678" s="17"/>
      <c r="U678" s="17"/>
      <c r="V678" s="17"/>
      <c r="W678" s="17"/>
      <c r="X678" s="17"/>
      <c r="Y678" s="17"/>
      <c r="Z678" s="17"/>
      <c r="AA678" s="17"/>
      <c r="AB678" s="17"/>
      <c r="AC678" s="17"/>
      <c r="AD678" s="17"/>
      <c r="AE678" s="17"/>
      <c r="AF678" s="17"/>
      <c r="AG678" s="17"/>
      <c r="AH678" s="17"/>
      <c r="AI678" s="17"/>
      <c r="AJ678" s="17"/>
      <c r="AK678" s="17"/>
      <c r="AL678" s="17"/>
      <c r="AM678" s="17"/>
      <c r="AN678" s="17"/>
      <c r="AO678" s="17"/>
      <c r="AP678" s="17"/>
      <c r="AQ678" s="17"/>
      <c r="AR678" s="17"/>
      <c r="AS678" s="17"/>
      <c r="AT678" s="17"/>
      <c r="AU678" s="17"/>
      <c r="AV678" s="17"/>
      <c r="AW678" s="17"/>
      <c r="AX678" s="17"/>
      <c r="AY678" s="17"/>
      <c r="AZ678" s="17"/>
      <c r="BA678" s="17"/>
    </row>
    <row r="679" spans="2:53" x14ac:dyDescent="0.35">
      <c r="B679" s="21" t="s">
        <v>355</v>
      </c>
      <c r="C679" s="17"/>
      <c r="D679" s="17"/>
      <c r="E679" s="17"/>
      <c r="F679" s="17"/>
      <c r="G679" s="17"/>
      <c r="H679" s="17"/>
      <c r="I679" s="17"/>
      <c r="J679" s="17"/>
      <c r="K679" s="17"/>
      <c r="L679" s="17"/>
      <c r="M679" s="17"/>
      <c r="N679" s="17"/>
      <c r="O679" s="17"/>
      <c r="P679" s="17"/>
      <c r="Q679" s="17"/>
      <c r="R679" s="17"/>
      <c r="S679" s="17"/>
      <c r="T679" s="17"/>
      <c r="U679" s="17"/>
      <c r="V679" s="17"/>
      <c r="W679" s="17"/>
      <c r="X679" s="17"/>
      <c r="Y679" s="17"/>
      <c r="Z679" s="17"/>
      <c r="AA679" s="17"/>
      <c r="AB679" s="17"/>
      <c r="AC679" s="17"/>
      <c r="AD679" s="17"/>
      <c r="AE679" s="17"/>
      <c r="AF679" s="17"/>
      <c r="AG679" s="17"/>
      <c r="AH679" s="17"/>
      <c r="AI679" s="17"/>
      <c r="AJ679" s="17"/>
      <c r="AK679" s="17"/>
      <c r="AL679" s="17"/>
      <c r="AM679" s="17"/>
      <c r="AN679" s="17"/>
      <c r="AO679" s="17"/>
      <c r="AP679" s="17"/>
      <c r="AQ679" s="17"/>
      <c r="AR679" s="17"/>
      <c r="AS679" s="17"/>
      <c r="AT679" s="17"/>
      <c r="AU679" s="17"/>
      <c r="AV679" s="17"/>
      <c r="AW679" s="17"/>
      <c r="AX679" s="17"/>
      <c r="AY679" s="17"/>
      <c r="AZ679" s="17"/>
      <c r="BA679" s="17"/>
    </row>
    <row r="680" spans="2:53" x14ac:dyDescent="0.35">
      <c r="B680" t="s">
        <v>342</v>
      </c>
      <c r="C680" s="17">
        <v>0.45593018884897901</v>
      </c>
      <c r="D680" s="17">
        <v>0.494129461320372</v>
      </c>
      <c r="E680" s="17">
        <v>0.41088120676731898</v>
      </c>
      <c r="F680" s="17"/>
      <c r="G680" s="17">
        <v>0.30629935856812102</v>
      </c>
      <c r="H680" s="17">
        <v>0.34450638850166798</v>
      </c>
      <c r="I680" s="17">
        <v>0.443214417490917</v>
      </c>
      <c r="J680" s="17">
        <v>0.450631466861868</v>
      </c>
      <c r="K680" s="17">
        <v>0.52413378454909798</v>
      </c>
      <c r="L680" s="17">
        <v>0.48963523506907197</v>
      </c>
      <c r="M680" s="17"/>
      <c r="N680" s="17">
        <v>0.46504024477816203</v>
      </c>
      <c r="O680" s="17">
        <v>0.450633167306767</v>
      </c>
      <c r="P680" s="17"/>
      <c r="Q680" s="17">
        <v>0.25498219263355298</v>
      </c>
      <c r="R680" s="17">
        <v>0.32173295936667401</v>
      </c>
      <c r="S680" s="17">
        <v>0.56018467619460699</v>
      </c>
      <c r="T680" s="17">
        <v>0.57091387194282806</v>
      </c>
      <c r="U680" s="17">
        <v>0.57739289780575798</v>
      </c>
      <c r="V680" s="17">
        <v>0.50407697142176999</v>
      </c>
      <c r="W680" s="17">
        <v>0.35254407566376</v>
      </c>
      <c r="X680" s="17">
        <v>0.43407188774183397</v>
      </c>
      <c r="Y680" s="17">
        <v>0.40382950523205602</v>
      </c>
      <c r="Z680" s="17">
        <v>0.44110430136338302</v>
      </c>
      <c r="AA680" s="17">
        <v>0.36001448954078202</v>
      </c>
      <c r="AB680" s="17">
        <v>0.41655457627417902</v>
      </c>
      <c r="AC680" s="17">
        <v>0.48108821490190401</v>
      </c>
      <c r="AD680" s="17">
        <v>0.25917713630504602</v>
      </c>
      <c r="AE680" s="17">
        <v>0.36212980486859803</v>
      </c>
      <c r="AF680" s="17"/>
      <c r="AG680" s="17">
        <v>0.51835316615696703</v>
      </c>
      <c r="AH680" s="17">
        <v>0.54045088724247503</v>
      </c>
      <c r="AI680" s="17">
        <v>0.21207711404049101</v>
      </c>
      <c r="AJ680" s="17">
        <v>0.19316012825023199</v>
      </c>
      <c r="AK680" s="17">
        <v>0.50212257361905799</v>
      </c>
      <c r="AL680" s="17">
        <v>0.40873436259947299</v>
      </c>
      <c r="AM680" s="17"/>
      <c r="AN680" s="17">
        <v>0.32980885503041202</v>
      </c>
      <c r="AO680" s="17">
        <v>0.37943217302106902</v>
      </c>
      <c r="AP680" s="17">
        <v>0.51451613042227995</v>
      </c>
      <c r="AQ680" s="17"/>
      <c r="AR680" s="17">
        <v>0.61128677893927896</v>
      </c>
      <c r="AS680" s="17">
        <v>0.41078000145929</v>
      </c>
      <c r="AT680" s="17">
        <v>0.47329926373661602</v>
      </c>
      <c r="AU680" s="17"/>
      <c r="AV680" s="17">
        <v>0.46405489975347503</v>
      </c>
      <c r="AW680" s="17">
        <v>0.45795789029824102</v>
      </c>
      <c r="AX680" s="17">
        <v>0.48122417221630898</v>
      </c>
      <c r="AY680" s="17"/>
      <c r="AZ680" s="17">
        <v>0.45410991537099599</v>
      </c>
      <c r="BA680" s="17">
        <v>0.45779628654513099</v>
      </c>
    </row>
    <row r="681" spans="2:53" x14ac:dyDescent="0.35">
      <c r="B681" t="s">
        <v>343</v>
      </c>
      <c r="C681" s="17">
        <v>0.43664961201681002</v>
      </c>
      <c r="D681" s="17">
        <v>0.480747976727884</v>
      </c>
      <c r="E681" s="17">
        <v>0.38511617433842399</v>
      </c>
      <c r="F681" s="17"/>
      <c r="G681" s="17">
        <v>0.213710030216757</v>
      </c>
      <c r="H681" s="17">
        <v>0.26635521825777297</v>
      </c>
      <c r="I681" s="17">
        <v>0.46641185731443902</v>
      </c>
      <c r="J681" s="17">
        <v>0.35174208251592098</v>
      </c>
      <c r="K681" s="17">
        <v>0.52076993607688704</v>
      </c>
      <c r="L681" s="17">
        <v>0.52863307124167203</v>
      </c>
      <c r="M681" s="17"/>
      <c r="N681" s="17">
        <v>0.46752256845759099</v>
      </c>
      <c r="O681" s="17">
        <v>0.41869860089131899</v>
      </c>
      <c r="P681" s="17"/>
      <c r="Q681" s="17">
        <v>0.23490097443572</v>
      </c>
      <c r="R681" s="17">
        <v>0.52592777908149102</v>
      </c>
      <c r="S681" s="17">
        <v>0.31057894723627</v>
      </c>
      <c r="T681" s="17">
        <v>0.48144638580631</v>
      </c>
      <c r="U681" s="17">
        <v>0.50741691979171799</v>
      </c>
      <c r="V681" s="17">
        <v>0.50387582110965101</v>
      </c>
      <c r="W681" s="17">
        <v>0.28279010729631998</v>
      </c>
      <c r="X681" s="17">
        <v>0.34743892251558101</v>
      </c>
      <c r="Y681" s="17">
        <v>0.45063417027555802</v>
      </c>
      <c r="Z681" s="17">
        <v>0.49545111593041002</v>
      </c>
      <c r="AA681" s="17">
        <v>0.39010078457881198</v>
      </c>
      <c r="AB681" s="17">
        <v>0.66911226917910505</v>
      </c>
      <c r="AC681" s="17">
        <v>0.70436405187932705</v>
      </c>
      <c r="AD681" s="17">
        <v>0.819687904498963</v>
      </c>
      <c r="AE681" s="17">
        <v>0.55939592916832503</v>
      </c>
      <c r="AF681" s="17"/>
      <c r="AG681" s="17">
        <v>0.28595628565082398</v>
      </c>
      <c r="AH681" s="17">
        <v>0.49537724664542898</v>
      </c>
      <c r="AI681" s="17">
        <v>9.3240569211845703E-2</v>
      </c>
      <c r="AJ681" s="17">
        <v>0.60321691053415805</v>
      </c>
      <c r="AK681" s="17">
        <v>0.60391919720863896</v>
      </c>
      <c r="AL681" s="17">
        <v>0.37401041979118199</v>
      </c>
      <c r="AM681" s="17"/>
      <c r="AN681" s="17">
        <v>0.33185885557442302</v>
      </c>
      <c r="AO681" s="17">
        <v>0.41771024241607402</v>
      </c>
      <c r="AP681" s="17">
        <v>0.48903051727588398</v>
      </c>
      <c r="AQ681" s="17"/>
      <c r="AR681" s="17">
        <v>0.36689866330571702</v>
      </c>
      <c r="AS681" s="17">
        <v>0.37735392256990402</v>
      </c>
      <c r="AT681" s="17">
        <v>0.46967226155924002</v>
      </c>
      <c r="AU681" s="17"/>
      <c r="AV681" s="17">
        <v>0.51536662238452602</v>
      </c>
      <c r="AW681" s="17">
        <v>0.463186578988528</v>
      </c>
      <c r="AX681" s="17">
        <v>0.43640015161531098</v>
      </c>
      <c r="AY681" s="17"/>
      <c r="AZ681" s="17">
        <v>0.45134817889069001</v>
      </c>
      <c r="BA681" s="17">
        <v>0.42158101814240001</v>
      </c>
    </row>
    <row r="682" spans="2:53" x14ac:dyDescent="0.35">
      <c r="B682" t="s">
        <v>344</v>
      </c>
      <c r="C682" s="17">
        <v>0.35075432579832699</v>
      </c>
      <c r="D682" s="17">
        <v>0.33955348919600398</v>
      </c>
      <c r="E682" s="17">
        <v>0.35806164864408202</v>
      </c>
      <c r="F682" s="17"/>
      <c r="G682" s="17">
        <v>0.15424475805750501</v>
      </c>
      <c r="H682" s="17">
        <v>0.247319554062331</v>
      </c>
      <c r="I682" s="17">
        <v>0.31784463059075202</v>
      </c>
      <c r="J682" s="17">
        <v>0.40772912923412202</v>
      </c>
      <c r="K682" s="17">
        <v>0.40247537151546597</v>
      </c>
      <c r="L682" s="17">
        <v>0.367890880168454</v>
      </c>
      <c r="M682" s="17"/>
      <c r="N682" s="17">
        <v>0.34462985483898501</v>
      </c>
      <c r="O682" s="17">
        <v>0.35431538567089799</v>
      </c>
      <c r="P682" s="17"/>
      <c r="Q682" s="17">
        <v>0.16455390908301101</v>
      </c>
      <c r="R682" s="17">
        <v>0.482077469113249</v>
      </c>
      <c r="S682" s="17">
        <v>0.31128213557231799</v>
      </c>
      <c r="T682" s="17">
        <v>0.37700227926167001</v>
      </c>
      <c r="U682" s="17">
        <v>0.267467572675822</v>
      </c>
      <c r="V682" s="17">
        <v>0.31226490255856598</v>
      </c>
      <c r="W682" s="17">
        <v>0.404522705005528</v>
      </c>
      <c r="X682" s="17">
        <v>0.318231376928515</v>
      </c>
      <c r="Y682" s="17">
        <v>0.336770377595212</v>
      </c>
      <c r="Z682" s="17">
        <v>0.46345584043426902</v>
      </c>
      <c r="AA682" s="17">
        <v>0.41905988775073</v>
      </c>
      <c r="AB682" s="17">
        <v>0.413436617813284</v>
      </c>
      <c r="AC682" s="17">
        <v>0.64497476451948199</v>
      </c>
      <c r="AD682" s="17">
        <v>0.45159420565796099</v>
      </c>
      <c r="AE682" s="17">
        <v>0.36040506564547298</v>
      </c>
      <c r="AF682" s="17"/>
      <c r="AG682" s="17">
        <v>0.39426647287043698</v>
      </c>
      <c r="AH682" s="17">
        <v>0.43011031037218</v>
      </c>
      <c r="AI682" s="17">
        <v>0.36313080467886399</v>
      </c>
      <c r="AJ682" s="17">
        <v>3.9022942327635798E-2</v>
      </c>
      <c r="AK682" s="17">
        <v>0.33523302449845199</v>
      </c>
      <c r="AL682" s="17">
        <v>0.29732276154266901</v>
      </c>
      <c r="AM682" s="17"/>
      <c r="AN682" s="17">
        <v>0.25069680285235102</v>
      </c>
      <c r="AO682" s="17">
        <v>0.30861763384749302</v>
      </c>
      <c r="AP682" s="17">
        <v>0.40398858229436901</v>
      </c>
      <c r="AQ682" s="17"/>
      <c r="AR682" s="17">
        <v>0.15862484395256601</v>
      </c>
      <c r="AS682" s="17">
        <v>0.31274686282790398</v>
      </c>
      <c r="AT682" s="17">
        <v>0.37621251409093198</v>
      </c>
      <c r="AU682" s="17"/>
      <c r="AV682" s="17">
        <v>0.41270515102842797</v>
      </c>
      <c r="AW682" s="17">
        <v>0.38669420870867599</v>
      </c>
      <c r="AX682" s="17">
        <v>0.32852164544233198</v>
      </c>
      <c r="AY682" s="17"/>
      <c r="AZ682" s="17">
        <v>0.35146924410658498</v>
      </c>
      <c r="BA682" s="17">
        <v>0.35002140987986002</v>
      </c>
    </row>
    <row r="683" spans="2:53" x14ac:dyDescent="0.35">
      <c r="B683" t="s">
        <v>345</v>
      </c>
      <c r="C683" s="17">
        <v>0.33239590603977198</v>
      </c>
      <c r="D683" s="17">
        <v>0.38431837821724202</v>
      </c>
      <c r="E683" s="17">
        <v>0.27168780834497203</v>
      </c>
      <c r="F683" s="17"/>
      <c r="G683" s="17">
        <v>0.122759911476335</v>
      </c>
      <c r="H683" s="17">
        <v>0.28211302752881601</v>
      </c>
      <c r="I683" s="17">
        <v>0.25713466208005298</v>
      </c>
      <c r="J683" s="17">
        <v>0.26759927081353402</v>
      </c>
      <c r="K683" s="17">
        <v>0.41837380314147499</v>
      </c>
      <c r="L683" s="17">
        <v>0.42576090070421801</v>
      </c>
      <c r="M683" s="17"/>
      <c r="N683" s="17">
        <v>0.31528198836557397</v>
      </c>
      <c r="O683" s="17">
        <v>0.34234675500234302</v>
      </c>
      <c r="P683" s="17"/>
      <c r="Q683" s="17">
        <v>0.237374260165613</v>
      </c>
      <c r="R683" s="17">
        <v>0.41257325086094898</v>
      </c>
      <c r="S683" s="17">
        <v>0.34867496431884698</v>
      </c>
      <c r="T683" s="17">
        <v>0.38485588842957102</v>
      </c>
      <c r="U683" s="17">
        <v>0.411202537313899</v>
      </c>
      <c r="V683" s="17">
        <v>0.240620701853243</v>
      </c>
      <c r="W683" s="17">
        <v>0.180886560832549</v>
      </c>
      <c r="X683" s="17">
        <v>0.39653647338217501</v>
      </c>
      <c r="Y683" s="17">
        <v>0.23801091865962901</v>
      </c>
      <c r="Z683" s="17">
        <v>0.37100044470417198</v>
      </c>
      <c r="AA683" s="17">
        <v>0.337952136618758</v>
      </c>
      <c r="AB683" s="17">
        <v>0.41601143091943399</v>
      </c>
      <c r="AC683" s="17">
        <v>0.60913570785561999</v>
      </c>
      <c r="AD683" s="17">
        <v>0.62727083514604898</v>
      </c>
      <c r="AE683" s="17">
        <v>0.43208349942369301</v>
      </c>
      <c r="AF683" s="17"/>
      <c r="AG683" s="17">
        <v>0.13162951252451499</v>
      </c>
      <c r="AH683" s="17">
        <v>0.38679308500695098</v>
      </c>
      <c r="AI683" s="17">
        <v>0.25054230454303</v>
      </c>
      <c r="AJ683" s="17">
        <v>0.223347586273239</v>
      </c>
      <c r="AK683" s="17">
        <v>0.38504946513111199</v>
      </c>
      <c r="AL683" s="17">
        <v>0.324131154634136</v>
      </c>
      <c r="AM683" s="17"/>
      <c r="AN683" s="17">
        <v>0.28668071103484599</v>
      </c>
      <c r="AO683" s="17">
        <v>0.32811834776770099</v>
      </c>
      <c r="AP683" s="17">
        <v>0.35604008675678001</v>
      </c>
      <c r="AQ683" s="17"/>
      <c r="AR683" s="17">
        <v>0.54314902906866902</v>
      </c>
      <c r="AS683" s="17">
        <v>0.28445074201296999</v>
      </c>
      <c r="AT683" s="17">
        <v>0.345031925949005</v>
      </c>
      <c r="AU683" s="17"/>
      <c r="AV683" s="17">
        <v>0.331763738712826</v>
      </c>
      <c r="AW683" s="17">
        <v>0.33877003507293302</v>
      </c>
      <c r="AX683" s="17">
        <v>0.34144975105469799</v>
      </c>
      <c r="AY683" s="17"/>
      <c r="AZ683" s="17">
        <v>0.37498826005053398</v>
      </c>
      <c r="BA683" s="17">
        <v>0.288731316814832</v>
      </c>
    </row>
    <row r="684" spans="2:53" x14ac:dyDescent="0.35">
      <c r="B684" t="s">
        <v>346</v>
      </c>
      <c r="C684" s="17">
        <v>0.28760769621165699</v>
      </c>
      <c r="D684" s="17">
        <v>0.293646656655288</v>
      </c>
      <c r="E684" s="17">
        <v>0.27591490402816499</v>
      </c>
      <c r="F684" s="17"/>
      <c r="G684" s="17">
        <v>0.15193419876092601</v>
      </c>
      <c r="H684" s="17">
        <v>0.13384707219237801</v>
      </c>
      <c r="I684" s="17">
        <v>0.270707836520583</v>
      </c>
      <c r="J684" s="17">
        <v>0.27812133274241801</v>
      </c>
      <c r="K684" s="17">
        <v>0.34973704312346399</v>
      </c>
      <c r="L684" s="17">
        <v>0.34246223956247901</v>
      </c>
      <c r="M684" s="17"/>
      <c r="N684" s="17">
        <v>0.28773416943180202</v>
      </c>
      <c r="O684" s="17">
        <v>0.28753415864209197</v>
      </c>
      <c r="P684" s="17"/>
      <c r="Q684" s="17">
        <v>0.26439480254102599</v>
      </c>
      <c r="R684" s="17">
        <v>0.31190503614443899</v>
      </c>
      <c r="S684" s="17">
        <v>0.26257370750620301</v>
      </c>
      <c r="T684" s="17">
        <v>0.34147574089322302</v>
      </c>
      <c r="U684" s="17">
        <v>0.34434470679038898</v>
      </c>
      <c r="V684" s="17">
        <v>0.216444602095375</v>
      </c>
      <c r="W684" s="17">
        <v>0.21790469514715199</v>
      </c>
      <c r="X684" s="17">
        <v>0.190040425684179</v>
      </c>
      <c r="Y684" s="17">
        <v>0.38354267448419299</v>
      </c>
      <c r="Z684" s="17">
        <v>0.22324235144506499</v>
      </c>
      <c r="AA684" s="17">
        <v>0.223934050966657</v>
      </c>
      <c r="AB684" s="17">
        <v>0.46244194555539098</v>
      </c>
      <c r="AC684" s="17">
        <v>0.70436405187932705</v>
      </c>
      <c r="AD684" s="17">
        <v>0.63190630115899804</v>
      </c>
      <c r="AE684" s="17">
        <v>0.60361170226542704</v>
      </c>
      <c r="AF684" s="17"/>
      <c r="AG684" s="17">
        <v>0.205907666534352</v>
      </c>
      <c r="AH684" s="17">
        <v>0.33307543233021802</v>
      </c>
      <c r="AI684" s="17">
        <v>0.28552499380045898</v>
      </c>
      <c r="AJ684" s="17">
        <v>0</v>
      </c>
      <c r="AK684" s="17">
        <v>0.23004653144789899</v>
      </c>
      <c r="AL684" s="17">
        <v>0.37299387885236202</v>
      </c>
      <c r="AM684" s="17"/>
      <c r="AN684" s="17">
        <v>0.21384663965328199</v>
      </c>
      <c r="AO684" s="17">
        <v>0.250985641388348</v>
      </c>
      <c r="AP684" s="17">
        <v>0.31086707209762798</v>
      </c>
      <c r="AQ684" s="17"/>
      <c r="AR684" s="17">
        <v>4.4384652930839201E-2</v>
      </c>
      <c r="AS684" s="17">
        <v>0.27672258901602198</v>
      </c>
      <c r="AT684" s="17">
        <v>0.31156231290098402</v>
      </c>
      <c r="AU684" s="17"/>
      <c r="AV684" s="17">
        <v>0.222661872402133</v>
      </c>
      <c r="AW684" s="17">
        <v>0.31669611821851901</v>
      </c>
      <c r="AX684" s="17">
        <v>0.29341524505296801</v>
      </c>
      <c r="AY684" s="17"/>
      <c r="AZ684" s="17">
        <v>0.29826572216944403</v>
      </c>
      <c r="BA684" s="17">
        <v>0.27668136128126197</v>
      </c>
    </row>
    <row r="685" spans="2:53" x14ac:dyDescent="0.35">
      <c r="B685" t="s">
        <v>347</v>
      </c>
      <c r="C685" s="17">
        <v>0.261763874013271</v>
      </c>
      <c r="D685" s="17">
        <v>0.31593258013995701</v>
      </c>
      <c r="E685" s="17">
        <v>0.205422210178142</v>
      </c>
      <c r="F685" s="17"/>
      <c r="G685" s="17">
        <v>7.6363724869122504E-2</v>
      </c>
      <c r="H685" s="17">
        <v>0.29262468847433998</v>
      </c>
      <c r="I685" s="17">
        <v>0.338433656525222</v>
      </c>
      <c r="J685" s="17">
        <v>0.213955563949004</v>
      </c>
      <c r="K685" s="17">
        <v>0.24366009466897601</v>
      </c>
      <c r="L685" s="17">
        <v>0.29148869378782599</v>
      </c>
      <c r="M685" s="17"/>
      <c r="N685" s="17">
        <v>0.26815147375031101</v>
      </c>
      <c r="O685" s="17">
        <v>0.25804981850437497</v>
      </c>
      <c r="P685" s="17"/>
      <c r="Q685" s="17">
        <v>0.18113084620532</v>
      </c>
      <c r="R685" s="17">
        <v>0.41049077409808399</v>
      </c>
      <c r="S685" s="17">
        <v>0.227089005119535</v>
      </c>
      <c r="T685" s="17">
        <v>0.20293085594470001</v>
      </c>
      <c r="U685" s="17">
        <v>0.36568551523152298</v>
      </c>
      <c r="V685" s="17">
        <v>0.228115259738917</v>
      </c>
      <c r="W685" s="17">
        <v>0.32473463612098202</v>
      </c>
      <c r="X685" s="17">
        <v>0.26781387571690202</v>
      </c>
      <c r="Y685" s="17">
        <v>0.24234356326610201</v>
      </c>
      <c r="Z685" s="17">
        <v>0.22666216887830101</v>
      </c>
      <c r="AA685" s="17">
        <v>0.23434688559741401</v>
      </c>
      <c r="AB685" s="17">
        <v>0.187291116476555</v>
      </c>
      <c r="AC685" s="17">
        <v>0.63468200176047695</v>
      </c>
      <c r="AD685" s="17">
        <v>0.192417069352915</v>
      </c>
      <c r="AE685" s="17">
        <v>0.35754089131431299</v>
      </c>
      <c r="AF685" s="17"/>
      <c r="AG685" s="17">
        <v>0.238784659035436</v>
      </c>
      <c r="AH685" s="17">
        <v>0.29987532256833299</v>
      </c>
      <c r="AI685" s="17">
        <v>0.273321215449362</v>
      </c>
      <c r="AJ685" s="17">
        <v>0.35183883330361998</v>
      </c>
      <c r="AK685" s="17">
        <v>0.22780499129818299</v>
      </c>
      <c r="AL685" s="17">
        <v>0.213711301122956</v>
      </c>
      <c r="AM685" s="17"/>
      <c r="AN685" s="17">
        <v>0.244123274772547</v>
      </c>
      <c r="AO685" s="17">
        <v>0.23738743723802999</v>
      </c>
      <c r="AP685" s="17">
        <v>0.27040282312474001</v>
      </c>
      <c r="AQ685" s="17"/>
      <c r="AR685" s="17">
        <v>4.4384652930839201E-2</v>
      </c>
      <c r="AS685" s="17">
        <v>0.187434785078127</v>
      </c>
      <c r="AT685" s="17">
        <v>0.29454905032575501</v>
      </c>
      <c r="AU685" s="17"/>
      <c r="AV685" s="17">
        <v>0.14155254462938299</v>
      </c>
      <c r="AW685" s="17">
        <v>0.26807345816684702</v>
      </c>
      <c r="AX685" s="17">
        <v>0.28467990170989099</v>
      </c>
      <c r="AY685" s="17"/>
      <c r="AZ685" s="17">
        <v>0.25333704963126102</v>
      </c>
      <c r="BA685" s="17">
        <v>0.27040283829822598</v>
      </c>
    </row>
    <row r="686" spans="2:53" x14ac:dyDescent="0.35">
      <c r="B686" t="s">
        <v>348</v>
      </c>
      <c r="C686" s="17">
        <v>0.25996121605432598</v>
      </c>
      <c r="D686" s="17">
        <v>0.236058536520347</v>
      </c>
      <c r="E686" s="17">
        <v>0.280265272993515</v>
      </c>
      <c r="F686" s="17"/>
      <c r="G686" s="17">
        <v>2.6050577224148101E-2</v>
      </c>
      <c r="H686" s="17">
        <v>0.11780342114925001</v>
      </c>
      <c r="I686" s="17">
        <v>0.17971832211387201</v>
      </c>
      <c r="J686" s="17">
        <v>0.29175106108109999</v>
      </c>
      <c r="K686" s="17">
        <v>0.38676947297858</v>
      </c>
      <c r="L686" s="17">
        <v>0.29371117839512501</v>
      </c>
      <c r="M686" s="17"/>
      <c r="N686" s="17">
        <v>0.24179650138366701</v>
      </c>
      <c r="O686" s="17">
        <v>0.27052304856848203</v>
      </c>
      <c r="P686" s="17"/>
      <c r="Q686" s="17">
        <v>0.120034587122786</v>
      </c>
      <c r="R686" s="17">
        <v>0.34513011382040898</v>
      </c>
      <c r="S686" s="17">
        <v>0.21541207638746199</v>
      </c>
      <c r="T686" s="17">
        <v>0.32534463994727197</v>
      </c>
      <c r="U686" s="17">
        <v>0.28445334003820899</v>
      </c>
      <c r="V686" s="17">
        <v>0.14919721670924699</v>
      </c>
      <c r="W686" s="17">
        <v>0.27701537719070701</v>
      </c>
      <c r="X686" s="17">
        <v>0.33434343464036698</v>
      </c>
      <c r="Y686" s="17">
        <v>0.15734292118754201</v>
      </c>
      <c r="Z686" s="17">
        <v>0.18376484430040599</v>
      </c>
      <c r="AA686" s="17">
        <v>0.51242614128476205</v>
      </c>
      <c r="AB686" s="17">
        <v>0.363647361507005</v>
      </c>
      <c r="AC686" s="17">
        <v>0.412683540781837</v>
      </c>
      <c r="AD686" s="17">
        <v>0</v>
      </c>
      <c r="AE686" s="17">
        <v>0.159291011217534</v>
      </c>
      <c r="AF686" s="17"/>
      <c r="AG686" s="17">
        <v>0.17561567658376001</v>
      </c>
      <c r="AH686" s="17">
        <v>0.33032908988795301</v>
      </c>
      <c r="AI686" s="17">
        <v>0</v>
      </c>
      <c r="AJ686" s="17">
        <v>0.19981880325944701</v>
      </c>
      <c r="AK686" s="17">
        <v>0.39672430142724402</v>
      </c>
      <c r="AL686" s="17">
        <v>0.18284569149746899</v>
      </c>
      <c r="AM686" s="17"/>
      <c r="AN686" s="17">
        <v>0.15349702431416701</v>
      </c>
      <c r="AO686" s="17">
        <v>0.206196604879782</v>
      </c>
      <c r="AP686" s="17">
        <v>0.300281102677042</v>
      </c>
      <c r="AQ686" s="17"/>
      <c r="AR686" s="17">
        <v>0.34940248846113803</v>
      </c>
      <c r="AS686" s="17">
        <v>0.26208321885439601</v>
      </c>
      <c r="AT686" s="17">
        <v>0.264244179031974</v>
      </c>
      <c r="AU686" s="17"/>
      <c r="AV686" s="17">
        <v>0.30307636770538199</v>
      </c>
      <c r="AW686" s="17">
        <v>0.27725744281623899</v>
      </c>
      <c r="AX686" s="17">
        <v>0.25639665193521599</v>
      </c>
      <c r="AY686" s="17"/>
      <c r="AZ686" s="17">
        <v>0.26107997444037101</v>
      </c>
      <c r="BA686" s="17">
        <v>0.25881429364294001</v>
      </c>
    </row>
    <row r="687" spans="2:53" x14ac:dyDescent="0.35">
      <c r="B687" t="s">
        <v>349</v>
      </c>
      <c r="C687" s="17">
        <v>0.25322926537721502</v>
      </c>
      <c r="D687" s="17">
        <v>0.30045016994985302</v>
      </c>
      <c r="E687" s="17">
        <v>0.19699942058655401</v>
      </c>
      <c r="F687" s="17"/>
      <c r="G687" s="17">
        <v>0.24540811751612501</v>
      </c>
      <c r="H687" s="17">
        <v>0.18520983458384299</v>
      </c>
      <c r="I687" s="17">
        <v>0.23105569499650699</v>
      </c>
      <c r="J687" s="17">
        <v>0.28366202705356203</v>
      </c>
      <c r="K687" s="17">
        <v>0.249653710525988</v>
      </c>
      <c r="L687" s="17">
        <v>0.27067783090679998</v>
      </c>
      <c r="M687" s="17"/>
      <c r="N687" s="17">
        <v>0.24080349005941801</v>
      </c>
      <c r="O687" s="17">
        <v>0.26045420450478002</v>
      </c>
      <c r="P687" s="17"/>
      <c r="Q687" s="17">
        <v>0.22805463311163801</v>
      </c>
      <c r="R687" s="17">
        <v>0.26934137403040298</v>
      </c>
      <c r="S687" s="17">
        <v>0.22326571338835199</v>
      </c>
      <c r="T687" s="17">
        <v>0.19188348568785701</v>
      </c>
      <c r="U687" s="17">
        <v>0.20311101921320199</v>
      </c>
      <c r="V687" s="17">
        <v>0.27209890082316301</v>
      </c>
      <c r="W687" s="17">
        <v>0.31316332448045398</v>
      </c>
      <c r="X687" s="17">
        <v>0.26706353062857502</v>
      </c>
      <c r="Y687" s="17">
        <v>0.21511206823793999</v>
      </c>
      <c r="Z687" s="17">
        <v>0.21044889548679799</v>
      </c>
      <c r="AA687" s="17">
        <v>0.25535421291057497</v>
      </c>
      <c r="AB687" s="17">
        <v>0.42776757970139601</v>
      </c>
      <c r="AC687" s="17">
        <v>0.77340674502060902</v>
      </c>
      <c r="AD687" s="17">
        <v>0</v>
      </c>
      <c r="AE687" s="17">
        <v>0.54186718089118602</v>
      </c>
      <c r="AF687" s="17"/>
      <c r="AG687" s="17">
        <v>7.35364096566858E-2</v>
      </c>
      <c r="AH687" s="17">
        <v>0.29658294273450297</v>
      </c>
      <c r="AI687" s="17">
        <v>0.25785018630266898</v>
      </c>
      <c r="AJ687" s="17">
        <v>0.37203255593635198</v>
      </c>
      <c r="AK687" s="17">
        <v>0.40089995961453201</v>
      </c>
      <c r="AL687" s="17">
        <v>0.211430029089166</v>
      </c>
      <c r="AM687" s="17"/>
      <c r="AN687" s="17">
        <v>0.23512903268819099</v>
      </c>
      <c r="AO687" s="17">
        <v>0.27597318848519198</v>
      </c>
      <c r="AP687" s="17">
        <v>0.28202316742967398</v>
      </c>
      <c r="AQ687" s="17"/>
      <c r="AR687" s="17">
        <v>0.31305687464065501</v>
      </c>
      <c r="AS687" s="17">
        <v>0.18803381551684101</v>
      </c>
      <c r="AT687" s="17">
        <v>0.26819742442380601</v>
      </c>
      <c r="AU687" s="17"/>
      <c r="AV687" s="17">
        <v>0.22812511044828199</v>
      </c>
      <c r="AW687" s="17">
        <v>0.283243983026089</v>
      </c>
      <c r="AX687" s="17">
        <v>0.242265720875176</v>
      </c>
      <c r="AY687" s="17"/>
      <c r="AZ687" s="17">
        <v>0.26263273016754302</v>
      </c>
      <c r="BA687" s="17">
        <v>0.24358907438760399</v>
      </c>
    </row>
    <row r="688" spans="2:53" x14ac:dyDescent="0.35">
      <c r="B688" t="s">
        <v>350</v>
      </c>
      <c r="C688" s="17">
        <v>0.24150110228107</v>
      </c>
      <c r="D688" s="17">
        <v>0.31346085437201399</v>
      </c>
      <c r="E688" s="17">
        <v>0.165879463555728</v>
      </c>
      <c r="F688" s="17"/>
      <c r="G688" s="17">
        <v>0.19715663264375899</v>
      </c>
      <c r="H688" s="17">
        <v>0.27597357273156298</v>
      </c>
      <c r="I688" s="17">
        <v>0.19259287870299399</v>
      </c>
      <c r="J688" s="17">
        <v>0.26712313381238401</v>
      </c>
      <c r="K688" s="17">
        <v>0.27270212214209699</v>
      </c>
      <c r="L688" s="17">
        <v>0.22732603885157601</v>
      </c>
      <c r="M688" s="17"/>
      <c r="N688" s="17">
        <v>0.20739669796535001</v>
      </c>
      <c r="O688" s="17">
        <v>0.26133103150971598</v>
      </c>
      <c r="P688" s="17"/>
      <c r="Q688" s="17">
        <v>0.19382177681429499</v>
      </c>
      <c r="R688" s="17">
        <v>0.27561293661581798</v>
      </c>
      <c r="S688" s="17">
        <v>0.32415378728205302</v>
      </c>
      <c r="T688" s="17">
        <v>0.230666282751681</v>
      </c>
      <c r="U688" s="17">
        <v>0.29795769376963399</v>
      </c>
      <c r="V688" s="17">
        <v>0.192741130741096</v>
      </c>
      <c r="W688" s="17">
        <v>0.196205280220769</v>
      </c>
      <c r="X688" s="17">
        <v>0.24703443102133901</v>
      </c>
      <c r="Y688" s="17">
        <v>6.0185553777442002E-2</v>
      </c>
      <c r="Z688" s="17">
        <v>0.32496112452832798</v>
      </c>
      <c r="AA688" s="17">
        <v>0.326320723033802</v>
      </c>
      <c r="AB688" s="17">
        <v>0.26642512188583301</v>
      </c>
      <c r="AC688" s="17">
        <v>0.21495399770927101</v>
      </c>
      <c r="AD688" s="17">
        <v>0.54840579434203895</v>
      </c>
      <c r="AE688" s="17">
        <v>0.18616484186881499</v>
      </c>
      <c r="AF688" s="17"/>
      <c r="AG688" s="17">
        <v>0.27963840396067202</v>
      </c>
      <c r="AH688" s="17">
        <v>0.349762691269138</v>
      </c>
      <c r="AI688" s="17">
        <v>0.258429946972694</v>
      </c>
      <c r="AJ688" s="17">
        <v>8.0987204628915205E-2</v>
      </c>
      <c r="AK688" s="17">
        <v>0.219312655248453</v>
      </c>
      <c r="AL688" s="17">
        <v>0.16580537149112101</v>
      </c>
      <c r="AM688" s="17"/>
      <c r="AN688" s="17">
        <v>0.152448180649677</v>
      </c>
      <c r="AO688" s="17">
        <v>0.19155020363077399</v>
      </c>
      <c r="AP688" s="17">
        <v>0.297889020809329</v>
      </c>
      <c r="AQ688" s="17"/>
      <c r="AR688" s="17">
        <v>0.25680460867649502</v>
      </c>
      <c r="AS688" s="17">
        <v>0.14865015750295599</v>
      </c>
      <c r="AT688" s="17">
        <v>0.26205374722402103</v>
      </c>
      <c r="AU688" s="17"/>
      <c r="AV688" s="17">
        <v>0.16070802427487299</v>
      </c>
      <c r="AW688" s="17">
        <v>0.21437462372256999</v>
      </c>
      <c r="AX688" s="17">
        <v>0.290100824468424</v>
      </c>
      <c r="AY688" s="17"/>
      <c r="AZ688" s="17">
        <v>0.25225996669997403</v>
      </c>
      <c r="BA688" s="17">
        <v>0.23047139034592901</v>
      </c>
    </row>
    <row r="689" spans="2:53" x14ac:dyDescent="0.35">
      <c r="B689" t="s">
        <v>351</v>
      </c>
      <c r="C689" s="17">
        <v>0.23953491297808599</v>
      </c>
      <c r="D689" s="17">
        <v>0.26409857975565199</v>
      </c>
      <c r="E689" s="17">
        <v>0.20757024203719099</v>
      </c>
      <c r="F689" s="17"/>
      <c r="G689" s="17">
        <v>0.187232302319148</v>
      </c>
      <c r="H689" s="17">
        <v>0.23110203791815401</v>
      </c>
      <c r="I689" s="17">
        <v>0.18321724514363699</v>
      </c>
      <c r="J689" s="17">
        <v>0.22836268597297499</v>
      </c>
      <c r="K689" s="17">
        <v>0.29302359216093299</v>
      </c>
      <c r="L689" s="17">
        <v>0.258133508730648</v>
      </c>
      <c r="M689" s="17"/>
      <c r="N689" s="17">
        <v>0.25359495794321202</v>
      </c>
      <c r="O689" s="17">
        <v>0.231359731437633</v>
      </c>
      <c r="P689" s="17"/>
      <c r="Q689" s="17">
        <v>0.27303224689830602</v>
      </c>
      <c r="R689" s="17">
        <v>0.36230479364148099</v>
      </c>
      <c r="S689" s="17">
        <v>0.24193607827723401</v>
      </c>
      <c r="T689" s="17">
        <v>0.26541175702375402</v>
      </c>
      <c r="U689" s="17">
        <v>0.26307390152501198</v>
      </c>
      <c r="V689" s="17">
        <v>0.29751280505709199</v>
      </c>
      <c r="W689" s="17">
        <v>0.15287964959664299</v>
      </c>
      <c r="X689" s="17">
        <v>0.29330518269689099</v>
      </c>
      <c r="Y689" s="17">
        <v>0.20480034961204999</v>
      </c>
      <c r="Z689" s="17">
        <v>9.1582161478567306E-2</v>
      </c>
      <c r="AA689" s="17">
        <v>0.25039383509539498</v>
      </c>
      <c r="AB689" s="17">
        <v>9.4359624307522705E-2</v>
      </c>
      <c r="AC689" s="17">
        <v>0.21495399770927101</v>
      </c>
      <c r="AD689" s="17">
        <v>0</v>
      </c>
      <c r="AE689" s="17">
        <v>0.25882820674900398</v>
      </c>
      <c r="AF689" s="17"/>
      <c r="AG689" s="17">
        <v>0.228774944972296</v>
      </c>
      <c r="AH689" s="17">
        <v>0.27248469824633098</v>
      </c>
      <c r="AI689" s="17">
        <v>0.245613175070199</v>
      </c>
      <c r="AJ689" s="17">
        <v>0.112402172679419</v>
      </c>
      <c r="AK689" s="17">
        <v>0.13754900393215999</v>
      </c>
      <c r="AL689" s="17">
        <v>0.21317409612652599</v>
      </c>
      <c r="AM689" s="17"/>
      <c r="AN689" s="17">
        <v>0.223340721789062</v>
      </c>
      <c r="AO689" s="17">
        <v>0.284935685534349</v>
      </c>
      <c r="AP689" s="17">
        <v>0.23740410260766201</v>
      </c>
      <c r="AQ689" s="17"/>
      <c r="AR689" s="17">
        <v>4.4384652930839201E-2</v>
      </c>
      <c r="AS689" s="17">
        <v>0.21350283918419499</v>
      </c>
      <c r="AT689" s="17">
        <v>0.25529649854645298</v>
      </c>
      <c r="AU689" s="17"/>
      <c r="AV689" s="17">
        <v>0.20888698228231001</v>
      </c>
      <c r="AW689" s="17">
        <v>0.23252205394666001</v>
      </c>
      <c r="AX689" s="17">
        <v>0.25893469235706301</v>
      </c>
      <c r="AY689" s="17"/>
      <c r="AZ689" s="17">
        <v>0.24552693435936401</v>
      </c>
      <c r="BA689" s="17">
        <v>0.233392046298906</v>
      </c>
    </row>
    <row r="690" spans="2:53" x14ac:dyDescent="0.35">
      <c r="B690" t="s">
        <v>352</v>
      </c>
      <c r="C690" s="17">
        <v>0.19509703773266099</v>
      </c>
      <c r="D690" s="17">
        <v>0.24223546595130099</v>
      </c>
      <c r="E690" s="17">
        <v>0.145829088167863</v>
      </c>
      <c r="F690" s="17"/>
      <c r="G690" s="17">
        <v>0.19376882959988501</v>
      </c>
      <c r="H690" s="17">
        <v>0.12960330313277801</v>
      </c>
      <c r="I690" s="17">
        <v>0.19654452015146701</v>
      </c>
      <c r="J690" s="17">
        <v>0.18529711969748899</v>
      </c>
      <c r="K690" s="17">
        <v>0.21398919955889201</v>
      </c>
      <c r="L690" s="17">
        <v>0.21140073130502199</v>
      </c>
      <c r="M690" s="17"/>
      <c r="N690" s="17">
        <v>0.20301174946504499</v>
      </c>
      <c r="O690" s="17">
        <v>0.19049504638675199</v>
      </c>
      <c r="P690" s="17"/>
      <c r="Q690" s="17">
        <v>0.16107939930096399</v>
      </c>
      <c r="R690" s="17">
        <v>7.4089577465467404E-2</v>
      </c>
      <c r="S690" s="17">
        <v>0.17433158945576499</v>
      </c>
      <c r="T690" s="17">
        <v>0.17023572129502301</v>
      </c>
      <c r="U690" s="17">
        <v>0.323292870777448</v>
      </c>
      <c r="V690" s="17">
        <v>0.154908116191593</v>
      </c>
      <c r="W690" s="17">
        <v>0.16950603744289799</v>
      </c>
      <c r="X690" s="17">
        <v>0.19336123710168701</v>
      </c>
      <c r="Y690" s="17">
        <v>0.193569244269017</v>
      </c>
      <c r="Z690" s="17">
        <v>0.207635067910691</v>
      </c>
      <c r="AA690" s="17">
        <v>0.27561731433196202</v>
      </c>
      <c r="AB690" s="17">
        <v>0.33340795539387302</v>
      </c>
      <c r="AC690" s="17">
        <v>0.38254245287622801</v>
      </c>
      <c r="AD690" s="17">
        <v>0.180312095501037</v>
      </c>
      <c r="AE690" s="17">
        <v>0.286603440962165</v>
      </c>
      <c r="AF690" s="17"/>
      <c r="AG690" s="17">
        <v>0.14592364311919501</v>
      </c>
      <c r="AH690" s="17">
        <v>0.20909997439282499</v>
      </c>
      <c r="AI690" s="17">
        <v>0.12023415018138001</v>
      </c>
      <c r="AJ690" s="17">
        <v>0.21636266975350299</v>
      </c>
      <c r="AK690" s="17">
        <v>0.30336847962768099</v>
      </c>
      <c r="AL690" s="17">
        <v>0.187271584655928</v>
      </c>
      <c r="AM690" s="17"/>
      <c r="AN690" s="17">
        <v>0.15088303084204999</v>
      </c>
      <c r="AO690" s="17">
        <v>0.161379509510123</v>
      </c>
      <c r="AP690" s="17">
        <v>0.23177283710812699</v>
      </c>
      <c r="AQ690" s="17"/>
      <c r="AR690" s="17">
        <v>0.14065375854993101</v>
      </c>
      <c r="AS690" s="17">
        <v>0.22896232087546101</v>
      </c>
      <c r="AT690" s="17">
        <v>0.19237997254392999</v>
      </c>
      <c r="AU690" s="17"/>
      <c r="AV690" s="17">
        <v>0.31613922821426399</v>
      </c>
      <c r="AW690" s="17">
        <v>0.219988469950407</v>
      </c>
      <c r="AX690" s="17">
        <v>0.17409823345518</v>
      </c>
      <c r="AY690" s="17"/>
      <c r="AZ690" s="17">
        <v>0.21865036522600101</v>
      </c>
      <c r="BA690" s="17">
        <v>0.17095077031533701</v>
      </c>
    </row>
    <row r="691" spans="2:53" x14ac:dyDescent="0.35">
      <c r="B691" t="s">
        <v>353</v>
      </c>
      <c r="C691" s="17">
        <v>7.6818048223362995E-2</v>
      </c>
      <c r="D691" s="17">
        <v>8.0417941969826198E-2</v>
      </c>
      <c r="E691" s="17">
        <v>7.3507373083678204E-2</v>
      </c>
      <c r="F691" s="17"/>
      <c r="G691" s="17">
        <v>0.14786434499465401</v>
      </c>
      <c r="H691" s="17">
        <v>4.5763799628572903E-2</v>
      </c>
      <c r="I691" s="17">
        <v>8.6902411021839404E-2</v>
      </c>
      <c r="J691" s="17">
        <v>3.5019928654778501E-2</v>
      </c>
      <c r="K691" s="17">
        <v>8.7503536850799604E-2</v>
      </c>
      <c r="L691" s="17">
        <v>9.0971400105576097E-2</v>
      </c>
      <c r="M691" s="17"/>
      <c r="N691" s="17">
        <v>7.0110434170603794E-2</v>
      </c>
      <c r="O691" s="17">
        <v>8.0718175336797898E-2</v>
      </c>
      <c r="P691" s="17"/>
      <c r="Q691" s="17">
        <v>6.4896207125210298E-2</v>
      </c>
      <c r="R691" s="17">
        <v>0.19794777553635301</v>
      </c>
      <c r="S691" s="17">
        <v>1.5038899782330001E-2</v>
      </c>
      <c r="T691" s="17">
        <v>0.10998443622355999</v>
      </c>
      <c r="U691" s="17">
        <v>4.6132271191042303E-2</v>
      </c>
      <c r="V691" s="17">
        <v>0.10743813530572199</v>
      </c>
      <c r="W691" s="17">
        <v>0.123024798795</v>
      </c>
      <c r="X691" s="17">
        <v>4.9483190163742398E-2</v>
      </c>
      <c r="Y691" s="17">
        <v>0</v>
      </c>
      <c r="Z691" s="17">
        <v>6.8177651568696901E-2</v>
      </c>
      <c r="AA691" s="17">
        <v>0</v>
      </c>
      <c r="AB691" s="17">
        <v>0</v>
      </c>
      <c r="AC691" s="17">
        <v>0</v>
      </c>
      <c r="AD691" s="17">
        <v>0</v>
      </c>
      <c r="AE691" s="17">
        <v>8.4901731809304201E-2</v>
      </c>
      <c r="AF691" s="17"/>
      <c r="AG691" s="17">
        <v>0.14509427147613699</v>
      </c>
      <c r="AH691" s="17">
        <v>6.2375326297594701E-2</v>
      </c>
      <c r="AI691" s="17">
        <v>0.20387982750856501</v>
      </c>
      <c r="AJ691" s="17">
        <v>0</v>
      </c>
      <c r="AK691" s="17">
        <v>6.8790587744751996E-2</v>
      </c>
      <c r="AL691" s="17">
        <v>6.4940319390835402E-2</v>
      </c>
      <c r="AM691" s="17"/>
      <c r="AN691" s="17">
        <v>8.4137925193577004E-2</v>
      </c>
      <c r="AO691" s="17">
        <v>0.108968262602528</v>
      </c>
      <c r="AP691" s="17">
        <v>7.8311363315351198E-2</v>
      </c>
      <c r="AQ691" s="17"/>
      <c r="AR691" s="17">
        <v>0</v>
      </c>
      <c r="AS691" s="17">
        <v>9.1155454650848997E-2</v>
      </c>
      <c r="AT691" s="17">
        <v>7.1454539385271507E-2</v>
      </c>
      <c r="AU691" s="17"/>
      <c r="AV691" s="17">
        <v>9.3851908962000102E-2</v>
      </c>
      <c r="AW691" s="17">
        <v>6.2304189276933597E-2</v>
      </c>
      <c r="AX691" s="17">
        <v>8.0264880414077006E-2</v>
      </c>
      <c r="AY691" s="17"/>
      <c r="AZ691" s="17">
        <v>9.7063834916856606E-2</v>
      </c>
      <c r="BA691" s="17">
        <v>5.6062586825672597E-2</v>
      </c>
    </row>
    <row r="692" spans="2:53" x14ac:dyDescent="0.35">
      <c r="B692" t="s">
        <v>130</v>
      </c>
      <c r="C692" s="17">
        <v>4.7477697199900901E-2</v>
      </c>
      <c r="D692" s="17">
        <v>3.6401831566184199E-2</v>
      </c>
      <c r="E692" s="17">
        <v>5.9734909945983197E-2</v>
      </c>
      <c r="F692" s="17"/>
      <c r="G692" s="17">
        <v>0</v>
      </c>
      <c r="H692" s="17">
        <v>6.8514809696438098E-2</v>
      </c>
      <c r="I692" s="17">
        <v>3.8594647150385498E-2</v>
      </c>
      <c r="J692" s="17">
        <v>3.6752323524464003E-2</v>
      </c>
      <c r="K692" s="17">
        <v>6.0319676194618602E-2</v>
      </c>
      <c r="L692" s="17">
        <v>5.4381941720421899E-2</v>
      </c>
      <c r="M692" s="17"/>
      <c r="N692" s="17">
        <v>4.6144524701013601E-2</v>
      </c>
      <c r="O692" s="17">
        <v>4.8252867352640602E-2</v>
      </c>
      <c r="P692" s="17"/>
      <c r="Q692" s="17">
        <v>0.120421037027392</v>
      </c>
      <c r="R692" s="17">
        <v>0</v>
      </c>
      <c r="S692" s="17">
        <v>0.13944020389478101</v>
      </c>
      <c r="T692" s="17">
        <v>5.9777258239391902E-2</v>
      </c>
      <c r="U692" s="17">
        <v>2.9456881742594001E-2</v>
      </c>
      <c r="V692" s="17">
        <v>2.5944981557435302E-2</v>
      </c>
      <c r="W692" s="17">
        <v>3.5408302388611097E-2</v>
      </c>
      <c r="X692" s="17">
        <v>4.4511689320889697E-2</v>
      </c>
      <c r="Y692" s="17">
        <v>6.4552346062601698E-2</v>
      </c>
      <c r="Z692" s="17">
        <v>0</v>
      </c>
      <c r="AA692" s="17">
        <v>0</v>
      </c>
      <c r="AB692" s="17">
        <v>4.6496478284767898E-2</v>
      </c>
      <c r="AC692" s="17">
        <v>0</v>
      </c>
      <c r="AD692" s="17">
        <v>0</v>
      </c>
      <c r="AE692" s="17">
        <v>0</v>
      </c>
      <c r="AF692" s="17"/>
      <c r="AG692" s="17">
        <v>5.4482246871076098E-2</v>
      </c>
      <c r="AH692" s="17">
        <v>2.74032679209552E-2</v>
      </c>
      <c r="AI692" s="17">
        <v>4.6232736733198602E-2</v>
      </c>
      <c r="AJ692" s="17">
        <v>7.6222344009316406E-2</v>
      </c>
      <c r="AK692" s="17">
        <v>3.35605163193868E-2</v>
      </c>
      <c r="AL692" s="17">
        <v>4.0339045194404198E-2</v>
      </c>
      <c r="AM692" s="17"/>
      <c r="AN692" s="17">
        <v>5.3152099283921998E-2</v>
      </c>
      <c r="AO692" s="17">
        <v>1.8506371545329501E-2</v>
      </c>
      <c r="AP692" s="17">
        <v>2.8471148658115099E-2</v>
      </c>
      <c r="AQ692" s="17"/>
      <c r="AR692" s="17">
        <v>0</v>
      </c>
      <c r="AS692" s="17">
        <v>3.9374747453527502E-2</v>
      </c>
      <c r="AT692" s="17">
        <v>4.7196811578272199E-2</v>
      </c>
      <c r="AU692" s="17"/>
      <c r="AV692" s="17">
        <v>5.2420903315505002E-2</v>
      </c>
      <c r="AW692" s="17">
        <v>3.2815890587523801E-2</v>
      </c>
      <c r="AX692" s="17">
        <v>4.9736775871269102E-2</v>
      </c>
      <c r="AY692" s="17"/>
      <c r="AZ692" s="17">
        <v>3.81434797964239E-2</v>
      </c>
      <c r="BA692" s="17">
        <v>5.7046897544078198E-2</v>
      </c>
    </row>
    <row r="693" spans="2:53" x14ac:dyDescent="0.35">
      <c r="B693" t="s">
        <v>245</v>
      </c>
      <c r="C693" s="17">
        <v>9.59596714447432E-3</v>
      </c>
      <c r="D693" s="17">
        <v>2.8052504407287001E-3</v>
      </c>
      <c r="E693" s="17">
        <v>1.6968583917921699E-2</v>
      </c>
      <c r="F693" s="17"/>
      <c r="G693" s="17">
        <v>2.5428568273178302E-2</v>
      </c>
      <c r="H693" s="17">
        <v>0</v>
      </c>
      <c r="I693" s="17">
        <v>0</v>
      </c>
      <c r="J693" s="17">
        <v>3.8897586741793298E-2</v>
      </c>
      <c r="K693" s="17">
        <v>0</v>
      </c>
      <c r="L693" s="17">
        <v>0</v>
      </c>
      <c r="M693" s="17"/>
      <c r="N693" s="17">
        <v>1.60763702975966E-2</v>
      </c>
      <c r="O693" s="17">
        <v>5.8279512979030603E-3</v>
      </c>
      <c r="P693" s="17"/>
      <c r="Q693" s="17">
        <v>2.3275705307685499E-2</v>
      </c>
      <c r="R693" s="17">
        <v>0</v>
      </c>
      <c r="S693" s="17">
        <v>4.6223768098770601E-2</v>
      </c>
      <c r="T693" s="17">
        <v>9.4418682543554108E-3</v>
      </c>
      <c r="U693" s="17">
        <v>1.5422968517758999E-2</v>
      </c>
      <c r="V693" s="17">
        <v>0</v>
      </c>
      <c r="W693" s="17">
        <v>0</v>
      </c>
      <c r="X693" s="17">
        <v>0</v>
      </c>
      <c r="Y693" s="17">
        <v>3.0092776888721001E-2</v>
      </c>
      <c r="Z693" s="17">
        <v>0</v>
      </c>
      <c r="AA693" s="17">
        <v>0</v>
      </c>
      <c r="AB693" s="17">
        <v>0</v>
      </c>
      <c r="AC693" s="17">
        <v>0</v>
      </c>
      <c r="AD693" s="17">
        <v>0</v>
      </c>
      <c r="AE693" s="17">
        <v>0</v>
      </c>
      <c r="AF693" s="17"/>
      <c r="AG693" s="17">
        <v>0</v>
      </c>
      <c r="AH693" s="17">
        <v>9.5231463925882602E-3</v>
      </c>
      <c r="AI693" s="17">
        <v>0</v>
      </c>
      <c r="AJ693" s="17">
        <v>0</v>
      </c>
      <c r="AK693" s="17">
        <v>1.43156304003378E-2</v>
      </c>
      <c r="AL693" s="17">
        <v>2.0512168529494699E-2</v>
      </c>
      <c r="AM693" s="17"/>
      <c r="AN693" s="17">
        <v>0</v>
      </c>
      <c r="AO693" s="17">
        <v>1.93224014211133E-2</v>
      </c>
      <c r="AP693" s="17">
        <v>1.1867697175825601E-2</v>
      </c>
      <c r="AQ693" s="17"/>
      <c r="AR693" s="17">
        <v>0</v>
      </c>
      <c r="AS693" s="17">
        <v>1.34402603651117E-2</v>
      </c>
      <c r="AT693" s="17">
        <v>9.2536524318481399E-3</v>
      </c>
      <c r="AU693" s="17"/>
      <c r="AV693" s="17">
        <v>0</v>
      </c>
      <c r="AW693" s="17">
        <v>0</v>
      </c>
      <c r="AX693" s="17">
        <v>2.15035088593904E-2</v>
      </c>
      <c r="AY693" s="17"/>
      <c r="AZ693" s="17">
        <v>8.8150054612179795E-3</v>
      </c>
      <c r="BA693" s="17">
        <v>1.03965890375772E-2</v>
      </c>
    </row>
    <row r="694" spans="2:53" x14ac:dyDescent="0.35">
      <c r="C694" s="17"/>
      <c r="D694" s="17"/>
      <c r="E694" s="17"/>
      <c r="F694" s="17"/>
      <c r="G694" s="17"/>
      <c r="H694" s="17"/>
      <c r="I694" s="17"/>
      <c r="J694" s="17"/>
      <c r="K694" s="17"/>
      <c r="L694" s="17"/>
      <c r="M694" s="17"/>
      <c r="N694" s="17"/>
      <c r="O694" s="17"/>
      <c r="P694" s="17"/>
      <c r="Q694" s="17"/>
      <c r="R694" s="17"/>
      <c r="S694" s="17"/>
      <c r="T694" s="17"/>
      <c r="U694" s="17"/>
      <c r="V694" s="17"/>
      <c r="W694" s="17"/>
      <c r="X694" s="17"/>
      <c r="Y694" s="17"/>
      <c r="Z694" s="17"/>
      <c r="AA694" s="17"/>
      <c r="AB694" s="17"/>
      <c r="AC694" s="17"/>
      <c r="AD694" s="17"/>
      <c r="AE694" s="17"/>
      <c r="AF694" s="17"/>
      <c r="AG694" s="17"/>
      <c r="AH694" s="17"/>
      <c r="AI694" s="17"/>
      <c r="AJ694" s="17"/>
      <c r="AK694" s="17"/>
      <c r="AL694" s="17"/>
      <c r="AM694" s="17"/>
      <c r="AN694" s="17"/>
      <c r="AO694" s="17"/>
      <c r="AP694" s="17"/>
      <c r="AQ694" s="17"/>
      <c r="AR694" s="17"/>
      <c r="AS694" s="17"/>
      <c r="AT694" s="17"/>
      <c r="AU694" s="17"/>
      <c r="AV694" s="17"/>
      <c r="AW694" s="17"/>
      <c r="AX694" s="17"/>
      <c r="AY694" s="17"/>
      <c r="AZ694" s="17"/>
      <c r="BA694" s="17"/>
    </row>
    <row r="695" spans="2:53" x14ac:dyDescent="0.35">
      <c r="B695" s="6" t="s">
        <v>371</v>
      </c>
      <c r="C695" s="17"/>
      <c r="D695" s="17"/>
      <c r="E695" s="17"/>
      <c r="F695" s="17"/>
      <c r="G695" s="17"/>
      <c r="H695" s="17"/>
      <c r="I695" s="17"/>
      <c r="J695" s="17"/>
      <c r="K695" s="17"/>
      <c r="L695" s="17"/>
      <c r="M695" s="17"/>
      <c r="N695" s="17"/>
      <c r="O695" s="17"/>
      <c r="P695" s="17"/>
      <c r="Q695" s="17"/>
      <c r="R695" s="17"/>
      <c r="S695" s="17"/>
      <c r="T695" s="17"/>
      <c r="U695" s="17"/>
      <c r="V695" s="17"/>
      <c r="W695" s="17"/>
      <c r="X695" s="17"/>
      <c r="Y695" s="17"/>
      <c r="Z695" s="17"/>
      <c r="AA695" s="17"/>
      <c r="AB695" s="17"/>
      <c r="AC695" s="17"/>
      <c r="AD695" s="17"/>
      <c r="AE695" s="17"/>
      <c r="AF695" s="17"/>
      <c r="AG695" s="17"/>
      <c r="AH695" s="17"/>
      <c r="AI695" s="17"/>
      <c r="AJ695" s="17"/>
      <c r="AK695" s="17"/>
      <c r="AL695" s="17"/>
      <c r="AM695" s="17"/>
      <c r="AN695" s="17"/>
      <c r="AO695" s="17"/>
      <c r="AP695" s="17"/>
      <c r="AQ695" s="17"/>
      <c r="AR695" s="17"/>
      <c r="AS695" s="17"/>
      <c r="AT695" s="17"/>
      <c r="AU695" s="17"/>
      <c r="AV695" s="17"/>
      <c r="AW695" s="17"/>
      <c r="AX695" s="17"/>
      <c r="AY695" s="17"/>
      <c r="AZ695" s="17"/>
      <c r="BA695" s="17"/>
    </row>
    <row r="696" spans="2:53" x14ac:dyDescent="0.35">
      <c r="B696" s="21" t="s">
        <v>372</v>
      </c>
      <c r="C696" s="17"/>
      <c r="D696" s="17"/>
      <c r="E696" s="17"/>
      <c r="F696" s="17"/>
      <c r="G696" s="17"/>
      <c r="H696" s="17"/>
      <c r="I696" s="17"/>
      <c r="J696" s="17"/>
      <c r="K696" s="17"/>
      <c r="L696" s="17"/>
      <c r="M696" s="17"/>
      <c r="N696" s="17"/>
      <c r="O696" s="17"/>
      <c r="P696" s="17"/>
      <c r="Q696" s="17"/>
      <c r="R696" s="17"/>
      <c r="S696" s="17"/>
      <c r="T696" s="17"/>
      <c r="U696" s="17"/>
      <c r="V696" s="17"/>
      <c r="W696" s="17"/>
      <c r="X696" s="17"/>
      <c r="Y696" s="17"/>
      <c r="Z696" s="17"/>
      <c r="AA696" s="17"/>
      <c r="AB696" s="17"/>
      <c r="AC696" s="17"/>
      <c r="AD696" s="17"/>
      <c r="AE696" s="17"/>
      <c r="AF696" s="17"/>
      <c r="AG696" s="17"/>
      <c r="AH696" s="17"/>
      <c r="AI696" s="17"/>
      <c r="AJ696" s="17"/>
      <c r="AK696" s="17"/>
      <c r="AL696" s="17"/>
      <c r="AM696" s="17"/>
      <c r="AN696" s="17"/>
      <c r="AO696" s="17"/>
      <c r="AP696" s="17"/>
      <c r="AQ696" s="17"/>
      <c r="AR696" s="17"/>
      <c r="AS696" s="17"/>
      <c r="AT696" s="17"/>
      <c r="AU696" s="17"/>
      <c r="AV696" s="17"/>
      <c r="AW696" s="17"/>
      <c r="AX696" s="17"/>
      <c r="AY696" s="17"/>
      <c r="AZ696" s="17"/>
      <c r="BA696" s="17"/>
    </row>
    <row r="697" spans="2:53" x14ac:dyDescent="0.35">
      <c r="B697" t="s">
        <v>356</v>
      </c>
      <c r="C697" s="17">
        <v>0.35781090899301599</v>
      </c>
      <c r="D697" s="17">
        <v>0.32830814003296199</v>
      </c>
      <c r="E697" s="17">
        <v>0.38382153966903299</v>
      </c>
      <c r="F697" s="17"/>
      <c r="G697" s="17">
        <v>0.38572402624211</v>
      </c>
      <c r="H697" s="17">
        <v>0.24016421759480999</v>
      </c>
      <c r="I697" s="17">
        <v>0.37198333064446498</v>
      </c>
      <c r="J697" s="17">
        <v>0.34592538261873301</v>
      </c>
      <c r="K697" s="17">
        <v>0.35338437525237798</v>
      </c>
      <c r="L697" s="17">
        <v>0.42712157921994298</v>
      </c>
      <c r="M697" s="17"/>
      <c r="N697" s="17">
        <v>0.332098960070143</v>
      </c>
      <c r="O697" s="17">
        <v>0.37628711752704802</v>
      </c>
      <c r="P697" s="17"/>
      <c r="Q697" s="17">
        <v>0.261141875008641</v>
      </c>
      <c r="R697" s="17">
        <v>0.35029041704750602</v>
      </c>
      <c r="S697" s="17">
        <v>0.37333901834668298</v>
      </c>
      <c r="T697" s="17">
        <v>0.39971155979920803</v>
      </c>
      <c r="U697" s="17">
        <v>0.35049992391828599</v>
      </c>
      <c r="V697" s="17">
        <v>0.39651224576004102</v>
      </c>
      <c r="W697" s="17">
        <v>0.394891092627014</v>
      </c>
      <c r="X697" s="17">
        <v>0.407425557793474</v>
      </c>
      <c r="Y697" s="17">
        <v>0.212640159466503</v>
      </c>
      <c r="Z697" s="17">
        <v>0.38499797072428898</v>
      </c>
      <c r="AA697" s="17">
        <v>0.30734185465066499</v>
      </c>
      <c r="AB697" s="17">
        <v>0.22483281159122601</v>
      </c>
      <c r="AC697" s="17">
        <v>0.42091918398373901</v>
      </c>
      <c r="AD697" s="17">
        <v>0.26759552093146399</v>
      </c>
      <c r="AE697" s="17">
        <v>0.48020077849154302</v>
      </c>
      <c r="AF697" s="17"/>
      <c r="AG697" s="17">
        <v>0.34423226331991302</v>
      </c>
      <c r="AH697" s="17">
        <v>0.29209771636911802</v>
      </c>
      <c r="AI697" s="17">
        <v>0.394793685310383</v>
      </c>
      <c r="AJ697" s="17">
        <v>0.406860530851748</v>
      </c>
      <c r="AK697" s="17">
        <v>0.31200267207668197</v>
      </c>
      <c r="AL697" s="17">
        <v>0.35860186719585602</v>
      </c>
      <c r="AM697" s="17"/>
      <c r="AN697" s="17">
        <v>0.387993143314386</v>
      </c>
      <c r="AO697" s="17">
        <v>0.36815608616041001</v>
      </c>
      <c r="AP697" s="17">
        <v>0.31479946741341802</v>
      </c>
      <c r="AQ697" s="17"/>
      <c r="AR697" s="17">
        <v>0.38782251470063001</v>
      </c>
      <c r="AS697" s="17">
        <v>0.36681423539363001</v>
      </c>
      <c r="AT697" s="17">
        <v>0.34255413968045301</v>
      </c>
      <c r="AU697" s="17"/>
      <c r="AV697" s="17">
        <v>0.48536540119486199</v>
      </c>
      <c r="AW697" s="17">
        <v>0.357610506392262</v>
      </c>
      <c r="AX697" s="17">
        <v>0.32828567763023497</v>
      </c>
      <c r="AY697" s="17"/>
      <c r="AZ697" s="17">
        <v>0.365378380199125</v>
      </c>
      <c r="BA697" s="17">
        <v>0.34228944594814398</v>
      </c>
    </row>
    <row r="698" spans="2:53" x14ac:dyDescent="0.35">
      <c r="B698" t="s">
        <v>357</v>
      </c>
      <c r="C698" s="17">
        <v>0.33596128127911301</v>
      </c>
      <c r="D698" s="17">
        <v>0.34432356365703798</v>
      </c>
      <c r="E698" s="17">
        <v>0.32594891572526402</v>
      </c>
      <c r="F698" s="17"/>
      <c r="G698" s="17">
        <v>0.25188124710291798</v>
      </c>
      <c r="H698" s="17">
        <v>0.40073716944551002</v>
      </c>
      <c r="I698" s="17">
        <v>0.35768936963971298</v>
      </c>
      <c r="J698" s="17">
        <v>0.29036514654485801</v>
      </c>
      <c r="K698" s="17">
        <v>0.29866809498693397</v>
      </c>
      <c r="L698" s="17">
        <v>0.36408648329443399</v>
      </c>
      <c r="M698" s="17"/>
      <c r="N698" s="17">
        <v>0.34894766686248302</v>
      </c>
      <c r="O698" s="17">
        <v>0.326629465598341</v>
      </c>
      <c r="P698" s="17"/>
      <c r="Q698" s="17">
        <v>0.23448939591349699</v>
      </c>
      <c r="R698" s="17">
        <v>0.35409850185367298</v>
      </c>
      <c r="S698" s="17">
        <v>0.36585892317158902</v>
      </c>
      <c r="T698" s="17">
        <v>0.43331268234524101</v>
      </c>
      <c r="U698" s="17">
        <v>0.38757403354752201</v>
      </c>
      <c r="V698" s="17">
        <v>0.28891359581378701</v>
      </c>
      <c r="W698" s="17">
        <v>0.345426270086994</v>
      </c>
      <c r="X698" s="17">
        <v>0.42174215777864199</v>
      </c>
      <c r="Y698" s="17">
        <v>0.304902488654267</v>
      </c>
      <c r="Z698" s="17">
        <v>0.22117666829823401</v>
      </c>
      <c r="AA698" s="17">
        <v>0.23472611309848501</v>
      </c>
      <c r="AB698" s="17">
        <v>0.36982145546497502</v>
      </c>
      <c r="AC698" s="17">
        <v>0.14388215069487201</v>
      </c>
      <c r="AD698" s="17">
        <v>0.28871881448791098</v>
      </c>
      <c r="AE698" s="17">
        <v>0.19089161868478899</v>
      </c>
      <c r="AF698" s="17"/>
      <c r="AG698" s="17">
        <v>0.34381957627576898</v>
      </c>
      <c r="AH698" s="17">
        <v>0.25851566948917998</v>
      </c>
      <c r="AI698" s="17">
        <v>0.40320381418778101</v>
      </c>
      <c r="AJ698" s="17">
        <v>0.42745117629240897</v>
      </c>
      <c r="AK698" s="17">
        <v>0.32557586814686301</v>
      </c>
      <c r="AL698" s="17">
        <v>0.31143021231613</v>
      </c>
      <c r="AM698" s="17"/>
      <c r="AN698" s="17">
        <v>0.40621188084969501</v>
      </c>
      <c r="AO698" s="17">
        <v>0.31986014843317501</v>
      </c>
      <c r="AP698" s="17">
        <v>0.27963175876754198</v>
      </c>
      <c r="AQ698" s="17"/>
      <c r="AR698" s="17">
        <v>0.29577843166769602</v>
      </c>
      <c r="AS698" s="17">
        <v>0.33441021571816398</v>
      </c>
      <c r="AT698" s="17">
        <v>0.35311164969333803</v>
      </c>
      <c r="AU698" s="17"/>
      <c r="AV698" s="17">
        <v>0.34350419249765002</v>
      </c>
      <c r="AW698" s="17">
        <v>0.32913946395308202</v>
      </c>
      <c r="AX698" s="17">
        <v>0.36258639138674198</v>
      </c>
      <c r="AY698" s="17"/>
      <c r="AZ698" s="17">
        <v>0.33392316670929401</v>
      </c>
      <c r="BA698" s="17">
        <v>0.34014161036330298</v>
      </c>
    </row>
    <row r="699" spans="2:53" x14ac:dyDescent="0.35">
      <c r="B699" t="s">
        <v>358</v>
      </c>
      <c r="C699" s="17">
        <v>0.30740827343031801</v>
      </c>
      <c r="D699" s="17">
        <v>0.31933446447033897</v>
      </c>
      <c r="E699" s="17">
        <v>0.29418372773717499</v>
      </c>
      <c r="F699" s="17"/>
      <c r="G699" s="17">
        <v>0.292110459005956</v>
      </c>
      <c r="H699" s="17">
        <v>0.29354546566877998</v>
      </c>
      <c r="I699" s="17">
        <v>0.33226006641466599</v>
      </c>
      <c r="J699" s="17">
        <v>0.30425712455311799</v>
      </c>
      <c r="K699" s="17">
        <v>0.24299122579538601</v>
      </c>
      <c r="L699" s="17">
        <v>0.34506613683646398</v>
      </c>
      <c r="M699" s="17"/>
      <c r="N699" s="17">
        <v>0.32316806173429002</v>
      </c>
      <c r="O699" s="17">
        <v>0.29608353348042799</v>
      </c>
      <c r="P699" s="17"/>
      <c r="Q699" s="17">
        <v>0.32367915736561798</v>
      </c>
      <c r="R699" s="17">
        <v>0.36727521366858201</v>
      </c>
      <c r="S699" s="17">
        <v>0.27760390057833301</v>
      </c>
      <c r="T699" s="17">
        <v>0.33787446698460499</v>
      </c>
      <c r="U699" s="17">
        <v>0.25737462265928501</v>
      </c>
      <c r="V699" s="17">
        <v>0.192240307552377</v>
      </c>
      <c r="W699" s="17">
        <v>0.35350629655591298</v>
      </c>
      <c r="X699" s="17">
        <v>0.36859531905630299</v>
      </c>
      <c r="Y699" s="17">
        <v>0.28610544035882401</v>
      </c>
      <c r="Z699" s="17">
        <v>0.294493972742429</v>
      </c>
      <c r="AA699" s="17">
        <v>0.32699135241118299</v>
      </c>
      <c r="AB699" s="17">
        <v>0.260472029841258</v>
      </c>
      <c r="AC699" s="17">
        <v>0.51844733029621104</v>
      </c>
      <c r="AD699" s="17">
        <v>0.21871762985565399</v>
      </c>
      <c r="AE699" s="17">
        <v>0.30096219945611402</v>
      </c>
      <c r="AF699" s="17"/>
      <c r="AG699" s="17">
        <v>0.31908147945377902</v>
      </c>
      <c r="AH699" s="17">
        <v>0.16439942359370999</v>
      </c>
      <c r="AI699" s="17">
        <v>0.38715828797941299</v>
      </c>
      <c r="AJ699" s="17">
        <v>0.35186267768826801</v>
      </c>
      <c r="AK699" s="17">
        <v>0.26955100498305801</v>
      </c>
      <c r="AL699" s="17">
        <v>0.32488572907825303</v>
      </c>
      <c r="AM699" s="17"/>
      <c r="AN699" s="17">
        <v>0.39936616349193499</v>
      </c>
      <c r="AO699" s="17">
        <v>0.26525603832546402</v>
      </c>
      <c r="AP699" s="17">
        <v>0.230532599520716</v>
      </c>
      <c r="AQ699" s="17"/>
      <c r="AR699" s="17">
        <v>0.25495506703889598</v>
      </c>
      <c r="AS699" s="17">
        <v>0.32118454868044699</v>
      </c>
      <c r="AT699" s="17">
        <v>0.30330302790874503</v>
      </c>
      <c r="AU699" s="17"/>
      <c r="AV699" s="17">
        <v>0.35175245793875398</v>
      </c>
      <c r="AW699" s="17">
        <v>0.30439433435222502</v>
      </c>
      <c r="AX699" s="17">
        <v>0.29167357336898198</v>
      </c>
      <c r="AY699" s="17"/>
      <c r="AZ699" s="17">
        <v>0.30296612585013</v>
      </c>
      <c r="BA699" s="17">
        <v>0.31651945834636902</v>
      </c>
    </row>
    <row r="700" spans="2:53" x14ac:dyDescent="0.35">
      <c r="B700" t="s">
        <v>359</v>
      </c>
      <c r="C700" s="17">
        <v>0.27407293992412601</v>
      </c>
      <c r="D700" s="17">
        <v>0.24436606194608701</v>
      </c>
      <c r="E700" s="17">
        <v>0.29685148515304599</v>
      </c>
      <c r="F700" s="17"/>
      <c r="G700" s="17">
        <v>0.16129139852451399</v>
      </c>
      <c r="H700" s="17">
        <v>0.207509359441443</v>
      </c>
      <c r="I700" s="17">
        <v>0.30281701554826301</v>
      </c>
      <c r="J700" s="17">
        <v>0.24492965582593501</v>
      </c>
      <c r="K700" s="17">
        <v>0.25146899508724602</v>
      </c>
      <c r="L700" s="17">
        <v>0.38451755016531902</v>
      </c>
      <c r="M700" s="17"/>
      <c r="N700" s="17">
        <v>0.28794797375911202</v>
      </c>
      <c r="O700" s="17">
        <v>0.26410255536397598</v>
      </c>
      <c r="P700" s="17"/>
      <c r="Q700" s="17">
        <v>0.23827539248159099</v>
      </c>
      <c r="R700" s="17">
        <v>0.22455326241379001</v>
      </c>
      <c r="S700" s="17">
        <v>0.308499320533415</v>
      </c>
      <c r="T700" s="17">
        <v>0.29218527963051499</v>
      </c>
      <c r="U700" s="17">
        <v>0.32145521361027202</v>
      </c>
      <c r="V700" s="17">
        <v>0.30129705496355202</v>
      </c>
      <c r="W700" s="17">
        <v>0.31367542363747403</v>
      </c>
      <c r="X700" s="17">
        <v>0.31533128389281301</v>
      </c>
      <c r="Y700" s="17">
        <v>0.19271736010098001</v>
      </c>
      <c r="Z700" s="17">
        <v>0.23738621407318899</v>
      </c>
      <c r="AA700" s="17">
        <v>0.20041056965818499</v>
      </c>
      <c r="AB700" s="17">
        <v>0.25631726023798801</v>
      </c>
      <c r="AC700" s="17">
        <v>0.358915546779008</v>
      </c>
      <c r="AD700" s="17">
        <v>0.43418510708339397</v>
      </c>
      <c r="AE700" s="17">
        <v>9.7047235919663993E-2</v>
      </c>
      <c r="AF700" s="17"/>
      <c r="AG700" s="17">
        <v>0.32499109901822698</v>
      </c>
      <c r="AH700" s="17">
        <v>0.109640693760529</v>
      </c>
      <c r="AI700" s="17">
        <v>0.27042888649899299</v>
      </c>
      <c r="AJ700" s="17">
        <v>0.38275920197122398</v>
      </c>
      <c r="AK700" s="17">
        <v>0.19224445230575099</v>
      </c>
      <c r="AL700" s="17">
        <v>0.28936364060959602</v>
      </c>
      <c r="AM700" s="17"/>
      <c r="AN700" s="17">
        <v>0.317479847590592</v>
      </c>
      <c r="AO700" s="17">
        <v>0.27806606042690402</v>
      </c>
      <c r="AP700" s="17">
        <v>0.223335550694059</v>
      </c>
      <c r="AQ700" s="17"/>
      <c r="AR700" s="17">
        <v>0.197589723531404</v>
      </c>
      <c r="AS700" s="17">
        <v>0.30616912303618798</v>
      </c>
      <c r="AT700" s="17">
        <v>0.27002713819666302</v>
      </c>
      <c r="AU700" s="17"/>
      <c r="AV700" s="17">
        <v>0.30560673438215902</v>
      </c>
      <c r="AW700" s="17">
        <v>0.29353321215327499</v>
      </c>
      <c r="AX700" s="17">
        <v>0.237180449162985</v>
      </c>
      <c r="AY700" s="17"/>
      <c r="AZ700" s="17">
        <v>0.27372637111804599</v>
      </c>
      <c r="BA700" s="17">
        <v>0.27478377908948998</v>
      </c>
    </row>
    <row r="701" spans="2:53" x14ac:dyDescent="0.35">
      <c r="B701" t="s">
        <v>360</v>
      </c>
      <c r="C701" s="17">
        <v>0.26030708833918598</v>
      </c>
      <c r="D701" s="17">
        <v>0.26374413482958098</v>
      </c>
      <c r="E701" s="17">
        <v>0.25534057791550302</v>
      </c>
      <c r="F701" s="17"/>
      <c r="G701" s="17">
        <v>0.135920093391143</v>
      </c>
      <c r="H701" s="17">
        <v>0.16744329774101699</v>
      </c>
      <c r="I701" s="17">
        <v>0.19997667134635599</v>
      </c>
      <c r="J701" s="17">
        <v>0.22209076809994799</v>
      </c>
      <c r="K701" s="17">
        <v>0.318095231253814</v>
      </c>
      <c r="L701" s="17">
        <v>0.41441327633543201</v>
      </c>
      <c r="M701" s="17"/>
      <c r="N701" s="17">
        <v>0.25258559472140701</v>
      </c>
      <c r="O701" s="17">
        <v>0.26585563414192698</v>
      </c>
      <c r="P701" s="17"/>
      <c r="Q701" s="17">
        <v>0.16779563554740201</v>
      </c>
      <c r="R701" s="17">
        <v>0.34265331212553701</v>
      </c>
      <c r="S701" s="17">
        <v>0.269717784462359</v>
      </c>
      <c r="T701" s="17">
        <v>0.17118261093289999</v>
      </c>
      <c r="U701" s="17">
        <v>0.29493356641718799</v>
      </c>
      <c r="V701" s="17">
        <v>0.28891132811054299</v>
      </c>
      <c r="W701" s="17">
        <v>0.30370066529209</v>
      </c>
      <c r="X701" s="17">
        <v>0.34797466896027601</v>
      </c>
      <c r="Y701" s="17">
        <v>0.238423775447268</v>
      </c>
      <c r="Z701" s="17">
        <v>0.26389488665470601</v>
      </c>
      <c r="AA701" s="17">
        <v>0.31867900609736899</v>
      </c>
      <c r="AB701" s="17">
        <v>0.18296473476314801</v>
      </c>
      <c r="AC701" s="17">
        <v>0.20445597552794301</v>
      </c>
      <c r="AD701" s="17">
        <v>0.62211912681428605</v>
      </c>
      <c r="AE701" s="17">
        <v>0.13590115031324501</v>
      </c>
      <c r="AF701" s="17"/>
      <c r="AG701" s="17">
        <v>0.301572106395529</v>
      </c>
      <c r="AH701" s="17">
        <v>0.29067337882792099</v>
      </c>
      <c r="AI701" s="17">
        <v>0.19607821026406799</v>
      </c>
      <c r="AJ701" s="17">
        <v>0.332845487088685</v>
      </c>
      <c r="AK701" s="17">
        <v>0.287726053021927</v>
      </c>
      <c r="AL701" s="17">
        <v>0.21049949889465999</v>
      </c>
      <c r="AM701" s="17"/>
      <c r="AN701" s="17">
        <v>0.280580508560554</v>
      </c>
      <c r="AO701" s="17">
        <v>0.23944617074690999</v>
      </c>
      <c r="AP701" s="17">
        <v>0.25908146508375601</v>
      </c>
      <c r="AQ701" s="17"/>
      <c r="AR701" s="17">
        <v>0.240971912449089</v>
      </c>
      <c r="AS701" s="17">
        <v>0.31065669273740398</v>
      </c>
      <c r="AT701" s="17">
        <v>0.232036716267847</v>
      </c>
      <c r="AU701" s="17"/>
      <c r="AV701" s="17">
        <v>0.32281659093522103</v>
      </c>
      <c r="AW701" s="17">
        <v>0.26792713611797903</v>
      </c>
      <c r="AX701" s="17">
        <v>0.23186043012851101</v>
      </c>
      <c r="AY701" s="17"/>
      <c r="AZ701" s="17">
        <v>0.27114567345603402</v>
      </c>
      <c r="BA701" s="17">
        <v>0.238076320125093</v>
      </c>
    </row>
    <row r="702" spans="2:53" x14ac:dyDescent="0.35">
      <c r="B702" t="s">
        <v>361</v>
      </c>
      <c r="C702" s="17">
        <v>0.23803137855260001</v>
      </c>
      <c r="D702" s="17">
        <v>0.216673674736894</v>
      </c>
      <c r="E702" s="17">
        <v>0.25647473715694902</v>
      </c>
      <c r="F702" s="17"/>
      <c r="G702" s="17">
        <v>0.19568543105498501</v>
      </c>
      <c r="H702" s="17">
        <v>0.24184226364270101</v>
      </c>
      <c r="I702" s="17">
        <v>0.229019870199868</v>
      </c>
      <c r="J702" s="17">
        <v>0.24339724530866899</v>
      </c>
      <c r="K702" s="17">
        <v>0.211278024909972</v>
      </c>
      <c r="L702" s="17">
        <v>0.272426338465521</v>
      </c>
      <c r="M702" s="17"/>
      <c r="N702" s="17">
        <v>0.24885868838025499</v>
      </c>
      <c r="O702" s="17">
        <v>0.230251041292348</v>
      </c>
      <c r="P702" s="17"/>
      <c r="Q702" s="17">
        <v>0.19023523553456301</v>
      </c>
      <c r="R702" s="17">
        <v>0.30942417356881002</v>
      </c>
      <c r="S702" s="17">
        <v>0.23478231048735701</v>
      </c>
      <c r="T702" s="17">
        <v>0.26582085349875501</v>
      </c>
      <c r="U702" s="17">
        <v>0.278644431341878</v>
      </c>
      <c r="V702" s="17">
        <v>0.26920730097946999</v>
      </c>
      <c r="W702" s="17">
        <v>0.22545921310299599</v>
      </c>
      <c r="X702" s="17">
        <v>0.16849829999847499</v>
      </c>
      <c r="Y702" s="17">
        <v>0.196711503866972</v>
      </c>
      <c r="Z702" s="17">
        <v>0.25180451424967099</v>
      </c>
      <c r="AA702" s="17">
        <v>0.21869979719069699</v>
      </c>
      <c r="AB702" s="17">
        <v>0.191387056411019</v>
      </c>
      <c r="AC702" s="17">
        <v>0.35179091963008102</v>
      </c>
      <c r="AD702" s="17">
        <v>6.3003495253121405E-2</v>
      </c>
      <c r="AE702" s="17">
        <v>0.15661020618178301</v>
      </c>
      <c r="AF702" s="17"/>
      <c r="AG702" s="17">
        <v>0.23398108764476799</v>
      </c>
      <c r="AH702" s="17">
        <v>0.22521645712237601</v>
      </c>
      <c r="AI702" s="17">
        <v>0.297217252909109</v>
      </c>
      <c r="AJ702" s="17">
        <v>0.288377171513514</v>
      </c>
      <c r="AK702" s="17">
        <v>0.284969320705804</v>
      </c>
      <c r="AL702" s="17">
        <v>0.17846497483010801</v>
      </c>
      <c r="AM702" s="17"/>
      <c r="AN702" s="17">
        <v>0.27845589751975902</v>
      </c>
      <c r="AO702" s="17">
        <v>0.219986690493996</v>
      </c>
      <c r="AP702" s="17">
        <v>0.21260283648567399</v>
      </c>
      <c r="AQ702" s="17"/>
      <c r="AR702" s="17">
        <v>0.226789750411966</v>
      </c>
      <c r="AS702" s="17">
        <v>0.26091480680672702</v>
      </c>
      <c r="AT702" s="17">
        <v>0.229899407873459</v>
      </c>
      <c r="AU702" s="17"/>
      <c r="AV702" s="17">
        <v>0.29637767225574302</v>
      </c>
      <c r="AW702" s="17">
        <v>0.24825402469909599</v>
      </c>
      <c r="AX702" s="17">
        <v>0.204996689042795</v>
      </c>
      <c r="AY702" s="17"/>
      <c r="AZ702" s="17">
        <v>0.237987986214245</v>
      </c>
      <c r="BA702" s="17">
        <v>0.238120379562035</v>
      </c>
    </row>
    <row r="703" spans="2:53" x14ac:dyDescent="0.35">
      <c r="B703" t="s">
        <v>362</v>
      </c>
      <c r="C703" s="17">
        <v>0.23689964445293499</v>
      </c>
      <c r="D703" s="17">
        <v>0.24688653468101401</v>
      </c>
      <c r="E703" s="17">
        <v>0.22506625601073199</v>
      </c>
      <c r="F703" s="17"/>
      <c r="G703" s="17">
        <v>0.22461194560449099</v>
      </c>
      <c r="H703" s="17">
        <v>0.20659727376072501</v>
      </c>
      <c r="I703" s="17">
        <v>0.20232588384686101</v>
      </c>
      <c r="J703" s="17">
        <v>0.20438566641530501</v>
      </c>
      <c r="K703" s="17">
        <v>0.25760620661552303</v>
      </c>
      <c r="L703" s="17">
        <v>0.29488637579541999</v>
      </c>
      <c r="M703" s="17"/>
      <c r="N703" s="17">
        <v>0.25646166364228001</v>
      </c>
      <c r="O703" s="17">
        <v>0.222842680238621</v>
      </c>
      <c r="P703" s="17"/>
      <c r="Q703" s="17">
        <v>0.20576527908973899</v>
      </c>
      <c r="R703" s="17">
        <v>0.210784312092308</v>
      </c>
      <c r="S703" s="17">
        <v>0.25647583852767603</v>
      </c>
      <c r="T703" s="17">
        <v>0.279360878807482</v>
      </c>
      <c r="U703" s="17">
        <v>0.24568247624164</v>
      </c>
      <c r="V703" s="17">
        <v>0.15901109272286901</v>
      </c>
      <c r="W703" s="17">
        <v>0.188547685667004</v>
      </c>
      <c r="X703" s="17">
        <v>0.18033006383108</v>
      </c>
      <c r="Y703" s="17">
        <v>0.31603013757950899</v>
      </c>
      <c r="Z703" s="17">
        <v>0.248888618307433</v>
      </c>
      <c r="AA703" s="17">
        <v>0.33006257016707102</v>
      </c>
      <c r="AB703" s="17">
        <v>0.25884967530633002</v>
      </c>
      <c r="AC703" s="17">
        <v>0.42583556384848198</v>
      </c>
      <c r="AD703" s="17">
        <v>0.125400356186572</v>
      </c>
      <c r="AE703" s="17">
        <v>0.33012657355685499</v>
      </c>
      <c r="AF703" s="17"/>
      <c r="AG703" s="17">
        <v>0.272098765037455</v>
      </c>
      <c r="AH703" s="17">
        <v>0.16287217108393701</v>
      </c>
      <c r="AI703" s="17">
        <v>0.25140192632777503</v>
      </c>
      <c r="AJ703" s="17">
        <v>0.24483893505885601</v>
      </c>
      <c r="AK703" s="17">
        <v>0.19310614419618299</v>
      </c>
      <c r="AL703" s="17">
        <v>0.246248689008954</v>
      </c>
      <c r="AM703" s="17"/>
      <c r="AN703" s="17">
        <v>0.29154780108096501</v>
      </c>
      <c r="AO703" s="17">
        <v>0.238503978671947</v>
      </c>
      <c r="AP703" s="17">
        <v>0.19202883240634999</v>
      </c>
      <c r="AQ703" s="17"/>
      <c r="AR703" s="17">
        <v>0.23894465267971901</v>
      </c>
      <c r="AS703" s="17">
        <v>0.221053499347447</v>
      </c>
      <c r="AT703" s="17">
        <v>0.25423236310657799</v>
      </c>
      <c r="AU703" s="17"/>
      <c r="AV703" s="17">
        <v>0.28464653107971699</v>
      </c>
      <c r="AW703" s="17">
        <v>0.244194767337825</v>
      </c>
      <c r="AX703" s="17">
        <v>0.21486063527551599</v>
      </c>
      <c r="AY703" s="17"/>
      <c r="AZ703" s="17">
        <v>0.251295860707895</v>
      </c>
      <c r="BA703" s="17">
        <v>0.20737190229159699</v>
      </c>
    </row>
    <row r="704" spans="2:53" x14ac:dyDescent="0.35">
      <c r="B704" t="s">
        <v>363</v>
      </c>
      <c r="C704" s="17">
        <v>0.20758221012122</v>
      </c>
      <c r="D704" s="17">
        <v>0.203329210119087</v>
      </c>
      <c r="E704" s="17">
        <v>0.20798879343243601</v>
      </c>
      <c r="F704" s="17"/>
      <c r="G704" s="17">
        <v>0.110235689318749</v>
      </c>
      <c r="H704" s="17">
        <v>0.141659357284358</v>
      </c>
      <c r="I704" s="17">
        <v>0.208808863369804</v>
      </c>
      <c r="J704" s="17">
        <v>0.22793193484257601</v>
      </c>
      <c r="K704" s="17">
        <v>0.21491429519225899</v>
      </c>
      <c r="L704" s="17">
        <v>0.281862948015347</v>
      </c>
      <c r="M704" s="17"/>
      <c r="N704" s="17">
        <v>0.218748626928328</v>
      </c>
      <c r="O704" s="17">
        <v>0.19955819583413001</v>
      </c>
      <c r="P704" s="17"/>
      <c r="Q704" s="17">
        <v>0.12804040292882801</v>
      </c>
      <c r="R704" s="17">
        <v>0.145558358241208</v>
      </c>
      <c r="S704" s="17">
        <v>0.21713025242128201</v>
      </c>
      <c r="T704" s="17">
        <v>0.213814608884181</v>
      </c>
      <c r="U704" s="17">
        <v>0.21268891259838399</v>
      </c>
      <c r="V704" s="17">
        <v>0.31218544235449702</v>
      </c>
      <c r="W704" s="17">
        <v>0.19314715205847099</v>
      </c>
      <c r="X704" s="17">
        <v>0.25162861905164002</v>
      </c>
      <c r="Y704" s="17">
        <v>0.16908937590104101</v>
      </c>
      <c r="Z704" s="17">
        <v>0.18234332221001501</v>
      </c>
      <c r="AA704" s="17">
        <v>0.240863114935537</v>
      </c>
      <c r="AB704" s="17">
        <v>0.238834118896319</v>
      </c>
      <c r="AC704" s="17">
        <v>0.609329683319077</v>
      </c>
      <c r="AD704" s="17">
        <v>0.22410456522641301</v>
      </c>
      <c r="AE704" s="17">
        <v>0.15661020618178301</v>
      </c>
      <c r="AF704" s="17"/>
      <c r="AG704" s="17">
        <v>0.232519412355401</v>
      </c>
      <c r="AH704" s="17">
        <v>0.123746059115691</v>
      </c>
      <c r="AI704" s="17">
        <v>0.25165980991440101</v>
      </c>
      <c r="AJ704" s="17">
        <v>0.28733923190520499</v>
      </c>
      <c r="AK704" s="17">
        <v>0.27034717824145399</v>
      </c>
      <c r="AL704" s="17">
        <v>0.13698031913979899</v>
      </c>
      <c r="AM704" s="17"/>
      <c r="AN704" s="17">
        <v>0.26362157212144899</v>
      </c>
      <c r="AO704" s="17">
        <v>0.177083005243344</v>
      </c>
      <c r="AP704" s="17">
        <v>0.19608546644032099</v>
      </c>
      <c r="AQ704" s="17"/>
      <c r="AR704" s="17">
        <v>0.20961286705297499</v>
      </c>
      <c r="AS704" s="17">
        <v>0.252913348314593</v>
      </c>
      <c r="AT704" s="17">
        <v>0.17880820924353</v>
      </c>
      <c r="AU704" s="17"/>
      <c r="AV704" s="17">
        <v>0.267696219080793</v>
      </c>
      <c r="AW704" s="17">
        <v>0.247501250006712</v>
      </c>
      <c r="AX704" s="17">
        <v>0.131019274488168</v>
      </c>
      <c r="AY704" s="17"/>
      <c r="AZ704" s="17">
        <v>0.21528927237534301</v>
      </c>
      <c r="BA704" s="17">
        <v>0.19177443514543699</v>
      </c>
    </row>
    <row r="705" spans="2:53" x14ac:dyDescent="0.35">
      <c r="B705" t="s">
        <v>364</v>
      </c>
      <c r="C705" s="17">
        <v>0.18277268379988301</v>
      </c>
      <c r="D705" s="17">
        <v>0.19845102669293699</v>
      </c>
      <c r="E705" s="17">
        <v>0.16883627031286599</v>
      </c>
      <c r="F705" s="17"/>
      <c r="G705" s="17">
        <v>0.12417763730680199</v>
      </c>
      <c r="H705" s="17">
        <v>0.21353748145585</v>
      </c>
      <c r="I705" s="17">
        <v>0.178955026581158</v>
      </c>
      <c r="J705" s="17">
        <v>0.19352881409265099</v>
      </c>
      <c r="K705" s="17">
        <v>0.13123464716851799</v>
      </c>
      <c r="L705" s="17">
        <v>0.21284032716612999</v>
      </c>
      <c r="M705" s="17"/>
      <c r="N705" s="17">
        <v>0.20250105677768801</v>
      </c>
      <c r="O705" s="17">
        <v>0.16859618032795701</v>
      </c>
      <c r="P705" s="17"/>
      <c r="Q705" s="17">
        <v>0.130995592346176</v>
      </c>
      <c r="R705" s="17">
        <v>0.23645408417288299</v>
      </c>
      <c r="S705" s="17">
        <v>0.232338987083199</v>
      </c>
      <c r="T705" s="17">
        <v>0.198043163886016</v>
      </c>
      <c r="U705" s="17">
        <v>0.210830983480043</v>
      </c>
      <c r="V705" s="17">
        <v>0.13096793733402501</v>
      </c>
      <c r="W705" s="17">
        <v>0.23550236262268301</v>
      </c>
      <c r="X705" s="17">
        <v>0.15385000150630901</v>
      </c>
      <c r="Y705" s="17">
        <v>0.15566000902550001</v>
      </c>
      <c r="Z705" s="17">
        <v>0.108356896888387</v>
      </c>
      <c r="AA705" s="17">
        <v>0.15851572769569799</v>
      </c>
      <c r="AB705" s="17">
        <v>0.22548514121006299</v>
      </c>
      <c r="AC705" s="17">
        <v>0.39769718191459702</v>
      </c>
      <c r="AD705" s="17">
        <v>0.125348186241383</v>
      </c>
      <c r="AE705" s="17">
        <v>0.20803358653229401</v>
      </c>
      <c r="AF705" s="17"/>
      <c r="AG705" s="17">
        <v>0.24159324533287199</v>
      </c>
      <c r="AH705" s="17">
        <v>0.13612859697065899</v>
      </c>
      <c r="AI705" s="17">
        <v>0.19847240011572101</v>
      </c>
      <c r="AJ705" s="17">
        <v>0.199203409149385</v>
      </c>
      <c r="AK705" s="17">
        <v>0.26020045135325298</v>
      </c>
      <c r="AL705" s="17">
        <v>0.10945474982530901</v>
      </c>
      <c r="AM705" s="17"/>
      <c r="AN705" s="17">
        <v>0.18539472375546501</v>
      </c>
      <c r="AO705" s="17">
        <v>0.191543874144325</v>
      </c>
      <c r="AP705" s="17">
        <v>0.20291757050454901</v>
      </c>
      <c r="AQ705" s="17"/>
      <c r="AR705" s="17">
        <v>0.18102823430718601</v>
      </c>
      <c r="AS705" s="17">
        <v>0.211551484450687</v>
      </c>
      <c r="AT705" s="17">
        <v>0.16367733406753401</v>
      </c>
      <c r="AU705" s="17"/>
      <c r="AV705" s="17">
        <v>0.19245203968184199</v>
      </c>
      <c r="AW705" s="17">
        <v>0.189554681779913</v>
      </c>
      <c r="AX705" s="17">
        <v>0.17129150105464899</v>
      </c>
      <c r="AY705" s="17"/>
      <c r="AZ705" s="17">
        <v>0.194543888399272</v>
      </c>
      <c r="BA705" s="17">
        <v>0.158629041596721</v>
      </c>
    </row>
    <row r="706" spans="2:53" x14ac:dyDescent="0.35">
      <c r="B706" t="s">
        <v>365</v>
      </c>
      <c r="C706" s="17">
        <v>0.18065382589173001</v>
      </c>
      <c r="D706" s="17">
        <v>0.221297278352587</v>
      </c>
      <c r="E706" s="17">
        <v>0.145036635434037</v>
      </c>
      <c r="F706" s="17"/>
      <c r="G706" s="17">
        <v>0.22960367552397801</v>
      </c>
      <c r="H706" s="17">
        <v>0.16672848960018699</v>
      </c>
      <c r="I706" s="17">
        <v>0.17608821068810701</v>
      </c>
      <c r="J706" s="17">
        <v>0.191631531785701</v>
      </c>
      <c r="K706" s="17">
        <v>0.150136323078954</v>
      </c>
      <c r="L706" s="17">
        <v>0.180422796741805</v>
      </c>
      <c r="M706" s="17"/>
      <c r="N706" s="17">
        <v>0.21537672209436101</v>
      </c>
      <c r="O706" s="17">
        <v>0.15570249011123999</v>
      </c>
      <c r="P706" s="17"/>
      <c r="Q706" s="17">
        <v>0.18980037027607899</v>
      </c>
      <c r="R706" s="17">
        <v>0.19096626393722099</v>
      </c>
      <c r="S706" s="17">
        <v>0.17328357391068799</v>
      </c>
      <c r="T706" s="17">
        <v>0.180189980036432</v>
      </c>
      <c r="U706" s="17">
        <v>0.20029932916812601</v>
      </c>
      <c r="V706" s="17">
        <v>0.108511628081975</v>
      </c>
      <c r="W706" s="17">
        <v>0.18260769621220899</v>
      </c>
      <c r="X706" s="17">
        <v>0.163846274606613</v>
      </c>
      <c r="Y706" s="17">
        <v>0.18125967706964699</v>
      </c>
      <c r="Z706" s="17">
        <v>0.21121989717086101</v>
      </c>
      <c r="AA706" s="17">
        <v>0.23233182899223001</v>
      </c>
      <c r="AB706" s="17">
        <v>0.21281876695173699</v>
      </c>
      <c r="AC706" s="17">
        <v>0.23440676137573799</v>
      </c>
      <c r="AD706" s="17">
        <v>0</v>
      </c>
      <c r="AE706" s="17">
        <v>0.37578661547236503</v>
      </c>
      <c r="AF706" s="17"/>
      <c r="AG706" s="17">
        <v>0.223115042648351</v>
      </c>
      <c r="AH706" s="17">
        <v>0.16046712000475699</v>
      </c>
      <c r="AI706" s="17">
        <v>0.19617536325785101</v>
      </c>
      <c r="AJ706" s="17">
        <v>0.14427454160014899</v>
      </c>
      <c r="AK706" s="17">
        <v>0.23619626266591701</v>
      </c>
      <c r="AL706" s="17">
        <v>0.17893181701555</v>
      </c>
      <c r="AM706" s="17"/>
      <c r="AN706" s="17">
        <v>0.173356495285788</v>
      </c>
      <c r="AO706" s="17">
        <v>0.179384818226552</v>
      </c>
      <c r="AP706" s="17">
        <v>0.19396182254845901</v>
      </c>
      <c r="AQ706" s="17"/>
      <c r="AR706" s="17">
        <v>0.19430553766150499</v>
      </c>
      <c r="AS706" s="17">
        <v>0.19671768621990601</v>
      </c>
      <c r="AT706" s="17">
        <v>0.17139588257857999</v>
      </c>
      <c r="AU706" s="17"/>
      <c r="AV706" s="17">
        <v>0.22197233368802</v>
      </c>
      <c r="AW706" s="17">
        <v>0.178607873382126</v>
      </c>
      <c r="AX706" s="17">
        <v>0.17299043289861499</v>
      </c>
      <c r="AY706" s="17"/>
      <c r="AZ706" s="17">
        <v>0.18491561908315499</v>
      </c>
      <c r="BA706" s="17">
        <v>0.171912561640575</v>
      </c>
    </row>
    <row r="707" spans="2:53" x14ac:dyDescent="0.35">
      <c r="B707" t="s">
        <v>366</v>
      </c>
      <c r="C707" s="17">
        <v>0.16768869391393099</v>
      </c>
      <c r="D707" s="17">
        <v>0.18497647220814101</v>
      </c>
      <c r="E707" s="17">
        <v>0.14923051626549599</v>
      </c>
      <c r="F707" s="17"/>
      <c r="G707" s="17">
        <v>0.139140088864321</v>
      </c>
      <c r="H707" s="17">
        <v>0.113968769106332</v>
      </c>
      <c r="I707" s="17">
        <v>0.18167996998398001</v>
      </c>
      <c r="J707" s="17">
        <v>0.14831130375368201</v>
      </c>
      <c r="K707" s="17">
        <v>0.177994146400028</v>
      </c>
      <c r="L707" s="17">
        <v>0.215503568827521</v>
      </c>
      <c r="M707" s="17"/>
      <c r="N707" s="17">
        <v>0.17085778884852401</v>
      </c>
      <c r="O707" s="17">
        <v>0.16541143134424599</v>
      </c>
      <c r="P707" s="17"/>
      <c r="Q707" s="17">
        <v>0.100831663677085</v>
      </c>
      <c r="R707" s="17">
        <v>0.12298227272170199</v>
      </c>
      <c r="S707" s="17">
        <v>9.9518038743177897E-2</v>
      </c>
      <c r="T707" s="17">
        <v>0.182342576592504</v>
      </c>
      <c r="U707" s="17">
        <v>0.24881516281916899</v>
      </c>
      <c r="V707" s="17">
        <v>0.14784810066901299</v>
      </c>
      <c r="W707" s="17">
        <v>0.21736938299859401</v>
      </c>
      <c r="X707" s="17">
        <v>0.17919068123255799</v>
      </c>
      <c r="Y707" s="17">
        <v>0.14871679648014099</v>
      </c>
      <c r="Z707" s="17">
        <v>0.19273954643372601</v>
      </c>
      <c r="AA707" s="17">
        <v>0.261276412957272</v>
      </c>
      <c r="AB707" s="17">
        <v>0.19332561314795799</v>
      </c>
      <c r="AC707" s="17">
        <v>0.130584321554471</v>
      </c>
      <c r="AD707" s="17">
        <v>0</v>
      </c>
      <c r="AE707" s="17">
        <v>0.10636215328149499</v>
      </c>
      <c r="AF707" s="17"/>
      <c r="AG707" s="17">
        <v>0.19374135064440201</v>
      </c>
      <c r="AH707" s="17">
        <v>9.58065446792703E-2</v>
      </c>
      <c r="AI707" s="17">
        <v>0.23904032196034899</v>
      </c>
      <c r="AJ707" s="17">
        <v>0.224399542862359</v>
      </c>
      <c r="AK707" s="17">
        <v>0.200833338826093</v>
      </c>
      <c r="AL707" s="17">
        <v>0.113903372756875</v>
      </c>
      <c r="AM707" s="17"/>
      <c r="AN707" s="17">
        <v>0.240780063089226</v>
      </c>
      <c r="AO707" s="17">
        <v>0.13473309394255301</v>
      </c>
      <c r="AP707" s="17">
        <v>0.137381037412552</v>
      </c>
      <c r="AQ707" s="17"/>
      <c r="AR707" s="17">
        <v>0.18895776864143399</v>
      </c>
      <c r="AS707" s="17">
        <v>0.194059746047893</v>
      </c>
      <c r="AT707" s="17">
        <v>0.144607396579255</v>
      </c>
      <c r="AU707" s="17"/>
      <c r="AV707" s="17">
        <v>0.175235057150636</v>
      </c>
      <c r="AW707" s="17">
        <v>0.19235729463521101</v>
      </c>
      <c r="AX707" s="17">
        <v>0.13258954893313299</v>
      </c>
      <c r="AY707" s="17"/>
      <c r="AZ707" s="17">
        <v>0.170171258674989</v>
      </c>
      <c r="BA707" s="17">
        <v>0.16259676344656801</v>
      </c>
    </row>
    <row r="708" spans="2:53" x14ac:dyDescent="0.35">
      <c r="B708" t="s">
        <v>367</v>
      </c>
      <c r="C708" s="17">
        <v>0.147386374851357</v>
      </c>
      <c r="D708" s="17">
        <v>0.15935108520369901</v>
      </c>
      <c r="E708" s="17">
        <v>0.13346493111777899</v>
      </c>
      <c r="F708" s="17"/>
      <c r="G708" s="17">
        <v>0.13980708206784101</v>
      </c>
      <c r="H708" s="17">
        <v>0.172133305403076</v>
      </c>
      <c r="I708" s="17">
        <v>0.13093808705886101</v>
      </c>
      <c r="J708" s="17">
        <v>0.16703414155910001</v>
      </c>
      <c r="K708" s="17">
        <v>0.142950588818438</v>
      </c>
      <c r="L708" s="17">
        <v>0.134902226363488</v>
      </c>
      <c r="M708" s="17"/>
      <c r="N708" s="17">
        <v>0.154981526479925</v>
      </c>
      <c r="O708" s="17">
        <v>0.141928616446579</v>
      </c>
      <c r="P708" s="17"/>
      <c r="Q708" s="17">
        <v>0.18403004208926499</v>
      </c>
      <c r="R708" s="17">
        <v>0.12072270407845501</v>
      </c>
      <c r="S708" s="17">
        <v>0.11643545179277</v>
      </c>
      <c r="T708" s="17">
        <v>0.20095698569605</v>
      </c>
      <c r="U708" s="17">
        <v>0.12336819621096599</v>
      </c>
      <c r="V708" s="17">
        <v>0.15593936671198699</v>
      </c>
      <c r="W708" s="17">
        <v>0.15779483622736801</v>
      </c>
      <c r="X708" s="17">
        <v>0.18706541938915999</v>
      </c>
      <c r="Y708" s="17">
        <v>6.1817429648515401E-2</v>
      </c>
      <c r="Z708" s="17">
        <v>0.124376201372089</v>
      </c>
      <c r="AA708" s="17">
        <v>0.12822556134614699</v>
      </c>
      <c r="AB708" s="17">
        <v>9.7783779954709299E-2</v>
      </c>
      <c r="AC708" s="17">
        <v>0.103822439821267</v>
      </c>
      <c r="AD708" s="17">
        <v>6.1064614167990798E-2</v>
      </c>
      <c r="AE708" s="17">
        <v>0.13689617032097501</v>
      </c>
      <c r="AF708" s="17"/>
      <c r="AG708" s="17">
        <v>0.16969396838897199</v>
      </c>
      <c r="AH708" s="17">
        <v>0.127490684876085</v>
      </c>
      <c r="AI708" s="17">
        <v>0.24515746328156701</v>
      </c>
      <c r="AJ708" s="17">
        <v>0.112970864148801</v>
      </c>
      <c r="AK708" s="17">
        <v>9.0550513410787098E-2</v>
      </c>
      <c r="AL708" s="17">
        <v>0.12772687535784999</v>
      </c>
      <c r="AM708" s="17"/>
      <c r="AN708" s="17">
        <v>0.205928189308488</v>
      </c>
      <c r="AO708" s="17">
        <v>0.15160482853266599</v>
      </c>
      <c r="AP708" s="17">
        <v>8.6469205944458699E-2</v>
      </c>
      <c r="AQ708" s="17"/>
      <c r="AR708" s="17">
        <v>0.164721468455753</v>
      </c>
      <c r="AS708" s="17">
        <v>0.16758179648005</v>
      </c>
      <c r="AT708" s="17">
        <v>0.124424574787819</v>
      </c>
      <c r="AU708" s="17"/>
      <c r="AV708" s="17">
        <v>0.23156966521421801</v>
      </c>
      <c r="AW708" s="17">
        <v>0.15798637709662899</v>
      </c>
      <c r="AX708" s="17">
        <v>0.114364606451275</v>
      </c>
      <c r="AY708" s="17"/>
      <c r="AZ708" s="17">
        <v>0.16438416648932999</v>
      </c>
      <c r="BA708" s="17">
        <v>0.11252260232187</v>
      </c>
    </row>
    <row r="709" spans="2:53" x14ac:dyDescent="0.35">
      <c r="B709" t="s">
        <v>368</v>
      </c>
      <c r="C709" s="17">
        <v>0.14429670553128601</v>
      </c>
      <c r="D709" s="17">
        <v>0.17099182185668199</v>
      </c>
      <c r="E709" s="17">
        <v>0.121721172044157</v>
      </c>
      <c r="F709" s="17"/>
      <c r="G709" s="17">
        <v>0.101734894513206</v>
      </c>
      <c r="H709" s="17">
        <v>0.159636120125565</v>
      </c>
      <c r="I709" s="17">
        <v>0.15648707094247</v>
      </c>
      <c r="J709" s="17">
        <v>0.14178507157564599</v>
      </c>
      <c r="K709" s="17">
        <v>0.117905645096727</v>
      </c>
      <c r="L709" s="17">
        <v>0.16148730993911301</v>
      </c>
      <c r="M709" s="17"/>
      <c r="N709" s="17">
        <v>0.17291231293113299</v>
      </c>
      <c r="O709" s="17">
        <v>0.123733972957667</v>
      </c>
      <c r="P709" s="17"/>
      <c r="Q709" s="17">
        <v>9.5291018051889595E-2</v>
      </c>
      <c r="R709" s="17">
        <v>0.121416911461817</v>
      </c>
      <c r="S709" s="17">
        <v>7.29611046141731E-2</v>
      </c>
      <c r="T709" s="17">
        <v>0.17684561163135501</v>
      </c>
      <c r="U709" s="17">
        <v>0.13247594384413999</v>
      </c>
      <c r="V709" s="17">
        <v>0.167128452650329</v>
      </c>
      <c r="W709" s="17">
        <v>0.14998590073843501</v>
      </c>
      <c r="X709" s="17">
        <v>0.16162388927840601</v>
      </c>
      <c r="Y709" s="17">
        <v>0.204328067280271</v>
      </c>
      <c r="Z709" s="17">
        <v>0.167264295673306</v>
      </c>
      <c r="AA709" s="17">
        <v>8.1526114236300698E-2</v>
      </c>
      <c r="AB709" s="17">
        <v>0.11603543131390701</v>
      </c>
      <c r="AC709" s="17">
        <v>0.45561335945134801</v>
      </c>
      <c r="AD709" s="17">
        <v>0.132398045565708</v>
      </c>
      <c r="AE709" s="17">
        <v>0.38019935245297798</v>
      </c>
      <c r="AF709" s="17"/>
      <c r="AG709" s="17">
        <v>0.17305564287761799</v>
      </c>
      <c r="AH709" s="17">
        <v>0.117177059195632</v>
      </c>
      <c r="AI709" s="17">
        <v>0.14472744516292199</v>
      </c>
      <c r="AJ709" s="17">
        <v>0.12304321043128499</v>
      </c>
      <c r="AK709" s="17">
        <v>0.162648550165988</v>
      </c>
      <c r="AL709" s="17">
        <v>0.106729014615272</v>
      </c>
      <c r="AM709" s="17"/>
      <c r="AN709" s="17">
        <v>0.181570839129853</v>
      </c>
      <c r="AO709" s="17">
        <v>0.132077367907107</v>
      </c>
      <c r="AP709" s="17">
        <v>0.125440794356283</v>
      </c>
      <c r="AQ709" s="17"/>
      <c r="AR709" s="17">
        <v>0.12424221647695</v>
      </c>
      <c r="AS709" s="17">
        <v>0.18135422397237599</v>
      </c>
      <c r="AT709" s="17">
        <v>0.124702460082661</v>
      </c>
      <c r="AU709" s="17"/>
      <c r="AV709" s="17">
        <v>0.18849609987503399</v>
      </c>
      <c r="AW709" s="17">
        <v>0.155831845061456</v>
      </c>
      <c r="AX709" s="17">
        <v>0.118551249472789</v>
      </c>
      <c r="AY709" s="17"/>
      <c r="AZ709" s="17">
        <v>0.16514085674406201</v>
      </c>
      <c r="BA709" s="17">
        <v>0.101543754916869</v>
      </c>
    </row>
    <row r="710" spans="2:53" x14ac:dyDescent="0.35">
      <c r="B710" t="s">
        <v>369</v>
      </c>
      <c r="C710" s="17">
        <v>0.14416001535154399</v>
      </c>
      <c r="D710" s="17">
        <v>0.15550339054175999</v>
      </c>
      <c r="E710" s="17">
        <v>0.13076457054065499</v>
      </c>
      <c r="F710" s="17"/>
      <c r="G710" s="17">
        <v>0.207822035319285</v>
      </c>
      <c r="H710" s="17">
        <v>0.136435887410605</v>
      </c>
      <c r="I710" s="17">
        <v>0.18769647790698901</v>
      </c>
      <c r="J710" s="17">
        <v>9.4569665419792004E-2</v>
      </c>
      <c r="K710" s="17">
        <v>0.134347818101652</v>
      </c>
      <c r="L710" s="17">
        <v>0.126840953923752</v>
      </c>
      <c r="M710" s="17"/>
      <c r="N710" s="17">
        <v>0.13955049407175099</v>
      </c>
      <c r="O710" s="17">
        <v>0.14747234599839601</v>
      </c>
      <c r="P710" s="17"/>
      <c r="Q710" s="17">
        <v>0.149289057715914</v>
      </c>
      <c r="R710" s="17">
        <v>0.14037335253303401</v>
      </c>
      <c r="S710" s="17">
        <v>0.19599033736508401</v>
      </c>
      <c r="T710" s="17">
        <v>0.14464672456449801</v>
      </c>
      <c r="U710" s="17">
        <v>0.15967121080668401</v>
      </c>
      <c r="V710" s="17">
        <v>0.16227500789585</v>
      </c>
      <c r="W710" s="17">
        <v>0.13416284627946501</v>
      </c>
      <c r="X710" s="17">
        <v>0.101236768185297</v>
      </c>
      <c r="Y710" s="17">
        <v>9.4727438066899303E-2</v>
      </c>
      <c r="Z710" s="17">
        <v>0.125070762759426</v>
      </c>
      <c r="AA710" s="17">
        <v>0.17064731584246301</v>
      </c>
      <c r="AB710" s="17">
        <v>2.9608349899558399E-2</v>
      </c>
      <c r="AC710" s="17">
        <v>0.13151387521600499</v>
      </c>
      <c r="AD710" s="17">
        <v>0.19280490991073801</v>
      </c>
      <c r="AE710" s="17">
        <v>9.1332663204540102E-2</v>
      </c>
      <c r="AF710" s="17"/>
      <c r="AG710" s="17">
        <v>0.156436408066677</v>
      </c>
      <c r="AH710" s="17">
        <v>9.3284870556301996E-2</v>
      </c>
      <c r="AI710" s="17">
        <v>0.18945056999186599</v>
      </c>
      <c r="AJ710" s="17">
        <v>0.159127113467977</v>
      </c>
      <c r="AK710" s="17">
        <v>0.12101413089713201</v>
      </c>
      <c r="AL710" s="17">
        <v>0.116005842387018</v>
      </c>
      <c r="AM710" s="17"/>
      <c r="AN710" s="17">
        <v>0.179899011072746</v>
      </c>
      <c r="AO710" s="17">
        <v>0.115813881568611</v>
      </c>
      <c r="AP710" s="17">
        <v>0.152869807623465</v>
      </c>
      <c r="AQ710" s="17"/>
      <c r="AR710" s="17">
        <v>0.222273423210257</v>
      </c>
      <c r="AS710" s="17">
        <v>0.125417194554826</v>
      </c>
      <c r="AT710" s="17">
        <v>0.14738218277867701</v>
      </c>
      <c r="AU710" s="17"/>
      <c r="AV710" s="17">
        <v>0.22661877418314499</v>
      </c>
      <c r="AW710" s="17">
        <v>0.149443738952108</v>
      </c>
      <c r="AX710" s="17">
        <v>0.11614358453064499</v>
      </c>
      <c r="AY710" s="17"/>
      <c r="AZ710" s="17">
        <v>0.15005107517763</v>
      </c>
      <c r="BA710" s="17">
        <v>0.13207700044533699</v>
      </c>
    </row>
    <row r="711" spans="2:53" x14ac:dyDescent="0.35">
      <c r="B711" t="s">
        <v>130</v>
      </c>
      <c r="C711" s="17">
        <v>3.8904632246934003E-2</v>
      </c>
      <c r="D711" s="17">
        <v>2.6547528733303499E-2</v>
      </c>
      <c r="E711" s="17">
        <v>4.9793025922680902E-2</v>
      </c>
      <c r="F711" s="17"/>
      <c r="G711" s="17">
        <v>4.3772540953375599E-2</v>
      </c>
      <c r="H711" s="17">
        <v>2.3136448325274499E-2</v>
      </c>
      <c r="I711" s="17">
        <v>4.9841380987858001E-2</v>
      </c>
      <c r="J711" s="17">
        <v>3.8794788181345401E-2</v>
      </c>
      <c r="K711" s="17">
        <v>8.3216489881983394E-2</v>
      </c>
      <c r="L711" s="17">
        <v>1.6325857946903399E-2</v>
      </c>
      <c r="M711" s="17"/>
      <c r="N711" s="17">
        <v>2.9345073847594098E-2</v>
      </c>
      <c r="O711" s="17">
        <v>4.5773982952681001E-2</v>
      </c>
      <c r="P711" s="17"/>
      <c r="Q711" s="17">
        <v>3.7220248512495203E-2</v>
      </c>
      <c r="R711" s="17">
        <v>6.68794004568566E-2</v>
      </c>
      <c r="S711" s="17">
        <v>8.1740175541927404E-2</v>
      </c>
      <c r="T711" s="17">
        <v>1.8726512614371901E-2</v>
      </c>
      <c r="U711" s="17">
        <v>2.30904414418521E-2</v>
      </c>
      <c r="V711" s="17">
        <v>6.4652767254717206E-2</v>
      </c>
      <c r="W711" s="17">
        <v>5.8845963853476402E-2</v>
      </c>
      <c r="X711" s="17">
        <v>8.7484521237744597E-3</v>
      </c>
      <c r="Y711" s="17">
        <v>5.0308064679778199E-2</v>
      </c>
      <c r="Z711" s="17">
        <v>9.0870983267773205E-3</v>
      </c>
      <c r="AA711" s="17">
        <v>0</v>
      </c>
      <c r="AB711" s="17">
        <v>2.9047524385236698E-2</v>
      </c>
      <c r="AC711" s="17">
        <v>8.1829693630521602E-2</v>
      </c>
      <c r="AD711" s="17">
        <v>0</v>
      </c>
      <c r="AE711" s="17">
        <v>0</v>
      </c>
      <c r="AF711" s="17"/>
      <c r="AG711" s="17">
        <v>1.49847794789897E-2</v>
      </c>
      <c r="AH711" s="17">
        <v>6.5564067945041202E-2</v>
      </c>
      <c r="AI711" s="17">
        <v>2.5339704322948301E-2</v>
      </c>
      <c r="AJ711" s="17">
        <v>1.22771811247305E-2</v>
      </c>
      <c r="AK711" s="17">
        <v>4.0856445216868501E-2</v>
      </c>
      <c r="AL711" s="17">
        <v>5.97773619060082E-2</v>
      </c>
      <c r="AM711" s="17"/>
      <c r="AN711" s="17">
        <v>2.64630831785161E-2</v>
      </c>
      <c r="AO711" s="17">
        <v>1.9630006031810799E-2</v>
      </c>
      <c r="AP711" s="17">
        <v>4.0292640728463502E-2</v>
      </c>
      <c r="AQ711" s="17"/>
      <c r="AR711" s="17">
        <v>1.2055919003603499E-2</v>
      </c>
      <c r="AS711" s="17">
        <v>3.0084371943967101E-2</v>
      </c>
      <c r="AT711" s="17">
        <v>4.6165990203692497E-2</v>
      </c>
      <c r="AU711" s="17"/>
      <c r="AV711" s="17">
        <v>1.1051870125699401E-2</v>
      </c>
      <c r="AW711" s="17">
        <v>2.6923129286092602E-2</v>
      </c>
      <c r="AX711" s="17">
        <v>5.6245351082680403E-2</v>
      </c>
      <c r="AY711" s="17"/>
      <c r="AZ711" s="17">
        <v>2.7749050648275202E-2</v>
      </c>
      <c r="BA711" s="17">
        <v>6.178558452434E-2</v>
      </c>
    </row>
    <row r="712" spans="2:53" x14ac:dyDescent="0.35">
      <c r="B712" t="s">
        <v>370</v>
      </c>
      <c r="C712" s="17">
        <v>2.2121818922732398E-3</v>
      </c>
      <c r="D712" s="17">
        <v>3.6448313374956298E-3</v>
      </c>
      <c r="E712" s="17">
        <v>9.7768333808488997E-4</v>
      </c>
      <c r="F712" s="17"/>
      <c r="G712" s="17">
        <v>7.6882742633260599E-3</v>
      </c>
      <c r="H712" s="17">
        <v>0</v>
      </c>
      <c r="I712" s="17">
        <v>4.7677746736621502E-3</v>
      </c>
      <c r="J712" s="17">
        <v>0</v>
      </c>
      <c r="K712" s="17">
        <v>3.8001567363761301E-3</v>
      </c>
      <c r="L712" s="17">
        <v>0</v>
      </c>
      <c r="M712" s="17"/>
      <c r="N712" s="17">
        <v>5.2907089459955101E-3</v>
      </c>
      <c r="O712" s="17">
        <v>0</v>
      </c>
      <c r="P712" s="17"/>
      <c r="Q712" s="17">
        <v>7.1475988462913502E-3</v>
      </c>
      <c r="R712" s="17">
        <v>0</v>
      </c>
      <c r="S712" s="17">
        <v>0</v>
      </c>
      <c r="T712" s="17">
        <v>0</v>
      </c>
      <c r="U712" s="17">
        <v>7.9616403135700196E-3</v>
      </c>
      <c r="V712" s="17">
        <v>0</v>
      </c>
      <c r="W712" s="17">
        <v>6.0772393992505804E-3</v>
      </c>
      <c r="X712" s="17">
        <v>0</v>
      </c>
      <c r="Y712" s="17">
        <v>0</v>
      </c>
      <c r="Z712" s="17">
        <v>0</v>
      </c>
      <c r="AA712" s="17">
        <v>0</v>
      </c>
      <c r="AB712" s="17">
        <v>0</v>
      </c>
      <c r="AC712" s="17">
        <v>0</v>
      </c>
      <c r="AD712" s="17">
        <v>0</v>
      </c>
      <c r="AE712" s="17">
        <v>0</v>
      </c>
      <c r="AF712" s="17"/>
      <c r="AG712" s="17">
        <v>0</v>
      </c>
      <c r="AH712" s="17">
        <v>8.3127810516057995E-3</v>
      </c>
      <c r="AI712" s="17">
        <v>0</v>
      </c>
      <c r="AJ712" s="17">
        <v>0</v>
      </c>
      <c r="AK712" s="17">
        <v>0</v>
      </c>
      <c r="AL712" s="17">
        <v>2.3214516581119E-3</v>
      </c>
      <c r="AM712" s="17"/>
      <c r="AN712" s="17">
        <v>0</v>
      </c>
      <c r="AO712" s="17">
        <v>2.2163420071015199E-3</v>
      </c>
      <c r="AP712" s="17">
        <v>5.4073614092606196E-3</v>
      </c>
      <c r="AQ712" s="17"/>
      <c r="AR712" s="17">
        <v>0</v>
      </c>
      <c r="AS712" s="17">
        <v>0</v>
      </c>
      <c r="AT712" s="17">
        <v>4.9481790567432399E-3</v>
      </c>
      <c r="AU712" s="17"/>
      <c r="AV712" s="17">
        <v>0</v>
      </c>
      <c r="AW712" s="17">
        <v>0</v>
      </c>
      <c r="AX712" s="17">
        <v>6.53077512302443E-3</v>
      </c>
      <c r="AY712" s="17"/>
      <c r="AZ712" s="17">
        <v>2.1231180360753998E-3</v>
      </c>
      <c r="BA712" s="17">
        <v>2.3948586828360699E-3</v>
      </c>
    </row>
    <row r="713" spans="2:53" x14ac:dyDescent="0.35">
      <c r="C713" s="17"/>
      <c r="D713" s="17"/>
      <c r="E713" s="17"/>
      <c r="F713" s="17"/>
      <c r="G713" s="17"/>
      <c r="H713" s="17"/>
      <c r="I713" s="17"/>
      <c r="J713" s="17"/>
      <c r="K713" s="17"/>
      <c r="L713" s="17"/>
      <c r="M713" s="17"/>
      <c r="N713" s="17"/>
      <c r="O713" s="17"/>
      <c r="P713" s="17"/>
      <c r="Q713" s="17"/>
      <c r="R713" s="17"/>
      <c r="S713" s="17"/>
      <c r="T713" s="17"/>
      <c r="U713" s="17"/>
      <c r="V713" s="17"/>
      <c r="W713" s="17"/>
      <c r="X713" s="17"/>
      <c r="Y713" s="17"/>
      <c r="Z713" s="17"/>
      <c r="AA713" s="17"/>
      <c r="AB713" s="17"/>
      <c r="AC713" s="17"/>
      <c r="AD713" s="17"/>
      <c r="AE713" s="17"/>
      <c r="AF713" s="17"/>
      <c r="AG713" s="17"/>
      <c r="AH713" s="17"/>
      <c r="AI713" s="17"/>
      <c r="AJ713" s="17"/>
      <c r="AK713" s="17"/>
      <c r="AL713" s="17"/>
      <c r="AM713" s="17"/>
      <c r="AN713" s="17"/>
      <c r="AO713" s="17"/>
      <c r="AP713" s="17"/>
      <c r="AQ713" s="17"/>
      <c r="AR713" s="17"/>
      <c r="AS713" s="17"/>
      <c r="AT713" s="17"/>
      <c r="AU713" s="17"/>
      <c r="AV713" s="17"/>
      <c r="AW713" s="17"/>
      <c r="AX713" s="17"/>
      <c r="AY713" s="17"/>
      <c r="AZ713" s="17"/>
      <c r="BA713" s="17"/>
    </row>
    <row r="714" spans="2:53" x14ac:dyDescent="0.35">
      <c r="B714" s="6" t="s">
        <v>378</v>
      </c>
      <c r="C714" s="17"/>
      <c r="D714" s="17"/>
      <c r="E714" s="17"/>
      <c r="F714" s="17"/>
      <c r="G714" s="17"/>
      <c r="H714" s="17"/>
      <c r="I714" s="17"/>
      <c r="J714" s="17"/>
      <c r="K714" s="17"/>
      <c r="L714" s="17"/>
      <c r="M714" s="17"/>
      <c r="N714" s="17"/>
      <c r="O714" s="17"/>
      <c r="P714" s="17"/>
      <c r="Q714" s="17"/>
      <c r="R714" s="17"/>
      <c r="S714" s="17"/>
      <c r="T714" s="17"/>
      <c r="U714" s="17"/>
      <c r="V714" s="17"/>
      <c r="W714" s="17"/>
      <c r="X714" s="17"/>
      <c r="Y714" s="17"/>
      <c r="Z714" s="17"/>
      <c r="AA714" s="17"/>
      <c r="AB714" s="17"/>
      <c r="AC714" s="17"/>
      <c r="AD714" s="17"/>
      <c r="AE714" s="17"/>
      <c r="AF714" s="17"/>
      <c r="AG714" s="17"/>
      <c r="AH714" s="17"/>
      <c r="AI714" s="17"/>
      <c r="AJ714" s="17"/>
      <c r="AK714" s="17"/>
      <c r="AL714" s="17"/>
      <c r="AM714" s="17"/>
      <c r="AN714" s="17"/>
      <c r="AO714" s="17"/>
      <c r="AP714" s="17"/>
      <c r="AQ714" s="17"/>
      <c r="AR714" s="17"/>
      <c r="AS714" s="17"/>
      <c r="AT714" s="17"/>
      <c r="AU714" s="17"/>
      <c r="AV714" s="17"/>
      <c r="AW714" s="17"/>
      <c r="AX714" s="17"/>
      <c r="AY714" s="17"/>
      <c r="AZ714" s="17"/>
      <c r="BA714" s="17"/>
    </row>
    <row r="715" spans="2:53" x14ac:dyDescent="0.35">
      <c r="B715" s="21" t="s">
        <v>86</v>
      </c>
      <c r="C715" s="17"/>
      <c r="D715" s="17"/>
      <c r="E715" s="17"/>
      <c r="F715" s="17"/>
      <c r="G715" s="17"/>
      <c r="H715" s="17"/>
      <c r="I715" s="17"/>
      <c r="J715" s="17"/>
      <c r="K715" s="17"/>
      <c r="L715" s="17"/>
      <c r="M715" s="17"/>
      <c r="N715" s="17"/>
      <c r="O715" s="17"/>
      <c r="P715" s="17"/>
      <c r="Q715" s="17"/>
      <c r="R715" s="17"/>
      <c r="S715" s="17"/>
      <c r="T715" s="17"/>
      <c r="U715" s="17"/>
      <c r="V715" s="17"/>
      <c r="W715" s="17"/>
      <c r="X715" s="17"/>
      <c r="Y715" s="17"/>
      <c r="Z715" s="17"/>
      <c r="AA715" s="17"/>
      <c r="AB715" s="17"/>
      <c r="AC715" s="17"/>
      <c r="AD715" s="17"/>
      <c r="AE715" s="17"/>
      <c r="AF715" s="17"/>
      <c r="AG715" s="17"/>
      <c r="AH715" s="17"/>
      <c r="AI715" s="17"/>
      <c r="AJ715" s="17"/>
      <c r="AK715" s="17"/>
      <c r="AL715" s="17"/>
      <c r="AM715" s="17"/>
      <c r="AN715" s="17"/>
      <c r="AO715" s="17"/>
      <c r="AP715" s="17"/>
      <c r="AQ715" s="17"/>
      <c r="AR715" s="17"/>
      <c r="AS715" s="17"/>
      <c r="AT715" s="17"/>
      <c r="AU715" s="17"/>
      <c r="AV715" s="17"/>
      <c r="AW715" s="17"/>
      <c r="AX715" s="17"/>
      <c r="AY715" s="17"/>
      <c r="AZ715" s="17"/>
      <c r="BA715" s="17"/>
    </row>
    <row r="716" spans="2:53" x14ac:dyDescent="0.35">
      <c r="B716" t="s">
        <v>373</v>
      </c>
      <c r="C716" s="17">
        <v>0.225325178023532</v>
      </c>
      <c r="D716" s="17">
        <v>0.235445254211257</v>
      </c>
      <c r="E716" s="17">
        <v>0.21553775023300201</v>
      </c>
      <c r="F716" s="17"/>
      <c r="G716" s="17">
        <v>0.190253409931218</v>
      </c>
      <c r="H716" s="17">
        <v>0.22554042311197101</v>
      </c>
      <c r="I716" s="17">
        <v>0.24193014222833201</v>
      </c>
      <c r="J716" s="17">
        <v>0.269053167171589</v>
      </c>
      <c r="K716" s="17">
        <v>0.23821900581231101</v>
      </c>
      <c r="L716" s="17">
        <v>0.19259919983849999</v>
      </c>
      <c r="M716" s="17"/>
      <c r="N716" s="17">
        <v>0.22273957499861999</v>
      </c>
      <c r="O716" s="17">
        <v>0.227027331894393</v>
      </c>
      <c r="P716" s="17"/>
      <c r="Q716" s="17">
        <v>0.29705481102682801</v>
      </c>
      <c r="R716" s="17">
        <v>0.23647031514539399</v>
      </c>
      <c r="S716" s="17">
        <v>0.21307684460732401</v>
      </c>
      <c r="T716" s="17">
        <v>0.22643091990449901</v>
      </c>
      <c r="U716" s="17">
        <v>0.233041969536809</v>
      </c>
      <c r="V716" s="17">
        <v>0.20455185927609201</v>
      </c>
      <c r="W716" s="17">
        <v>0.24931220220920799</v>
      </c>
      <c r="X716" s="17">
        <v>0.167495049517557</v>
      </c>
      <c r="Y716" s="17">
        <v>0.18442191657610099</v>
      </c>
      <c r="Z716" s="17">
        <v>0.22808568719404099</v>
      </c>
      <c r="AA716" s="17">
        <v>0.23160790801897799</v>
      </c>
      <c r="AB716" s="17">
        <v>0.21769700749786</v>
      </c>
      <c r="AC716" s="17">
        <v>0.26160384369010198</v>
      </c>
      <c r="AD716" s="17">
        <v>0.35513053602243999</v>
      </c>
      <c r="AE716" s="17">
        <v>0.20007772869426599</v>
      </c>
      <c r="AF716" s="17"/>
      <c r="AG716" s="17">
        <v>0.14666916652408099</v>
      </c>
      <c r="AH716" s="17">
        <v>0.363668571645066</v>
      </c>
      <c r="AI716" s="17">
        <v>0.179448580182477</v>
      </c>
      <c r="AJ716" s="17">
        <v>0.172247389523529</v>
      </c>
      <c r="AK716" s="17">
        <v>0.21427047256084</v>
      </c>
      <c r="AL716" s="17">
        <v>0.222195902727919</v>
      </c>
      <c r="AM716" s="17"/>
      <c r="AN716" s="17">
        <v>0.15346069942853299</v>
      </c>
      <c r="AO716" s="17">
        <v>0.20765920593213499</v>
      </c>
      <c r="AP716" s="17">
        <v>0.29542271600675402</v>
      </c>
      <c r="AQ716" s="17"/>
      <c r="AR716" s="17">
        <v>0.192554578442722</v>
      </c>
      <c r="AS716" s="17">
        <v>0.16214103479609901</v>
      </c>
      <c r="AT716" s="17">
        <v>0.28456665493576899</v>
      </c>
      <c r="AU716" s="17"/>
      <c r="AV716" s="17">
        <v>0.22932267820323601</v>
      </c>
      <c r="AW716" s="17">
        <v>0.19815884879801601</v>
      </c>
      <c r="AX716" s="17">
        <v>0.28133836331113299</v>
      </c>
      <c r="AY716" s="17"/>
      <c r="AZ716" s="17">
        <v>0.223566179744914</v>
      </c>
      <c r="BA716" s="17">
        <v>0.227659142727687</v>
      </c>
    </row>
    <row r="717" spans="2:53" x14ac:dyDescent="0.35">
      <c r="B717" t="s">
        <v>374</v>
      </c>
      <c r="C717" s="17">
        <v>0.233498566905296</v>
      </c>
      <c r="D717" s="17">
        <v>0.26351350249100702</v>
      </c>
      <c r="E717" s="17">
        <v>0.20714112868558901</v>
      </c>
      <c r="F717" s="17"/>
      <c r="G717" s="17">
        <v>0.28340596638613502</v>
      </c>
      <c r="H717" s="17">
        <v>0.255565826353642</v>
      </c>
      <c r="I717" s="17">
        <v>0.25785031983696399</v>
      </c>
      <c r="J717" s="17">
        <v>0.21070752441541599</v>
      </c>
      <c r="K717" s="17">
        <v>0.210037948463737</v>
      </c>
      <c r="L717" s="17">
        <v>0.21572796896346</v>
      </c>
      <c r="M717" s="17"/>
      <c r="N717" s="17">
        <v>0.251663920399886</v>
      </c>
      <c r="O717" s="17">
        <v>0.22153995358822001</v>
      </c>
      <c r="P717" s="17"/>
      <c r="Q717" s="17">
        <v>0.170035383405331</v>
      </c>
      <c r="R717" s="17">
        <v>0.24364861503709001</v>
      </c>
      <c r="S717" s="17">
        <v>0.21060717997556799</v>
      </c>
      <c r="T717" s="17">
        <v>0.229631881289689</v>
      </c>
      <c r="U717" s="17">
        <v>0.21398813751559501</v>
      </c>
      <c r="V717" s="17">
        <v>0.21969323240390701</v>
      </c>
      <c r="W717" s="17">
        <v>0.24557694657680701</v>
      </c>
      <c r="X717" s="17">
        <v>0.248958022323131</v>
      </c>
      <c r="Y717" s="17">
        <v>0.219898601163974</v>
      </c>
      <c r="Z717" s="17">
        <v>0.26118564019957202</v>
      </c>
      <c r="AA717" s="17">
        <v>0.37315616099919902</v>
      </c>
      <c r="AB717" s="17">
        <v>0.21694946436163201</v>
      </c>
      <c r="AC717" s="17">
        <v>0.53479353771326799</v>
      </c>
      <c r="AD717" s="17">
        <v>0.40177369404647101</v>
      </c>
      <c r="AE717" s="17">
        <v>0.25890948077057802</v>
      </c>
      <c r="AF717" s="17"/>
      <c r="AG717" s="17">
        <v>0.30966051123625798</v>
      </c>
      <c r="AH717" s="17">
        <v>0.25816123918490302</v>
      </c>
      <c r="AI717" s="17">
        <v>0.277468243361367</v>
      </c>
      <c r="AJ717" s="17">
        <v>0.22371434540659099</v>
      </c>
      <c r="AK717" s="17">
        <v>0.26051203273970902</v>
      </c>
      <c r="AL717" s="17">
        <v>0.159950883583901</v>
      </c>
      <c r="AM717" s="17"/>
      <c r="AN717" s="17">
        <v>0.223529220518459</v>
      </c>
      <c r="AO717" s="17">
        <v>0.24448150222578199</v>
      </c>
      <c r="AP717" s="17">
        <v>0.265213224428061</v>
      </c>
      <c r="AQ717" s="17"/>
      <c r="AR717" s="17">
        <v>0.30860363277138397</v>
      </c>
      <c r="AS717" s="17">
        <v>0.26475523724379002</v>
      </c>
      <c r="AT717" s="17">
        <v>0.219615432084033</v>
      </c>
      <c r="AU717" s="17"/>
      <c r="AV717" s="17">
        <v>0.26782249134316699</v>
      </c>
      <c r="AW717" s="17">
        <v>0.24313964853040901</v>
      </c>
      <c r="AX717" s="17">
        <v>0.23992507187134901</v>
      </c>
      <c r="AY717" s="17"/>
      <c r="AZ717" s="17">
        <v>0.268641002462572</v>
      </c>
      <c r="BA717" s="17">
        <v>0.18686907033000999</v>
      </c>
    </row>
    <row r="718" spans="2:53" x14ac:dyDescent="0.35">
      <c r="B718" t="s">
        <v>375</v>
      </c>
      <c r="C718" s="17">
        <v>0.244881684375436</v>
      </c>
      <c r="D718" s="17">
        <v>0.26082900555815502</v>
      </c>
      <c r="E718" s="17">
        <v>0.230747272595378</v>
      </c>
      <c r="F718" s="17"/>
      <c r="G718" s="17">
        <v>0.16953605830483001</v>
      </c>
      <c r="H718" s="17">
        <v>0.24606368239860499</v>
      </c>
      <c r="I718" s="17">
        <v>0.22969587628816099</v>
      </c>
      <c r="J718" s="17">
        <v>0.23197797594024999</v>
      </c>
      <c r="K718" s="17">
        <v>0.241524075811586</v>
      </c>
      <c r="L718" s="17">
        <v>0.29377552622235897</v>
      </c>
      <c r="M718" s="17"/>
      <c r="N718" s="17">
        <v>0.25134704793758</v>
      </c>
      <c r="O718" s="17">
        <v>0.240625407016615</v>
      </c>
      <c r="P718" s="17"/>
      <c r="Q718" s="17">
        <v>0.184359368617175</v>
      </c>
      <c r="R718" s="17">
        <v>0.15972678789415401</v>
      </c>
      <c r="S718" s="17">
        <v>0.16843327178445</v>
      </c>
      <c r="T718" s="17">
        <v>0.26411469282476002</v>
      </c>
      <c r="U718" s="17">
        <v>0.26040671224870199</v>
      </c>
      <c r="V718" s="17">
        <v>0.25717739012612401</v>
      </c>
      <c r="W718" s="17">
        <v>0.24655778725435801</v>
      </c>
      <c r="X718" s="17">
        <v>0.325221613310824</v>
      </c>
      <c r="Y718" s="17">
        <v>0.33775535644341897</v>
      </c>
      <c r="Z718" s="17">
        <v>0.32526608535303903</v>
      </c>
      <c r="AA718" s="17">
        <v>0.204025738865241</v>
      </c>
      <c r="AB718" s="17">
        <v>0.38210276315596797</v>
      </c>
      <c r="AC718" s="17">
        <v>0.146764280190357</v>
      </c>
      <c r="AD718" s="17">
        <v>0.18743221012839401</v>
      </c>
      <c r="AE718" s="17">
        <v>0.32426403040579599</v>
      </c>
      <c r="AF718" s="17"/>
      <c r="AG718" s="17">
        <v>0.299084899422358</v>
      </c>
      <c r="AH718" s="17">
        <v>0.17194091269838599</v>
      </c>
      <c r="AI718" s="17">
        <v>0.29815543823217999</v>
      </c>
      <c r="AJ718" s="17">
        <v>0.323445131228838</v>
      </c>
      <c r="AK718" s="17">
        <v>0.29130954005181903</v>
      </c>
      <c r="AL718" s="17">
        <v>0.21916092158388201</v>
      </c>
      <c r="AM718" s="17"/>
      <c r="AN718" s="17">
        <v>0.322641288264786</v>
      </c>
      <c r="AO718" s="17">
        <v>0.25308451970534102</v>
      </c>
      <c r="AP718" s="17">
        <v>0.21463232369642801</v>
      </c>
      <c r="AQ718" s="17"/>
      <c r="AR718" s="17">
        <v>0.33613769960444201</v>
      </c>
      <c r="AS718" s="17">
        <v>0.30027512210177199</v>
      </c>
      <c r="AT718" s="17">
        <v>0.206863610756963</v>
      </c>
      <c r="AU718" s="17"/>
      <c r="AV718" s="17">
        <v>0.30266839830704201</v>
      </c>
      <c r="AW718" s="17">
        <v>0.29211705157922002</v>
      </c>
      <c r="AX718" s="17">
        <v>0.18251177526656301</v>
      </c>
      <c r="AY718" s="17"/>
      <c r="AZ718" s="17">
        <v>0.25547702919572202</v>
      </c>
      <c r="BA718" s="17">
        <v>0.23082302318201101</v>
      </c>
    </row>
    <row r="719" spans="2:53" x14ac:dyDescent="0.35">
      <c r="B719" t="s">
        <v>376</v>
      </c>
      <c r="C719" s="17">
        <v>6.9918488062978595E-2</v>
      </c>
      <c r="D719" s="17">
        <v>6.3730193502521598E-2</v>
      </c>
      <c r="E719" s="17">
        <v>7.4186121234844096E-2</v>
      </c>
      <c r="F719" s="17"/>
      <c r="G719" s="17">
        <v>0.130739797047488</v>
      </c>
      <c r="H719" s="17">
        <v>0.11577180851475601</v>
      </c>
      <c r="I719" s="17">
        <v>6.6384703861022104E-2</v>
      </c>
      <c r="J719" s="17">
        <v>3.6473732578431901E-2</v>
      </c>
      <c r="K719" s="17">
        <v>3.7584557618611701E-2</v>
      </c>
      <c r="L719" s="17">
        <v>6.3751555824805697E-2</v>
      </c>
      <c r="M719" s="17"/>
      <c r="N719" s="17">
        <v>6.7610243648139695E-2</v>
      </c>
      <c r="O719" s="17">
        <v>7.1438051247178697E-2</v>
      </c>
      <c r="P719" s="17"/>
      <c r="Q719" s="17">
        <v>9.8465302253124998E-2</v>
      </c>
      <c r="R719" s="17">
        <v>0.114734775244463</v>
      </c>
      <c r="S719" s="17">
        <v>9.3764073889893995E-2</v>
      </c>
      <c r="T719" s="17">
        <v>4.7744702839896402E-2</v>
      </c>
      <c r="U719" s="17">
        <v>6.2004229845925102E-2</v>
      </c>
      <c r="V719" s="17">
        <v>6.7597092420822597E-2</v>
      </c>
      <c r="W719" s="17">
        <v>6.8170625635881998E-2</v>
      </c>
      <c r="X719" s="17">
        <v>4.3338791852706497E-2</v>
      </c>
      <c r="Y719" s="17">
        <v>0.1028165056865</v>
      </c>
      <c r="Z719" s="17">
        <v>5.6757805283920298E-2</v>
      </c>
      <c r="AA719" s="17">
        <v>4.4533392585414201E-2</v>
      </c>
      <c r="AB719" s="17">
        <v>3.0218865075183701E-2</v>
      </c>
      <c r="AC719" s="17">
        <v>0</v>
      </c>
      <c r="AD719" s="17">
        <v>5.5663559802695398E-2</v>
      </c>
      <c r="AE719" s="17">
        <v>4.9404348842966003E-2</v>
      </c>
      <c r="AF719" s="17"/>
      <c r="AG719" s="17">
        <v>7.4608322678349201E-2</v>
      </c>
      <c r="AH719" s="17">
        <v>3.6288524962226898E-2</v>
      </c>
      <c r="AI719" s="17">
        <v>0.117150792287912</v>
      </c>
      <c r="AJ719" s="17">
        <v>0.105897184092726</v>
      </c>
      <c r="AK719" s="17">
        <v>6.5619087318523006E-2</v>
      </c>
      <c r="AL719" s="17">
        <v>7.87089875158863E-2</v>
      </c>
      <c r="AM719" s="17"/>
      <c r="AN719" s="17">
        <v>0.103358037306279</v>
      </c>
      <c r="AO719" s="17">
        <v>7.3021836762629105E-2</v>
      </c>
      <c r="AP719" s="17">
        <v>5.1566706305266899E-2</v>
      </c>
      <c r="AQ719" s="17"/>
      <c r="AR719" s="17">
        <v>0.100997508136772</v>
      </c>
      <c r="AS719" s="17">
        <v>8.9856193757397396E-2</v>
      </c>
      <c r="AT719" s="17">
        <v>5.6242970464705701E-2</v>
      </c>
      <c r="AU719" s="17"/>
      <c r="AV719" s="17">
        <v>8.8550246827676996E-2</v>
      </c>
      <c r="AW719" s="17">
        <v>7.5097764674019005E-2</v>
      </c>
      <c r="AX719" s="17">
        <v>5.9987851679434698E-2</v>
      </c>
      <c r="AY719" s="17"/>
      <c r="AZ719" s="17">
        <v>8.5336062993463496E-2</v>
      </c>
      <c r="BA719" s="17">
        <v>4.94613471158592E-2</v>
      </c>
    </row>
    <row r="720" spans="2:53" x14ac:dyDescent="0.35">
      <c r="B720" t="s">
        <v>377</v>
      </c>
      <c r="C720" s="17">
        <v>1.8795695508559501E-2</v>
      </c>
      <c r="D720" s="17">
        <v>9.8926427420963792E-3</v>
      </c>
      <c r="E720" s="17">
        <v>2.69287416272069E-2</v>
      </c>
      <c r="F720" s="17"/>
      <c r="G720" s="17">
        <v>3.2584103335962199E-2</v>
      </c>
      <c r="H720" s="17">
        <v>2.5740998339774099E-2</v>
      </c>
      <c r="I720" s="17">
        <v>1.65686228221564E-2</v>
      </c>
      <c r="J720" s="17">
        <v>1.2779748750959901E-2</v>
      </c>
      <c r="K720" s="17">
        <v>1.7884994003526802E-2</v>
      </c>
      <c r="L720" s="17">
        <v>1.52415486830032E-2</v>
      </c>
      <c r="M720" s="17"/>
      <c r="N720" s="17">
        <v>1.4326471091917301E-2</v>
      </c>
      <c r="O720" s="17">
        <v>2.1737874786368499E-2</v>
      </c>
      <c r="P720" s="17"/>
      <c r="Q720" s="17">
        <v>1.37882317862843E-2</v>
      </c>
      <c r="R720" s="17">
        <v>3.6658054469673698E-2</v>
      </c>
      <c r="S720" s="17">
        <v>1.24218019677911E-2</v>
      </c>
      <c r="T720" s="17">
        <v>3.7208554457395203E-2</v>
      </c>
      <c r="U720" s="17">
        <v>1.42594317465336E-2</v>
      </c>
      <c r="V720" s="17">
        <v>3.2730473362023997E-2</v>
      </c>
      <c r="W720" s="17">
        <v>7.1203407530106696E-3</v>
      </c>
      <c r="X720" s="17">
        <v>0</v>
      </c>
      <c r="Y720" s="17">
        <v>0</v>
      </c>
      <c r="Z720" s="17">
        <v>1.52200588858137E-2</v>
      </c>
      <c r="AA720" s="17">
        <v>9.8787294696567902E-3</v>
      </c>
      <c r="AB720" s="17">
        <v>0</v>
      </c>
      <c r="AC720" s="17">
        <v>0</v>
      </c>
      <c r="AD720" s="17">
        <v>0</v>
      </c>
      <c r="AE720" s="17">
        <v>2.4451739185818101E-2</v>
      </c>
      <c r="AF720" s="17"/>
      <c r="AG720" s="17">
        <v>1.7428198189967499E-2</v>
      </c>
      <c r="AH720" s="17">
        <v>1.25220469023394E-2</v>
      </c>
      <c r="AI720" s="17">
        <v>2.7640769043657601E-2</v>
      </c>
      <c r="AJ720" s="17">
        <v>1.8368529104504702E-2</v>
      </c>
      <c r="AK720" s="17">
        <v>1.03711434142935E-2</v>
      </c>
      <c r="AL720" s="17">
        <v>2.3215013402996299E-2</v>
      </c>
      <c r="AM720" s="17"/>
      <c r="AN720" s="17">
        <v>2.9469987083071601E-2</v>
      </c>
      <c r="AO720" s="17">
        <v>1.7939192929025401E-2</v>
      </c>
      <c r="AP720" s="17">
        <v>1.31960510232442E-2</v>
      </c>
      <c r="AQ720" s="17"/>
      <c r="AR720" s="17">
        <v>1.1521066481903E-2</v>
      </c>
      <c r="AS720" s="17">
        <v>8.2879519134787596E-3</v>
      </c>
      <c r="AT720" s="17">
        <v>2.8763321931790799E-2</v>
      </c>
      <c r="AU720" s="17"/>
      <c r="AV720" s="17">
        <v>1.29865642454976E-2</v>
      </c>
      <c r="AW720" s="17">
        <v>1.00334942786272E-2</v>
      </c>
      <c r="AX720" s="17">
        <v>3.27943857946673E-2</v>
      </c>
      <c r="AY720" s="17"/>
      <c r="AZ720" s="17">
        <v>2.0168402841777101E-2</v>
      </c>
      <c r="BA720" s="17">
        <v>1.6974289254891702E-2</v>
      </c>
    </row>
    <row r="721" spans="2:53" x14ac:dyDescent="0.35">
      <c r="B721" t="s">
        <v>130</v>
      </c>
      <c r="C721" s="17">
        <v>0.20758038712419799</v>
      </c>
      <c r="D721" s="17">
        <v>0.16658940149496199</v>
      </c>
      <c r="E721" s="17">
        <v>0.245458985623981</v>
      </c>
      <c r="F721" s="17"/>
      <c r="G721" s="17">
        <v>0.193480664994367</v>
      </c>
      <c r="H721" s="17">
        <v>0.13131726128125201</v>
      </c>
      <c r="I721" s="17">
        <v>0.187570334963364</v>
      </c>
      <c r="J721" s="17">
        <v>0.23900785114335299</v>
      </c>
      <c r="K721" s="17">
        <v>0.25474941829022701</v>
      </c>
      <c r="L721" s="17">
        <v>0.21890420046787201</v>
      </c>
      <c r="M721" s="17"/>
      <c r="N721" s="17">
        <v>0.192312741923857</v>
      </c>
      <c r="O721" s="17">
        <v>0.21763138146722399</v>
      </c>
      <c r="P721" s="17"/>
      <c r="Q721" s="17">
        <v>0.23629690291125699</v>
      </c>
      <c r="R721" s="17">
        <v>0.20876145220922601</v>
      </c>
      <c r="S721" s="17">
        <v>0.30169682777497198</v>
      </c>
      <c r="T721" s="17">
        <v>0.19486924868376099</v>
      </c>
      <c r="U721" s="17">
        <v>0.21629951910643599</v>
      </c>
      <c r="V721" s="17">
        <v>0.21824995241103001</v>
      </c>
      <c r="W721" s="17">
        <v>0.183262097570734</v>
      </c>
      <c r="X721" s="17">
        <v>0.214986522995781</v>
      </c>
      <c r="Y721" s="17">
        <v>0.15510762013000601</v>
      </c>
      <c r="Z721" s="17">
        <v>0.113484723083614</v>
      </c>
      <c r="AA721" s="17">
        <v>0.13679807006151101</v>
      </c>
      <c r="AB721" s="17">
        <v>0.15303189990935601</v>
      </c>
      <c r="AC721" s="17">
        <v>5.6838338406272802E-2</v>
      </c>
      <c r="AD721" s="17">
        <v>0</v>
      </c>
      <c r="AE721" s="17">
        <v>0.14289267210057599</v>
      </c>
      <c r="AF721" s="17"/>
      <c r="AG721" s="17">
        <v>0.15254890194898699</v>
      </c>
      <c r="AH721" s="17">
        <v>0.15741870460707799</v>
      </c>
      <c r="AI721" s="17">
        <v>0.100136176892406</v>
      </c>
      <c r="AJ721" s="17">
        <v>0.156327420643811</v>
      </c>
      <c r="AK721" s="17">
        <v>0.15791772391481501</v>
      </c>
      <c r="AL721" s="17">
        <v>0.29676829118541498</v>
      </c>
      <c r="AM721" s="17"/>
      <c r="AN721" s="17">
        <v>0.167540767398872</v>
      </c>
      <c r="AO721" s="17">
        <v>0.20381374244508699</v>
      </c>
      <c r="AP721" s="17">
        <v>0.159968978540246</v>
      </c>
      <c r="AQ721" s="17"/>
      <c r="AR721" s="17">
        <v>5.0185514562777103E-2</v>
      </c>
      <c r="AS721" s="17">
        <v>0.174684460187463</v>
      </c>
      <c r="AT721" s="17">
        <v>0.203948009826738</v>
      </c>
      <c r="AU721" s="17"/>
      <c r="AV721" s="17">
        <v>9.8649621073380406E-2</v>
      </c>
      <c r="AW721" s="17">
        <v>0.18145319213970801</v>
      </c>
      <c r="AX721" s="17">
        <v>0.203442552076852</v>
      </c>
      <c r="AY721" s="17"/>
      <c r="AZ721" s="17">
        <v>0.14681132276155101</v>
      </c>
      <c r="BA721" s="17">
        <v>0.28821312738954002</v>
      </c>
    </row>
    <row r="722" spans="2:53" x14ac:dyDescent="0.35">
      <c r="C722" s="17"/>
      <c r="D722" s="17"/>
      <c r="E722" s="17"/>
      <c r="F722" s="17"/>
      <c r="G722" s="17"/>
      <c r="H722" s="17"/>
      <c r="I722" s="17"/>
      <c r="J722" s="17"/>
      <c r="K722" s="17"/>
      <c r="L722" s="17"/>
      <c r="M722" s="17"/>
      <c r="N722" s="17"/>
      <c r="O722" s="17"/>
      <c r="P722" s="17"/>
      <c r="Q722" s="17"/>
      <c r="R722" s="17"/>
      <c r="S722" s="17"/>
      <c r="T722" s="17"/>
      <c r="U722" s="17"/>
      <c r="V722" s="17"/>
      <c r="W722" s="17"/>
      <c r="X722" s="17"/>
      <c r="Y722" s="17"/>
      <c r="Z722" s="17"/>
      <c r="AA722" s="17"/>
      <c r="AB722" s="17"/>
      <c r="AC722" s="17"/>
      <c r="AD722" s="17"/>
      <c r="AE722" s="17"/>
      <c r="AF722" s="17"/>
      <c r="AG722" s="17"/>
      <c r="AH722" s="17"/>
      <c r="AI722" s="17"/>
      <c r="AJ722" s="17"/>
      <c r="AK722" s="17"/>
      <c r="AL722" s="17"/>
      <c r="AM722" s="17"/>
      <c r="AN722" s="17"/>
      <c r="AO722" s="17"/>
      <c r="AP722" s="17"/>
      <c r="AQ722" s="17"/>
      <c r="AR722" s="17"/>
      <c r="AS722" s="17"/>
      <c r="AT722" s="17"/>
      <c r="AU722" s="17"/>
      <c r="AV722" s="17"/>
      <c r="AW722" s="17"/>
      <c r="AX722" s="17"/>
      <c r="AY722" s="17"/>
      <c r="AZ722" s="17"/>
      <c r="BA722" s="17"/>
    </row>
    <row r="723" spans="2:53" x14ac:dyDescent="0.35">
      <c r="B723" s="6" t="s">
        <v>383</v>
      </c>
      <c r="C723" s="17"/>
      <c r="D723" s="17"/>
      <c r="E723" s="17"/>
      <c r="F723" s="17"/>
      <c r="G723" s="17"/>
      <c r="H723" s="17"/>
      <c r="I723" s="17"/>
      <c r="J723" s="17"/>
      <c r="K723" s="17"/>
      <c r="L723" s="17"/>
      <c r="M723" s="17"/>
      <c r="N723" s="17"/>
      <c r="O723" s="17"/>
      <c r="P723" s="17"/>
      <c r="Q723" s="17"/>
      <c r="R723" s="17"/>
      <c r="S723" s="17"/>
      <c r="T723" s="17"/>
      <c r="U723" s="17"/>
      <c r="V723" s="17"/>
      <c r="W723" s="17"/>
      <c r="X723" s="17"/>
      <c r="Y723" s="17"/>
      <c r="Z723" s="17"/>
      <c r="AA723" s="17"/>
      <c r="AB723" s="17"/>
      <c r="AC723" s="17"/>
      <c r="AD723" s="17"/>
      <c r="AE723" s="17"/>
      <c r="AF723" s="17"/>
      <c r="AG723" s="17"/>
      <c r="AH723" s="17"/>
      <c r="AI723" s="17"/>
      <c r="AJ723" s="17"/>
      <c r="AK723" s="17"/>
      <c r="AL723" s="17"/>
      <c r="AM723" s="17"/>
      <c r="AN723" s="17"/>
      <c r="AO723" s="17"/>
      <c r="AP723" s="17"/>
      <c r="AQ723" s="17"/>
      <c r="AR723" s="17"/>
      <c r="AS723" s="17"/>
      <c r="AT723" s="17"/>
      <c r="AU723" s="17"/>
      <c r="AV723" s="17"/>
      <c r="AW723" s="17"/>
      <c r="AX723" s="17"/>
      <c r="AY723" s="17"/>
      <c r="AZ723" s="17"/>
      <c r="BA723" s="17"/>
    </row>
    <row r="724" spans="2:53" x14ac:dyDescent="0.35">
      <c r="B724" s="21" t="s">
        <v>86</v>
      </c>
      <c r="C724" s="17"/>
      <c r="D724" s="17"/>
      <c r="E724" s="17"/>
      <c r="F724" s="17"/>
      <c r="G724" s="17"/>
      <c r="H724" s="17"/>
      <c r="I724" s="17"/>
      <c r="J724" s="17"/>
      <c r="K724" s="17"/>
      <c r="L724" s="17"/>
      <c r="M724" s="17"/>
      <c r="N724" s="17"/>
      <c r="O724" s="17"/>
      <c r="P724" s="17"/>
      <c r="Q724" s="17"/>
      <c r="R724" s="17"/>
      <c r="S724" s="17"/>
      <c r="T724" s="17"/>
      <c r="U724" s="17"/>
      <c r="V724" s="17"/>
      <c r="W724" s="17"/>
      <c r="X724" s="17"/>
      <c r="Y724" s="17"/>
      <c r="Z724" s="17"/>
      <c r="AA724" s="17"/>
      <c r="AB724" s="17"/>
      <c r="AC724" s="17"/>
      <c r="AD724" s="17"/>
      <c r="AE724" s="17"/>
      <c r="AF724" s="17"/>
      <c r="AG724" s="17"/>
      <c r="AH724" s="17"/>
      <c r="AI724" s="17"/>
      <c r="AJ724" s="17"/>
      <c r="AK724" s="17"/>
      <c r="AL724" s="17"/>
      <c r="AM724" s="17"/>
      <c r="AN724" s="17"/>
      <c r="AO724" s="17"/>
      <c r="AP724" s="17"/>
      <c r="AQ724" s="17"/>
      <c r="AR724" s="17"/>
      <c r="AS724" s="17"/>
      <c r="AT724" s="17"/>
      <c r="AU724" s="17"/>
      <c r="AV724" s="17"/>
      <c r="AW724" s="17"/>
      <c r="AX724" s="17"/>
      <c r="AY724" s="17"/>
      <c r="AZ724" s="17"/>
      <c r="BA724" s="17"/>
    </row>
    <row r="725" spans="2:53" x14ac:dyDescent="0.35">
      <c r="B725" t="s">
        <v>379</v>
      </c>
      <c r="C725" s="17">
        <v>5.9578859958650601E-2</v>
      </c>
      <c r="D725" s="17">
        <v>5.9883277906997899E-2</v>
      </c>
      <c r="E725" s="17">
        <v>5.9516118547662901E-2</v>
      </c>
      <c r="F725" s="17"/>
      <c r="G725" s="17">
        <v>0.120441241355082</v>
      </c>
      <c r="H725" s="17">
        <v>9.3499403904366202E-2</v>
      </c>
      <c r="I725" s="17">
        <v>9.0174931533884298E-2</v>
      </c>
      <c r="J725" s="17">
        <v>4.5504349661000497E-2</v>
      </c>
      <c r="K725" s="17">
        <v>2.8096596146042398E-2</v>
      </c>
      <c r="L725" s="17">
        <v>2.62401832686209E-2</v>
      </c>
      <c r="M725" s="17"/>
      <c r="N725" s="17">
        <v>6.6093764415104894E-2</v>
      </c>
      <c r="O725" s="17">
        <v>5.5289968844275499E-2</v>
      </c>
      <c r="P725" s="17"/>
      <c r="Q725" s="17">
        <v>0.113480241586998</v>
      </c>
      <c r="R725" s="17">
        <v>4.7233492093900702E-2</v>
      </c>
      <c r="S725" s="17">
        <v>7.5549447269492503E-2</v>
      </c>
      <c r="T725" s="17">
        <v>5.8734171433997402E-2</v>
      </c>
      <c r="U725" s="17">
        <v>5.9030272176096701E-2</v>
      </c>
      <c r="V725" s="17">
        <v>3.7026926561029599E-2</v>
      </c>
      <c r="W725" s="17">
        <v>4.83491402821443E-2</v>
      </c>
      <c r="X725" s="17">
        <v>3.7953536418705497E-2</v>
      </c>
      <c r="Y725" s="17">
        <v>2.1996031798535199E-2</v>
      </c>
      <c r="Z725" s="17">
        <v>6.1077408717717899E-2</v>
      </c>
      <c r="AA725" s="17">
        <v>5.6285161660952598E-2</v>
      </c>
      <c r="AB725" s="17">
        <v>6.9850325877003003E-2</v>
      </c>
      <c r="AC725" s="17">
        <v>0.11288622644877599</v>
      </c>
      <c r="AD725" s="17">
        <v>0.23335450785473</v>
      </c>
      <c r="AE725" s="17">
        <v>6.5219645373147603E-2</v>
      </c>
      <c r="AF725" s="17"/>
      <c r="AG725" s="17">
        <v>6.2043937314208999E-2</v>
      </c>
      <c r="AH725" s="17">
        <v>1.9220599813709601E-2</v>
      </c>
      <c r="AI725" s="17">
        <v>0.111754343183712</v>
      </c>
      <c r="AJ725" s="17">
        <v>7.3546625680616803E-2</v>
      </c>
      <c r="AK725" s="17">
        <v>6.6037551087897203E-2</v>
      </c>
      <c r="AL725" s="17">
        <v>3.3010818192542701E-2</v>
      </c>
      <c r="AM725" s="17"/>
      <c r="AN725" s="17">
        <v>8.8285748161539404E-2</v>
      </c>
      <c r="AO725" s="17">
        <v>7.4811313261060997E-2</v>
      </c>
      <c r="AP725" s="17">
        <v>4.34518260144987E-2</v>
      </c>
      <c r="AQ725" s="17"/>
      <c r="AR725" s="17">
        <v>0.23090608512722099</v>
      </c>
      <c r="AS725" s="17">
        <v>5.2465966414003001E-2</v>
      </c>
      <c r="AT725" s="17">
        <v>4.3327759684901698E-2</v>
      </c>
      <c r="AU725" s="17"/>
      <c r="AV725" s="17">
        <v>0.18322459622864701</v>
      </c>
      <c r="AW725" s="17">
        <v>5.1627394081824797E-2</v>
      </c>
      <c r="AX725" s="17">
        <v>4.5296826985897598E-2</v>
      </c>
      <c r="AY725" s="17"/>
      <c r="AZ725" s="17">
        <v>7.86743593439415E-2</v>
      </c>
      <c r="BA725" s="17">
        <v>3.4241585832087203E-2</v>
      </c>
    </row>
    <row r="726" spans="2:53" x14ac:dyDescent="0.35">
      <c r="B726" t="s">
        <v>380</v>
      </c>
      <c r="C726" s="17">
        <v>0.28274403204644</v>
      </c>
      <c r="D726" s="17">
        <v>0.28419927486087299</v>
      </c>
      <c r="E726" s="17">
        <v>0.28187429632317701</v>
      </c>
      <c r="F726" s="17"/>
      <c r="G726" s="17">
        <v>0.36955833189645498</v>
      </c>
      <c r="H726" s="17">
        <v>0.337533273970056</v>
      </c>
      <c r="I726" s="17">
        <v>0.30846110836915602</v>
      </c>
      <c r="J726" s="17">
        <v>0.26346838039649101</v>
      </c>
      <c r="K726" s="17">
        <v>0.24160844747136501</v>
      </c>
      <c r="L726" s="17">
        <v>0.239634062344037</v>
      </c>
      <c r="M726" s="17"/>
      <c r="N726" s="17">
        <v>0.29513650813863601</v>
      </c>
      <c r="O726" s="17">
        <v>0.27458581868319298</v>
      </c>
      <c r="P726" s="17"/>
      <c r="Q726" s="17">
        <v>0.309224648408984</v>
      </c>
      <c r="R726" s="17">
        <v>0.27589492595763898</v>
      </c>
      <c r="S726" s="17">
        <v>0.27070134895173797</v>
      </c>
      <c r="T726" s="17">
        <v>0.31224647332718802</v>
      </c>
      <c r="U726" s="17">
        <v>0.28814976697376998</v>
      </c>
      <c r="V726" s="17">
        <v>0.28576564686285999</v>
      </c>
      <c r="W726" s="17">
        <v>0.318033898937996</v>
      </c>
      <c r="X726" s="17">
        <v>0.25610126184776399</v>
      </c>
      <c r="Y726" s="17">
        <v>0.32839505639139199</v>
      </c>
      <c r="Z726" s="17">
        <v>0.24404365453581001</v>
      </c>
      <c r="AA726" s="17">
        <v>0.29099981106843598</v>
      </c>
      <c r="AB726" s="17">
        <v>0.18726215217765299</v>
      </c>
      <c r="AC726" s="17">
        <v>0.12657764398459401</v>
      </c>
      <c r="AD726" s="17">
        <v>0.187427205071276</v>
      </c>
      <c r="AE726" s="17">
        <v>0.26051558981425499</v>
      </c>
      <c r="AF726" s="17"/>
      <c r="AG726" s="17">
        <v>0.38163705997466402</v>
      </c>
      <c r="AH726" s="17">
        <v>0.17206517922359499</v>
      </c>
      <c r="AI726" s="17">
        <v>0.44669545660147902</v>
      </c>
      <c r="AJ726" s="17">
        <v>0.34324747760449398</v>
      </c>
      <c r="AK726" s="17">
        <v>0.29100343718882599</v>
      </c>
      <c r="AL726" s="17">
        <v>0.27251212543581599</v>
      </c>
      <c r="AM726" s="17"/>
      <c r="AN726" s="17">
        <v>0.36546819525804503</v>
      </c>
      <c r="AO726" s="17">
        <v>0.34427978388652603</v>
      </c>
      <c r="AP726" s="17">
        <v>0.22762948759301099</v>
      </c>
      <c r="AQ726" s="17"/>
      <c r="AR726" s="17">
        <v>0.42461823699123102</v>
      </c>
      <c r="AS726" s="17">
        <v>0.40284867386251</v>
      </c>
      <c r="AT726" s="17">
        <v>0.194234633776703</v>
      </c>
      <c r="AU726" s="17"/>
      <c r="AV726" s="17">
        <v>0.38325605267562501</v>
      </c>
      <c r="AW726" s="17">
        <v>0.33854553981692298</v>
      </c>
      <c r="AX726" s="17">
        <v>0.21568449473882401</v>
      </c>
      <c r="AY726" s="17"/>
      <c r="AZ726" s="17">
        <v>0.324819953688741</v>
      </c>
      <c r="BA726" s="17">
        <v>0.226914690311603</v>
      </c>
    </row>
    <row r="727" spans="2:53" x14ac:dyDescent="0.35">
      <c r="B727" t="s">
        <v>381</v>
      </c>
      <c r="C727" s="17">
        <v>0.33065878149794597</v>
      </c>
      <c r="D727" s="17">
        <v>0.34545916701643598</v>
      </c>
      <c r="E727" s="17">
        <v>0.31684384208587002</v>
      </c>
      <c r="F727" s="17"/>
      <c r="G727" s="17">
        <v>0.30333065586607399</v>
      </c>
      <c r="H727" s="17">
        <v>0.315232867783514</v>
      </c>
      <c r="I727" s="17">
        <v>0.24310544073429799</v>
      </c>
      <c r="J727" s="17">
        <v>0.31308221560794403</v>
      </c>
      <c r="K727" s="17">
        <v>0.34888544319178599</v>
      </c>
      <c r="L727" s="17">
        <v>0.40367395619882401</v>
      </c>
      <c r="M727" s="17"/>
      <c r="N727" s="17">
        <v>0.33623656214335901</v>
      </c>
      <c r="O727" s="17">
        <v>0.32698681761759402</v>
      </c>
      <c r="P727" s="17"/>
      <c r="Q727" s="17">
        <v>0.28208475978359099</v>
      </c>
      <c r="R727" s="17">
        <v>0.33372498583186799</v>
      </c>
      <c r="S727" s="17">
        <v>0.35037575831715101</v>
      </c>
      <c r="T727" s="17">
        <v>0.31339220397795597</v>
      </c>
      <c r="U727" s="17">
        <v>0.29884727246779202</v>
      </c>
      <c r="V727" s="17">
        <v>0.36409254104188699</v>
      </c>
      <c r="W727" s="17">
        <v>0.35682350162993098</v>
      </c>
      <c r="X727" s="17">
        <v>0.33378775420811502</v>
      </c>
      <c r="Y727" s="17">
        <v>0.41772002552805299</v>
      </c>
      <c r="Z727" s="17">
        <v>0.33372108454641403</v>
      </c>
      <c r="AA727" s="17">
        <v>0.32304445571075502</v>
      </c>
      <c r="AB727" s="17">
        <v>0.27479250375160102</v>
      </c>
      <c r="AC727" s="17">
        <v>0.50812380020363401</v>
      </c>
      <c r="AD727" s="17">
        <v>0.281356151362118</v>
      </c>
      <c r="AE727" s="17">
        <v>0.30496143975527201</v>
      </c>
      <c r="AF727" s="17"/>
      <c r="AG727" s="17">
        <v>0.368754843488248</v>
      </c>
      <c r="AH727" s="17">
        <v>0.30401268328134601</v>
      </c>
      <c r="AI727" s="17">
        <v>0.27415694573775501</v>
      </c>
      <c r="AJ727" s="17">
        <v>0.362471212553441</v>
      </c>
      <c r="AK727" s="17">
        <v>0.36029345138170599</v>
      </c>
      <c r="AL727" s="17">
        <v>0.32314726076710898</v>
      </c>
      <c r="AM727" s="17"/>
      <c r="AN727" s="17">
        <v>0.34087868391759202</v>
      </c>
      <c r="AO727" s="17">
        <v>0.32985817885061303</v>
      </c>
      <c r="AP727" s="17">
        <v>0.353318349450294</v>
      </c>
      <c r="AQ727" s="17"/>
      <c r="AR727" s="17">
        <v>0.22258253186420501</v>
      </c>
      <c r="AS727" s="17">
        <v>0.33915352423330802</v>
      </c>
      <c r="AT727" s="17">
        <v>0.35833168643241398</v>
      </c>
      <c r="AU727" s="17"/>
      <c r="AV727" s="17">
        <v>0.25787320400012498</v>
      </c>
      <c r="AW727" s="17">
        <v>0.35030603794591803</v>
      </c>
      <c r="AX727" s="17">
        <v>0.32967746253748897</v>
      </c>
      <c r="AY727" s="17"/>
      <c r="AZ727" s="17">
        <v>0.33178114195021802</v>
      </c>
      <c r="BA727" s="17">
        <v>0.329169553388523</v>
      </c>
    </row>
    <row r="728" spans="2:53" x14ac:dyDescent="0.35">
      <c r="B728" t="s">
        <v>382</v>
      </c>
      <c r="C728" s="17">
        <v>0.20638709680998801</v>
      </c>
      <c r="D728" s="17">
        <v>0.24282338199092501</v>
      </c>
      <c r="E728" s="17">
        <v>0.17269044315739901</v>
      </c>
      <c r="F728" s="17"/>
      <c r="G728" s="17">
        <v>9.5812233549636999E-2</v>
      </c>
      <c r="H728" s="17">
        <v>0.120603389200267</v>
      </c>
      <c r="I728" s="17">
        <v>0.245303925273305</v>
      </c>
      <c r="J728" s="17">
        <v>0.23566920968840399</v>
      </c>
      <c r="K728" s="17">
        <v>0.24622522686412601</v>
      </c>
      <c r="L728" s="17">
        <v>0.23138450176309999</v>
      </c>
      <c r="M728" s="17"/>
      <c r="N728" s="17">
        <v>0.197094122847632</v>
      </c>
      <c r="O728" s="17">
        <v>0.21250484630572899</v>
      </c>
      <c r="P728" s="17"/>
      <c r="Q728" s="17">
        <v>0.118687467601706</v>
      </c>
      <c r="R728" s="17">
        <v>0.18789587419523601</v>
      </c>
      <c r="S728" s="17">
        <v>0.14835817108775701</v>
      </c>
      <c r="T728" s="17">
        <v>0.21038831642073899</v>
      </c>
      <c r="U728" s="17">
        <v>0.20901798680574399</v>
      </c>
      <c r="V728" s="17">
        <v>0.207398213298536</v>
      </c>
      <c r="W728" s="17">
        <v>0.205974666038793</v>
      </c>
      <c r="X728" s="17">
        <v>0.275690090319619</v>
      </c>
      <c r="Y728" s="17">
        <v>0.183013744835299</v>
      </c>
      <c r="Z728" s="17">
        <v>0.29234426168052002</v>
      </c>
      <c r="AA728" s="17">
        <v>0.27655581672884799</v>
      </c>
      <c r="AB728" s="17">
        <v>0.35138706656532098</v>
      </c>
      <c r="AC728" s="17">
        <v>0.25241232936299601</v>
      </c>
      <c r="AD728" s="17">
        <v>0.25127854112048298</v>
      </c>
      <c r="AE728" s="17">
        <v>0.220736392327189</v>
      </c>
      <c r="AF728" s="17"/>
      <c r="AG728" s="17">
        <v>0.112130394919649</v>
      </c>
      <c r="AH728" s="17">
        <v>0.41955954821848801</v>
      </c>
      <c r="AI728" s="17">
        <v>0.10986732688548199</v>
      </c>
      <c r="AJ728" s="17">
        <v>0.12699357208467901</v>
      </c>
      <c r="AK728" s="17">
        <v>0.18973657633030599</v>
      </c>
      <c r="AL728" s="17">
        <v>0.19249971093908899</v>
      </c>
      <c r="AM728" s="17"/>
      <c r="AN728" s="17">
        <v>0.106352737964813</v>
      </c>
      <c r="AO728" s="17">
        <v>0.14127355638619701</v>
      </c>
      <c r="AP728" s="17">
        <v>0.30648304730611298</v>
      </c>
      <c r="AQ728" s="17"/>
      <c r="AR728" s="17">
        <v>9.0593795299236599E-2</v>
      </c>
      <c r="AS728" s="17">
        <v>0.113176659185787</v>
      </c>
      <c r="AT728" s="17">
        <v>0.29821782392144203</v>
      </c>
      <c r="AU728" s="17"/>
      <c r="AV728" s="17">
        <v>0.13458608773730699</v>
      </c>
      <c r="AW728" s="17">
        <v>0.16603818428004299</v>
      </c>
      <c r="AX728" s="17">
        <v>0.29288983413008401</v>
      </c>
      <c r="AY728" s="17"/>
      <c r="AZ728" s="17">
        <v>0.17839116541969699</v>
      </c>
      <c r="BA728" s="17">
        <v>0.24353410060139899</v>
      </c>
    </row>
    <row r="729" spans="2:53" x14ac:dyDescent="0.35">
      <c r="B729" t="s">
        <v>130</v>
      </c>
      <c r="C729" s="17">
        <v>0.120631229686975</v>
      </c>
      <c r="D729" s="17">
        <v>6.7634898224768397E-2</v>
      </c>
      <c r="E729" s="17">
        <v>0.16907529988589101</v>
      </c>
      <c r="F729" s="17"/>
      <c r="G729" s="17">
        <v>0.110857537332752</v>
      </c>
      <c r="H729" s="17">
        <v>0.13313106514179801</v>
      </c>
      <c r="I729" s="17">
        <v>0.112954594089357</v>
      </c>
      <c r="J729" s="17">
        <v>0.14227584464616</v>
      </c>
      <c r="K729" s="17">
        <v>0.135184286326681</v>
      </c>
      <c r="L729" s="17">
        <v>9.9067296425418699E-2</v>
      </c>
      <c r="M729" s="17"/>
      <c r="N729" s="17">
        <v>0.105439042455268</v>
      </c>
      <c r="O729" s="17">
        <v>0.130632548549209</v>
      </c>
      <c r="P729" s="17"/>
      <c r="Q729" s="17">
        <v>0.17652288261872101</v>
      </c>
      <c r="R729" s="17">
        <v>0.155250721921357</v>
      </c>
      <c r="S729" s="17">
        <v>0.15501527437386201</v>
      </c>
      <c r="T729" s="17">
        <v>0.10523883484011901</v>
      </c>
      <c r="U729" s="17">
        <v>0.14495470157659701</v>
      </c>
      <c r="V729" s="17">
        <v>0.10571667223568799</v>
      </c>
      <c r="W729" s="17">
        <v>7.0818793111135703E-2</v>
      </c>
      <c r="X729" s="17">
        <v>9.6467357205797105E-2</v>
      </c>
      <c r="Y729" s="17">
        <v>4.8875141446720102E-2</v>
      </c>
      <c r="Z729" s="17">
        <v>6.8813590519538601E-2</v>
      </c>
      <c r="AA729" s="17">
        <v>5.3114754831007797E-2</v>
      </c>
      <c r="AB729" s="17">
        <v>0.116707951628422</v>
      </c>
      <c r="AC729" s="17">
        <v>0</v>
      </c>
      <c r="AD729" s="17">
        <v>4.6583594591393197E-2</v>
      </c>
      <c r="AE729" s="17">
        <v>0.14856693273013599</v>
      </c>
      <c r="AF729" s="17"/>
      <c r="AG729" s="17">
        <v>7.5433764303229706E-2</v>
      </c>
      <c r="AH729" s="17">
        <v>8.51419894628615E-2</v>
      </c>
      <c r="AI729" s="17">
        <v>5.7525927591571102E-2</v>
      </c>
      <c r="AJ729" s="17">
        <v>9.3741112076769398E-2</v>
      </c>
      <c r="AK729" s="17">
        <v>9.2928984011264204E-2</v>
      </c>
      <c r="AL729" s="17">
        <v>0.17883008466544301</v>
      </c>
      <c r="AM729" s="17"/>
      <c r="AN729" s="17">
        <v>9.9014634698010598E-2</v>
      </c>
      <c r="AO729" s="17">
        <v>0.10977716761560299</v>
      </c>
      <c r="AP729" s="17">
        <v>6.9117289636083795E-2</v>
      </c>
      <c r="AQ729" s="17"/>
      <c r="AR729" s="17">
        <v>3.1299350718106099E-2</v>
      </c>
      <c r="AS729" s="17">
        <v>9.2355176304392994E-2</v>
      </c>
      <c r="AT729" s="17">
        <v>0.105888096184539</v>
      </c>
      <c r="AU729" s="17"/>
      <c r="AV729" s="17">
        <v>4.10600593582955E-2</v>
      </c>
      <c r="AW729" s="17">
        <v>9.3482843875290003E-2</v>
      </c>
      <c r="AX729" s="17">
        <v>0.116451381607705</v>
      </c>
      <c r="AY729" s="17"/>
      <c r="AZ729" s="17">
        <v>8.6333379597402199E-2</v>
      </c>
      <c r="BA729" s="17">
        <v>0.16614006986638699</v>
      </c>
    </row>
    <row r="730" spans="2:53" x14ac:dyDescent="0.35">
      <c r="C730" s="17"/>
      <c r="D730" s="17"/>
      <c r="E730" s="17"/>
      <c r="F730" s="17"/>
      <c r="G730" s="17"/>
      <c r="H730" s="17"/>
      <c r="I730" s="17"/>
      <c r="J730" s="17"/>
      <c r="K730" s="17"/>
      <c r="L730" s="17"/>
      <c r="M730" s="17"/>
      <c r="N730" s="17"/>
      <c r="O730" s="17"/>
      <c r="P730" s="17"/>
      <c r="Q730" s="17"/>
      <c r="R730" s="17"/>
      <c r="S730" s="17"/>
      <c r="T730" s="17"/>
      <c r="U730" s="17"/>
      <c r="V730" s="17"/>
      <c r="W730" s="17"/>
      <c r="X730" s="17"/>
      <c r="Y730" s="17"/>
      <c r="Z730" s="17"/>
      <c r="AA730" s="17"/>
      <c r="AB730" s="17"/>
      <c r="AC730" s="17"/>
      <c r="AD730" s="17"/>
      <c r="AE730" s="17"/>
      <c r="AF730" s="17"/>
      <c r="AG730" s="17"/>
      <c r="AH730" s="17"/>
      <c r="AI730" s="17"/>
      <c r="AJ730" s="17"/>
      <c r="AK730" s="17"/>
      <c r="AL730" s="17"/>
      <c r="AM730" s="17"/>
      <c r="AN730" s="17"/>
      <c r="AO730" s="17"/>
      <c r="AP730" s="17"/>
      <c r="AQ730" s="17"/>
      <c r="AR730" s="17"/>
      <c r="AS730" s="17"/>
      <c r="AT730" s="17"/>
      <c r="AU730" s="17"/>
      <c r="AV730" s="17"/>
      <c r="AW730" s="17"/>
      <c r="AX730" s="17"/>
      <c r="AY730" s="17"/>
      <c r="AZ730" s="17"/>
      <c r="BA730" s="17"/>
    </row>
    <row r="731" spans="2:53" x14ac:dyDescent="0.35">
      <c r="B731" s="6" t="s">
        <v>384</v>
      </c>
      <c r="C731" s="17"/>
      <c r="D731" s="17"/>
      <c r="E731" s="17"/>
      <c r="F731" s="17"/>
      <c r="G731" s="17"/>
      <c r="H731" s="17"/>
      <c r="I731" s="17"/>
      <c r="J731" s="17"/>
      <c r="K731" s="17"/>
      <c r="L731" s="17"/>
      <c r="M731" s="17"/>
      <c r="N731" s="17"/>
      <c r="O731" s="17"/>
      <c r="P731" s="17"/>
      <c r="Q731" s="17"/>
      <c r="R731" s="17"/>
      <c r="S731" s="17"/>
      <c r="T731" s="17"/>
      <c r="U731" s="17"/>
      <c r="V731" s="17"/>
      <c r="W731" s="17"/>
      <c r="X731" s="17"/>
      <c r="Y731" s="17"/>
      <c r="Z731" s="17"/>
      <c r="AA731" s="17"/>
      <c r="AB731" s="17"/>
      <c r="AC731" s="17"/>
      <c r="AD731" s="17"/>
      <c r="AE731" s="17"/>
      <c r="AF731" s="17"/>
      <c r="AG731" s="17"/>
      <c r="AH731" s="17"/>
      <c r="AI731" s="17"/>
      <c r="AJ731" s="17"/>
      <c r="AK731" s="17"/>
      <c r="AL731" s="17"/>
      <c r="AM731" s="17"/>
      <c r="AN731" s="17"/>
      <c r="AO731" s="17"/>
      <c r="AP731" s="17"/>
      <c r="AQ731" s="17"/>
      <c r="AR731" s="17"/>
      <c r="AS731" s="17"/>
      <c r="AT731" s="17"/>
      <c r="AU731" s="17"/>
      <c r="AV731" s="17"/>
      <c r="AW731" s="17"/>
      <c r="AX731" s="17"/>
      <c r="AY731" s="17"/>
      <c r="AZ731" s="17"/>
      <c r="BA731" s="17"/>
    </row>
    <row r="732" spans="2:53" x14ac:dyDescent="0.35">
      <c r="B732" s="21" t="s">
        <v>86</v>
      </c>
      <c r="C732" s="17"/>
      <c r="D732" s="17"/>
      <c r="E732" s="17"/>
      <c r="F732" s="17"/>
      <c r="G732" s="17"/>
      <c r="H732" s="17"/>
      <c r="I732" s="17"/>
      <c r="J732" s="17"/>
      <c r="K732" s="17"/>
      <c r="L732" s="17"/>
      <c r="M732" s="17"/>
      <c r="N732" s="17"/>
      <c r="O732" s="17"/>
      <c r="P732" s="17"/>
      <c r="Q732" s="17"/>
      <c r="R732" s="17"/>
      <c r="S732" s="17"/>
      <c r="T732" s="17"/>
      <c r="U732" s="17"/>
      <c r="V732" s="17"/>
      <c r="W732" s="17"/>
      <c r="X732" s="17"/>
      <c r="Y732" s="17"/>
      <c r="Z732" s="17"/>
      <c r="AA732" s="17"/>
      <c r="AB732" s="17"/>
      <c r="AC732" s="17"/>
      <c r="AD732" s="17"/>
      <c r="AE732" s="17"/>
      <c r="AF732" s="17"/>
      <c r="AG732" s="17"/>
      <c r="AH732" s="17"/>
      <c r="AI732" s="17"/>
      <c r="AJ732" s="17"/>
      <c r="AK732" s="17"/>
      <c r="AL732" s="17"/>
      <c r="AM732" s="17"/>
      <c r="AN732" s="17"/>
      <c r="AO732" s="17"/>
      <c r="AP732" s="17"/>
      <c r="AQ732" s="17"/>
      <c r="AR732" s="17"/>
      <c r="AS732" s="17"/>
      <c r="AT732" s="17"/>
      <c r="AU732" s="17"/>
      <c r="AV732" s="17"/>
      <c r="AW732" s="17"/>
      <c r="AX732" s="17"/>
      <c r="AY732" s="17"/>
      <c r="AZ732" s="17"/>
      <c r="BA732" s="17"/>
    </row>
    <row r="733" spans="2:53" x14ac:dyDescent="0.35">
      <c r="B733" t="s">
        <v>379</v>
      </c>
      <c r="C733" s="17">
        <v>5.8700293705445203E-2</v>
      </c>
      <c r="D733" s="17">
        <v>6.2359855808818303E-2</v>
      </c>
      <c r="E733" s="17">
        <v>5.55947750381839E-2</v>
      </c>
      <c r="F733" s="17"/>
      <c r="G733" s="17">
        <v>0.119380870527925</v>
      </c>
      <c r="H733" s="17">
        <v>0.13087976852630301</v>
      </c>
      <c r="I733" s="17">
        <v>7.3711658961944704E-2</v>
      </c>
      <c r="J733" s="17">
        <v>2.8990665461872001E-2</v>
      </c>
      <c r="K733" s="17">
        <v>3.5718731733396902E-2</v>
      </c>
      <c r="L733" s="17">
        <v>1.8255901958597599E-2</v>
      </c>
      <c r="M733" s="17"/>
      <c r="N733" s="17">
        <v>7.4431051171434601E-2</v>
      </c>
      <c r="O733" s="17">
        <v>4.8344423351670003E-2</v>
      </c>
      <c r="P733" s="17"/>
      <c r="Q733" s="17">
        <v>0.11780462633566401</v>
      </c>
      <c r="R733" s="17">
        <v>6.17420438656789E-2</v>
      </c>
      <c r="S733" s="17">
        <v>5.2090912206724703E-2</v>
      </c>
      <c r="T733" s="17">
        <v>5.2101578087970501E-2</v>
      </c>
      <c r="U733" s="17">
        <v>6.0737266288045301E-2</v>
      </c>
      <c r="V733" s="17">
        <v>5.1445998497062398E-2</v>
      </c>
      <c r="W733" s="17">
        <v>5.00743118681918E-2</v>
      </c>
      <c r="X733" s="17">
        <v>3.6907036585641699E-2</v>
      </c>
      <c r="Y733" s="17">
        <v>4.3359026568093997E-2</v>
      </c>
      <c r="Z733" s="17">
        <v>3.4966629009439698E-2</v>
      </c>
      <c r="AA733" s="17">
        <v>8.07680613825833E-2</v>
      </c>
      <c r="AB733" s="17">
        <v>8.1832145967628903E-2</v>
      </c>
      <c r="AC733" s="17">
        <v>2.6416495284821501E-2</v>
      </c>
      <c r="AD733" s="17">
        <v>0.16924275663830701</v>
      </c>
      <c r="AE733" s="17">
        <v>6.5219645373147603E-2</v>
      </c>
      <c r="AF733" s="17"/>
      <c r="AG733" s="17">
        <v>8.6859699302385907E-2</v>
      </c>
      <c r="AH733" s="17">
        <v>2.2389686504739E-2</v>
      </c>
      <c r="AI733" s="17">
        <v>0.14851357137761101</v>
      </c>
      <c r="AJ733" s="17">
        <v>6.21178154383802E-2</v>
      </c>
      <c r="AK733" s="17">
        <v>4.2007617627437897E-2</v>
      </c>
      <c r="AL733" s="17">
        <v>3.9398650456563301E-2</v>
      </c>
      <c r="AM733" s="17"/>
      <c r="AN733" s="17">
        <v>9.1874846883232594E-2</v>
      </c>
      <c r="AO733" s="17">
        <v>6.72479976627781E-2</v>
      </c>
      <c r="AP733" s="17">
        <v>4.1737443438452503E-2</v>
      </c>
      <c r="AQ733" s="17"/>
      <c r="AR733" s="17">
        <v>0.19257452730893901</v>
      </c>
      <c r="AS733" s="17">
        <v>4.9672187356230198E-2</v>
      </c>
      <c r="AT733" s="17">
        <v>4.7531658012930002E-2</v>
      </c>
      <c r="AU733" s="17"/>
      <c r="AV733" s="17">
        <v>0.14972627151641199</v>
      </c>
      <c r="AW733" s="17">
        <v>5.3961388617524003E-2</v>
      </c>
      <c r="AX733" s="17">
        <v>4.9625472646130202E-2</v>
      </c>
      <c r="AY733" s="17"/>
      <c r="AZ733" s="17">
        <v>7.1656949309728699E-2</v>
      </c>
      <c r="BA733" s="17">
        <v>4.1508476503634803E-2</v>
      </c>
    </row>
    <row r="734" spans="2:53" x14ac:dyDescent="0.35">
      <c r="B734" t="s">
        <v>380</v>
      </c>
      <c r="C734" s="17">
        <v>0.27993388713888001</v>
      </c>
      <c r="D734" s="17">
        <v>0.28207008013876</v>
      </c>
      <c r="E734" s="17">
        <v>0.278437187040594</v>
      </c>
      <c r="F734" s="17"/>
      <c r="G734" s="17">
        <v>0.334520153963897</v>
      </c>
      <c r="H734" s="17">
        <v>0.33057460402006</v>
      </c>
      <c r="I734" s="17">
        <v>0.32550397294581701</v>
      </c>
      <c r="J734" s="17">
        <v>0.27036903061015599</v>
      </c>
      <c r="K734" s="17">
        <v>0.23223254346146299</v>
      </c>
      <c r="L734" s="17">
        <v>0.237582396376393</v>
      </c>
      <c r="M734" s="17"/>
      <c r="N734" s="17">
        <v>0.28522527039860601</v>
      </c>
      <c r="O734" s="17">
        <v>0.27645046435085902</v>
      </c>
      <c r="P734" s="17"/>
      <c r="Q734" s="17">
        <v>0.29135379788844401</v>
      </c>
      <c r="R734" s="17">
        <v>0.268892127014349</v>
      </c>
      <c r="S734" s="17">
        <v>0.29488463768717998</v>
      </c>
      <c r="T734" s="17">
        <v>0.32605710573804297</v>
      </c>
      <c r="U734" s="17">
        <v>0.30175007797874798</v>
      </c>
      <c r="V734" s="17">
        <v>0.24282913146660601</v>
      </c>
      <c r="W734" s="17">
        <v>0.27529631939580101</v>
      </c>
      <c r="X734" s="17">
        <v>0.255484326193675</v>
      </c>
      <c r="Y734" s="17">
        <v>0.286822439517329</v>
      </c>
      <c r="Z734" s="17">
        <v>0.28683585268626099</v>
      </c>
      <c r="AA734" s="17">
        <v>0.255936297827704</v>
      </c>
      <c r="AB734" s="17">
        <v>0.20502565449711899</v>
      </c>
      <c r="AC734" s="17">
        <v>0.31413130858850902</v>
      </c>
      <c r="AD734" s="17">
        <v>0.212813267539992</v>
      </c>
      <c r="AE734" s="17">
        <v>0.18477681085183101</v>
      </c>
      <c r="AF734" s="17"/>
      <c r="AG734" s="17">
        <v>0.37592733562532799</v>
      </c>
      <c r="AH734" s="17">
        <v>0.147072288665486</v>
      </c>
      <c r="AI734" s="17">
        <v>0.38170062785692599</v>
      </c>
      <c r="AJ734" s="17">
        <v>0.34643442044913098</v>
      </c>
      <c r="AK734" s="17">
        <v>0.36149551672729102</v>
      </c>
      <c r="AL734" s="17">
        <v>0.245163091589571</v>
      </c>
      <c r="AM734" s="17"/>
      <c r="AN734" s="17">
        <v>0.363628148988421</v>
      </c>
      <c r="AO734" s="17">
        <v>0.32076462091348901</v>
      </c>
      <c r="AP734" s="17">
        <v>0.234337755990042</v>
      </c>
      <c r="AQ734" s="17"/>
      <c r="AR734" s="17">
        <v>0.45825092210798601</v>
      </c>
      <c r="AS734" s="17">
        <v>0.40929525652586701</v>
      </c>
      <c r="AT734" s="17">
        <v>0.187018783522367</v>
      </c>
      <c r="AU734" s="17"/>
      <c r="AV734" s="17">
        <v>0.44523223403713402</v>
      </c>
      <c r="AW734" s="17">
        <v>0.32161430374064398</v>
      </c>
      <c r="AX734" s="17">
        <v>0.20980146624991999</v>
      </c>
      <c r="AY734" s="17"/>
      <c r="AZ734" s="17">
        <v>0.33361136447289902</v>
      </c>
      <c r="BA734" s="17">
        <v>0.20871077167105101</v>
      </c>
    </row>
    <row r="735" spans="2:53" x14ac:dyDescent="0.35">
      <c r="B735" t="s">
        <v>381</v>
      </c>
      <c r="C735" s="17">
        <v>0.337175275778137</v>
      </c>
      <c r="D735" s="17">
        <v>0.35068304390432498</v>
      </c>
      <c r="E735" s="17">
        <v>0.32455470208508302</v>
      </c>
      <c r="F735" s="17"/>
      <c r="G735" s="17">
        <v>0.31142782612476799</v>
      </c>
      <c r="H735" s="17">
        <v>0.27864990529431199</v>
      </c>
      <c r="I735" s="17">
        <v>0.25830642154919697</v>
      </c>
      <c r="J735" s="17">
        <v>0.31770083280508299</v>
      </c>
      <c r="K735" s="17">
        <v>0.36193032114449503</v>
      </c>
      <c r="L735" s="17">
        <v>0.42583351315680701</v>
      </c>
      <c r="M735" s="17"/>
      <c r="N735" s="17">
        <v>0.33275282925817501</v>
      </c>
      <c r="O735" s="17">
        <v>0.34008666023665701</v>
      </c>
      <c r="P735" s="17"/>
      <c r="Q735" s="17">
        <v>0.258529363197124</v>
      </c>
      <c r="R735" s="17">
        <v>0.357311694687653</v>
      </c>
      <c r="S735" s="17">
        <v>0.33944413329176598</v>
      </c>
      <c r="T735" s="17">
        <v>0.309633200547626</v>
      </c>
      <c r="U735" s="17">
        <v>0.26694750552036101</v>
      </c>
      <c r="V735" s="17">
        <v>0.36807705507600103</v>
      </c>
      <c r="W735" s="17">
        <v>0.39965051743705698</v>
      </c>
      <c r="X735" s="17">
        <v>0.36972431675634299</v>
      </c>
      <c r="Y735" s="17">
        <v>0.47791791067175299</v>
      </c>
      <c r="Z735" s="17">
        <v>0.31631311322529299</v>
      </c>
      <c r="AA735" s="17">
        <v>0.35175998432225802</v>
      </c>
      <c r="AB735" s="17">
        <v>0.26288234010766298</v>
      </c>
      <c r="AC735" s="17">
        <v>0.41444647670950102</v>
      </c>
      <c r="AD735" s="17">
        <v>0.424039591231473</v>
      </c>
      <c r="AE735" s="17">
        <v>0.37647937053349301</v>
      </c>
      <c r="AF735" s="17"/>
      <c r="AG735" s="17">
        <v>0.360471117726887</v>
      </c>
      <c r="AH735" s="17">
        <v>0.354930911533893</v>
      </c>
      <c r="AI735" s="17">
        <v>0.26843334637232802</v>
      </c>
      <c r="AJ735" s="17">
        <v>0.40174177685926199</v>
      </c>
      <c r="AK735" s="17">
        <v>0.33779218030455299</v>
      </c>
      <c r="AL735" s="17">
        <v>0.328794093660564</v>
      </c>
      <c r="AM735" s="17"/>
      <c r="AN735" s="17">
        <v>0.32027136025431602</v>
      </c>
      <c r="AO735" s="17">
        <v>0.35518709452120301</v>
      </c>
      <c r="AP735" s="17">
        <v>0.357569187003972</v>
      </c>
      <c r="AQ735" s="17"/>
      <c r="AR735" s="17">
        <v>0.21465588037494299</v>
      </c>
      <c r="AS735" s="17">
        <v>0.345535161313548</v>
      </c>
      <c r="AT735" s="17">
        <v>0.36792640305462398</v>
      </c>
      <c r="AU735" s="17"/>
      <c r="AV735" s="17">
        <v>0.249089951260312</v>
      </c>
      <c r="AW735" s="17">
        <v>0.36812863179313099</v>
      </c>
      <c r="AX735" s="17">
        <v>0.33773603366410798</v>
      </c>
      <c r="AY735" s="17"/>
      <c r="AZ735" s="17">
        <v>0.32669654586082097</v>
      </c>
      <c r="BA735" s="17">
        <v>0.35107920397902798</v>
      </c>
    </row>
    <row r="736" spans="2:53" x14ac:dyDescent="0.35">
      <c r="B736" t="s">
        <v>382</v>
      </c>
      <c r="C736" s="17">
        <v>0.20738727060376499</v>
      </c>
      <c r="D736" s="17">
        <v>0.237527199385695</v>
      </c>
      <c r="E736" s="17">
        <v>0.179398457746584</v>
      </c>
      <c r="F736" s="17"/>
      <c r="G736" s="17">
        <v>0.12472098156226499</v>
      </c>
      <c r="H736" s="17">
        <v>0.153478701224462</v>
      </c>
      <c r="I736" s="17">
        <v>0.23753872465583001</v>
      </c>
      <c r="J736" s="17">
        <v>0.23185660816241399</v>
      </c>
      <c r="K736" s="17">
        <v>0.23848075846757899</v>
      </c>
      <c r="L736" s="17">
        <v>0.21717516311419699</v>
      </c>
      <c r="M736" s="17"/>
      <c r="N736" s="17">
        <v>0.19879797815137501</v>
      </c>
      <c r="O736" s="17">
        <v>0.21304177257291201</v>
      </c>
      <c r="P736" s="17"/>
      <c r="Q736" s="17">
        <v>0.157611645282317</v>
      </c>
      <c r="R736" s="17">
        <v>0.169733417789729</v>
      </c>
      <c r="S736" s="17">
        <v>0.15303849303709299</v>
      </c>
      <c r="T736" s="17">
        <v>0.20264321463353199</v>
      </c>
      <c r="U736" s="17">
        <v>0.23522867373189699</v>
      </c>
      <c r="V736" s="17">
        <v>0.23127609657256301</v>
      </c>
      <c r="W736" s="17">
        <v>0.190194337909626</v>
      </c>
      <c r="X736" s="17">
        <v>0.267953863915455</v>
      </c>
      <c r="Y736" s="17">
        <v>0.13681828764062701</v>
      </c>
      <c r="Z736" s="17">
        <v>0.31040523193726199</v>
      </c>
      <c r="AA736" s="17">
        <v>0.26788071433595601</v>
      </c>
      <c r="AB736" s="17">
        <v>0.30647262624858201</v>
      </c>
      <c r="AC736" s="17">
        <v>0.24500571941716801</v>
      </c>
      <c r="AD736" s="17">
        <v>0.14732078999883499</v>
      </c>
      <c r="AE736" s="17">
        <v>0.19935801369870901</v>
      </c>
      <c r="AF736" s="17"/>
      <c r="AG736" s="17">
        <v>0.112109377333646</v>
      </c>
      <c r="AH736" s="17">
        <v>0.39902943823325698</v>
      </c>
      <c r="AI736" s="17">
        <v>0.13277515516014801</v>
      </c>
      <c r="AJ736" s="17">
        <v>0.102909798698807</v>
      </c>
      <c r="AK736" s="17">
        <v>0.18668793555990501</v>
      </c>
      <c r="AL736" s="17">
        <v>0.20727198770822999</v>
      </c>
      <c r="AM736" s="17"/>
      <c r="AN736" s="17">
        <v>0.124929192743461</v>
      </c>
      <c r="AO736" s="17">
        <v>0.13537358363222199</v>
      </c>
      <c r="AP736" s="17">
        <v>0.30549815238515898</v>
      </c>
      <c r="AQ736" s="17"/>
      <c r="AR736" s="17">
        <v>0.11565065514191</v>
      </c>
      <c r="AS736" s="17">
        <v>0.10138003515232499</v>
      </c>
      <c r="AT736" s="17">
        <v>0.30050290674310798</v>
      </c>
      <c r="AU736" s="17"/>
      <c r="AV736" s="17">
        <v>0.12273301606328101</v>
      </c>
      <c r="AW736" s="17">
        <v>0.16672649591097899</v>
      </c>
      <c r="AX736" s="17">
        <v>0.29796507181523801</v>
      </c>
      <c r="AY736" s="17"/>
      <c r="AZ736" s="17">
        <v>0.188048577121321</v>
      </c>
      <c r="BA736" s="17">
        <v>0.23304723204953401</v>
      </c>
    </row>
    <row r="737" spans="2:53" x14ac:dyDescent="0.35">
      <c r="B737" t="s">
        <v>130</v>
      </c>
      <c r="C737" s="17">
        <v>0.116803272773773</v>
      </c>
      <c r="D737" s="17">
        <v>6.7359820762401407E-2</v>
      </c>
      <c r="E737" s="17">
        <v>0.162014878089555</v>
      </c>
      <c r="F737" s="17"/>
      <c r="G737" s="17">
        <v>0.109950167821145</v>
      </c>
      <c r="H737" s="17">
        <v>0.10641702093486401</v>
      </c>
      <c r="I737" s="17">
        <v>0.104939221887212</v>
      </c>
      <c r="J737" s="17">
        <v>0.15108286296047499</v>
      </c>
      <c r="K737" s="17">
        <v>0.13163764519306601</v>
      </c>
      <c r="L737" s="17">
        <v>0.101153025394006</v>
      </c>
      <c r="M737" s="17"/>
      <c r="N737" s="17">
        <v>0.10879287102041001</v>
      </c>
      <c r="O737" s="17">
        <v>0.122076679487902</v>
      </c>
      <c r="P737" s="17"/>
      <c r="Q737" s="17">
        <v>0.174700567296451</v>
      </c>
      <c r="R737" s="17">
        <v>0.14232071664258999</v>
      </c>
      <c r="S737" s="17">
        <v>0.160541823777237</v>
      </c>
      <c r="T737" s="17">
        <v>0.10956490099282901</v>
      </c>
      <c r="U737" s="17">
        <v>0.13533647648095001</v>
      </c>
      <c r="V737" s="17">
        <v>0.106371718387768</v>
      </c>
      <c r="W737" s="17">
        <v>8.47845133893248E-2</v>
      </c>
      <c r="X737" s="17">
        <v>6.9930456548884995E-2</v>
      </c>
      <c r="Y737" s="17">
        <v>5.5082335602197101E-2</v>
      </c>
      <c r="Z737" s="17">
        <v>5.1479173141743197E-2</v>
      </c>
      <c r="AA737" s="17">
        <v>4.3654942131498398E-2</v>
      </c>
      <c r="AB737" s="17">
        <v>0.14378723317900699</v>
      </c>
      <c r="AC737" s="17">
        <v>0</v>
      </c>
      <c r="AD737" s="17">
        <v>4.6583594591393197E-2</v>
      </c>
      <c r="AE737" s="17">
        <v>0.174166159542818</v>
      </c>
      <c r="AF737" s="17"/>
      <c r="AG737" s="17">
        <v>6.4632470011752596E-2</v>
      </c>
      <c r="AH737" s="17">
        <v>7.6577675062624306E-2</v>
      </c>
      <c r="AI737" s="17">
        <v>6.8577299232987707E-2</v>
      </c>
      <c r="AJ737" s="17">
        <v>8.6796188554419701E-2</v>
      </c>
      <c r="AK737" s="17">
        <v>7.2016749780812905E-2</v>
      </c>
      <c r="AL737" s="17">
        <v>0.17937217658507101</v>
      </c>
      <c r="AM737" s="17"/>
      <c r="AN737" s="17">
        <v>9.9296451130568994E-2</v>
      </c>
      <c r="AO737" s="17">
        <v>0.12142670327030899</v>
      </c>
      <c r="AP737" s="17">
        <v>6.0857461182375297E-2</v>
      </c>
      <c r="AQ737" s="17"/>
      <c r="AR737" s="17">
        <v>1.8868015066221499E-2</v>
      </c>
      <c r="AS737" s="17">
        <v>9.41173596520294E-2</v>
      </c>
      <c r="AT737" s="17">
        <v>9.7020248666970094E-2</v>
      </c>
      <c r="AU737" s="17"/>
      <c r="AV737" s="17">
        <v>3.3218527122860698E-2</v>
      </c>
      <c r="AW737" s="17">
        <v>8.9569179937722204E-2</v>
      </c>
      <c r="AX737" s="17">
        <v>0.104871955624604</v>
      </c>
      <c r="AY737" s="17"/>
      <c r="AZ737" s="17">
        <v>7.9986563235230401E-2</v>
      </c>
      <c r="BA737" s="17">
        <v>0.16565431579675299</v>
      </c>
    </row>
    <row r="738" spans="2:53" x14ac:dyDescent="0.35">
      <c r="C738" s="17"/>
      <c r="D738" s="17"/>
      <c r="E738" s="17"/>
      <c r="F738" s="17"/>
      <c r="G738" s="17"/>
      <c r="H738" s="17"/>
      <c r="I738" s="17"/>
      <c r="J738" s="17"/>
      <c r="K738" s="17"/>
      <c r="L738" s="17"/>
      <c r="M738" s="17"/>
      <c r="N738" s="17"/>
      <c r="O738" s="17"/>
      <c r="P738" s="17"/>
      <c r="Q738" s="17"/>
      <c r="R738" s="17"/>
      <c r="S738" s="17"/>
      <c r="T738" s="17"/>
      <c r="U738" s="17"/>
      <c r="V738" s="17"/>
      <c r="W738" s="17"/>
      <c r="X738" s="17"/>
      <c r="Y738" s="17"/>
      <c r="Z738" s="17"/>
      <c r="AA738" s="17"/>
      <c r="AB738" s="17"/>
      <c r="AC738" s="17"/>
      <c r="AD738" s="17"/>
      <c r="AE738" s="17"/>
      <c r="AF738" s="17"/>
      <c r="AG738" s="17"/>
      <c r="AH738" s="17"/>
      <c r="AI738" s="17"/>
      <c r="AJ738" s="17"/>
      <c r="AK738" s="17"/>
      <c r="AL738" s="17"/>
      <c r="AM738" s="17"/>
      <c r="AN738" s="17"/>
      <c r="AO738" s="17"/>
      <c r="AP738" s="17"/>
      <c r="AQ738" s="17"/>
      <c r="AR738" s="17"/>
      <c r="AS738" s="17"/>
      <c r="AT738" s="17"/>
      <c r="AU738" s="17"/>
      <c r="AV738" s="17"/>
      <c r="AW738" s="17"/>
      <c r="AX738" s="17"/>
      <c r="AY738" s="17"/>
      <c r="AZ738" s="17"/>
      <c r="BA738" s="17"/>
    </row>
    <row r="739" spans="2:53" x14ac:dyDescent="0.35">
      <c r="B739" s="6" t="s">
        <v>387</v>
      </c>
      <c r="C739" s="17"/>
      <c r="D739" s="17"/>
      <c r="E739" s="17"/>
      <c r="F739" s="17"/>
      <c r="G739" s="17"/>
      <c r="H739" s="17"/>
      <c r="I739" s="17"/>
      <c r="J739" s="17"/>
      <c r="K739" s="17"/>
      <c r="L739" s="17"/>
      <c r="M739" s="17"/>
      <c r="N739" s="17"/>
      <c r="O739" s="17"/>
      <c r="P739" s="17"/>
      <c r="Q739" s="17"/>
      <c r="R739" s="17"/>
      <c r="S739" s="17"/>
      <c r="T739" s="17"/>
      <c r="U739" s="17"/>
      <c r="V739" s="17"/>
      <c r="W739" s="17"/>
      <c r="X739" s="17"/>
      <c r="Y739" s="17"/>
      <c r="Z739" s="17"/>
      <c r="AA739" s="17"/>
      <c r="AB739" s="17"/>
      <c r="AC739" s="17"/>
      <c r="AD739" s="17"/>
      <c r="AE739" s="17"/>
      <c r="AF739" s="17"/>
      <c r="AG739" s="17"/>
      <c r="AH739" s="17"/>
      <c r="AI739" s="17"/>
      <c r="AJ739" s="17"/>
      <c r="AK739" s="17"/>
      <c r="AL739" s="17"/>
      <c r="AM739" s="17"/>
      <c r="AN739" s="17"/>
      <c r="AO739" s="17"/>
      <c r="AP739" s="17"/>
      <c r="AQ739" s="17"/>
      <c r="AR739" s="17"/>
      <c r="AS739" s="17"/>
      <c r="AT739" s="17"/>
      <c r="AU739" s="17"/>
      <c r="AV739" s="17"/>
      <c r="AW739" s="17"/>
      <c r="AX739" s="17"/>
      <c r="AY739" s="17"/>
      <c r="AZ739" s="17"/>
      <c r="BA739" s="17"/>
    </row>
    <row r="740" spans="2:53" x14ac:dyDescent="0.35">
      <c r="B740" s="21" t="s">
        <v>86</v>
      </c>
      <c r="C740" s="17"/>
      <c r="D740" s="17"/>
      <c r="E740" s="17"/>
      <c r="F740" s="17"/>
      <c r="G740" s="17"/>
      <c r="H740" s="17"/>
      <c r="I740" s="17"/>
      <c r="J740" s="17"/>
      <c r="K740" s="17"/>
      <c r="L740" s="17"/>
      <c r="M740" s="17"/>
      <c r="N740" s="17"/>
      <c r="O740" s="17"/>
      <c r="P740" s="17"/>
      <c r="Q740" s="17"/>
      <c r="R740" s="17"/>
      <c r="S740" s="17"/>
      <c r="T740" s="17"/>
      <c r="U740" s="17"/>
      <c r="V740" s="17"/>
      <c r="W740" s="17"/>
      <c r="X740" s="17"/>
      <c r="Y740" s="17"/>
      <c r="Z740" s="17"/>
      <c r="AA740" s="17"/>
      <c r="AB740" s="17"/>
      <c r="AC740" s="17"/>
      <c r="AD740" s="17"/>
      <c r="AE740" s="17"/>
      <c r="AF740" s="17"/>
      <c r="AG740" s="17"/>
      <c r="AH740" s="17"/>
      <c r="AI740" s="17"/>
      <c r="AJ740" s="17"/>
      <c r="AK740" s="17"/>
      <c r="AL740" s="17"/>
      <c r="AM740" s="17"/>
      <c r="AN740" s="17"/>
      <c r="AO740" s="17"/>
      <c r="AP740" s="17"/>
      <c r="AQ740" s="17"/>
      <c r="AR740" s="17"/>
      <c r="AS740" s="17"/>
      <c r="AT740" s="17"/>
      <c r="AU740" s="17"/>
      <c r="AV740" s="17"/>
      <c r="AW740" s="17"/>
      <c r="AX740" s="17"/>
      <c r="AY740" s="17"/>
      <c r="AZ740" s="17"/>
      <c r="BA740" s="17"/>
    </row>
    <row r="741" spans="2:53" x14ac:dyDescent="0.35">
      <c r="B741" t="s">
        <v>385</v>
      </c>
      <c r="C741" s="17">
        <v>0.221045733133309</v>
      </c>
      <c r="D741" s="17">
        <v>0.21512157168044099</v>
      </c>
      <c r="E741" s="17">
        <v>0.225052079008699</v>
      </c>
      <c r="F741" s="17"/>
      <c r="G741" s="17">
        <v>0.33763682944189699</v>
      </c>
      <c r="H741" s="17">
        <v>0.36153044856605698</v>
      </c>
      <c r="I741" s="17">
        <v>0.21615448298539899</v>
      </c>
      <c r="J741" s="17">
        <v>0.20663454145427201</v>
      </c>
      <c r="K741" s="17">
        <v>0.14729213785357501</v>
      </c>
      <c r="L741" s="17">
        <v>0.15328015515912399</v>
      </c>
      <c r="M741" s="17"/>
      <c r="N741" s="17">
        <v>0.24109642696705</v>
      </c>
      <c r="O741" s="17">
        <v>0.20784596279202799</v>
      </c>
      <c r="P741" s="17"/>
      <c r="Q741" s="17">
        <v>0.26709368165528102</v>
      </c>
      <c r="R741" s="17">
        <v>0.29789733799420598</v>
      </c>
      <c r="S741" s="17">
        <v>0.22357055549802801</v>
      </c>
      <c r="T741" s="17">
        <v>0.25012072054076001</v>
      </c>
      <c r="U741" s="17">
        <v>0.19768863138315801</v>
      </c>
      <c r="V741" s="17">
        <v>0.18856214325842699</v>
      </c>
      <c r="W741" s="17">
        <v>0.17033537381838501</v>
      </c>
      <c r="X741" s="17">
        <v>0.21597550212732999</v>
      </c>
      <c r="Y741" s="17">
        <v>0.207714647809049</v>
      </c>
      <c r="Z741" s="17">
        <v>0.21854885894394999</v>
      </c>
      <c r="AA741" s="17">
        <v>0.126372783007939</v>
      </c>
      <c r="AB741" s="17">
        <v>0.12665258844164501</v>
      </c>
      <c r="AC741" s="17">
        <v>0.39117183885323398</v>
      </c>
      <c r="AD741" s="17">
        <v>0.13303122749957799</v>
      </c>
      <c r="AE741" s="17">
        <v>0.32389809193086899</v>
      </c>
      <c r="AF741" s="17"/>
      <c r="AG741" s="17">
        <v>0.24345314258371101</v>
      </c>
      <c r="AH741" s="17">
        <v>8.9382025253721506E-2</v>
      </c>
      <c r="AI741" s="17">
        <v>0.423279729505674</v>
      </c>
      <c r="AJ741" s="17">
        <v>0.34506243523059998</v>
      </c>
      <c r="AK741" s="17">
        <v>0.114486974372495</v>
      </c>
      <c r="AL741" s="17">
        <v>0.217041531756649</v>
      </c>
      <c r="AM741" s="17"/>
      <c r="AN741" s="17">
        <v>0.36790282595705698</v>
      </c>
      <c r="AO741" s="17">
        <v>0.219905679637102</v>
      </c>
      <c r="AP741" s="17">
        <v>0.14098070247066999</v>
      </c>
      <c r="AQ741" s="17"/>
      <c r="AR741" s="17">
        <v>0.37571538641108099</v>
      </c>
      <c r="AS741" s="17">
        <v>0.23681267064830699</v>
      </c>
      <c r="AT741" s="17">
        <v>0.199910727551114</v>
      </c>
      <c r="AU741" s="17"/>
      <c r="AV741" s="17">
        <v>0.324659899247349</v>
      </c>
      <c r="AW741" s="17">
        <v>0.22893330153625199</v>
      </c>
      <c r="AX741" s="17">
        <v>0.20079508660317899</v>
      </c>
      <c r="AY741" s="17"/>
      <c r="AZ741" s="17">
        <v>0.28031431646208699</v>
      </c>
      <c r="BA741" s="17">
        <v>0.14240393840491</v>
      </c>
    </row>
    <row r="742" spans="2:53" x14ac:dyDescent="0.35">
      <c r="B742" t="s">
        <v>386</v>
      </c>
      <c r="C742" s="17">
        <v>0.58745101282767997</v>
      </c>
      <c r="D742" s="17">
        <v>0.63449377881525804</v>
      </c>
      <c r="E742" s="17">
        <v>0.54550794120233603</v>
      </c>
      <c r="F742" s="17"/>
      <c r="G742" s="17">
        <v>0.51030970798958597</v>
      </c>
      <c r="H742" s="17">
        <v>0.48297696969474802</v>
      </c>
      <c r="I742" s="17">
        <v>0.56273649967278505</v>
      </c>
      <c r="J742" s="17">
        <v>0.59174152354532705</v>
      </c>
      <c r="K742" s="17">
        <v>0.62768996656611797</v>
      </c>
      <c r="L742" s="17">
        <v>0.66447813737335504</v>
      </c>
      <c r="M742" s="17"/>
      <c r="N742" s="17">
        <v>0.58952228486652003</v>
      </c>
      <c r="O742" s="17">
        <v>0.58608745326940603</v>
      </c>
      <c r="P742" s="17"/>
      <c r="Q742" s="17">
        <v>0.50217135953647696</v>
      </c>
      <c r="R742" s="17">
        <v>0.49792386192739102</v>
      </c>
      <c r="S742" s="17">
        <v>0.54261208407063799</v>
      </c>
      <c r="T742" s="17">
        <v>0.56040303578188899</v>
      </c>
      <c r="U742" s="17">
        <v>0.58062958130620601</v>
      </c>
      <c r="V742" s="17">
        <v>0.58979963922483003</v>
      </c>
      <c r="W742" s="17">
        <v>0.67353328683759395</v>
      </c>
      <c r="X742" s="17">
        <v>0.66784382687663502</v>
      </c>
      <c r="Y742" s="17">
        <v>0.68467258260796604</v>
      </c>
      <c r="Z742" s="17">
        <v>0.64307824357258803</v>
      </c>
      <c r="AA742" s="17">
        <v>0.63948518815683897</v>
      </c>
      <c r="AB742" s="17">
        <v>0.68965950556495303</v>
      </c>
      <c r="AC742" s="17">
        <v>0.52093417090962202</v>
      </c>
      <c r="AD742" s="17">
        <v>0.72814917515780198</v>
      </c>
      <c r="AE742" s="17">
        <v>0.55533964013134496</v>
      </c>
      <c r="AF742" s="17"/>
      <c r="AG742" s="17">
        <v>0.64418586286847002</v>
      </c>
      <c r="AH742" s="17">
        <v>0.78354697589727296</v>
      </c>
      <c r="AI742" s="17">
        <v>0.46359266838143898</v>
      </c>
      <c r="AJ742" s="17">
        <v>0.45936327847849401</v>
      </c>
      <c r="AK742" s="17">
        <v>0.74274110822801398</v>
      </c>
      <c r="AL742" s="17">
        <v>0.53480382716917396</v>
      </c>
      <c r="AM742" s="17"/>
      <c r="AN742" s="17">
        <v>0.46034858380256599</v>
      </c>
      <c r="AO742" s="17">
        <v>0.55479538281462704</v>
      </c>
      <c r="AP742" s="17">
        <v>0.74081713832070495</v>
      </c>
      <c r="AQ742" s="17"/>
      <c r="AR742" s="17">
        <v>0.49863782109145399</v>
      </c>
      <c r="AS742" s="17">
        <v>0.61329899389658904</v>
      </c>
      <c r="AT742" s="17">
        <v>0.61756902875396802</v>
      </c>
      <c r="AU742" s="17"/>
      <c r="AV742" s="17">
        <v>0.57091796500148595</v>
      </c>
      <c r="AW742" s="17">
        <v>0.62598868186110102</v>
      </c>
      <c r="AX742" s="17">
        <v>0.59137818142381404</v>
      </c>
      <c r="AY742" s="17"/>
      <c r="AZ742" s="17">
        <v>0.575259244320806</v>
      </c>
      <c r="BA742" s="17">
        <v>0.60362792313064895</v>
      </c>
    </row>
    <row r="743" spans="2:53" x14ac:dyDescent="0.35">
      <c r="B743" t="s">
        <v>130</v>
      </c>
      <c r="C743" s="17">
        <v>0.191503254039011</v>
      </c>
      <c r="D743" s="17">
        <v>0.150384649504302</v>
      </c>
      <c r="E743" s="17">
        <v>0.22943997978896499</v>
      </c>
      <c r="F743" s="17"/>
      <c r="G743" s="17">
        <v>0.15205346256851701</v>
      </c>
      <c r="H743" s="17">
        <v>0.155492581739195</v>
      </c>
      <c r="I743" s="17">
        <v>0.22110901734181601</v>
      </c>
      <c r="J743" s="17">
        <v>0.20162393500040099</v>
      </c>
      <c r="K743" s="17">
        <v>0.22501789558030699</v>
      </c>
      <c r="L743" s="17">
        <v>0.182241707467521</v>
      </c>
      <c r="M743" s="17"/>
      <c r="N743" s="17">
        <v>0.16938128816643</v>
      </c>
      <c r="O743" s="17">
        <v>0.206066583938566</v>
      </c>
      <c r="P743" s="17"/>
      <c r="Q743" s="17">
        <v>0.23073495880824199</v>
      </c>
      <c r="R743" s="17">
        <v>0.204178800078403</v>
      </c>
      <c r="S743" s="17">
        <v>0.233817360431333</v>
      </c>
      <c r="T743" s="17">
        <v>0.189476243677351</v>
      </c>
      <c r="U743" s="17">
        <v>0.22168178731063601</v>
      </c>
      <c r="V743" s="17">
        <v>0.22163821751674401</v>
      </c>
      <c r="W743" s="17">
        <v>0.15613133934402201</v>
      </c>
      <c r="X743" s="17">
        <v>0.116180670996035</v>
      </c>
      <c r="Y743" s="17">
        <v>0.107612769582985</v>
      </c>
      <c r="Z743" s="17">
        <v>0.13837289748346199</v>
      </c>
      <c r="AA743" s="17">
        <v>0.234142028835222</v>
      </c>
      <c r="AB743" s="17">
        <v>0.18368790599340201</v>
      </c>
      <c r="AC743" s="17">
        <v>8.7893990237144698E-2</v>
      </c>
      <c r="AD743" s="17">
        <v>0.13881959734261901</v>
      </c>
      <c r="AE743" s="17">
        <v>0.12076226793778599</v>
      </c>
      <c r="AF743" s="17"/>
      <c r="AG743" s="17">
        <v>0.112360994547818</v>
      </c>
      <c r="AH743" s="17">
        <v>0.127070998849005</v>
      </c>
      <c r="AI743" s="17">
        <v>0.113127602112886</v>
      </c>
      <c r="AJ743" s="17">
        <v>0.19557428629090601</v>
      </c>
      <c r="AK743" s="17">
        <v>0.14277191739949099</v>
      </c>
      <c r="AL743" s="17">
        <v>0.24815464107417701</v>
      </c>
      <c r="AM743" s="17"/>
      <c r="AN743" s="17">
        <v>0.171748590240377</v>
      </c>
      <c r="AO743" s="17">
        <v>0.22529893754827099</v>
      </c>
      <c r="AP743" s="17">
        <v>0.11820215920862499</v>
      </c>
      <c r="AQ743" s="17"/>
      <c r="AR743" s="17">
        <v>0.12564679249746399</v>
      </c>
      <c r="AS743" s="17">
        <v>0.14988833545510399</v>
      </c>
      <c r="AT743" s="17">
        <v>0.18252024369491701</v>
      </c>
      <c r="AU743" s="17"/>
      <c r="AV743" s="17">
        <v>0.104422135751166</v>
      </c>
      <c r="AW743" s="17">
        <v>0.14507801660264699</v>
      </c>
      <c r="AX743" s="17">
        <v>0.20782673197300799</v>
      </c>
      <c r="AY743" s="17"/>
      <c r="AZ743" s="17">
        <v>0.14442643921710699</v>
      </c>
      <c r="BA743" s="17">
        <v>0.25396813846444</v>
      </c>
    </row>
    <row r="744" spans="2:53" x14ac:dyDescent="0.35">
      <c r="C744" s="17"/>
      <c r="D744" s="17"/>
      <c r="E744" s="17"/>
      <c r="F744" s="17"/>
      <c r="G744" s="17"/>
      <c r="H744" s="17"/>
      <c r="I744" s="17"/>
      <c r="J744" s="17"/>
      <c r="K744" s="17"/>
      <c r="L744" s="17"/>
      <c r="M744" s="17"/>
      <c r="N744" s="17"/>
      <c r="O744" s="17"/>
      <c r="P744" s="17"/>
      <c r="Q744" s="17"/>
      <c r="R744" s="17"/>
      <c r="S744" s="17"/>
      <c r="T744" s="17"/>
      <c r="U744" s="17"/>
      <c r="V744" s="17"/>
      <c r="W744" s="17"/>
      <c r="X744" s="17"/>
      <c r="Y744" s="17"/>
      <c r="Z744" s="17"/>
      <c r="AA744" s="17"/>
      <c r="AB744" s="17"/>
      <c r="AC744" s="17"/>
      <c r="AD744" s="17"/>
      <c r="AE744" s="17"/>
      <c r="AF744" s="17"/>
      <c r="AG744" s="17"/>
      <c r="AH744" s="17"/>
      <c r="AI744" s="17"/>
      <c r="AJ744" s="17"/>
      <c r="AK744" s="17"/>
      <c r="AL744" s="17"/>
      <c r="AM744" s="17"/>
      <c r="AN744" s="17"/>
      <c r="AO744" s="17"/>
      <c r="AP744" s="17"/>
      <c r="AQ744" s="17"/>
      <c r="AR744" s="17"/>
      <c r="AS744" s="17"/>
      <c r="AT744" s="17"/>
      <c r="AU744" s="17"/>
      <c r="AV744" s="17"/>
      <c r="AW744" s="17"/>
      <c r="AX744" s="17"/>
      <c r="AY744" s="17"/>
      <c r="AZ744" s="17"/>
      <c r="BA744" s="17"/>
    </row>
    <row r="745" spans="2:53" x14ac:dyDescent="0.35">
      <c r="B745" s="6" t="s">
        <v>389</v>
      </c>
      <c r="C745" s="17"/>
      <c r="D745" s="17"/>
      <c r="E745" s="17"/>
      <c r="F745" s="17"/>
      <c r="G745" s="17"/>
      <c r="H745" s="17"/>
      <c r="I745" s="17"/>
      <c r="J745" s="17"/>
      <c r="K745" s="17"/>
      <c r="L745" s="17"/>
      <c r="M745" s="17"/>
      <c r="N745" s="17"/>
      <c r="O745" s="17"/>
      <c r="P745" s="17"/>
      <c r="Q745" s="17"/>
      <c r="R745" s="17"/>
      <c r="S745" s="17"/>
      <c r="T745" s="17"/>
      <c r="U745" s="17"/>
      <c r="V745" s="17"/>
      <c r="W745" s="17"/>
      <c r="X745" s="17"/>
      <c r="Y745" s="17"/>
      <c r="Z745" s="17"/>
      <c r="AA745" s="17"/>
      <c r="AB745" s="17"/>
      <c r="AC745" s="17"/>
      <c r="AD745" s="17"/>
      <c r="AE745" s="17"/>
      <c r="AF745" s="17"/>
      <c r="AG745" s="17"/>
      <c r="AH745" s="17"/>
      <c r="AI745" s="17"/>
      <c r="AJ745" s="17"/>
      <c r="AK745" s="17"/>
      <c r="AL745" s="17"/>
      <c r="AM745" s="17"/>
      <c r="AN745" s="17"/>
      <c r="AO745" s="17"/>
      <c r="AP745" s="17"/>
      <c r="AQ745" s="17"/>
      <c r="AR745" s="17"/>
      <c r="AS745" s="17"/>
      <c r="AT745" s="17"/>
      <c r="AU745" s="17"/>
      <c r="AV745" s="17"/>
      <c r="AW745" s="17"/>
      <c r="AX745" s="17"/>
      <c r="AY745" s="17"/>
      <c r="AZ745" s="17"/>
      <c r="BA745" s="17"/>
    </row>
    <row r="746" spans="2:53" x14ac:dyDescent="0.35">
      <c r="B746" s="21" t="s">
        <v>86</v>
      </c>
      <c r="C746" s="17"/>
      <c r="D746" s="17"/>
      <c r="E746" s="17"/>
      <c r="F746" s="17"/>
      <c r="G746" s="17"/>
      <c r="H746" s="17"/>
      <c r="I746" s="17"/>
      <c r="J746" s="17"/>
      <c r="K746" s="17"/>
      <c r="L746" s="17"/>
      <c r="M746" s="17"/>
      <c r="N746" s="17"/>
      <c r="O746" s="17"/>
      <c r="P746" s="17"/>
      <c r="Q746" s="17"/>
      <c r="R746" s="17"/>
      <c r="S746" s="17"/>
      <c r="T746" s="17"/>
      <c r="U746" s="17"/>
      <c r="V746" s="17"/>
      <c r="W746" s="17"/>
      <c r="X746" s="17"/>
      <c r="Y746" s="17"/>
      <c r="Z746" s="17"/>
      <c r="AA746" s="17"/>
      <c r="AB746" s="17"/>
      <c r="AC746" s="17"/>
      <c r="AD746" s="17"/>
      <c r="AE746" s="17"/>
      <c r="AF746" s="17"/>
      <c r="AG746" s="17"/>
      <c r="AH746" s="17"/>
      <c r="AI746" s="17"/>
      <c r="AJ746" s="17"/>
      <c r="AK746" s="17"/>
      <c r="AL746" s="17"/>
      <c r="AM746" s="17"/>
      <c r="AN746" s="17"/>
      <c r="AO746" s="17"/>
      <c r="AP746" s="17"/>
      <c r="AQ746" s="17"/>
      <c r="AR746" s="17"/>
      <c r="AS746" s="17"/>
      <c r="AT746" s="17"/>
      <c r="AU746" s="17"/>
      <c r="AV746" s="17"/>
      <c r="AW746" s="17"/>
      <c r="AX746" s="17"/>
      <c r="AY746" s="17"/>
      <c r="AZ746" s="17"/>
      <c r="BA746" s="17"/>
    </row>
    <row r="747" spans="2:53" x14ac:dyDescent="0.35">
      <c r="B747" t="s">
        <v>385</v>
      </c>
      <c r="C747" s="17">
        <v>0.13432806292173199</v>
      </c>
      <c r="D747" s="17">
        <v>0.14626458143425</v>
      </c>
      <c r="E747" s="17">
        <v>0.123994369916888</v>
      </c>
      <c r="F747" s="17"/>
      <c r="G747" s="17">
        <v>0.26067390119844303</v>
      </c>
      <c r="H747" s="17">
        <v>0.237899739667076</v>
      </c>
      <c r="I747" s="17">
        <v>0.124042158381042</v>
      </c>
      <c r="J747" s="17">
        <v>0.11923457122837799</v>
      </c>
      <c r="K747" s="17">
        <v>8.5135934115292897E-2</v>
      </c>
      <c r="L747" s="17">
        <v>7.2144645328457296E-2</v>
      </c>
      <c r="M747" s="17"/>
      <c r="N747" s="17">
        <v>0.13639394917182299</v>
      </c>
      <c r="O747" s="17">
        <v>0.13296804893525799</v>
      </c>
      <c r="P747" s="17"/>
      <c r="Q747" s="17">
        <v>0.182389258718228</v>
      </c>
      <c r="R747" s="17">
        <v>0.17320508825459799</v>
      </c>
      <c r="S747" s="17">
        <v>0.163689130798366</v>
      </c>
      <c r="T747" s="17">
        <v>0.13351120025037</v>
      </c>
      <c r="U747" s="17">
        <v>0.12474976370071</v>
      </c>
      <c r="V747" s="17">
        <v>0.14407175981665299</v>
      </c>
      <c r="W747" s="17">
        <v>7.0188766599875399E-2</v>
      </c>
      <c r="X747" s="17">
        <v>0.12988799576061599</v>
      </c>
      <c r="Y747" s="17">
        <v>7.9202935588692902E-2</v>
      </c>
      <c r="Z747" s="17">
        <v>0.176354786705823</v>
      </c>
      <c r="AA747" s="17">
        <v>6.6225282587657794E-2</v>
      </c>
      <c r="AB747" s="17">
        <v>7.3376802647009007E-2</v>
      </c>
      <c r="AC747" s="17">
        <v>9.5594265977162696E-2</v>
      </c>
      <c r="AD747" s="17">
        <v>0.23339736770615199</v>
      </c>
      <c r="AE747" s="17">
        <v>0.100078887319744</v>
      </c>
      <c r="AF747" s="17"/>
      <c r="AG747" s="17">
        <v>0.14907367806411401</v>
      </c>
      <c r="AH747" s="17">
        <v>7.06470702023827E-2</v>
      </c>
      <c r="AI747" s="17">
        <v>0.24323928410244899</v>
      </c>
      <c r="AJ747" s="17">
        <v>0.14615420674434099</v>
      </c>
      <c r="AK747" s="17">
        <v>0.12581668654129699</v>
      </c>
      <c r="AL747" s="17">
        <v>0.12544651185094699</v>
      </c>
      <c r="AM747" s="17"/>
      <c r="AN747" s="17">
        <v>0.18009011878844899</v>
      </c>
      <c r="AO747" s="17">
        <v>0.14809634182505399</v>
      </c>
      <c r="AP747" s="17">
        <v>0.116845072510432</v>
      </c>
      <c r="AQ747" s="17"/>
      <c r="AR747" s="17">
        <v>0.36920202539128899</v>
      </c>
      <c r="AS747" s="17">
        <v>0.13481036110839001</v>
      </c>
      <c r="AT747" s="17">
        <v>0.10308065879033899</v>
      </c>
      <c r="AU747" s="17"/>
      <c r="AV747" s="17">
        <v>0.25234868429733998</v>
      </c>
      <c r="AW747" s="17">
        <v>0.13161748792189101</v>
      </c>
      <c r="AX747" s="17">
        <v>0.117684565445414</v>
      </c>
      <c r="AY747" s="17"/>
      <c r="AZ747" s="17">
        <v>0.17163376511973299</v>
      </c>
      <c r="BA747" s="17">
        <v>8.48281894697301E-2</v>
      </c>
    </row>
    <row r="748" spans="2:53" x14ac:dyDescent="0.35">
      <c r="B748" t="s">
        <v>388</v>
      </c>
      <c r="C748" s="17">
        <v>0.751521314806881</v>
      </c>
      <c r="D748" s="17">
        <v>0.765116189169323</v>
      </c>
      <c r="E748" s="17">
        <v>0.73831632260640501</v>
      </c>
      <c r="F748" s="17"/>
      <c r="G748" s="17">
        <v>0.60333272790982295</v>
      </c>
      <c r="H748" s="17">
        <v>0.64314781640973195</v>
      </c>
      <c r="I748" s="17">
        <v>0.75489014155690604</v>
      </c>
      <c r="J748" s="17">
        <v>0.74601711325647602</v>
      </c>
      <c r="K748" s="17">
        <v>0.803947882904681</v>
      </c>
      <c r="L748" s="17">
        <v>0.84069628803723195</v>
      </c>
      <c r="M748" s="17"/>
      <c r="N748" s="17">
        <v>0.76843244553337897</v>
      </c>
      <c r="O748" s="17">
        <v>0.74038838127091</v>
      </c>
      <c r="P748" s="17"/>
      <c r="Q748" s="17">
        <v>0.63489371171723097</v>
      </c>
      <c r="R748" s="17">
        <v>0.67491983704768899</v>
      </c>
      <c r="S748" s="17">
        <v>0.67096453899763098</v>
      </c>
      <c r="T748" s="17">
        <v>0.78565327505829097</v>
      </c>
      <c r="U748" s="17">
        <v>0.74848837519971101</v>
      </c>
      <c r="V748" s="17">
        <v>0.75484264459849904</v>
      </c>
      <c r="W748" s="17">
        <v>0.85758526984579697</v>
      </c>
      <c r="X748" s="17">
        <v>0.77784870416506302</v>
      </c>
      <c r="Y748" s="17">
        <v>0.90545817887880298</v>
      </c>
      <c r="Z748" s="17">
        <v>0.724215625982635</v>
      </c>
      <c r="AA748" s="17">
        <v>0.79866002710782502</v>
      </c>
      <c r="AB748" s="17">
        <v>0.85198261537838305</v>
      </c>
      <c r="AC748" s="17">
        <v>0.90440573402283697</v>
      </c>
      <c r="AD748" s="17">
        <v>0.72001903770245501</v>
      </c>
      <c r="AE748" s="17">
        <v>0.80054278623366104</v>
      </c>
      <c r="AF748" s="17"/>
      <c r="AG748" s="17">
        <v>0.803733063214079</v>
      </c>
      <c r="AH748" s="17">
        <v>0.85942401095113796</v>
      </c>
      <c r="AI748" s="17">
        <v>0.69978087958523805</v>
      </c>
      <c r="AJ748" s="17">
        <v>0.77320186323039497</v>
      </c>
      <c r="AK748" s="17">
        <v>0.80126733930393501</v>
      </c>
      <c r="AL748" s="17">
        <v>0.71818999166390496</v>
      </c>
      <c r="AM748" s="17"/>
      <c r="AN748" s="17">
        <v>0.74304123770733799</v>
      </c>
      <c r="AO748" s="17">
        <v>0.71201460453398802</v>
      </c>
      <c r="AP748" s="17">
        <v>0.80850101795511298</v>
      </c>
      <c r="AQ748" s="17"/>
      <c r="AR748" s="17">
        <v>0.57582391406308098</v>
      </c>
      <c r="AS748" s="17">
        <v>0.77709487585622194</v>
      </c>
      <c r="AT748" s="17">
        <v>0.80356049241909799</v>
      </c>
      <c r="AU748" s="17"/>
      <c r="AV748" s="17">
        <v>0.69667617637379098</v>
      </c>
      <c r="AW748" s="17">
        <v>0.78717623066591602</v>
      </c>
      <c r="AX748" s="17">
        <v>0.78042460589416796</v>
      </c>
      <c r="AY748" s="17"/>
      <c r="AZ748" s="17">
        <v>0.748017429706065</v>
      </c>
      <c r="BA748" s="17">
        <v>0.75617052012568897</v>
      </c>
    </row>
    <row r="749" spans="2:53" x14ac:dyDescent="0.35">
      <c r="B749" t="s">
        <v>130</v>
      </c>
      <c r="C749" s="17">
        <v>0.114150622271386</v>
      </c>
      <c r="D749" s="17">
        <v>8.8619229396426094E-2</v>
      </c>
      <c r="E749" s="17">
        <v>0.13768930747670699</v>
      </c>
      <c r="F749" s="17"/>
      <c r="G749" s="17">
        <v>0.13599337089173399</v>
      </c>
      <c r="H749" s="17">
        <v>0.118952443923193</v>
      </c>
      <c r="I749" s="17">
        <v>0.121067700062053</v>
      </c>
      <c r="J749" s="17">
        <v>0.13474831551514699</v>
      </c>
      <c r="K749" s="17">
        <v>0.11091618298002601</v>
      </c>
      <c r="L749" s="17">
        <v>8.71590666343105E-2</v>
      </c>
      <c r="M749" s="17"/>
      <c r="N749" s="17">
        <v>9.5173605294797806E-2</v>
      </c>
      <c r="O749" s="17">
        <v>0.12664356979383301</v>
      </c>
      <c r="P749" s="17"/>
      <c r="Q749" s="17">
        <v>0.182717029564542</v>
      </c>
      <c r="R749" s="17">
        <v>0.151875074697713</v>
      </c>
      <c r="S749" s="17">
        <v>0.16534633020400299</v>
      </c>
      <c r="T749" s="17">
        <v>8.0835524691338506E-2</v>
      </c>
      <c r="U749" s="17">
        <v>0.12676186109957999</v>
      </c>
      <c r="V749" s="17">
        <v>0.101085595584847</v>
      </c>
      <c r="W749" s="17">
        <v>7.2225963554328004E-2</v>
      </c>
      <c r="X749" s="17">
        <v>9.2263300074321195E-2</v>
      </c>
      <c r="Y749" s="17">
        <v>1.53388855325036E-2</v>
      </c>
      <c r="Z749" s="17">
        <v>9.9429587311541903E-2</v>
      </c>
      <c r="AA749" s="17">
        <v>0.135114690304518</v>
      </c>
      <c r="AB749" s="17">
        <v>7.4640581974608197E-2</v>
      </c>
      <c r="AC749" s="17">
        <v>0</v>
      </c>
      <c r="AD749" s="17">
        <v>4.6583594591393197E-2</v>
      </c>
      <c r="AE749" s="17">
        <v>9.9378326446594306E-2</v>
      </c>
      <c r="AF749" s="17"/>
      <c r="AG749" s="17">
        <v>4.71932587218067E-2</v>
      </c>
      <c r="AH749" s="17">
        <v>6.9928918846478699E-2</v>
      </c>
      <c r="AI749" s="17">
        <v>5.6979836312313001E-2</v>
      </c>
      <c r="AJ749" s="17">
        <v>8.0643930025263294E-2</v>
      </c>
      <c r="AK749" s="17">
        <v>7.2915974154767998E-2</v>
      </c>
      <c r="AL749" s="17">
        <v>0.156363496485147</v>
      </c>
      <c r="AM749" s="17"/>
      <c r="AN749" s="17">
        <v>7.6868643504212894E-2</v>
      </c>
      <c r="AO749" s="17">
        <v>0.13988905364095799</v>
      </c>
      <c r="AP749" s="17">
        <v>7.4653909534454804E-2</v>
      </c>
      <c r="AQ749" s="17"/>
      <c r="AR749" s="17">
        <v>5.4974060545629901E-2</v>
      </c>
      <c r="AS749" s="17">
        <v>8.8094763035388199E-2</v>
      </c>
      <c r="AT749" s="17">
        <v>9.3358848790562804E-2</v>
      </c>
      <c r="AU749" s="17"/>
      <c r="AV749" s="17">
        <v>5.09751393288689E-2</v>
      </c>
      <c r="AW749" s="17">
        <v>8.1206281412193299E-2</v>
      </c>
      <c r="AX749" s="17">
        <v>0.101890828660419</v>
      </c>
      <c r="AY749" s="17"/>
      <c r="AZ749" s="17">
        <v>8.0348805174202106E-2</v>
      </c>
      <c r="BA749" s="17">
        <v>0.159001290404581</v>
      </c>
    </row>
    <row r="750" spans="2:53" x14ac:dyDescent="0.35">
      <c r="C750" s="17"/>
      <c r="D750" s="17"/>
      <c r="E750" s="17"/>
      <c r="F750" s="17"/>
      <c r="G750" s="17"/>
      <c r="H750" s="17"/>
      <c r="I750" s="17"/>
      <c r="J750" s="17"/>
      <c r="K750" s="17"/>
      <c r="L750" s="17"/>
      <c r="M750" s="17"/>
      <c r="N750" s="17"/>
      <c r="O750" s="17"/>
      <c r="P750" s="17"/>
      <c r="Q750" s="17"/>
      <c r="R750" s="17"/>
      <c r="S750" s="17"/>
      <c r="T750" s="17"/>
      <c r="U750" s="17"/>
      <c r="V750" s="17"/>
      <c r="W750" s="17"/>
      <c r="X750" s="17"/>
      <c r="Y750" s="17"/>
      <c r="Z750" s="17"/>
      <c r="AA750" s="17"/>
      <c r="AB750" s="17"/>
      <c r="AC750" s="17"/>
      <c r="AD750" s="17"/>
      <c r="AE750" s="17"/>
      <c r="AF750" s="17"/>
      <c r="AG750" s="17"/>
      <c r="AH750" s="17"/>
      <c r="AI750" s="17"/>
      <c r="AJ750" s="17"/>
      <c r="AK750" s="17"/>
      <c r="AL750" s="17"/>
      <c r="AM750" s="17"/>
      <c r="AN750" s="17"/>
      <c r="AO750" s="17"/>
      <c r="AP750" s="17"/>
      <c r="AQ750" s="17"/>
      <c r="AR750" s="17"/>
      <c r="AS750" s="17"/>
      <c r="AT750" s="17"/>
      <c r="AU750" s="17"/>
      <c r="AV750" s="17"/>
      <c r="AW750" s="17"/>
      <c r="AX750" s="17"/>
      <c r="AY750" s="17"/>
      <c r="AZ750" s="17"/>
      <c r="BA750" s="17"/>
    </row>
    <row r="751" spans="2:53" x14ac:dyDescent="0.35">
      <c r="B751" s="6" t="s">
        <v>391</v>
      </c>
      <c r="C751" s="17"/>
      <c r="D751" s="17"/>
      <c r="E751" s="17"/>
      <c r="F751" s="17"/>
      <c r="G751" s="17"/>
      <c r="H751" s="17"/>
      <c r="I751" s="17"/>
      <c r="J751" s="17"/>
      <c r="K751" s="17"/>
      <c r="L751" s="17"/>
      <c r="M751" s="17"/>
      <c r="N751" s="17"/>
      <c r="O751" s="17"/>
      <c r="P751" s="17"/>
      <c r="Q751" s="17"/>
      <c r="R751" s="17"/>
      <c r="S751" s="17"/>
      <c r="T751" s="17"/>
      <c r="U751" s="17"/>
      <c r="V751" s="17"/>
      <c r="W751" s="17"/>
      <c r="X751" s="17"/>
      <c r="Y751" s="17"/>
      <c r="Z751" s="17"/>
      <c r="AA751" s="17"/>
      <c r="AB751" s="17"/>
      <c r="AC751" s="17"/>
      <c r="AD751" s="17"/>
      <c r="AE751" s="17"/>
      <c r="AF751" s="17"/>
      <c r="AG751" s="17"/>
      <c r="AH751" s="17"/>
      <c r="AI751" s="17"/>
      <c r="AJ751" s="17"/>
      <c r="AK751" s="17"/>
      <c r="AL751" s="17"/>
      <c r="AM751" s="17"/>
      <c r="AN751" s="17"/>
      <c r="AO751" s="17"/>
      <c r="AP751" s="17"/>
      <c r="AQ751" s="17"/>
      <c r="AR751" s="17"/>
      <c r="AS751" s="17"/>
      <c r="AT751" s="17"/>
      <c r="AU751" s="17"/>
      <c r="AV751" s="17"/>
      <c r="AW751" s="17"/>
      <c r="AX751" s="17"/>
      <c r="AY751" s="17"/>
      <c r="AZ751" s="17"/>
      <c r="BA751" s="17"/>
    </row>
    <row r="752" spans="2:53" x14ac:dyDescent="0.35">
      <c r="B752" s="21" t="s">
        <v>86</v>
      </c>
      <c r="C752" s="17"/>
      <c r="D752" s="17"/>
      <c r="E752" s="17"/>
      <c r="F752" s="17"/>
      <c r="G752" s="17"/>
      <c r="H752" s="17"/>
      <c r="I752" s="17"/>
      <c r="J752" s="17"/>
      <c r="K752" s="17"/>
      <c r="L752" s="17"/>
      <c r="M752" s="17"/>
      <c r="N752" s="17"/>
      <c r="O752" s="17"/>
      <c r="P752" s="17"/>
      <c r="Q752" s="17"/>
      <c r="R752" s="17"/>
      <c r="S752" s="17"/>
      <c r="T752" s="17"/>
      <c r="U752" s="17"/>
      <c r="V752" s="17"/>
      <c r="W752" s="17"/>
      <c r="X752" s="17"/>
      <c r="Y752" s="17"/>
      <c r="Z752" s="17"/>
      <c r="AA752" s="17"/>
      <c r="AB752" s="17"/>
      <c r="AC752" s="17"/>
      <c r="AD752" s="17"/>
      <c r="AE752" s="17"/>
      <c r="AF752" s="17"/>
      <c r="AG752" s="17"/>
      <c r="AH752" s="17"/>
      <c r="AI752" s="17"/>
      <c r="AJ752" s="17"/>
      <c r="AK752" s="17"/>
      <c r="AL752" s="17"/>
      <c r="AM752" s="17"/>
      <c r="AN752" s="17"/>
      <c r="AO752" s="17"/>
      <c r="AP752" s="17"/>
      <c r="AQ752" s="17"/>
      <c r="AR752" s="17"/>
      <c r="AS752" s="17"/>
      <c r="AT752" s="17"/>
      <c r="AU752" s="17"/>
      <c r="AV752" s="17"/>
      <c r="AW752" s="17"/>
      <c r="AX752" s="17"/>
      <c r="AY752" s="17"/>
      <c r="AZ752" s="17"/>
      <c r="BA752" s="17"/>
    </row>
    <row r="753" spans="2:53" x14ac:dyDescent="0.35">
      <c r="B753" t="s">
        <v>385</v>
      </c>
      <c r="C753" s="17">
        <v>0.179919381395232</v>
      </c>
      <c r="D753" s="17">
        <v>0.175692253334854</v>
      </c>
      <c r="E753" s="17">
        <v>0.184392381211928</v>
      </c>
      <c r="F753" s="17"/>
      <c r="G753" s="17">
        <v>0.26846618005091899</v>
      </c>
      <c r="H753" s="17">
        <v>0.26678752189992</v>
      </c>
      <c r="I753" s="17">
        <v>0.18252167651835599</v>
      </c>
      <c r="J753" s="17">
        <v>0.15489939750315901</v>
      </c>
      <c r="K753" s="17">
        <v>0.109385281796347</v>
      </c>
      <c r="L753" s="17">
        <v>0.15390660731094899</v>
      </c>
      <c r="M753" s="17"/>
      <c r="N753" s="17">
        <v>0.17410045480391501</v>
      </c>
      <c r="O753" s="17">
        <v>0.18375009644554599</v>
      </c>
      <c r="P753" s="17"/>
      <c r="Q753" s="17">
        <v>0.24789999156470999</v>
      </c>
      <c r="R753" s="17">
        <v>0.16477799873562199</v>
      </c>
      <c r="S753" s="17">
        <v>0.233570951678227</v>
      </c>
      <c r="T753" s="17">
        <v>0.13688424240244701</v>
      </c>
      <c r="U753" s="17">
        <v>0.167694907452656</v>
      </c>
      <c r="V753" s="17">
        <v>0.14668760188414801</v>
      </c>
      <c r="W753" s="17">
        <v>0.17751273304505699</v>
      </c>
      <c r="X753" s="17">
        <v>0.182395754105598</v>
      </c>
      <c r="Y753" s="17">
        <v>0.11349877020994301</v>
      </c>
      <c r="Z753" s="17">
        <v>0.261987498503651</v>
      </c>
      <c r="AA753" s="17">
        <v>0.20155036054423001</v>
      </c>
      <c r="AB753" s="17">
        <v>0.1193649180633</v>
      </c>
      <c r="AC753" s="17">
        <v>0.37335636247270498</v>
      </c>
      <c r="AD753" s="17">
        <v>0.23036787414479601</v>
      </c>
      <c r="AE753" s="17">
        <v>0.14041846948463399</v>
      </c>
      <c r="AF753" s="17"/>
      <c r="AG753" s="17">
        <v>0.24746470173683099</v>
      </c>
      <c r="AH753" s="17">
        <v>8.8219692230705901E-2</v>
      </c>
      <c r="AI753" s="17">
        <v>0.27485533280642699</v>
      </c>
      <c r="AJ753" s="17">
        <v>0.27024747988173897</v>
      </c>
      <c r="AK753" s="17">
        <v>0.17727518457720501</v>
      </c>
      <c r="AL753" s="17">
        <v>0.13524044111328101</v>
      </c>
      <c r="AM753" s="17"/>
      <c r="AN753" s="17">
        <v>0.237669214385578</v>
      </c>
      <c r="AO753" s="17">
        <v>0.207023815582178</v>
      </c>
      <c r="AP753" s="17">
        <v>0.15666196123404899</v>
      </c>
      <c r="AQ753" s="17"/>
      <c r="AR753" s="17">
        <v>0.38491407249792697</v>
      </c>
      <c r="AS753" s="17">
        <v>0.19542584274820701</v>
      </c>
      <c r="AT753" s="17">
        <v>0.14958685031834601</v>
      </c>
      <c r="AU753" s="17"/>
      <c r="AV753" s="17">
        <v>0.36088120393440998</v>
      </c>
      <c r="AW753" s="17">
        <v>0.174771703920472</v>
      </c>
      <c r="AX753" s="17">
        <v>0.16258710545598201</v>
      </c>
      <c r="AY753" s="17"/>
      <c r="AZ753" s="17">
        <v>0.217153159909312</v>
      </c>
      <c r="BA753" s="17">
        <v>0.13051494143040401</v>
      </c>
    </row>
    <row r="754" spans="2:53" x14ac:dyDescent="0.35">
      <c r="B754" t="s">
        <v>390</v>
      </c>
      <c r="C754" s="17">
        <v>0.67382244348212295</v>
      </c>
      <c r="D754" s="17">
        <v>0.69999189489662605</v>
      </c>
      <c r="E754" s="17">
        <v>0.64894750728683304</v>
      </c>
      <c r="F754" s="17"/>
      <c r="G754" s="17">
        <v>0.59480301245568601</v>
      </c>
      <c r="H754" s="17">
        <v>0.619916468916904</v>
      </c>
      <c r="I754" s="17">
        <v>0.674279901258658</v>
      </c>
      <c r="J754" s="17">
        <v>0.66120656613166995</v>
      </c>
      <c r="K754" s="17">
        <v>0.73729597204782604</v>
      </c>
      <c r="L754" s="17">
        <v>0.70443325210155106</v>
      </c>
      <c r="M754" s="17"/>
      <c r="N754" s="17">
        <v>0.707440737862845</v>
      </c>
      <c r="O754" s="17">
        <v>0.65169085198854604</v>
      </c>
      <c r="P754" s="17"/>
      <c r="Q754" s="17">
        <v>0.54262623013058198</v>
      </c>
      <c r="R754" s="17">
        <v>0.65890463015598799</v>
      </c>
      <c r="S754" s="17">
        <v>0.58727070297981399</v>
      </c>
      <c r="T754" s="17">
        <v>0.75506027857403202</v>
      </c>
      <c r="U754" s="17">
        <v>0.680321196339565</v>
      </c>
      <c r="V754" s="17">
        <v>0.681157912408629</v>
      </c>
      <c r="W754" s="17">
        <v>0.74493202301543204</v>
      </c>
      <c r="X754" s="17">
        <v>0.69150773508587204</v>
      </c>
      <c r="Y754" s="17">
        <v>0.81586421115936203</v>
      </c>
      <c r="Z754" s="17">
        <v>0.65056323905862001</v>
      </c>
      <c r="AA754" s="17">
        <v>0.55622070875992102</v>
      </c>
      <c r="AB754" s="17">
        <v>0.70719449795135603</v>
      </c>
      <c r="AC754" s="17">
        <v>0.595922028649705</v>
      </c>
      <c r="AD754" s="17">
        <v>0.72304853126381097</v>
      </c>
      <c r="AE754" s="17">
        <v>0.69272648863800701</v>
      </c>
      <c r="AF754" s="17"/>
      <c r="AG754" s="17">
        <v>0.65484995703783699</v>
      </c>
      <c r="AH754" s="17">
        <v>0.817493928485579</v>
      </c>
      <c r="AI754" s="17">
        <v>0.63447870203249801</v>
      </c>
      <c r="AJ754" s="17">
        <v>0.63752872046091102</v>
      </c>
      <c r="AK754" s="17">
        <v>0.69615696455762999</v>
      </c>
      <c r="AL754" s="17">
        <v>0.68615586529771799</v>
      </c>
      <c r="AM754" s="17"/>
      <c r="AN754" s="17">
        <v>0.64570885550136803</v>
      </c>
      <c r="AO754" s="17">
        <v>0.62489917882492896</v>
      </c>
      <c r="AP754" s="17">
        <v>0.74012118574980701</v>
      </c>
      <c r="AQ754" s="17"/>
      <c r="AR754" s="17">
        <v>0.55872678845092405</v>
      </c>
      <c r="AS754" s="17">
        <v>0.67378495268486405</v>
      </c>
      <c r="AT754" s="17">
        <v>0.72429125369909098</v>
      </c>
      <c r="AU754" s="17"/>
      <c r="AV754" s="17">
        <v>0.58807261325167104</v>
      </c>
      <c r="AW754" s="17">
        <v>0.71301907416186305</v>
      </c>
      <c r="AX754" s="17">
        <v>0.69481867964115995</v>
      </c>
      <c r="AY754" s="17"/>
      <c r="AZ754" s="17">
        <v>0.67868155053351897</v>
      </c>
      <c r="BA754" s="17">
        <v>0.66737503276573296</v>
      </c>
    </row>
    <row r="755" spans="2:53" x14ac:dyDescent="0.35">
      <c r="B755" t="s">
        <v>130</v>
      </c>
      <c r="C755" s="17">
        <v>0.146258175122645</v>
      </c>
      <c r="D755" s="17">
        <v>0.12431585176852</v>
      </c>
      <c r="E755" s="17">
        <v>0.166660111501238</v>
      </c>
      <c r="F755" s="17"/>
      <c r="G755" s="17">
        <v>0.136730807493395</v>
      </c>
      <c r="H755" s="17">
        <v>0.113296009183177</v>
      </c>
      <c r="I755" s="17">
        <v>0.14319842222298501</v>
      </c>
      <c r="J755" s="17">
        <v>0.18389403636516999</v>
      </c>
      <c r="K755" s="17">
        <v>0.153318746155827</v>
      </c>
      <c r="L755" s="17">
        <v>0.14166014058750001</v>
      </c>
      <c r="M755" s="17"/>
      <c r="N755" s="17">
        <v>0.11845880733324</v>
      </c>
      <c r="O755" s="17">
        <v>0.164559051565907</v>
      </c>
      <c r="P755" s="17"/>
      <c r="Q755" s="17">
        <v>0.20947377830470801</v>
      </c>
      <c r="R755" s="17">
        <v>0.17631737110838999</v>
      </c>
      <c r="S755" s="17">
        <v>0.17915834534195901</v>
      </c>
      <c r="T755" s="17">
        <v>0.108055479023521</v>
      </c>
      <c r="U755" s="17">
        <v>0.151983896207779</v>
      </c>
      <c r="V755" s="17">
        <v>0.172154485707223</v>
      </c>
      <c r="W755" s="17">
        <v>7.7555243939510396E-2</v>
      </c>
      <c r="X755" s="17">
        <v>0.12609651080852899</v>
      </c>
      <c r="Y755" s="17">
        <v>7.0637018630695103E-2</v>
      </c>
      <c r="Z755" s="17">
        <v>8.7449262437728201E-2</v>
      </c>
      <c r="AA755" s="17">
        <v>0.242228930695849</v>
      </c>
      <c r="AB755" s="17">
        <v>0.17344058398534401</v>
      </c>
      <c r="AC755" s="17">
        <v>3.07216088775898E-2</v>
      </c>
      <c r="AD755" s="17">
        <v>4.6583594591393197E-2</v>
      </c>
      <c r="AE755" s="17">
        <v>0.166855041877358</v>
      </c>
      <c r="AF755" s="17"/>
      <c r="AG755" s="17">
        <v>9.7685341225331804E-2</v>
      </c>
      <c r="AH755" s="17">
        <v>9.4286379283714597E-2</v>
      </c>
      <c r="AI755" s="17">
        <v>9.0665965161075293E-2</v>
      </c>
      <c r="AJ755" s="17">
        <v>9.2223799657349698E-2</v>
      </c>
      <c r="AK755" s="17">
        <v>0.126567850865166</v>
      </c>
      <c r="AL755" s="17">
        <v>0.17860369358900099</v>
      </c>
      <c r="AM755" s="17"/>
      <c r="AN755" s="17">
        <v>0.116621930113054</v>
      </c>
      <c r="AO755" s="17">
        <v>0.16807700559289401</v>
      </c>
      <c r="AP755" s="17">
        <v>0.103216853016144</v>
      </c>
      <c r="AQ755" s="17"/>
      <c r="AR755" s="17">
        <v>5.6359139051149601E-2</v>
      </c>
      <c r="AS755" s="17">
        <v>0.130789204566928</v>
      </c>
      <c r="AT755" s="17">
        <v>0.12612189598256299</v>
      </c>
      <c r="AU755" s="17"/>
      <c r="AV755" s="17">
        <v>5.1046182813919802E-2</v>
      </c>
      <c r="AW755" s="17">
        <v>0.112209221917666</v>
      </c>
      <c r="AX755" s="17">
        <v>0.14259421490285701</v>
      </c>
      <c r="AY755" s="17"/>
      <c r="AZ755" s="17">
        <v>0.104165289557169</v>
      </c>
      <c r="BA755" s="17">
        <v>0.202110025803863</v>
      </c>
    </row>
    <row r="756" spans="2:53" x14ac:dyDescent="0.35">
      <c r="C756" s="17"/>
      <c r="D756" s="17"/>
      <c r="E756" s="17"/>
      <c r="F756" s="17"/>
      <c r="G756" s="17"/>
      <c r="H756" s="17"/>
      <c r="I756" s="17"/>
      <c r="J756" s="17"/>
      <c r="K756" s="17"/>
      <c r="L756" s="17"/>
      <c r="M756" s="17"/>
      <c r="N756" s="17"/>
      <c r="O756" s="17"/>
      <c r="P756" s="17"/>
      <c r="Q756" s="17"/>
      <c r="R756" s="17"/>
      <c r="S756" s="17"/>
      <c r="T756" s="17"/>
      <c r="U756" s="17"/>
      <c r="V756" s="17"/>
      <c r="W756" s="17"/>
      <c r="X756" s="17"/>
      <c r="Y756" s="17"/>
      <c r="Z756" s="17"/>
      <c r="AA756" s="17"/>
      <c r="AB756" s="17"/>
      <c r="AC756" s="17"/>
      <c r="AD756" s="17"/>
      <c r="AE756" s="17"/>
      <c r="AF756" s="17"/>
      <c r="AG756" s="17"/>
      <c r="AH756" s="17"/>
      <c r="AI756" s="17"/>
      <c r="AJ756" s="17"/>
      <c r="AK756" s="17"/>
      <c r="AL756" s="17"/>
      <c r="AM756" s="17"/>
      <c r="AN756" s="17"/>
      <c r="AO756" s="17"/>
      <c r="AP756" s="17"/>
      <c r="AQ756" s="17"/>
      <c r="AR756" s="17"/>
      <c r="AS756" s="17"/>
      <c r="AT756" s="17"/>
      <c r="AU756" s="17"/>
      <c r="AV756" s="17"/>
      <c r="AW756" s="17"/>
      <c r="AX756" s="17"/>
      <c r="AY756" s="17"/>
      <c r="AZ756" s="17"/>
      <c r="BA756" s="17"/>
    </row>
    <row r="757" spans="2:53" x14ac:dyDescent="0.35">
      <c r="B757" s="6" t="s">
        <v>393</v>
      </c>
      <c r="C757" s="17"/>
      <c r="D757" s="17"/>
      <c r="E757" s="17"/>
      <c r="F757" s="17"/>
      <c r="G757" s="17"/>
      <c r="H757" s="17"/>
      <c r="I757" s="17"/>
      <c r="J757" s="17"/>
      <c r="K757" s="17"/>
      <c r="L757" s="17"/>
      <c r="M757" s="17"/>
      <c r="N757" s="17"/>
      <c r="O757" s="17"/>
      <c r="P757" s="17"/>
      <c r="Q757" s="17"/>
      <c r="R757" s="17"/>
      <c r="S757" s="17"/>
      <c r="T757" s="17"/>
      <c r="U757" s="17"/>
      <c r="V757" s="17"/>
      <c r="W757" s="17"/>
      <c r="X757" s="17"/>
      <c r="Y757" s="17"/>
      <c r="Z757" s="17"/>
      <c r="AA757" s="17"/>
      <c r="AB757" s="17"/>
      <c r="AC757" s="17"/>
      <c r="AD757" s="17"/>
      <c r="AE757" s="17"/>
      <c r="AF757" s="17"/>
      <c r="AG757" s="17"/>
      <c r="AH757" s="17"/>
      <c r="AI757" s="17"/>
      <c r="AJ757" s="17"/>
      <c r="AK757" s="17"/>
      <c r="AL757" s="17"/>
      <c r="AM757" s="17"/>
      <c r="AN757" s="17"/>
      <c r="AO757" s="17"/>
      <c r="AP757" s="17"/>
      <c r="AQ757" s="17"/>
      <c r="AR757" s="17"/>
      <c r="AS757" s="17"/>
      <c r="AT757" s="17"/>
      <c r="AU757" s="17"/>
      <c r="AV757" s="17"/>
      <c r="AW757" s="17"/>
      <c r="AX757" s="17"/>
      <c r="AY757" s="17"/>
      <c r="AZ757" s="17"/>
      <c r="BA757" s="17"/>
    </row>
    <row r="758" spans="2:53" x14ac:dyDescent="0.35">
      <c r="B758" s="21" t="s">
        <v>86</v>
      </c>
      <c r="C758" s="17"/>
      <c r="D758" s="17"/>
      <c r="E758" s="17"/>
      <c r="F758" s="17"/>
      <c r="G758" s="17"/>
      <c r="H758" s="17"/>
      <c r="I758" s="17"/>
      <c r="J758" s="17"/>
      <c r="K758" s="17"/>
      <c r="L758" s="17"/>
      <c r="M758" s="17"/>
      <c r="N758" s="17"/>
      <c r="O758" s="17"/>
      <c r="P758" s="17"/>
      <c r="Q758" s="17"/>
      <c r="R758" s="17"/>
      <c r="S758" s="17"/>
      <c r="T758" s="17"/>
      <c r="U758" s="17"/>
      <c r="V758" s="17"/>
      <c r="W758" s="17"/>
      <c r="X758" s="17"/>
      <c r="Y758" s="17"/>
      <c r="Z758" s="17"/>
      <c r="AA758" s="17"/>
      <c r="AB758" s="17"/>
      <c r="AC758" s="17"/>
      <c r="AD758" s="17"/>
      <c r="AE758" s="17"/>
      <c r="AF758" s="17"/>
      <c r="AG758" s="17"/>
      <c r="AH758" s="17"/>
      <c r="AI758" s="17"/>
      <c r="AJ758" s="17"/>
      <c r="AK758" s="17"/>
      <c r="AL758" s="17"/>
      <c r="AM758" s="17"/>
      <c r="AN758" s="17"/>
      <c r="AO758" s="17"/>
      <c r="AP758" s="17"/>
      <c r="AQ758" s="17"/>
      <c r="AR758" s="17"/>
      <c r="AS758" s="17"/>
      <c r="AT758" s="17"/>
      <c r="AU758" s="17"/>
      <c r="AV758" s="17"/>
      <c r="AW758" s="17"/>
      <c r="AX758" s="17"/>
      <c r="AY758" s="17"/>
      <c r="AZ758" s="17"/>
      <c r="BA758" s="17"/>
    </row>
    <row r="759" spans="2:53" x14ac:dyDescent="0.35">
      <c r="B759" t="s">
        <v>385</v>
      </c>
      <c r="C759" s="17">
        <v>0.161226207503882</v>
      </c>
      <c r="D759" s="17">
        <v>0.15579615600668401</v>
      </c>
      <c r="E759" s="17">
        <v>0.16615975244150999</v>
      </c>
      <c r="F759" s="17"/>
      <c r="G759" s="17">
        <v>0.30557072948279101</v>
      </c>
      <c r="H759" s="17">
        <v>0.24295814923578299</v>
      </c>
      <c r="I759" s="17">
        <v>0.177124534124284</v>
      </c>
      <c r="J759" s="17">
        <v>0.150623697445119</v>
      </c>
      <c r="K759" s="17">
        <v>9.7169914445452907E-2</v>
      </c>
      <c r="L759" s="17">
        <v>9.4541907060581798E-2</v>
      </c>
      <c r="M759" s="17"/>
      <c r="N759" s="17">
        <v>0.18641218725835501</v>
      </c>
      <c r="O759" s="17">
        <v>0.14464577635591899</v>
      </c>
      <c r="P759" s="17"/>
      <c r="Q759" s="17">
        <v>0.249068499217906</v>
      </c>
      <c r="R759" s="17">
        <v>0.16344132450290699</v>
      </c>
      <c r="S759" s="17">
        <v>0.15743248395554099</v>
      </c>
      <c r="T759" s="17">
        <v>0.17383554610784699</v>
      </c>
      <c r="U759" s="17">
        <v>0.124839930582142</v>
      </c>
      <c r="V759" s="17">
        <v>0.161210760231837</v>
      </c>
      <c r="W759" s="17">
        <v>0.12690055049604901</v>
      </c>
      <c r="X759" s="17">
        <v>0.15766139065533</v>
      </c>
      <c r="Y759" s="17">
        <v>0.115678031674066</v>
      </c>
      <c r="Z759" s="17">
        <v>0.22423466609609299</v>
      </c>
      <c r="AA759" s="17">
        <v>0.122716337764939</v>
      </c>
      <c r="AB759" s="17">
        <v>8.7962580187171499E-2</v>
      </c>
      <c r="AC759" s="17">
        <v>0.14506859547342499</v>
      </c>
      <c r="AD759" s="17">
        <v>0.160533692048552</v>
      </c>
      <c r="AE759" s="17">
        <v>0.19890703229332499</v>
      </c>
      <c r="AF759" s="17"/>
      <c r="AG759" s="17">
        <v>0.17805892900798101</v>
      </c>
      <c r="AH759" s="17">
        <v>0.101772400829826</v>
      </c>
      <c r="AI759" s="17">
        <v>0.25455545489736198</v>
      </c>
      <c r="AJ759" s="17">
        <v>0.176125057592453</v>
      </c>
      <c r="AK759" s="17">
        <v>0.14177974310074401</v>
      </c>
      <c r="AL759" s="17">
        <v>0.15004840644113801</v>
      </c>
      <c r="AM759" s="17"/>
      <c r="AN759" s="17">
        <v>0.19962269237562899</v>
      </c>
      <c r="AO759" s="17">
        <v>0.19436476783232501</v>
      </c>
      <c r="AP759" s="17">
        <v>0.13514915029232599</v>
      </c>
      <c r="AQ759" s="17"/>
      <c r="AR759" s="17">
        <v>0.324299600366388</v>
      </c>
      <c r="AS759" s="17">
        <v>0.18015237341106699</v>
      </c>
      <c r="AT759" s="17">
        <v>0.13043097485894301</v>
      </c>
      <c r="AU759" s="17"/>
      <c r="AV759" s="17">
        <v>0.30968023055591598</v>
      </c>
      <c r="AW759" s="17">
        <v>0.156163150497659</v>
      </c>
      <c r="AX759" s="17">
        <v>0.14199210906489701</v>
      </c>
      <c r="AY759" s="17"/>
      <c r="AZ759" s="17">
        <v>0.19338917739720299</v>
      </c>
      <c r="BA759" s="17">
        <v>0.118550079036708</v>
      </c>
    </row>
    <row r="760" spans="2:53" x14ac:dyDescent="0.35">
      <c r="B760" t="s">
        <v>392</v>
      </c>
      <c r="C760" s="17">
        <v>0.71301340566563898</v>
      </c>
      <c r="D760" s="17">
        <v>0.75312862808369196</v>
      </c>
      <c r="E760" s="17">
        <v>0.67620667803978196</v>
      </c>
      <c r="F760" s="17"/>
      <c r="G760" s="17">
        <v>0.552477598009252</v>
      </c>
      <c r="H760" s="17">
        <v>0.64478874624106397</v>
      </c>
      <c r="I760" s="17">
        <v>0.69517099544588301</v>
      </c>
      <c r="J760" s="17">
        <v>0.71386604515118302</v>
      </c>
      <c r="K760" s="17">
        <v>0.76790640432207302</v>
      </c>
      <c r="L760" s="17">
        <v>0.79165748592344598</v>
      </c>
      <c r="M760" s="17"/>
      <c r="N760" s="17">
        <v>0.71588946477951299</v>
      </c>
      <c r="O760" s="17">
        <v>0.71112003877739705</v>
      </c>
      <c r="P760" s="17"/>
      <c r="Q760" s="17">
        <v>0.55540829858587204</v>
      </c>
      <c r="R760" s="17">
        <v>0.66909332944232003</v>
      </c>
      <c r="S760" s="17">
        <v>0.65643674886830605</v>
      </c>
      <c r="T760" s="17">
        <v>0.72044099416257401</v>
      </c>
      <c r="U760" s="17">
        <v>0.74028635517520902</v>
      </c>
      <c r="V760" s="17">
        <v>0.70656533805449495</v>
      </c>
      <c r="W760" s="17">
        <v>0.79205200364351402</v>
      </c>
      <c r="X760" s="17">
        <v>0.75498904189290295</v>
      </c>
      <c r="Y760" s="17">
        <v>0.83799180509368498</v>
      </c>
      <c r="Z760" s="17">
        <v>0.716307232224485</v>
      </c>
      <c r="AA760" s="17">
        <v>0.740203758393565</v>
      </c>
      <c r="AB760" s="17">
        <v>0.81007251840508099</v>
      </c>
      <c r="AC760" s="17">
        <v>0.85493140452657501</v>
      </c>
      <c r="AD760" s="17">
        <v>0.792882713360055</v>
      </c>
      <c r="AE760" s="17">
        <v>0.75585435539602897</v>
      </c>
      <c r="AF760" s="17"/>
      <c r="AG760" s="17">
        <v>0.75448379188241399</v>
      </c>
      <c r="AH760" s="17">
        <v>0.80789140435118001</v>
      </c>
      <c r="AI760" s="17">
        <v>0.67587130687521002</v>
      </c>
      <c r="AJ760" s="17">
        <v>0.74873160630017199</v>
      </c>
      <c r="AK760" s="17">
        <v>0.77388802927845801</v>
      </c>
      <c r="AL760" s="17">
        <v>0.69547700044823801</v>
      </c>
      <c r="AM760" s="17"/>
      <c r="AN760" s="17">
        <v>0.69373785176817204</v>
      </c>
      <c r="AO760" s="17">
        <v>0.68938446485163996</v>
      </c>
      <c r="AP760" s="17">
        <v>0.77402491783375604</v>
      </c>
      <c r="AQ760" s="17"/>
      <c r="AR760" s="17">
        <v>0.61500972000701803</v>
      </c>
      <c r="AS760" s="17">
        <v>0.71823985840536597</v>
      </c>
      <c r="AT760" s="17">
        <v>0.75820209665929195</v>
      </c>
      <c r="AU760" s="17"/>
      <c r="AV760" s="17">
        <v>0.63807548700620598</v>
      </c>
      <c r="AW760" s="17">
        <v>0.75266359901770197</v>
      </c>
      <c r="AX760" s="17">
        <v>0.73329175736239505</v>
      </c>
      <c r="AY760" s="17"/>
      <c r="AZ760" s="17">
        <v>0.71005687263184802</v>
      </c>
      <c r="BA760" s="17">
        <v>0.71693634512010995</v>
      </c>
    </row>
    <row r="761" spans="2:53" x14ac:dyDescent="0.35">
      <c r="B761" t="s">
        <v>130</v>
      </c>
      <c r="C761" s="17">
        <v>0.12576038683047999</v>
      </c>
      <c r="D761" s="17">
        <v>9.1075215909624002E-2</v>
      </c>
      <c r="E761" s="17">
        <v>0.15763356951870899</v>
      </c>
      <c r="F761" s="17"/>
      <c r="G761" s="17">
        <v>0.14195167250795701</v>
      </c>
      <c r="H761" s="17">
        <v>0.112253104523152</v>
      </c>
      <c r="I761" s="17">
        <v>0.12770447042983299</v>
      </c>
      <c r="J761" s="17">
        <v>0.13551025740369799</v>
      </c>
      <c r="K761" s="17">
        <v>0.134923681232474</v>
      </c>
      <c r="L761" s="17">
        <v>0.113800607015972</v>
      </c>
      <c r="M761" s="17"/>
      <c r="N761" s="17">
        <v>9.7698347962132198E-2</v>
      </c>
      <c r="O761" s="17">
        <v>0.14423418486668399</v>
      </c>
      <c r="P761" s="17"/>
      <c r="Q761" s="17">
        <v>0.19552320219622199</v>
      </c>
      <c r="R761" s="17">
        <v>0.16746534605477301</v>
      </c>
      <c r="S761" s="17">
        <v>0.18613076717615301</v>
      </c>
      <c r="T761" s="17">
        <v>0.105723459729579</v>
      </c>
      <c r="U761" s="17">
        <v>0.13487371424264899</v>
      </c>
      <c r="V761" s="17">
        <v>0.13222390171366699</v>
      </c>
      <c r="W761" s="17">
        <v>8.1047445860437203E-2</v>
      </c>
      <c r="X761" s="17">
        <v>8.7349567451767002E-2</v>
      </c>
      <c r="Y761" s="17">
        <v>4.6330163232248901E-2</v>
      </c>
      <c r="Z761" s="17">
        <v>5.9458101679422601E-2</v>
      </c>
      <c r="AA761" s="17">
        <v>0.13707990384149599</v>
      </c>
      <c r="AB761" s="17">
        <v>0.101964901407747</v>
      </c>
      <c r="AC761" s="17">
        <v>0</v>
      </c>
      <c r="AD761" s="17">
        <v>4.6583594591393197E-2</v>
      </c>
      <c r="AE761" s="17">
        <v>4.5238612310645999E-2</v>
      </c>
      <c r="AF761" s="17"/>
      <c r="AG761" s="17">
        <v>6.7457279109605306E-2</v>
      </c>
      <c r="AH761" s="17">
        <v>9.0336194818993798E-2</v>
      </c>
      <c r="AI761" s="17">
        <v>6.9573238227428003E-2</v>
      </c>
      <c r="AJ761" s="17">
        <v>7.5143336107374906E-2</v>
      </c>
      <c r="AK761" s="17">
        <v>8.4332227620798506E-2</v>
      </c>
      <c r="AL761" s="17">
        <v>0.154474593110625</v>
      </c>
      <c r="AM761" s="17"/>
      <c r="AN761" s="17">
        <v>0.10663945585619999</v>
      </c>
      <c r="AO761" s="17">
        <v>0.11625076731603599</v>
      </c>
      <c r="AP761" s="17">
        <v>9.0825931873917395E-2</v>
      </c>
      <c r="AQ761" s="17"/>
      <c r="AR761" s="17">
        <v>6.0690679626593601E-2</v>
      </c>
      <c r="AS761" s="17">
        <v>0.101607768183566</v>
      </c>
      <c r="AT761" s="17">
        <v>0.11136692848176501</v>
      </c>
      <c r="AU761" s="17"/>
      <c r="AV761" s="17">
        <v>5.2244282437877397E-2</v>
      </c>
      <c r="AW761" s="17">
        <v>9.1173250484639104E-2</v>
      </c>
      <c r="AX761" s="17">
        <v>0.124716133572708</v>
      </c>
      <c r="AY761" s="17"/>
      <c r="AZ761" s="17">
        <v>9.6553949970948003E-2</v>
      </c>
      <c r="BA761" s="17">
        <v>0.16451357584318199</v>
      </c>
    </row>
    <row r="762" spans="2:53" x14ac:dyDescent="0.35">
      <c r="C762" s="17"/>
      <c r="D762" s="17"/>
      <c r="E762" s="17"/>
      <c r="F762" s="17"/>
      <c r="G762" s="17"/>
      <c r="H762" s="17"/>
      <c r="I762" s="17"/>
      <c r="J762" s="17"/>
      <c r="K762" s="17"/>
      <c r="L762" s="17"/>
      <c r="M762" s="17"/>
      <c r="N762" s="17"/>
      <c r="O762" s="17"/>
      <c r="P762" s="17"/>
      <c r="Q762" s="17"/>
      <c r="R762" s="17"/>
      <c r="S762" s="17"/>
      <c r="T762" s="17"/>
      <c r="U762" s="17"/>
      <c r="V762" s="17"/>
      <c r="W762" s="17"/>
      <c r="X762" s="17"/>
      <c r="Y762" s="17"/>
      <c r="Z762" s="17"/>
      <c r="AA762" s="17"/>
      <c r="AB762" s="17"/>
      <c r="AC762" s="17"/>
      <c r="AD762" s="17"/>
      <c r="AE762" s="17"/>
      <c r="AF762" s="17"/>
      <c r="AG762" s="17"/>
      <c r="AH762" s="17"/>
      <c r="AI762" s="17"/>
      <c r="AJ762" s="17"/>
      <c r="AK762" s="17"/>
      <c r="AL762" s="17"/>
      <c r="AM762" s="17"/>
      <c r="AN762" s="17"/>
      <c r="AO762" s="17"/>
      <c r="AP762" s="17"/>
      <c r="AQ762" s="17"/>
      <c r="AR762" s="17"/>
      <c r="AS762" s="17"/>
      <c r="AT762" s="17"/>
      <c r="AU762" s="17"/>
      <c r="AV762" s="17"/>
      <c r="AW762" s="17"/>
      <c r="AX762" s="17"/>
      <c r="AY762" s="17"/>
      <c r="AZ762" s="17"/>
      <c r="BA762" s="17"/>
    </row>
    <row r="763" spans="2:53" x14ac:dyDescent="0.35">
      <c r="B763" s="6" t="s">
        <v>395</v>
      </c>
      <c r="C763" s="17"/>
      <c r="D763" s="17"/>
      <c r="E763" s="17"/>
      <c r="F763" s="17"/>
      <c r="G763" s="17"/>
      <c r="H763" s="17"/>
      <c r="I763" s="17"/>
      <c r="J763" s="17"/>
      <c r="K763" s="17"/>
      <c r="L763" s="17"/>
      <c r="M763" s="17"/>
      <c r="N763" s="17"/>
      <c r="O763" s="17"/>
      <c r="P763" s="17"/>
      <c r="Q763" s="17"/>
      <c r="R763" s="17"/>
      <c r="S763" s="17"/>
      <c r="T763" s="17"/>
      <c r="U763" s="17"/>
      <c r="V763" s="17"/>
      <c r="W763" s="17"/>
      <c r="X763" s="17"/>
      <c r="Y763" s="17"/>
      <c r="Z763" s="17"/>
      <c r="AA763" s="17"/>
      <c r="AB763" s="17"/>
      <c r="AC763" s="17"/>
      <c r="AD763" s="17"/>
      <c r="AE763" s="17"/>
      <c r="AF763" s="17"/>
      <c r="AG763" s="17"/>
      <c r="AH763" s="17"/>
      <c r="AI763" s="17"/>
      <c r="AJ763" s="17"/>
      <c r="AK763" s="17"/>
      <c r="AL763" s="17"/>
      <c r="AM763" s="17"/>
      <c r="AN763" s="17"/>
      <c r="AO763" s="17"/>
      <c r="AP763" s="17"/>
      <c r="AQ763" s="17"/>
      <c r="AR763" s="17"/>
      <c r="AS763" s="17"/>
      <c r="AT763" s="17"/>
      <c r="AU763" s="17"/>
      <c r="AV763" s="17"/>
      <c r="AW763" s="17"/>
      <c r="AX763" s="17"/>
      <c r="AY763" s="17"/>
      <c r="AZ763" s="17"/>
      <c r="BA763" s="17"/>
    </row>
    <row r="764" spans="2:53" x14ac:dyDescent="0.35">
      <c r="B764" s="21" t="s">
        <v>86</v>
      </c>
      <c r="C764" s="17"/>
      <c r="D764" s="17"/>
      <c r="E764" s="17"/>
      <c r="F764" s="17"/>
      <c r="G764" s="17"/>
      <c r="H764" s="17"/>
      <c r="I764" s="17"/>
      <c r="J764" s="17"/>
      <c r="K764" s="17"/>
      <c r="L764" s="17"/>
      <c r="M764" s="17"/>
      <c r="N764" s="17"/>
      <c r="O764" s="17"/>
      <c r="P764" s="17"/>
      <c r="Q764" s="17"/>
      <c r="R764" s="17"/>
      <c r="S764" s="17"/>
      <c r="T764" s="17"/>
      <c r="U764" s="17"/>
      <c r="V764" s="17"/>
      <c r="W764" s="17"/>
      <c r="X764" s="17"/>
      <c r="Y764" s="17"/>
      <c r="Z764" s="17"/>
      <c r="AA764" s="17"/>
      <c r="AB764" s="17"/>
      <c r="AC764" s="17"/>
      <c r="AD764" s="17"/>
      <c r="AE764" s="17"/>
      <c r="AF764" s="17"/>
      <c r="AG764" s="17"/>
      <c r="AH764" s="17"/>
      <c r="AI764" s="17"/>
      <c r="AJ764" s="17"/>
      <c r="AK764" s="17"/>
      <c r="AL764" s="17"/>
      <c r="AM764" s="17"/>
      <c r="AN764" s="17"/>
      <c r="AO764" s="17"/>
      <c r="AP764" s="17"/>
      <c r="AQ764" s="17"/>
      <c r="AR764" s="17"/>
      <c r="AS764" s="17"/>
      <c r="AT764" s="17"/>
      <c r="AU764" s="17"/>
      <c r="AV764" s="17"/>
      <c r="AW764" s="17"/>
      <c r="AX764" s="17"/>
      <c r="AY764" s="17"/>
      <c r="AZ764" s="17"/>
      <c r="BA764" s="17"/>
    </row>
    <row r="765" spans="2:53" x14ac:dyDescent="0.35">
      <c r="B765" t="s">
        <v>385</v>
      </c>
      <c r="C765" s="17">
        <v>0.14419614684736101</v>
      </c>
      <c r="D765" s="17">
        <v>0.16850188878226599</v>
      </c>
      <c r="E765" s="17">
        <v>0.122691685991654</v>
      </c>
      <c r="F765" s="17"/>
      <c r="G765" s="17">
        <v>0.27608698190442499</v>
      </c>
      <c r="H765" s="17">
        <v>0.237092602648801</v>
      </c>
      <c r="I765" s="17">
        <v>0.15700074643895701</v>
      </c>
      <c r="J765" s="17">
        <v>0.12710816807594999</v>
      </c>
      <c r="K765" s="17">
        <v>8.7226173525722095E-2</v>
      </c>
      <c r="L765" s="17">
        <v>7.7884430705331201E-2</v>
      </c>
      <c r="M765" s="17"/>
      <c r="N765" s="17">
        <v>0.16315325171393499</v>
      </c>
      <c r="O765" s="17">
        <v>0.131716307862772</v>
      </c>
      <c r="P765" s="17"/>
      <c r="Q765" s="17">
        <v>0.171082555944294</v>
      </c>
      <c r="R765" s="17">
        <v>0.124425230693276</v>
      </c>
      <c r="S765" s="17">
        <v>8.04190114516566E-2</v>
      </c>
      <c r="T765" s="17">
        <v>0.14848514013380301</v>
      </c>
      <c r="U765" s="17">
        <v>0.110806008347394</v>
      </c>
      <c r="V765" s="17">
        <v>0.17856269504856501</v>
      </c>
      <c r="W765" s="17">
        <v>0.127523738626697</v>
      </c>
      <c r="X765" s="17">
        <v>0.167916967573919</v>
      </c>
      <c r="Y765" s="17">
        <v>0.12750616239283</v>
      </c>
      <c r="Z765" s="17">
        <v>0.23548006048134601</v>
      </c>
      <c r="AA765" s="17">
        <v>0.147321108758033</v>
      </c>
      <c r="AB765" s="17">
        <v>0.18847412319059501</v>
      </c>
      <c r="AC765" s="17">
        <v>0.25407550663641099</v>
      </c>
      <c r="AD765" s="17">
        <v>5.6575940926904399E-2</v>
      </c>
      <c r="AE765" s="17">
        <v>4.5458474925516301E-2</v>
      </c>
      <c r="AF765" s="17"/>
      <c r="AG765" s="17">
        <v>0.18863856468213699</v>
      </c>
      <c r="AH765" s="17">
        <v>6.8007181660685506E-2</v>
      </c>
      <c r="AI765" s="17">
        <v>0.26515885221533803</v>
      </c>
      <c r="AJ765" s="17">
        <v>0.13822911160779799</v>
      </c>
      <c r="AK765" s="17">
        <v>0.13954659843475201</v>
      </c>
      <c r="AL765" s="17">
        <v>0.12355777469416999</v>
      </c>
      <c r="AM765" s="17"/>
      <c r="AN765" s="17">
        <v>0.17344702553959401</v>
      </c>
      <c r="AO765" s="17">
        <v>0.17987770592358701</v>
      </c>
      <c r="AP765" s="17">
        <v>0.12900235486825001</v>
      </c>
      <c r="AQ765" s="17"/>
      <c r="AR765" s="17">
        <v>0.29214066138352701</v>
      </c>
      <c r="AS765" s="17">
        <v>0.162208827053861</v>
      </c>
      <c r="AT765" s="17">
        <v>0.11585871870122701</v>
      </c>
      <c r="AU765" s="17"/>
      <c r="AV765" s="17">
        <v>0.249688402294692</v>
      </c>
      <c r="AW765" s="17">
        <v>0.14993746320665099</v>
      </c>
      <c r="AX765" s="17">
        <v>0.11997083302736</v>
      </c>
      <c r="AY765" s="17"/>
      <c r="AZ765" s="17">
        <v>0.17582243017507901</v>
      </c>
      <c r="BA765" s="17">
        <v>0.102232132494534</v>
      </c>
    </row>
    <row r="766" spans="2:53" x14ac:dyDescent="0.35">
      <c r="B766" t="s">
        <v>394</v>
      </c>
      <c r="C766" s="17">
        <v>0.71212406616959401</v>
      </c>
      <c r="D766" s="17">
        <v>0.70676913320307899</v>
      </c>
      <c r="E766" s="17">
        <v>0.715946011330026</v>
      </c>
      <c r="F766" s="17"/>
      <c r="G766" s="17">
        <v>0.57229140879888996</v>
      </c>
      <c r="H766" s="17">
        <v>0.64225684266076499</v>
      </c>
      <c r="I766" s="17">
        <v>0.71418078925374195</v>
      </c>
      <c r="J766" s="17">
        <v>0.71371882132217002</v>
      </c>
      <c r="K766" s="17">
        <v>0.73291509264791699</v>
      </c>
      <c r="L766" s="17">
        <v>0.79189757724137899</v>
      </c>
      <c r="M766" s="17"/>
      <c r="N766" s="17">
        <v>0.71205732889901097</v>
      </c>
      <c r="O766" s="17">
        <v>0.71216800064149799</v>
      </c>
      <c r="P766" s="17"/>
      <c r="Q766" s="17">
        <v>0.60088244872999197</v>
      </c>
      <c r="R766" s="17">
        <v>0.71206812487209903</v>
      </c>
      <c r="S766" s="17">
        <v>0.71461364648208803</v>
      </c>
      <c r="T766" s="17">
        <v>0.73770070280255995</v>
      </c>
      <c r="U766" s="17">
        <v>0.75361459404106501</v>
      </c>
      <c r="V766" s="17">
        <v>0.683006704230532</v>
      </c>
      <c r="W766" s="17">
        <v>0.76786061361569802</v>
      </c>
      <c r="X766" s="17">
        <v>0.73302944782302404</v>
      </c>
      <c r="Y766" s="17">
        <v>0.796032058962031</v>
      </c>
      <c r="Z766" s="17">
        <v>0.63487215031128996</v>
      </c>
      <c r="AA766" s="17">
        <v>0.70189763359734703</v>
      </c>
      <c r="AB766" s="17">
        <v>0.65361302851969505</v>
      </c>
      <c r="AC766" s="17">
        <v>0.715202884485999</v>
      </c>
      <c r="AD766" s="17">
        <v>0.89684046448170196</v>
      </c>
      <c r="AE766" s="17">
        <v>0.85623310806738395</v>
      </c>
      <c r="AF766" s="17"/>
      <c r="AG766" s="17">
        <v>0.76077888440806896</v>
      </c>
      <c r="AH766" s="17">
        <v>0.80018777738376001</v>
      </c>
      <c r="AI766" s="17">
        <v>0.68413185679352295</v>
      </c>
      <c r="AJ766" s="17">
        <v>0.76091105759353705</v>
      </c>
      <c r="AK766" s="17">
        <v>0.70902300051034295</v>
      </c>
      <c r="AL766" s="17">
        <v>0.69434055691044605</v>
      </c>
      <c r="AM766" s="17"/>
      <c r="AN766" s="17">
        <v>0.726812384474118</v>
      </c>
      <c r="AO766" s="17">
        <v>0.67774428475884396</v>
      </c>
      <c r="AP766" s="17">
        <v>0.75592039067342798</v>
      </c>
      <c r="AQ766" s="17"/>
      <c r="AR766" s="17">
        <v>0.61378050091955705</v>
      </c>
      <c r="AS766" s="17">
        <v>0.74609820311777197</v>
      </c>
      <c r="AT766" s="17">
        <v>0.74347207554848505</v>
      </c>
      <c r="AU766" s="17"/>
      <c r="AV766" s="17">
        <v>0.67643039649713999</v>
      </c>
      <c r="AW766" s="17">
        <v>0.75111409916088401</v>
      </c>
      <c r="AX766" s="17">
        <v>0.73211006996413797</v>
      </c>
      <c r="AY766" s="17"/>
      <c r="AZ766" s="17">
        <v>0.72902275948601902</v>
      </c>
      <c r="BA766" s="17">
        <v>0.689701671431449</v>
      </c>
    </row>
    <row r="767" spans="2:53" x14ac:dyDescent="0.35">
      <c r="B767" t="s">
        <v>130</v>
      </c>
      <c r="C767" s="17">
        <v>0.14367978698304501</v>
      </c>
      <c r="D767" s="17">
        <v>0.124728978014654</v>
      </c>
      <c r="E767" s="17">
        <v>0.16136230267832</v>
      </c>
      <c r="F767" s="17"/>
      <c r="G767" s="17">
        <v>0.151621609296685</v>
      </c>
      <c r="H767" s="17">
        <v>0.12065055469043399</v>
      </c>
      <c r="I767" s="17">
        <v>0.12881846430730101</v>
      </c>
      <c r="J767" s="17">
        <v>0.15917301060187999</v>
      </c>
      <c r="K767" s="17">
        <v>0.179858733826361</v>
      </c>
      <c r="L767" s="17">
        <v>0.13021799205328899</v>
      </c>
      <c r="M767" s="17"/>
      <c r="N767" s="17">
        <v>0.124789419387054</v>
      </c>
      <c r="O767" s="17">
        <v>0.15611569149573001</v>
      </c>
      <c r="P767" s="17"/>
      <c r="Q767" s="17">
        <v>0.228034995325714</v>
      </c>
      <c r="R767" s="17">
        <v>0.16350664443462501</v>
      </c>
      <c r="S767" s="17">
        <v>0.204967342066255</v>
      </c>
      <c r="T767" s="17">
        <v>0.113814157063636</v>
      </c>
      <c r="U767" s="17">
        <v>0.135579397611541</v>
      </c>
      <c r="V767" s="17">
        <v>0.13843060072090299</v>
      </c>
      <c r="W767" s="17">
        <v>0.104615647757605</v>
      </c>
      <c r="X767" s="17">
        <v>9.9053584603056896E-2</v>
      </c>
      <c r="Y767" s="17">
        <v>7.6461778645139797E-2</v>
      </c>
      <c r="Z767" s="17">
        <v>0.129647789207364</v>
      </c>
      <c r="AA767" s="17">
        <v>0.150781257644619</v>
      </c>
      <c r="AB767" s="17">
        <v>0.15791284828971</v>
      </c>
      <c r="AC767" s="17">
        <v>3.07216088775898E-2</v>
      </c>
      <c r="AD767" s="17">
        <v>4.6583594591393197E-2</v>
      </c>
      <c r="AE767" s="17">
        <v>9.8308417007099497E-2</v>
      </c>
      <c r="AF767" s="17"/>
      <c r="AG767" s="17">
        <v>5.0582550909793203E-2</v>
      </c>
      <c r="AH767" s="17">
        <v>0.13180504095555401</v>
      </c>
      <c r="AI767" s="17">
        <v>5.07092909911393E-2</v>
      </c>
      <c r="AJ767" s="17">
        <v>0.10085983079866399</v>
      </c>
      <c r="AK767" s="17">
        <v>0.15143040105490499</v>
      </c>
      <c r="AL767" s="17">
        <v>0.182101668395384</v>
      </c>
      <c r="AM767" s="17"/>
      <c r="AN767" s="17">
        <v>9.9740589986287903E-2</v>
      </c>
      <c r="AO767" s="17">
        <v>0.142378009317569</v>
      </c>
      <c r="AP767" s="17">
        <v>0.115077254458322</v>
      </c>
      <c r="AQ767" s="17"/>
      <c r="AR767" s="17">
        <v>9.4078837696916495E-2</v>
      </c>
      <c r="AS767" s="17">
        <v>9.1692969828367707E-2</v>
      </c>
      <c r="AT767" s="17">
        <v>0.14066920575028899</v>
      </c>
      <c r="AU767" s="17"/>
      <c r="AV767" s="17">
        <v>7.3881201208167505E-2</v>
      </c>
      <c r="AW767" s="17">
        <v>9.89484376324654E-2</v>
      </c>
      <c r="AX767" s="17">
        <v>0.147919097008502</v>
      </c>
      <c r="AY767" s="17"/>
      <c r="AZ767" s="17">
        <v>9.5154810338902093E-2</v>
      </c>
      <c r="BA767" s="17">
        <v>0.208066196074017</v>
      </c>
    </row>
    <row r="768" spans="2:53" x14ac:dyDescent="0.35">
      <c r="C768" s="17"/>
      <c r="D768" s="17"/>
      <c r="E768" s="17"/>
      <c r="F768" s="17"/>
      <c r="G768" s="17"/>
      <c r="H768" s="17"/>
      <c r="I768" s="17"/>
      <c r="J768" s="17"/>
      <c r="K768" s="17"/>
      <c r="L768" s="17"/>
      <c r="M768" s="17"/>
      <c r="N768" s="17"/>
      <c r="O768" s="17"/>
      <c r="P768" s="17"/>
      <c r="Q768" s="17"/>
      <c r="R768" s="17"/>
      <c r="S768" s="17"/>
      <c r="T768" s="17"/>
      <c r="U768" s="17"/>
      <c r="V768" s="17"/>
      <c r="W768" s="17"/>
      <c r="X768" s="17"/>
      <c r="Y768" s="17"/>
      <c r="Z768" s="17"/>
      <c r="AA768" s="17"/>
      <c r="AB768" s="17"/>
      <c r="AC768" s="17"/>
      <c r="AD768" s="17"/>
      <c r="AE768" s="17"/>
      <c r="AF768" s="17"/>
      <c r="AG768" s="17"/>
      <c r="AH768" s="17"/>
      <c r="AI768" s="17"/>
      <c r="AJ768" s="17"/>
      <c r="AK768" s="17"/>
      <c r="AL768" s="17"/>
      <c r="AM768" s="17"/>
      <c r="AN768" s="17"/>
      <c r="AO768" s="17"/>
      <c r="AP768" s="17"/>
      <c r="AQ768" s="17"/>
      <c r="AR768" s="17"/>
      <c r="AS768" s="17"/>
      <c r="AT768" s="17"/>
      <c r="AU768" s="17"/>
      <c r="AV768" s="17"/>
      <c r="AW768" s="17"/>
      <c r="AX768" s="17"/>
      <c r="AY768" s="17"/>
      <c r="AZ768" s="17"/>
      <c r="BA768" s="17"/>
    </row>
    <row r="769" spans="2:53" x14ac:dyDescent="0.35">
      <c r="B769" s="6" t="s">
        <v>397</v>
      </c>
      <c r="C769" s="17"/>
      <c r="D769" s="17"/>
      <c r="E769" s="17"/>
      <c r="F769" s="17"/>
      <c r="G769" s="17"/>
      <c r="H769" s="17"/>
      <c r="I769" s="17"/>
      <c r="J769" s="17"/>
      <c r="K769" s="17"/>
      <c r="L769" s="17"/>
      <c r="M769" s="17"/>
      <c r="N769" s="17"/>
      <c r="O769" s="17"/>
      <c r="P769" s="17"/>
      <c r="Q769" s="17"/>
      <c r="R769" s="17"/>
      <c r="S769" s="17"/>
      <c r="T769" s="17"/>
      <c r="U769" s="17"/>
      <c r="V769" s="17"/>
      <c r="W769" s="17"/>
      <c r="X769" s="17"/>
      <c r="Y769" s="17"/>
      <c r="Z769" s="17"/>
      <c r="AA769" s="17"/>
      <c r="AB769" s="17"/>
      <c r="AC769" s="17"/>
      <c r="AD769" s="17"/>
      <c r="AE769" s="17"/>
      <c r="AF769" s="17"/>
      <c r="AG769" s="17"/>
      <c r="AH769" s="17"/>
      <c r="AI769" s="17"/>
      <c r="AJ769" s="17"/>
      <c r="AK769" s="17"/>
      <c r="AL769" s="17"/>
      <c r="AM769" s="17"/>
      <c r="AN769" s="17"/>
      <c r="AO769" s="17"/>
      <c r="AP769" s="17"/>
      <c r="AQ769" s="17"/>
      <c r="AR769" s="17"/>
      <c r="AS769" s="17"/>
      <c r="AT769" s="17"/>
      <c r="AU769" s="17"/>
      <c r="AV769" s="17"/>
      <c r="AW769" s="17"/>
      <c r="AX769" s="17"/>
      <c r="AY769" s="17"/>
      <c r="AZ769" s="17"/>
      <c r="BA769" s="17"/>
    </row>
    <row r="770" spans="2:53" x14ac:dyDescent="0.35">
      <c r="B770" s="21" t="s">
        <v>86</v>
      </c>
      <c r="C770" s="17"/>
      <c r="D770" s="17"/>
      <c r="E770" s="17"/>
      <c r="F770" s="17"/>
      <c r="G770" s="17"/>
      <c r="H770" s="17"/>
      <c r="I770" s="17"/>
      <c r="J770" s="17"/>
      <c r="K770" s="17"/>
      <c r="L770" s="17"/>
      <c r="M770" s="17"/>
      <c r="N770" s="17"/>
      <c r="O770" s="17"/>
      <c r="P770" s="17"/>
      <c r="Q770" s="17"/>
      <c r="R770" s="17"/>
      <c r="S770" s="17"/>
      <c r="T770" s="17"/>
      <c r="U770" s="17"/>
      <c r="V770" s="17"/>
      <c r="W770" s="17"/>
      <c r="X770" s="17"/>
      <c r="Y770" s="17"/>
      <c r="Z770" s="17"/>
      <c r="AA770" s="17"/>
      <c r="AB770" s="17"/>
      <c r="AC770" s="17"/>
      <c r="AD770" s="17"/>
      <c r="AE770" s="17"/>
      <c r="AF770" s="17"/>
      <c r="AG770" s="17"/>
      <c r="AH770" s="17"/>
      <c r="AI770" s="17"/>
      <c r="AJ770" s="17"/>
      <c r="AK770" s="17"/>
      <c r="AL770" s="17"/>
      <c r="AM770" s="17"/>
      <c r="AN770" s="17"/>
      <c r="AO770" s="17"/>
      <c r="AP770" s="17"/>
      <c r="AQ770" s="17"/>
      <c r="AR770" s="17"/>
      <c r="AS770" s="17"/>
      <c r="AT770" s="17"/>
      <c r="AU770" s="17"/>
      <c r="AV770" s="17"/>
      <c r="AW770" s="17"/>
      <c r="AX770" s="17"/>
      <c r="AY770" s="17"/>
      <c r="AZ770" s="17"/>
      <c r="BA770" s="17"/>
    </row>
    <row r="771" spans="2:53" x14ac:dyDescent="0.35">
      <c r="B771" t="s">
        <v>385</v>
      </c>
      <c r="C771" s="17">
        <v>0.27217372438988602</v>
      </c>
      <c r="D771" s="17">
        <v>0.23113013791520901</v>
      </c>
      <c r="E771" s="17">
        <v>0.30817979067207801</v>
      </c>
      <c r="F771" s="17"/>
      <c r="G771" s="17">
        <v>0.46355482316646401</v>
      </c>
      <c r="H771" s="17">
        <v>0.419174006108953</v>
      </c>
      <c r="I771" s="17">
        <v>0.28651366329799099</v>
      </c>
      <c r="J771" s="17">
        <v>0.243053062901008</v>
      </c>
      <c r="K771" s="17">
        <v>0.17894393824661101</v>
      </c>
      <c r="L771" s="17">
        <v>0.180959068262951</v>
      </c>
      <c r="M771" s="17"/>
      <c r="N771" s="17">
        <v>0.30532227584938498</v>
      </c>
      <c r="O771" s="17">
        <v>0.25035137399943602</v>
      </c>
      <c r="P771" s="17"/>
      <c r="Q771" s="17">
        <v>0.35023129225643101</v>
      </c>
      <c r="R771" s="17">
        <v>0.32646755061132099</v>
      </c>
      <c r="S771" s="17">
        <v>0.25564611162552697</v>
      </c>
      <c r="T771" s="17">
        <v>0.25091266338051199</v>
      </c>
      <c r="U771" s="17">
        <v>0.270285203114913</v>
      </c>
      <c r="V771" s="17">
        <v>0.25099534882677299</v>
      </c>
      <c r="W771" s="17">
        <v>0.26041612202247399</v>
      </c>
      <c r="X771" s="17">
        <v>0.267946405030907</v>
      </c>
      <c r="Y771" s="17">
        <v>0.23689021451564801</v>
      </c>
      <c r="Z771" s="17">
        <v>0.29994011781280699</v>
      </c>
      <c r="AA771" s="17">
        <v>0.27433649421758899</v>
      </c>
      <c r="AB771" s="17">
        <v>0.23619460638168399</v>
      </c>
      <c r="AC771" s="17">
        <v>0.38479483176851498</v>
      </c>
      <c r="AD771" s="17">
        <v>0.12907595571533501</v>
      </c>
      <c r="AE771" s="17">
        <v>0.165826197688445</v>
      </c>
      <c r="AF771" s="17"/>
      <c r="AG771" s="17">
        <v>0.33205017596945002</v>
      </c>
      <c r="AH771" s="17">
        <v>0.109445905062861</v>
      </c>
      <c r="AI771" s="17">
        <v>0.51975852687442803</v>
      </c>
      <c r="AJ771" s="17">
        <v>0.37786552834408998</v>
      </c>
      <c r="AK771" s="17">
        <v>0.22357201568479401</v>
      </c>
      <c r="AL771" s="17">
        <v>0.25689144734514102</v>
      </c>
      <c r="AM771" s="17"/>
      <c r="AN771" s="17">
        <v>0.42527044180831097</v>
      </c>
      <c r="AO771" s="17">
        <v>0.28593430777899498</v>
      </c>
      <c r="AP771" s="17">
        <v>0.19206834935348699</v>
      </c>
      <c r="AQ771" s="17"/>
      <c r="AR771" s="17">
        <v>0.42813175406713</v>
      </c>
      <c r="AS771" s="17">
        <v>0.31608629395874299</v>
      </c>
      <c r="AT771" s="17">
        <v>0.23325583754537499</v>
      </c>
      <c r="AU771" s="17"/>
      <c r="AV771" s="17">
        <v>0.432536879519414</v>
      </c>
      <c r="AW771" s="17">
        <v>0.29488367047283098</v>
      </c>
      <c r="AX771" s="17">
        <v>0.22973731958183599</v>
      </c>
      <c r="AY771" s="17"/>
      <c r="AZ771" s="17">
        <v>0.33542959148968698</v>
      </c>
      <c r="BA771" s="17">
        <v>0.18824131641863001</v>
      </c>
    </row>
    <row r="772" spans="2:53" x14ac:dyDescent="0.35">
      <c r="B772" t="s">
        <v>396</v>
      </c>
      <c r="C772" s="17">
        <v>0.58787538961130303</v>
      </c>
      <c r="D772" s="17">
        <v>0.65012918480728399</v>
      </c>
      <c r="E772" s="17">
        <v>0.53215320995521298</v>
      </c>
      <c r="F772" s="17"/>
      <c r="G772" s="17">
        <v>0.38476866320833403</v>
      </c>
      <c r="H772" s="17">
        <v>0.47690703645281901</v>
      </c>
      <c r="I772" s="17">
        <v>0.56634233776822795</v>
      </c>
      <c r="J772" s="17">
        <v>0.59304236474651195</v>
      </c>
      <c r="K772" s="17">
        <v>0.65257350997746</v>
      </c>
      <c r="L772" s="17">
        <v>0.70092402728669201</v>
      </c>
      <c r="M772" s="17"/>
      <c r="N772" s="17">
        <v>0.578902053586281</v>
      </c>
      <c r="O772" s="17">
        <v>0.59378271509876901</v>
      </c>
      <c r="P772" s="17"/>
      <c r="Q772" s="17">
        <v>0.42201444772659102</v>
      </c>
      <c r="R772" s="17">
        <v>0.55379890813305299</v>
      </c>
      <c r="S772" s="17">
        <v>0.57696259898888702</v>
      </c>
      <c r="T772" s="17">
        <v>0.61119476847200904</v>
      </c>
      <c r="U772" s="17">
        <v>0.58884355496123697</v>
      </c>
      <c r="V772" s="17">
        <v>0.59648544125382097</v>
      </c>
      <c r="W772" s="17">
        <v>0.66709913921712105</v>
      </c>
      <c r="X772" s="17">
        <v>0.60438136732044301</v>
      </c>
      <c r="Y772" s="17">
        <v>0.66463402752744005</v>
      </c>
      <c r="Z772" s="17">
        <v>0.59805816545294699</v>
      </c>
      <c r="AA772" s="17">
        <v>0.61051439447537004</v>
      </c>
      <c r="AB772" s="17">
        <v>0.561174568113886</v>
      </c>
      <c r="AC772" s="17">
        <v>0.58363899739454705</v>
      </c>
      <c r="AD772" s="17">
        <v>0.82434044969327203</v>
      </c>
      <c r="AE772" s="17">
        <v>0.69447144192872801</v>
      </c>
      <c r="AF772" s="17"/>
      <c r="AG772" s="17">
        <v>0.57366920484857098</v>
      </c>
      <c r="AH772" s="17">
        <v>0.79732895875765497</v>
      </c>
      <c r="AI772" s="17">
        <v>0.39720227853177498</v>
      </c>
      <c r="AJ772" s="17">
        <v>0.49607630304336697</v>
      </c>
      <c r="AK772" s="17">
        <v>0.66678875700696005</v>
      </c>
      <c r="AL772" s="17">
        <v>0.57207217217624595</v>
      </c>
      <c r="AM772" s="17"/>
      <c r="AN772" s="17">
        <v>0.45509634986455499</v>
      </c>
      <c r="AO772" s="17">
        <v>0.56593106389995596</v>
      </c>
      <c r="AP772" s="17">
        <v>0.71187523019249499</v>
      </c>
      <c r="AQ772" s="17"/>
      <c r="AR772" s="17">
        <v>0.47784310632217403</v>
      </c>
      <c r="AS772" s="17">
        <v>0.56914681662106104</v>
      </c>
      <c r="AT772" s="17">
        <v>0.64697746649618404</v>
      </c>
      <c r="AU772" s="17"/>
      <c r="AV772" s="17">
        <v>0.47773069791397299</v>
      </c>
      <c r="AW772" s="17">
        <v>0.59772597123188997</v>
      </c>
      <c r="AX772" s="17">
        <v>0.64290079054695004</v>
      </c>
      <c r="AY772" s="17"/>
      <c r="AZ772" s="17">
        <v>0.55938774243934397</v>
      </c>
      <c r="BA772" s="17">
        <v>0.62567483706501703</v>
      </c>
    </row>
    <row r="773" spans="2:53" x14ac:dyDescent="0.35">
      <c r="B773" t="s">
        <v>130</v>
      </c>
      <c r="C773" s="17">
        <v>0.139950885998811</v>
      </c>
      <c r="D773" s="17">
        <v>0.11874067727750701</v>
      </c>
      <c r="E773" s="17">
        <v>0.15966699937271001</v>
      </c>
      <c r="F773" s="17"/>
      <c r="G773" s="17">
        <v>0.15167651362520199</v>
      </c>
      <c r="H773" s="17">
        <v>0.103918957438228</v>
      </c>
      <c r="I773" s="17">
        <v>0.14714399893378</v>
      </c>
      <c r="J773" s="17">
        <v>0.16390457235248099</v>
      </c>
      <c r="K773" s="17">
        <v>0.168482551775929</v>
      </c>
      <c r="L773" s="17">
        <v>0.118116904450357</v>
      </c>
      <c r="M773" s="17"/>
      <c r="N773" s="17">
        <v>0.11577567056433501</v>
      </c>
      <c r="O773" s="17">
        <v>0.155865910901794</v>
      </c>
      <c r="P773" s="17"/>
      <c r="Q773" s="17">
        <v>0.22775426001697799</v>
      </c>
      <c r="R773" s="17">
        <v>0.119733541255627</v>
      </c>
      <c r="S773" s="17">
        <v>0.16739128938558601</v>
      </c>
      <c r="T773" s="17">
        <v>0.13789256814747899</v>
      </c>
      <c r="U773" s="17">
        <v>0.14087124192385</v>
      </c>
      <c r="V773" s="17">
        <v>0.15251920991940601</v>
      </c>
      <c r="W773" s="17">
        <v>7.2484738760404899E-2</v>
      </c>
      <c r="X773" s="17">
        <v>0.12767222764864999</v>
      </c>
      <c r="Y773" s="17">
        <v>9.8475757956912505E-2</v>
      </c>
      <c r="Z773" s="17">
        <v>0.102001716734246</v>
      </c>
      <c r="AA773" s="17">
        <v>0.11514911130704</v>
      </c>
      <c r="AB773" s="17">
        <v>0.20263082550443001</v>
      </c>
      <c r="AC773" s="17">
        <v>3.1566170836938703E-2</v>
      </c>
      <c r="AD773" s="17">
        <v>4.6583594591393197E-2</v>
      </c>
      <c r="AE773" s="17">
        <v>0.13970236038282699</v>
      </c>
      <c r="AF773" s="17"/>
      <c r="AG773" s="17">
        <v>9.4280619181979303E-2</v>
      </c>
      <c r="AH773" s="17">
        <v>9.3225136179483997E-2</v>
      </c>
      <c r="AI773" s="17">
        <v>8.3039194593797203E-2</v>
      </c>
      <c r="AJ773" s="17">
        <v>0.12605816861254299</v>
      </c>
      <c r="AK773" s="17">
        <v>0.109639227308247</v>
      </c>
      <c r="AL773" s="17">
        <v>0.171036380478612</v>
      </c>
      <c r="AM773" s="17"/>
      <c r="AN773" s="17">
        <v>0.11963320832713401</v>
      </c>
      <c r="AO773" s="17">
        <v>0.14813462832105001</v>
      </c>
      <c r="AP773" s="17">
        <v>9.6056420454018104E-2</v>
      </c>
      <c r="AQ773" s="17"/>
      <c r="AR773" s="17">
        <v>9.4025139610695502E-2</v>
      </c>
      <c r="AS773" s="17">
        <v>0.114766889420196</v>
      </c>
      <c r="AT773" s="17">
        <v>0.119766695958441</v>
      </c>
      <c r="AU773" s="17"/>
      <c r="AV773" s="17">
        <v>8.9732422566613207E-2</v>
      </c>
      <c r="AW773" s="17">
        <v>0.107390358295278</v>
      </c>
      <c r="AX773" s="17">
        <v>0.127361889871214</v>
      </c>
      <c r="AY773" s="17"/>
      <c r="AZ773" s="17">
        <v>0.105182666070968</v>
      </c>
      <c r="BA773" s="17">
        <v>0.18608384651635301</v>
      </c>
    </row>
    <row r="774" spans="2:53" x14ac:dyDescent="0.35">
      <c r="C774" s="17"/>
      <c r="D774" s="17"/>
      <c r="E774" s="17"/>
      <c r="F774" s="17"/>
      <c r="G774" s="17"/>
      <c r="H774" s="17"/>
      <c r="I774" s="17"/>
      <c r="J774" s="17"/>
      <c r="K774" s="17"/>
      <c r="L774" s="17"/>
      <c r="M774" s="17"/>
      <c r="N774" s="17"/>
      <c r="O774" s="17"/>
      <c r="P774" s="17"/>
      <c r="Q774" s="17"/>
      <c r="R774" s="17"/>
      <c r="S774" s="17"/>
      <c r="T774" s="17"/>
      <c r="U774" s="17"/>
      <c r="V774" s="17"/>
      <c r="W774" s="17"/>
      <c r="X774" s="17"/>
      <c r="Y774" s="17"/>
      <c r="Z774" s="17"/>
      <c r="AA774" s="17"/>
      <c r="AB774" s="17"/>
      <c r="AC774" s="17"/>
      <c r="AD774" s="17"/>
      <c r="AE774" s="17"/>
      <c r="AF774" s="17"/>
      <c r="AG774" s="17"/>
      <c r="AH774" s="17"/>
      <c r="AI774" s="17"/>
      <c r="AJ774" s="17"/>
      <c r="AK774" s="17"/>
      <c r="AL774" s="17"/>
      <c r="AM774" s="17"/>
      <c r="AN774" s="17"/>
      <c r="AO774" s="17"/>
      <c r="AP774" s="17"/>
      <c r="AQ774" s="17"/>
      <c r="AR774" s="17"/>
      <c r="AS774" s="17"/>
      <c r="AT774" s="17"/>
      <c r="AU774" s="17"/>
      <c r="AV774" s="17"/>
      <c r="AW774" s="17"/>
      <c r="AX774" s="17"/>
      <c r="AY774" s="17"/>
      <c r="AZ774" s="17"/>
      <c r="BA774" s="17"/>
    </row>
    <row r="775" spans="2:53" x14ac:dyDescent="0.35">
      <c r="B775" s="6" t="s">
        <v>399</v>
      </c>
      <c r="C775" s="17"/>
      <c r="D775" s="17"/>
      <c r="E775" s="17"/>
      <c r="F775" s="17"/>
      <c r="G775" s="17"/>
      <c r="H775" s="17"/>
      <c r="I775" s="17"/>
      <c r="J775" s="17"/>
      <c r="K775" s="17"/>
      <c r="L775" s="17"/>
      <c r="M775" s="17"/>
      <c r="N775" s="17"/>
      <c r="O775" s="17"/>
      <c r="P775" s="17"/>
      <c r="Q775" s="17"/>
      <c r="R775" s="17"/>
      <c r="S775" s="17"/>
      <c r="T775" s="17"/>
      <c r="U775" s="17"/>
      <c r="V775" s="17"/>
      <c r="W775" s="17"/>
      <c r="X775" s="17"/>
      <c r="Y775" s="17"/>
      <c r="Z775" s="17"/>
      <c r="AA775" s="17"/>
      <c r="AB775" s="17"/>
      <c r="AC775" s="17"/>
      <c r="AD775" s="17"/>
      <c r="AE775" s="17"/>
      <c r="AF775" s="17"/>
      <c r="AG775" s="17"/>
      <c r="AH775" s="17"/>
      <c r="AI775" s="17"/>
      <c r="AJ775" s="17"/>
      <c r="AK775" s="17"/>
      <c r="AL775" s="17"/>
      <c r="AM775" s="17"/>
      <c r="AN775" s="17"/>
      <c r="AO775" s="17"/>
      <c r="AP775" s="17"/>
      <c r="AQ775" s="17"/>
      <c r="AR775" s="17"/>
      <c r="AS775" s="17"/>
      <c r="AT775" s="17"/>
      <c r="AU775" s="17"/>
      <c r="AV775" s="17"/>
      <c r="AW775" s="17"/>
      <c r="AX775" s="17"/>
      <c r="AY775" s="17"/>
      <c r="AZ775" s="17"/>
      <c r="BA775" s="17"/>
    </row>
    <row r="776" spans="2:53" x14ac:dyDescent="0.35">
      <c r="B776" s="21" t="s">
        <v>86</v>
      </c>
      <c r="C776" s="17"/>
      <c r="D776" s="17"/>
      <c r="E776" s="17"/>
      <c r="F776" s="17"/>
      <c r="G776" s="17"/>
      <c r="H776" s="17"/>
      <c r="I776" s="17"/>
      <c r="J776" s="17"/>
      <c r="K776" s="17"/>
      <c r="L776" s="17"/>
      <c r="M776" s="17"/>
      <c r="N776" s="17"/>
      <c r="O776" s="17"/>
      <c r="P776" s="17"/>
      <c r="Q776" s="17"/>
      <c r="R776" s="17"/>
      <c r="S776" s="17"/>
      <c r="T776" s="17"/>
      <c r="U776" s="17"/>
      <c r="V776" s="17"/>
      <c r="W776" s="17"/>
      <c r="X776" s="17"/>
      <c r="Y776" s="17"/>
      <c r="Z776" s="17"/>
      <c r="AA776" s="17"/>
      <c r="AB776" s="17"/>
      <c r="AC776" s="17"/>
      <c r="AD776" s="17"/>
      <c r="AE776" s="17"/>
      <c r="AF776" s="17"/>
      <c r="AG776" s="17"/>
      <c r="AH776" s="17"/>
      <c r="AI776" s="17"/>
      <c r="AJ776" s="17"/>
      <c r="AK776" s="17"/>
      <c r="AL776" s="17"/>
      <c r="AM776" s="17"/>
      <c r="AN776" s="17"/>
      <c r="AO776" s="17"/>
      <c r="AP776" s="17"/>
      <c r="AQ776" s="17"/>
      <c r="AR776" s="17"/>
      <c r="AS776" s="17"/>
      <c r="AT776" s="17"/>
      <c r="AU776" s="17"/>
      <c r="AV776" s="17"/>
      <c r="AW776" s="17"/>
      <c r="AX776" s="17"/>
      <c r="AY776" s="17"/>
      <c r="AZ776" s="17"/>
      <c r="BA776" s="17"/>
    </row>
    <row r="777" spans="2:53" x14ac:dyDescent="0.35">
      <c r="B777" t="s">
        <v>385</v>
      </c>
      <c r="C777" s="17">
        <v>0.234186098092527</v>
      </c>
      <c r="D777" s="17">
        <v>0.21122211701212301</v>
      </c>
      <c r="E777" s="17">
        <v>0.254239287723664</v>
      </c>
      <c r="F777" s="17"/>
      <c r="G777" s="17">
        <v>0.40411261097782297</v>
      </c>
      <c r="H777" s="17">
        <v>0.34561689291556102</v>
      </c>
      <c r="I777" s="17">
        <v>0.24233856285031</v>
      </c>
      <c r="J777" s="17">
        <v>0.203213086257685</v>
      </c>
      <c r="K777" s="17">
        <v>0.15709875212697799</v>
      </c>
      <c r="L777" s="17">
        <v>0.166589104421484</v>
      </c>
      <c r="M777" s="17"/>
      <c r="N777" s="17">
        <v>0.26074306155221499</v>
      </c>
      <c r="O777" s="17">
        <v>0.216703121117445</v>
      </c>
      <c r="P777" s="17"/>
      <c r="Q777" s="17">
        <v>0.29104062906765299</v>
      </c>
      <c r="R777" s="17">
        <v>0.28282740109704901</v>
      </c>
      <c r="S777" s="17">
        <v>0.23618653797786199</v>
      </c>
      <c r="T777" s="17">
        <v>0.222580421766882</v>
      </c>
      <c r="U777" s="17">
        <v>0.26248112715280503</v>
      </c>
      <c r="V777" s="17">
        <v>0.24256291480659301</v>
      </c>
      <c r="W777" s="17">
        <v>0.223504327231379</v>
      </c>
      <c r="X777" s="17">
        <v>0.21493156035101699</v>
      </c>
      <c r="Y777" s="17">
        <v>0.18479776711266599</v>
      </c>
      <c r="Z777" s="17">
        <v>0.18219555714444999</v>
      </c>
      <c r="AA777" s="17">
        <v>0.18455035702750799</v>
      </c>
      <c r="AB777" s="17">
        <v>0.18865101281767399</v>
      </c>
      <c r="AC777" s="17">
        <v>0.300039497878405</v>
      </c>
      <c r="AD777" s="17">
        <v>0.11006454243151099</v>
      </c>
      <c r="AE777" s="17">
        <v>0.26400752544686201</v>
      </c>
      <c r="AF777" s="17"/>
      <c r="AG777" s="17">
        <v>0.28958633732127997</v>
      </c>
      <c r="AH777" s="17">
        <v>0.11486585403581601</v>
      </c>
      <c r="AI777" s="17">
        <v>0.36649194370905303</v>
      </c>
      <c r="AJ777" s="17">
        <v>0.29986055275353102</v>
      </c>
      <c r="AK777" s="17">
        <v>0.203383327736014</v>
      </c>
      <c r="AL777" s="17">
        <v>0.23708958450958001</v>
      </c>
      <c r="AM777" s="17"/>
      <c r="AN777" s="17">
        <v>0.312102718995248</v>
      </c>
      <c r="AO777" s="17">
        <v>0.24938270678170699</v>
      </c>
      <c r="AP777" s="17">
        <v>0.187773623750455</v>
      </c>
      <c r="AQ777" s="17"/>
      <c r="AR777" s="17">
        <v>0.319776090176151</v>
      </c>
      <c r="AS777" s="17">
        <v>0.28274584976039102</v>
      </c>
      <c r="AT777" s="17">
        <v>0.193344125579515</v>
      </c>
      <c r="AU777" s="17"/>
      <c r="AV777" s="17">
        <v>0.34573444821973198</v>
      </c>
      <c r="AW777" s="17">
        <v>0.24379664285361899</v>
      </c>
      <c r="AX777" s="17">
        <v>0.216022227223583</v>
      </c>
      <c r="AY777" s="17"/>
      <c r="AZ777" s="17">
        <v>0.27481946400394203</v>
      </c>
      <c r="BA777" s="17">
        <v>0.18027084246032599</v>
      </c>
    </row>
    <row r="778" spans="2:53" x14ac:dyDescent="0.35">
      <c r="B778" t="s">
        <v>398</v>
      </c>
      <c r="C778" s="17">
        <v>0.63091421440123796</v>
      </c>
      <c r="D778" s="17">
        <v>0.67761020081771495</v>
      </c>
      <c r="E778" s="17">
        <v>0.58887832038476695</v>
      </c>
      <c r="F778" s="17"/>
      <c r="G778" s="17">
        <v>0.48871999791135801</v>
      </c>
      <c r="H778" s="17">
        <v>0.53661008731081805</v>
      </c>
      <c r="I778" s="17">
        <v>0.61819412314986799</v>
      </c>
      <c r="J778" s="17">
        <v>0.63658887179713097</v>
      </c>
      <c r="K778" s="17">
        <v>0.68895836778907305</v>
      </c>
      <c r="L778" s="17">
        <v>0.70882071670911595</v>
      </c>
      <c r="M778" s="17"/>
      <c r="N778" s="17">
        <v>0.63459526618836504</v>
      </c>
      <c r="O778" s="17">
        <v>0.62849090483363301</v>
      </c>
      <c r="P778" s="17"/>
      <c r="Q778" s="17">
        <v>0.482499994405101</v>
      </c>
      <c r="R778" s="17">
        <v>0.57507592254550099</v>
      </c>
      <c r="S778" s="17">
        <v>0.579159776681202</v>
      </c>
      <c r="T778" s="17">
        <v>0.65174714650365295</v>
      </c>
      <c r="U778" s="17">
        <v>0.59641724978984501</v>
      </c>
      <c r="V778" s="17">
        <v>0.61782228723201804</v>
      </c>
      <c r="W778" s="17">
        <v>0.69176224797345098</v>
      </c>
      <c r="X778" s="17">
        <v>0.66312963171081096</v>
      </c>
      <c r="Y778" s="17">
        <v>0.762521226748891</v>
      </c>
      <c r="Z778" s="17">
        <v>0.73286806794041803</v>
      </c>
      <c r="AA778" s="17">
        <v>0.69961885848774097</v>
      </c>
      <c r="AB778" s="17">
        <v>0.72210120214374396</v>
      </c>
      <c r="AC778" s="17">
        <v>0.65947916197691203</v>
      </c>
      <c r="AD778" s="17">
        <v>0.78597770644684095</v>
      </c>
      <c r="AE778" s="17">
        <v>0.64077762059612597</v>
      </c>
      <c r="AF778" s="17"/>
      <c r="AG778" s="17">
        <v>0.63495860947098404</v>
      </c>
      <c r="AH778" s="17">
        <v>0.80891407154264205</v>
      </c>
      <c r="AI778" s="17">
        <v>0.55856004430112804</v>
      </c>
      <c r="AJ778" s="17">
        <v>0.57803287604588705</v>
      </c>
      <c r="AK778" s="17">
        <v>0.70356192996324696</v>
      </c>
      <c r="AL778" s="17">
        <v>0.579807178049637</v>
      </c>
      <c r="AM778" s="17"/>
      <c r="AN778" s="17">
        <v>0.57309673737076205</v>
      </c>
      <c r="AO778" s="17">
        <v>0.59365994307697201</v>
      </c>
      <c r="AP778" s="17">
        <v>0.72777817051888005</v>
      </c>
      <c r="AQ778" s="17"/>
      <c r="AR778" s="17">
        <v>0.59343597552593697</v>
      </c>
      <c r="AS778" s="17">
        <v>0.61594594154982496</v>
      </c>
      <c r="AT778" s="17">
        <v>0.68281639194964705</v>
      </c>
      <c r="AU778" s="17"/>
      <c r="AV778" s="17">
        <v>0.57076916080198403</v>
      </c>
      <c r="AW778" s="17">
        <v>0.64484290680310397</v>
      </c>
      <c r="AX778" s="17">
        <v>0.663544623751261</v>
      </c>
      <c r="AY778" s="17"/>
      <c r="AZ778" s="17">
        <v>0.62903723222317798</v>
      </c>
      <c r="BA778" s="17">
        <v>0.63340472858034402</v>
      </c>
    </row>
    <row r="779" spans="2:53" x14ac:dyDescent="0.35">
      <c r="B779" t="s">
        <v>130</v>
      </c>
      <c r="C779" s="17">
        <v>0.13489968750623499</v>
      </c>
      <c r="D779" s="17">
        <v>0.111167682170162</v>
      </c>
      <c r="E779" s="17">
        <v>0.156882391891568</v>
      </c>
      <c r="F779" s="17"/>
      <c r="G779" s="17">
        <v>0.10716739111081799</v>
      </c>
      <c r="H779" s="17">
        <v>0.11777301977361999</v>
      </c>
      <c r="I779" s="17">
        <v>0.13946731399982201</v>
      </c>
      <c r="J779" s="17">
        <v>0.160198041945185</v>
      </c>
      <c r="K779" s="17">
        <v>0.15394288008394799</v>
      </c>
      <c r="L779" s="17">
        <v>0.12459017886940001</v>
      </c>
      <c r="M779" s="17"/>
      <c r="N779" s="17">
        <v>0.10466167225942</v>
      </c>
      <c r="O779" s="17">
        <v>0.15480597404892199</v>
      </c>
      <c r="P779" s="17"/>
      <c r="Q779" s="17">
        <v>0.22645937652724599</v>
      </c>
      <c r="R779" s="17">
        <v>0.14209667635745099</v>
      </c>
      <c r="S779" s="17">
        <v>0.18465368534093601</v>
      </c>
      <c r="T779" s="17">
        <v>0.12567243172946499</v>
      </c>
      <c r="U779" s="17">
        <v>0.141101623057349</v>
      </c>
      <c r="V779" s="17">
        <v>0.13961479796138901</v>
      </c>
      <c r="W779" s="17">
        <v>8.4733424795169501E-2</v>
      </c>
      <c r="X779" s="17">
        <v>0.12193880793817199</v>
      </c>
      <c r="Y779" s="17">
        <v>5.2681006138442697E-2</v>
      </c>
      <c r="Z779" s="17">
        <v>8.4936374915132298E-2</v>
      </c>
      <c r="AA779" s="17">
        <v>0.115830784484751</v>
      </c>
      <c r="AB779" s="17">
        <v>8.9247785038582703E-2</v>
      </c>
      <c r="AC779" s="17">
        <v>4.0481340144682798E-2</v>
      </c>
      <c r="AD779" s="17">
        <v>0.103957751121647</v>
      </c>
      <c r="AE779" s="17">
        <v>9.5214853957011403E-2</v>
      </c>
      <c r="AF779" s="17"/>
      <c r="AG779" s="17">
        <v>7.5455053207736503E-2</v>
      </c>
      <c r="AH779" s="17">
        <v>7.62200744215418E-2</v>
      </c>
      <c r="AI779" s="17">
        <v>7.4948011989818597E-2</v>
      </c>
      <c r="AJ779" s="17">
        <v>0.12210657120058201</v>
      </c>
      <c r="AK779" s="17">
        <v>9.3054742300738694E-2</v>
      </c>
      <c r="AL779" s="17">
        <v>0.183103237440783</v>
      </c>
      <c r="AM779" s="17"/>
      <c r="AN779" s="17">
        <v>0.11480054363399</v>
      </c>
      <c r="AO779" s="17">
        <v>0.15695735014132101</v>
      </c>
      <c r="AP779" s="17">
        <v>8.4448205730664999E-2</v>
      </c>
      <c r="AQ779" s="17"/>
      <c r="AR779" s="17">
        <v>8.6787934297911706E-2</v>
      </c>
      <c r="AS779" s="17">
        <v>0.101308208689784</v>
      </c>
      <c r="AT779" s="17">
        <v>0.12383948247083799</v>
      </c>
      <c r="AU779" s="17"/>
      <c r="AV779" s="17">
        <v>8.3496390978283902E-2</v>
      </c>
      <c r="AW779" s="17">
        <v>0.111360450343277</v>
      </c>
      <c r="AX779" s="17">
        <v>0.12043314902515601</v>
      </c>
      <c r="AY779" s="17"/>
      <c r="AZ779" s="17">
        <v>9.6143303772879302E-2</v>
      </c>
      <c r="BA779" s="17">
        <v>0.18632442895932999</v>
      </c>
    </row>
    <row r="780" spans="2:53" x14ac:dyDescent="0.35">
      <c r="C780" s="17"/>
      <c r="D780" s="17"/>
      <c r="E780" s="17"/>
      <c r="F780" s="17"/>
      <c r="G780" s="17"/>
      <c r="H780" s="17"/>
      <c r="I780" s="17"/>
      <c r="J780" s="17"/>
      <c r="K780" s="17"/>
      <c r="L780" s="17"/>
      <c r="M780" s="17"/>
      <c r="N780" s="17"/>
      <c r="O780" s="17"/>
      <c r="P780" s="17"/>
      <c r="Q780" s="17"/>
      <c r="R780" s="17"/>
      <c r="S780" s="17"/>
      <c r="T780" s="17"/>
      <c r="U780" s="17"/>
      <c r="V780" s="17"/>
      <c r="W780" s="17"/>
      <c r="X780" s="17"/>
      <c r="Y780" s="17"/>
      <c r="Z780" s="17"/>
      <c r="AA780" s="17"/>
      <c r="AB780" s="17"/>
      <c r="AC780" s="17"/>
      <c r="AD780" s="17"/>
      <c r="AE780" s="17"/>
      <c r="AF780" s="17"/>
      <c r="AG780" s="17"/>
      <c r="AH780" s="17"/>
      <c r="AI780" s="17"/>
      <c r="AJ780" s="17"/>
      <c r="AK780" s="17"/>
      <c r="AL780" s="17"/>
      <c r="AM780" s="17"/>
      <c r="AN780" s="17"/>
      <c r="AO780" s="17"/>
      <c r="AP780" s="17"/>
      <c r="AQ780" s="17"/>
      <c r="AR780" s="17"/>
      <c r="AS780" s="17"/>
      <c r="AT780" s="17"/>
      <c r="AU780" s="17"/>
      <c r="AV780" s="17"/>
      <c r="AW780" s="17"/>
      <c r="AX780" s="17"/>
      <c r="AY780" s="17"/>
      <c r="AZ780" s="17"/>
      <c r="BA780" s="17"/>
    </row>
    <row r="781" spans="2:53" x14ac:dyDescent="0.35">
      <c r="B781" s="6" t="s">
        <v>407</v>
      </c>
      <c r="C781" s="17"/>
      <c r="D781" s="17"/>
      <c r="E781" s="17"/>
      <c r="F781" s="17"/>
      <c r="G781" s="17"/>
      <c r="H781" s="17"/>
      <c r="I781" s="17"/>
      <c r="J781" s="17"/>
      <c r="K781" s="17"/>
      <c r="L781" s="17"/>
      <c r="M781" s="17"/>
      <c r="N781" s="17"/>
      <c r="O781" s="17"/>
      <c r="P781" s="17"/>
      <c r="Q781" s="17"/>
      <c r="R781" s="17"/>
      <c r="S781" s="17"/>
      <c r="T781" s="17"/>
      <c r="U781" s="17"/>
      <c r="V781" s="17"/>
      <c r="W781" s="17"/>
      <c r="X781" s="17"/>
      <c r="Y781" s="17"/>
      <c r="Z781" s="17"/>
      <c r="AA781" s="17"/>
      <c r="AB781" s="17"/>
      <c r="AC781" s="17"/>
      <c r="AD781" s="17"/>
      <c r="AE781" s="17"/>
      <c r="AF781" s="17"/>
      <c r="AG781" s="17"/>
      <c r="AH781" s="17"/>
      <c r="AI781" s="17"/>
      <c r="AJ781" s="17"/>
      <c r="AK781" s="17"/>
      <c r="AL781" s="17"/>
      <c r="AM781" s="17"/>
      <c r="AN781" s="17"/>
      <c r="AO781" s="17"/>
      <c r="AP781" s="17"/>
      <c r="AQ781" s="17"/>
      <c r="AR781" s="17"/>
      <c r="AS781" s="17"/>
      <c r="AT781" s="17"/>
      <c r="AU781" s="17"/>
      <c r="AV781" s="17"/>
      <c r="AW781" s="17"/>
      <c r="AX781" s="17"/>
      <c r="AY781" s="17"/>
      <c r="AZ781" s="17"/>
      <c r="BA781" s="17"/>
    </row>
    <row r="782" spans="2:53" x14ac:dyDescent="0.35">
      <c r="B782" s="21" t="s">
        <v>86</v>
      </c>
      <c r="C782" s="17"/>
      <c r="D782" s="17"/>
      <c r="E782" s="17"/>
      <c r="F782" s="17"/>
      <c r="G782" s="17"/>
      <c r="H782" s="17"/>
      <c r="I782" s="17"/>
      <c r="J782" s="17"/>
      <c r="K782" s="17"/>
      <c r="L782" s="17"/>
      <c r="M782" s="17"/>
      <c r="N782" s="17"/>
      <c r="O782" s="17"/>
      <c r="P782" s="17"/>
      <c r="Q782" s="17"/>
      <c r="R782" s="17"/>
      <c r="S782" s="17"/>
      <c r="T782" s="17"/>
      <c r="U782" s="17"/>
      <c r="V782" s="17"/>
      <c r="W782" s="17"/>
      <c r="X782" s="17"/>
      <c r="Y782" s="17"/>
      <c r="Z782" s="17"/>
      <c r="AA782" s="17"/>
      <c r="AB782" s="17"/>
      <c r="AC782" s="17"/>
      <c r="AD782" s="17"/>
      <c r="AE782" s="17"/>
      <c r="AF782" s="17"/>
      <c r="AG782" s="17"/>
      <c r="AH782" s="17"/>
      <c r="AI782" s="17"/>
      <c r="AJ782" s="17"/>
      <c r="AK782" s="17"/>
      <c r="AL782" s="17"/>
      <c r="AM782" s="17"/>
      <c r="AN782" s="17"/>
      <c r="AO782" s="17"/>
      <c r="AP782" s="17"/>
      <c r="AQ782" s="17"/>
      <c r="AR782" s="17"/>
      <c r="AS782" s="17"/>
      <c r="AT782" s="17"/>
      <c r="AU782" s="17"/>
      <c r="AV782" s="17"/>
      <c r="AW782" s="17"/>
      <c r="AX782" s="17"/>
      <c r="AY782" s="17"/>
      <c r="AZ782" s="17"/>
      <c r="BA782" s="17"/>
    </row>
    <row r="783" spans="2:53" x14ac:dyDescent="0.35">
      <c r="B783" t="s">
        <v>322</v>
      </c>
      <c r="C783" s="17">
        <v>0.34227523566728602</v>
      </c>
      <c r="D783" s="17">
        <v>0.331669520714377</v>
      </c>
      <c r="E783" s="17">
        <v>0.34953163964172801</v>
      </c>
      <c r="F783" s="17"/>
      <c r="G783" s="17">
        <v>0.18033203249631699</v>
      </c>
      <c r="H783" s="17">
        <v>0.331691306332763</v>
      </c>
      <c r="I783" s="17">
        <v>0.345592032699855</v>
      </c>
      <c r="J783" s="17">
        <v>0.30997754950894402</v>
      </c>
      <c r="K783" s="17">
        <v>0.39437368986764898</v>
      </c>
      <c r="L783" s="17">
        <v>0.39936130784740598</v>
      </c>
      <c r="M783" s="17"/>
      <c r="N783" s="17">
        <v>0.32534860952587102</v>
      </c>
      <c r="O783" s="17">
        <v>0.35341837014293298</v>
      </c>
      <c r="P783" s="17"/>
      <c r="Q783" s="17">
        <v>0.25363048780605302</v>
      </c>
      <c r="R783" s="17">
        <v>0.34127625574328502</v>
      </c>
      <c r="S783" s="17">
        <v>0.36859841244796399</v>
      </c>
      <c r="T783" s="17">
        <v>0.40761911368321702</v>
      </c>
      <c r="U783" s="17">
        <v>0.383474605136223</v>
      </c>
      <c r="V783" s="17">
        <v>0.34983667353414799</v>
      </c>
      <c r="W783" s="17">
        <v>0.41587803263015399</v>
      </c>
      <c r="X783" s="17">
        <v>0.32729096675805402</v>
      </c>
      <c r="Y783" s="17">
        <v>0.24265081003862499</v>
      </c>
      <c r="Z783" s="17">
        <v>0.37393300183897499</v>
      </c>
      <c r="AA783" s="17">
        <v>0.21202315889426099</v>
      </c>
      <c r="AB783" s="17">
        <v>0.190418248052624</v>
      </c>
      <c r="AC783" s="17">
        <v>0.413372653439535</v>
      </c>
      <c r="AD783" s="17">
        <v>0.26089998683444698</v>
      </c>
      <c r="AE783" s="17">
        <v>0.21391714049352101</v>
      </c>
      <c r="AF783" s="17"/>
      <c r="AG783" s="17">
        <v>0.31908565359359697</v>
      </c>
      <c r="AH783" s="17">
        <v>0.32775470266129397</v>
      </c>
      <c r="AI783" s="17">
        <v>0.529109777729589</v>
      </c>
      <c r="AJ783" s="17">
        <v>0.47162826276110198</v>
      </c>
      <c r="AK783" s="17">
        <v>0.27625912172289102</v>
      </c>
      <c r="AL783" s="17">
        <v>0.28474611640728498</v>
      </c>
      <c r="AM783" s="17"/>
      <c r="AN783" s="17">
        <v>0.50132491969910697</v>
      </c>
      <c r="AO783" s="17">
        <v>0.27476564371743101</v>
      </c>
      <c r="AP783" s="17">
        <v>0.277707333150012</v>
      </c>
      <c r="AQ783" s="17"/>
      <c r="AR783" s="17">
        <v>0.33024185710778797</v>
      </c>
      <c r="AS783" s="17">
        <v>0.31563298571621501</v>
      </c>
      <c r="AT783" s="17">
        <v>0.37818976579302499</v>
      </c>
      <c r="AU783" s="17"/>
      <c r="AV783" s="17">
        <v>0.41905774015430097</v>
      </c>
      <c r="AW783" s="17">
        <v>0.33913621171295699</v>
      </c>
      <c r="AX783" s="17">
        <v>0.348406246705949</v>
      </c>
      <c r="AY783" s="17"/>
      <c r="AZ783" s="17">
        <v>0.38456447254489701</v>
      </c>
      <c r="BA783" s="17">
        <v>0.28616285202380998</v>
      </c>
    </row>
    <row r="784" spans="2:53" x14ac:dyDescent="0.35">
      <c r="B784" t="s">
        <v>323</v>
      </c>
      <c r="C784" s="17">
        <v>0.28002562201637399</v>
      </c>
      <c r="D784" s="17">
        <v>0.30015971270859299</v>
      </c>
      <c r="E784" s="17">
        <v>0.26278623857613698</v>
      </c>
      <c r="F784" s="17"/>
      <c r="G784" s="17">
        <v>0.272542190104059</v>
      </c>
      <c r="H784" s="17">
        <v>0.23508683432643199</v>
      </c>
      <c r="I784" s="17">
        <v>0.26262349795400503</v>
      </c>
      <c r="J784" s="17">
        <v>0.32895652689781901</v>
      </c>
      <c r="K784" s="17">
        <v>0.28054893027480299</v>
      </c>
      <c r="L784" s="17">
        <v>0.28677533490024298</v>
      </c>
      <c r="M784" s="17"/>
      <c r="N784" s="17">
        <v>0.28453523764078997</v>
      </c>
      <c r="O784" s="17">
        <v>0.27705685240354599</v>
      </c>
      <c r="P784" s="17"/>
      <c r="Q784" s="17">
        <v>0.27298191920355003</v>
      </c>
      <c r="R784" s="17">
        <v>0.22767435922738399</v>
      </c>
      <c r="S784" s="17">
        <v>0.24108905908467301</v>
      </c>
      <c r="T784" s="17">
        <v>0.26285448079828699</v>
      </c>
      <c r="U784" s="17">
        <v>0.276896228146497</v>
      </c>
      <c r="V784" s="17">
        <v>0.29782817256006</v>
      </c>
      <c r="W784" s="17">
        <v>0.29838570789464403</v>
      </c>
      <c r="X784" s="17">
        <v>0.326754120954177</v>
      </c>
      <c r="Y784" s="17">
        <v>0.37468018573963902</v>
      </c>
      <c r="Z784" s="17">
        <v>0.26007295233231198</v>
      </c>
      <c r="AA784" s="17">
        <v>0.32666086966722802</v>
      </c>
      <c r="AB784" s="17">
        <v>0.35027843055318297</v>
      </c>
      <c r="AC784" s="17">
        <v>0.18630485170282801</v>
      </c>
      <c r="AD784" s="17">
        <v>0.44752492604772698</v>
      </c>
      <c r="AE784" s="17">
        <v>0.142863192713579</v>
      </c>
      <c r="AF784" s="17"/>
      <c r="AG784" s="17">
        <v>0.37105620023886199</v>
      </c>
      <c r="AH784" s="17">
        <v>0.26090615947995299</v>
      </c>
      <c r="AI784" s="17">
        <v>0.215980535525929</v>
      </c>
      <c r="AJ784" s="17">
        <v>0.28136754660697399</v>
      </c>
      <c r="AK784" s="17">
        <v>0.36043765669674999</v>
      </c>
      <c r="AL784" s="17">
        <v>0.242620618848262</v>
      </c>
      <c r="AM784" s="17"/>
      <c r="AN784" s="17">
        <v>0.242889064078294</v>
      </c>
      <c r="AO784" s="17">
        <v>0.353228372632376</v>
      </c>
      <c r="AP784" s="17">
        <v>0.28788462791288899</v>
      </c>
      <c r="AQ784" s="17"/>
      <c r="AR784" s="17">
        <v>0.36878313762988801</v>
      </c>
      <c r="AS784" s="17">
        <v>0.35621401120927698</v>
      </c>
      <c r="AT784" s="17">
        <v>0.229905910332589</v>
      </c>
      <c r="AU784" s="17"/>
      <c r="AV784" s="17">
        <v>0.29800847999487701</v>
      </c>
      <c r="AW784" s="17">
        <v>0.327872145112095</v>
      </c>
      <c r="AX784" s="17">
        <v>0.23183869395891499</v>
      </c>
      <c r="AY784" s="17"/>
      <c r="AZ784" s="17">
        <v>0.29089390004042698</v>
      </c>
      <c r="BA784" s="17">
        <v>0.26560481353040999</v>
      </c>
    </row>
    <row r="785" spans="2:53" x14ac:dyDescent="0.35">
      <c r="B785" t="s">
        <v>325</v>
      </c>
      <c r="C785" s="17">
        <v>0.14955415107077899</v>
      </c>
      <c r="D785" s="17">
        <v>0.17329091027787</v>
      </c>
      <c r="E785" s="17">
        <v>0.12858432721597801</v>
      </c>
      <c r="F785" s="17"/>
      <c r="G785" s="17">
        <v>0.28410397495971401</v>
      </c>
      <c r="H785" s="17">
        <v>0.193474183641027</v>
      </c>
      <c r="I785" s="17">
        <v>0.14485267798905499</v>
      </c>
      <c r="J785" s="17">
        <v>0.11871105798501699</v>
      </c>
      <c r="K785" s="17">
        <v>0.116549180187179</v>
      </c>
      <c r="L785" s="17">
        <v>0.114691654082703</v>
      </c>
      <c r="M785" s="17"/>
      <c r="N785" s="17">
        <v>0.14160152754875399</v>
      </c>
      <c r="O785" s="17">
        <v>0.154789521226636</v>
      </c>
      <c r="P785" s="17"/>
      <c r="Q785" s="17">
        <v>0.176656173580333</v>
      </c>
      <c r="R785" s="17">
        <v>0.18493923152899999</v>
      </c>
      <c r="S785" s="17">
        <v>0.18588561666546799</v>
      </c>
      <c r="T785" s="17">
        <v>0.13585216665675801</v>
      </c>
      <c r="U785" s="17">
        <v>0.13879147055178001</v>
      </c>
      <c r="V785" s="17">
        <v>7.9980784647801895E-2</v>
      </c>
      <c r="W785" s="17">
        <v>0.13269064671033101</v>
      </c>
      <c r="X785" s="17">
        <v>0.132492477901622</v>
      </c>
      <c r="Y785" s="17">
        <v>0.150005950134075</v>
      </c>
      <c r="Z785" s="17">
        <v>0.12734536120196199</v>
      </c>
      <c r="AA785" s="17">
        <v>0.25221329548191801</v>
      </c>
      <c r="AB785" s="17">
        <v>0.19288770415284201</v>
      </c>
      <c r="AC785" s="17">
        <v>0.25457169208047298</v>
      </c>
      <c r="AD785" s="17">
        <v>0</v>
      </c>
      <c r="AE785" s="17">
        <v>0.18770609455839199</v>
      </c>
      <c r="AF785" s="17"/>
      <c r="AG785" s="17">
        <v>0.135893952670501</v>
      </c>
      <c r="AH785" s="17">
        <v>0.16585238544154299</v>
      </c>
      <c r="AI785" s="17">
        <v>0.123299983097735</v>
      </c>
      <c r="AJ785" s="17">
        <v>0.109837808806141</v>
      </c>
      <c r="AK785" s="17">
        <v>0.132345406986038</v>
      </c>
      <c r="AL785" s="17">
        <v>0.180708431955974</v>
      </c>
      <c r="AM785" s="17"/>
      <c r="AN785" s="17">
        <v>0.115445947995908</v>
      </c>
      <c r="AO785" s="17">
        <v>0.17392770512654901</v>
      </c>
      <c r="AP785" s="17">
        <v>0.17571834092234201</v>
      </c>
      <c r="AQ785" s="17"/>
      <c r="AR785" s="17">
        <v>0.166463922517993</v>
      </c>
      <c r="AS785" s="17">
        <v>0.167395391361435</v>
      </c>
      <c r="AT785" s="17">
        <v>0.140323948058835</v>
      </c>
      <c r="AU785" s="17"/>
      <c r="AV785" s="17">
        <v>0.16247515718621899</v>
      </c>
      <c r="AW785" s="17">
        <v>0.150079982190987</v>
      </c>
      <c r="AX785" s="17">
        <v>0.152574589940695</v>
      </c>
      <c r="AY785" s="17"/>
      <c r="AZ785" s="17">
        <v>0.14884736184701799</v>
      </c>
      <c r="BA785" s="17">
        <v>0.150491969556213</v>
      </c>
    </row>
    <row r="786" spans="2:53" x14ac:dyDescent="0.35">
      <c r="B786" t="s">
        <v>326</v>
      </c>
      <c r="C786" s="17">
        <v>0.14010551167492599</v>
      </c>
      <c r="D786" s="17">
        <v>0.15371674447578401</v>
      </c>
      <c r="E786" s="17">
        <v>0.12827524969801199</v>
      </c>
      <c r="F786" s="17"/>
      <c r="G786" s="17">
        <v>0.15058705458606</v>
      </c>
      <c r="H786" s="17">
        <v>0.16510496081965101</v>
      </c>
      <c r="I786" s="17">
        <v>0.15832973966698499</v>
      </c>
      <c r="J786" s="17">
        <v>0.12215174828725101</v>
      </c>
      <c r="K786" s="17">
        <v>0.12121838575046601</v>
      </c>
      <c r="L786" s="17">
        <v>0.134065642787875</v>
      </c>
      <c r="M786" s="17"/>
      <c r="N786" s="17">
        <v>0.16604755677232799</v>
      </c>
      <c r="O786" s="17">
        <v>0.123027347681785</v>
      </c>
      <c r="P786" s="17"/>
      <c r="Q786" s="17">
        <v>0.14824142822578501</v>
      </c>
      <c r="R786" s="17">
        <v>0.120961441673645</v>
      </c>
      <c r="S786" s="17">
        <v>8.2052617110781295E-2</v>
      </c>
      <c r="T786" s="17">
        <v>0.107064933264859</v>
      </c>
      <c r="U786" s="17">
        <v>0.130142644458558</v>
      </c>
      <c r="V786" s="17">
        <v>0.16115492964275699</v>
      </c>
      <c r="W786" s="17">
        <v>0.109037406080428</v>
      </c>
      <c r="X786" s="17">
        <v>0.14374348243355201</v>
      </c>
      <c r="Y786" s="17">
        <v>0.172434021345509</v>
      </c>
      <c r="Z786" s="17">
        <v>0.18520669993778599</v>
      </c>
      <c r="AA786" s="17">
        <v>0.20910267595659299</v>
      </c>
      <c r="AB786" s="17">
        <v>0.23933633569076601</v>
      </c>
      <c r="AC786" s="17">
        <v>0.14575080277716401</v>
      </c>
      <c r="AD786" s="17">
        <v>0.187617335996178</v>
      </c>
      <c r="AE786" s="17">
        <v>0.38747744724847299</v>
      </c>
      <c r="AF786" s="17"/>
      <c r="AG786" s="17">
        <v>0.154809733158985</v>
      </c>
      <c r="AH786" s="17">
        <v>0.18861063611339501</v>
      </c>
      <c r="AI786" s="17">
        <v>9.5002521408997398E-2</v>
      </c>
      <c r="AJ786" s="17">
        <v>6.2082213435053102E-2</v>
      </c>
      <c r="AK786" s="17">
        <v>0.163677150133343</v>
      </c>
      <c r="AL786" s="17">
        <v>0.162758428373032</v>
      </c>
      <c r="AM786" s="17"/>
      <c r="AN786" s="17">
        <v>8.7985810178488805E-2</v>
      </c>
      <c r="AO786" s="17">
        <v>0.125381608024413</v>
      </c>
      <c r="AP786" s="17">
        <v>0.188106647028807</v>
      </c>
      <c r="AQ786" s="17"/>
      <c r="AR786" s="17">
        <v>0.101441461029425</v>
      </c>
      <c r="AS786" s="17">
        <v>0.11517223211106301</v>
      </c>
      <c r="AT786" s="17">
        <v>0.16945664243311701</v>
      </c>
      <c r="AU786" s="17"/>
      <c r="AV786" s="17">
        <v>8.4051534573933204E-2</v>
      </c>
      <c r="AW786" s="17">
        <v>0.124394195366076</v>
      </c>
      <c r="AX786" s="17">
        <v>0.17793309794555401</v>
      </c>
      <c r="AY786" s="17"/>
      <c r="AZ786" s="17">
        <v>0.12305845377574599</v>
      </c>
      <c r="BA786" s="17">
        <v>0.16272476715119799</v>
      </c>
    </row>
    <row r="787" spans="2:53" x14ac:dyDescent="0.35">
      <c r="B787" t="s">
        <v>130</v>
      </c>
      <c r="C787" s="17">
        <v>8.8039479570635806E-2</v>
      </c>
      <c r="D787" s="17">
        <v>4.1163111823376203E-2</v>
      </c>
      <c r="E787" s="17">
        <v>0.13082254486814501</v>
      </c>
      <c r="F787" s="17"/>
      <c r="G787" s="17">
        <v>0.11243474785384901</v>
      </c>
      <c r="H787" s="17">
        <v>7.4642714880128094E-2</v>
      </c>
      <c r="I787" s="17">
        <v>8.8602051690101297E-2</v>
      </c>
      <c r="J787" s="17">
        <v>0.120203117320969</v>
      </c>
      <c r="K787" s="17">
        <v>8.7309813919902807E-2</v>
      </c>
      <c r="L787" s="17">
        <v>6.5106060381772496E-2</v>
      </c>
      <c r="M787" s="17"/>
      <c r="N787" s="17">
        <v>8.2467068512256797E-2</v>
      </c>
      <c r="O787" s="17">
        <v>9.1707908545100802E-2</v>
      </c>
      <c r="P787" s="17"/>
      <c r="Q787" s="17">
        <v>0.148489991184278</v>
      </c>
      <c r="R787" s="17">
        <v>0.12514871182668699</v>
      </c>
      <c r="S787" s="17">
        <v>0.12237429469111499</v>
      </c>
      <c r="T787" s="17">
        <v>8.6609305596879196E-2</v>
      </c>
      <c r="U787" s="17">
        <v>7.0695051706942305E-2</v>
      </c>
      <c r="V787" s="17">
        <v>0.111199439615234</v>
      </c>
      <c r="W787" s="17">
        <v>4.4008206684442899E-2</v>
      </c>
      <c r="X787" s="17">
        <v>6.9718951952595101E-2</v>
      </c>
      <c r="Y787" s="17">
        <v>6.0229032742152099E-2</v>
      </c>
      <c r="Z787" s="17">
        <v>5.3441984688964599E-2</v>
      </c>
      <c r="AA787" s="17">
        <v>0</v>
      </c>
      <c r="AB787" s="17">
        <v>2.7079281550585602E-2</v>
      </c>
      <c r="AC787" s="17">
        <v>0</v>
      </c>
      <c r="AD787" s="17">
        <v>0.103957751121647</v>
      </c>
      <c r="AE787" s="17">
        <v>6.8036124986034993E-2</v>
      </c>
      <c r="AF787" s="17"/>
      <c r="AG787" s="17">
        <v>1.9154460338054801E-2</v>
      </c>
      <c r="AH787" s="17">
        <v>5.6876116303815102E-2</v>
      </c>
      <c r="AI787" s="17">
        <v>3.6607182237749697E-2</v>
      </c>
      <c r="AJ787" s="17">
        <v>7.5084168390729303E-2</v>
      </c>
      <c r="AK787" s="17">
        <v>6.7280664460977593E-2</v>
      </c>
      <c r="AL787" s="17">
        <v>0.12916640441544699</v>
      </c>
      <c r="AM787" s="17"/>
      <c r="AN787" s="17">
        <v>5.2354258048203102E-2</v>
      </c>
      <c r="AO787" s="17">
        <v>7.26966704992313E-2</v>
      </c>
      <c r="AP787" s="17">
        <v>7.0583050985950496E-2</v>
      </c>
      <c r="AQ787" s="17"/>
      <c r="AR787" s="17">
        <v>3.3069621714906502E-2</v>
      </c>
      <c r="AS787" s="17">
        <v>4.5585379602010499E-2</v>
      </c>
      <c r="AT787" s="17">
        <v>8.2123733382434297E-2</v>
      </c>
      <c r="AU787" s="17"/>
      <c r="AV787" s="17">
        <v>3.64070880906694E-2</v>
      </c>
      <c r="AW787" s="17">
        <v>5.8517465617886101E-2</v>
      </c>
      <c r="AX787" s="17">
        <v>8.92473714488871E-2</v>
      </c>
      <c r="AY787" s="17"/>
      <c r="AZ787" s="17">
        <v>5.2635811791911902E-2</v>
      </c>
      <c r="BA787" s="17">
        <v>0.13501559773836899</v>
      </c>
    </row>
    <row r="788" spans="2:53" x14ac:dyDescent="0.35">
      <c r="C788" s="17"/>
      <c r="D788" s="17"/>
      <c r="E788" s="17"/>
      <c r="F788" s="17"/>
      <c r="G788" s="17"/>
      <c r="H788" s="17"/>
      <c r="I788" s="17"/>
      <c r="J788" s="17"/>
      <c r="K788" s="17"/>
      <c r="L788" s="17"/>
      <c r="M788" s="17"/>
      <c r="N788" s="17"/>
      <c r="O788" s="17"/>
      <c r="P788" s="17"/>
      <c r="Q788" s="17"/>
      <c r="R788" s="17"/>
      <c r="S788" s="17"/>
      <c r="T788" s="17"/>
      <c r="U788" s="17"/>
      <c r="V788" s="17"/>
      <c r="W788" s="17"/>
      <c r="X788" s="17"/>
      <c r="Y788" s="17"/>
      <c r="Z788" s="17"/>
      <c r="AA788" s="17"/>
      <c r="AB788" s="17"/>
      <c r="AC788" s="17"/>
      <c r="AD788" s="17"/>
      <c r="AE788" s="17"/>
      <c r="AF788" s="17"/>
      <c r="AG788" s="17"/>
      <c r="AH788" s="17"/>
      <c r="AI788" s="17"/>
      <c r="AJ788" s="17"/>
      <c r="AK788" s="17"/>
      <c r="AL788" s="17"/>
      <c r="AM788" s="17"/>
      <c r="AN788" s="17"/>
      <c r="AO788" s="17"/>
      <c r="AP788" s="17"/>
      <c r="AQ788" s="17"/>
      <c r="AR788" s="17"/>
      <c r="AS788" s="17"/>
      <c r="AT788" s="17"/>
      <c r="AU788" s="17"/>
      <c r="AV788" s="17"/>
      <c r="AW788" s="17"/>
      <c r="AX788" s="17"/>
      <c r="AY788" s="17"/>
      <c r="AZ788" s="17"/>
      <c r="BA788" s="17"/>
    </row>
    <row r="789" spans="2:53" x14ac:dyDescent="0.35">
      <c r="B789" s="6" t="s">
        <v>408</v>
      </c>
      <c r="C789" s="17"/>
      <c r="D789" s="17"/>
      <c r="E789" s="17"/>
      <c r="F789" s="17"/>
      <c r="G789" s="17"/>
      <c r="H789" s="17"/>
      <c r="I789" s="17"/>
      <c r="J789" s="17"/>
      <c r="K789" s="17"/>
      <c r="L789" s="17"/>
      <c r="M789" s="17"/>
      <c r="N789" s="17"/>
      <c r="O789" s="17"/>
      <c r="P789" s="17"/>
      <c r="Q789" s="17"/>
      <c r="R789" s="17"/>
      <c r="S789" s="17"/>
      <c r="T789" s="17"/>
      <c r="U789" s="17"/>
      <c r="V789" s="17"/>
      <c r="W789" s="17"/>
      <c r="X789" s="17"/>
      <c r="Y789" s="17"/>
      <c r="Z789" s="17"/>
      <c r="AA789" s="17"/>
      <c r="AB789" s="17"/>
      <c r="AC789" s="17"/>
      <c r="AD789" s="17"/>
      <c r="AE789" s="17"/>
      <c r="AF789" s="17"/>
      <c r="AG789" s="17"/>
      <c r="AH789" s="17"/>
      <c r="AI789" s="17"/>
      <c r="AJ789" s="17"/>
      <c r="AK789" s="17"/>
      <c r="AL789" s="17"/>
      <c r="AM789" s="17"/>
      <c r="AN789" s="17"/>
      <c r="AO789" s="17"/>
      <c r="AP789" s="17"/>
      <c r="AQ789" s="17"/>
      <c r="AR789" s="17"/>
      <c r="AS789" s="17"/>
      <c r="AT789" s="17"/>
      <c r="AU789" s="17"/>
      <c r="AV789" s="17"/>
      <c r="AW789" s="17"/>
      <c r="AX789" s="17"/>
      <c r="AY789" s="17"/>
      <c r="AZ789" s="17"/>
      <c r="BA789" s="17"/>
    </row>
    <row r="790" spans="2:53" x14ac:dyDescent="0.35">
      <c r="B790" s="21" t="s">
        <v>86</v>
      </c>
      <c r="C790" s="17"/>
      <c r="D790" s="17"/>
      <c r="E790" s="17"/>
      <c r="F790" s="17"/>
      <c r="G790" s="17"/>
      <c r="H790" s="17"/>
      <c r="I790" s="17"/>
      <c r="J790" s="17"/>
      <c r="K790" s="17"/>
      <c r="L790" s="17"/>
      <c r="M790" s="17"/>
      <c r="N790" s="17"/>
      <c r="O790" s="17"/>
      <c r="P790" s="17"/>
      <c r="Q790" s="17"/>
      <c r="R790" s="17"/>
      <c r="S790" s="17"/>
      <c r="T790" s="17"/>
      <c r="U790" s="17"/>
      <c r="V790" s="17"/>
      <c r="W790" s="17"/>
      <c r="X790" s="17"/>
      <c r="Y790" s="17"/>
      <c r="Z790" s="17"/>
      <c r="AA790" s="17"/>
      <c r="AB790" s="17"/>
      <c r="AC790" s="17"/>
      <c r="AD790" s="17"/>
      <c r="AE790" s="17"/>
      <c r="AF790" s="17"/>
      <c r="AG790" s="17"/>
      <c r="AH790" s="17"/>
      <c r="AI790" s="17"/>
      <c r="AJ790" s="17"/>
      <c r="AK790" s="17"/>
      <c r="AL790" s="17"/>
      <c r="AM790" s="17"/>
      <c r="AN790" s="17"/>
      <c r="AO790" s="17"/>
      <c r="AP790" s="17"/>
      <c r="AQ790" s="17"/>
      <c r="AR790" s="17"/>
      <c r="AS790" s="17"/>
      <c r="AT790" s="17"/>
      <c r="AU790" s="17"/>
      <c r="AV790" s="17"/>
      <c r="AW790" s="17"/>
      <c r="AX790" s="17"/>
      <c r="AY790" s="17"/>
      <c r="AZ790" s="17"/>
      <c r="BA790" s="17"/>
    </row>
    <row r="791" spans="2:53" x14ac:dyDescent="0.35">
      <c r="B791" t="s">
        <v>322</v>
      </c>
      <c r="C791" s="17">
        <v>0.23325253735628301</v>
      </c>
      <c r="D791" s="17">
        <v>0.248580069278062</v>
      </c>
      <c r="E791" s="17">
        <v>0.21718694165928201</v>
      </c>
      <c r="F791" s="17"/>
      <c r="G791" s="17">
        <v>0.126123633474296</v>
      </c>
      <c r="H791" s="17">
        <v>0.18995602435788</v>
      </c>
      <c r="I791" s="17">
        <v>0.23763087058141699</v>
      </c>
      <c r="J791" s="17">
        <v>0.21664570250719101</v>
      </c>
      <c r="K791" s="17">
        <v>0.25794427638873801</v>
      </c>
      <c r="L791" s="17">
        <v>0.29309892981778601</v>
      </c>
      <c r="M791" s="17"/>
      <c r="N791" s="17">
        <v>0.222730359619252</v>
      </c>
      <c r="O791" s="17">
        <v>0.240179496132404</v>
      </c>
      <c r="P791" s="17"/>
      <c r="Q791" s="17">
        <v>0.17291049644550899</v>
      </c>
      <c r="R791" s="17">
        <v>0.27076991870408201</v>
      </c>
      <c r="S791" s="17">
        <v>0.272395513870824</v>
      </c>
      <c r="T791" s="17">
        <v>0.25585989491866801</v>
      </c>
      <c r="U791" s="17">
        <v>0.229530251441141</v>
      </c>
      <c r="V791" s="17">
        <v>0.23437350158810599</v>
      </c>
      <c r="W791" s="17">
        <v>0.231415899761274</v>
      </c>
      <c r="X791" s="17">
        <v>0.26071638043741402</v>
      </c>
      <c r="Y791" s="17">
        <v>0.160025788394413</v>
      </c>
      <c r="Z791" s="17">
        <v>0.205701318812024</v>
      </c>
      <c r="AA791" s="17">
        <v>0.25950982810944101</v>
      </c>
      <c r="AB791" s="17">
        <v>0.20570708797661899</v>
      </c>
      <c r="AC791" s="17">
        <v>0.43080232600368501</v>
      </c>
      <c r="AD791" s="17">
        <v>0.14948332205527101</v>
      </c>
      <c r="AE791" s="17">
        <v>0.20833689870435401</v>
      </c>
      <c r="AF791" s="17"/>
      <c r="AG791" s="17">
        <v>0.25964589860319998</v>
      </c>
      <c r="AH791" s="17">
        <v>0.23539403614066201</v>
      </c>
      <c r="AI791" s="17">
        <v>0.32359699160942701</v>
      </c>
      <c r="AJ791" s="17">
        <v>0.32913133557695801</v>
      </c>
      <c r="AK791" s="17">
        <v>0.16847134070448699</v>
      </c>
      <c r="AL791" s="17">
        <v>0.173058261680613</v>
      </c>
      <c r="AM791" s="17"/>
      <c r="AN791" s="17">
        <v>0.32433040671438201</v>
      </c>
      <c r="AO791" s="17">
        <v>0.21758102950173</v>
      </c>
      <c r="AP791" s="17">
        <v>0.19425516535638501</v>
      </c>
      <c r="AQ791" s="17"/>
      <c r="AR791" s="17">
        <v>0.325057702620213</v>
      </c>
      <c r="AS791" s="17">
        <v>0.21098738201912201</v>
      </c>
      <c r="AT791" s="17">
        <v>0.249969154789665</v>
      </c>
      <c r="AU791" s="17"/>
      <c r="AV791" s="17">
        <v>0.31443166423735702</v>
      </c>
      <c r="AW791" s="17">
        <v>0.24161794998116601</v>
      </c>
      <c r="AX791" s="17">
        <v>0.224465637706977</v>
      </c>
      <c r="AY791" s="17"/>
      <c r="AZ791" s="17">
        <v>0.249322655827108</v>
      </c>
      <c r="BA791" s="17">
        <v>0.21192955497566501</v>
      </c>
    </row>
    <row r="792" spans="2:53" x14ac:dyDescent="0.35">
      <c r="B792" t="s">
        <v>323</v>
      </c>
      <c r="C792" s="17">
        <v>0.28410642926656499</v>
      </c>
      <c r="D792" s="17">
        <v>0.31175046528150901</v>
      </c>
      <c r="E792" s="17">
        <v>0.25951549475535601</v>
      </c>
      <c r="F792" s="17"/>
      <c r="G792" s="17">
        <v>0.22109980473409999</v>
      </c>
      <c r="H792" s="17">
        <v>0.315127421117738</v>
      </c>
      <c r="I792" s="17">
        <v>0.26339991681847702</v>
      </c>
      <c r="J792" s="17">
        <v>0.28241964491180399</v>
      </c>
      <c r="K792" s="17">
        <v>0.28215687625618602</v>
      </c>
      <c r="L792" s="17">
        <v>0.30645206427083299</v>
      </c>
      <c r="M792" s="17"/>
      <c r="N792" s="17">
        <v>0.300330891346683</v>
      </c>
      <c r="O792" s="17">
        <v>0.27342554335088598</v>
      </c>
      <c r="P792" s="17"/>
      <c r="Q792" s="17">
        <v>0.23068884644495699</v>
      </c>
      <c r="R792" s="17">
        <v>0.23444920867018601</v>
      </c>
      <c r="S792" s="17">
        <v>0.26448361864704101</v>
      </c>
      <c r="T792" s="17">
        <v>0.26137300884009801</v>
      </c>
      <c r="U792" s="17">
        <v>0.307800961830137</v>
      </c>
      <c r="V792" s="17">
        <v>0.29702671357653798</v>
      </c>
      <c r="W792" s="17">
        <v>0.29496831477864399</v>
      </c>
      <c r="X792" s="17">
        <v>0.32192278305272298</v>
      </c>
      <c r="Y792" s="17">
        <v>0.40614270576137701</v>
      </c>
      <c r="Z792" s="17">
        <v>0.345615895840717</v>
      </c>
      <c r="AA792" s="17">
        <v>0.26261601857271999</v>
      </c>
      <c r="AB792" s="17">
        <v>0.26293611335315498</v>
      </c>
      <c r="AC792" s="17">
        <v>0.30665818359705899</v>
      </c>
      <c r="AD792" s="17">
        <v>0.28342068230564499</v>
      </c>
      <c r="AE792" s="17">
        <v>0.17603735244163099</v>
      </c>
      <c r="AF792" s="17"/>
      <c r="AG792" s="17">
        <v>0.374330930461162</v>
      </c>
      <c r="AH792" s="17">
        <v>0.25810593315652802</v>
      </c>
      <c r="AI792" s="17">
        <v>0.32880329860519802</v>
      </c>
      <c r="AJ792" s="17">
        <v>0.248738113987132</v>
      </c>
      <c r="AK792" s="17">
        <v>0.31241638729341598</v>
      </c>
      <c r="AL792" s="17">
        <v>0.25534178806769298</v>
      </c>
      <c r="AM792" s="17"/>
      <c r="AN792" s="17">
        <v>0.30249004493500897</v>
      </c>
      <c r="AO792" s="17">
        <v>0.29848096732585899</v>
      </c>
      <c r="AP792" s="17">
        <v>0.28743181286643599</v>
      </c>
      <c r="AQ792" s="17"/>
      <c r="AR792" s="17">
        <v>0.36218399030595599</v>
      </c>
      <c r="AS792" s="17">
        <v>0.348049565523047</v>
      </c>
      <c r="AT792" s="17">
        <v>0.25094288320442998</v>
      </c>
      <c r="AU792" s="17"/>
      <c r="AV792" s="17">
        <v>0.323660452923972</v>
      </c>
      <c r="AW792" s="17">
        <v>0.32443615854122398</v>
      </c>
      <c r="AX792" s="17">
        <v>0.25162304531377999</v>
      </c>
      <c r="AY792" s="17"/>
      <c r="AZ792" s="17">
        <v>0.30989158497797198</v>
      </c>
      <c r="BA792" s="17">
        <v>0.24989284074113</v>
      </c>
    </row>
    <row r="793" spans="2:53" x14ac:dyDescent="0.35">
      <c r="B793" t="s">
        <v>325</v>
      </c>
      <c r="C793" s="17">
        <v>0.17466485000260401</v>
      </c>
      <c r="D793" s="17">
        <v>0.173464110921114</v>
      </c>
      <c r="E793" s="17">
        <v>0.17637726435011</v>
      </c>
      <c r="F793" s="17"/>
      <c r="G793" s="17">
        <v>0.26695891242952702</v>
      </c>
      <c r="H793" s="17">
        <v>0.193592260602169</v>
      </c>
      <c r="I793" s="17">
        <v>0.154907775805356</v>
      </c>
      <c r="J793" s="17">
        <v>0.18697100987302101</v>
      </c>
      <c r="K793" s="17">
        <v>0.13905425172976699</v>
      </c>
      <c r="L793" s="17">
        <v>0.15333188678330301</v>
      </c>
      <c r="M793" s="17"/>
      <c r="N793" s="17">
        <v>0.17151556419250899</v>
      </c>
      <c r="O793" s="17">
        <v>0.17673808745648101</v>
      </c>
      <c r="P793" s="17"/>
      <c r="Q793" s="17">
        <v>0.223627835692041</v>
      </c>
      <c r="R793" s="17">
        <v>0.169324234315293</v>
      </c>
      <c r="S793" s="17">
        <v>0.17586187144416199</v>
      </c>
      <c r="T793" s="17">
        <v>0.20815984673957799</v>
      </c>
      <c r="U793" s="17">
        <v>0.170614806397546</v>
      </c>
      <c r="V793" s="17">
        <v>0.124479506109041</v>
      </c>
      <c r="W793" s="17">
        <v>0.197016559054803</v>
      </c>
      <c r="X793" s="17">
        <v>0.16339456593195201</v>
      </c>
      <c r="Y793" s="17">
        <v>8.4692756731285498E-2</v>
      </c>
      <c r="Z793" s="17">
        <v>0.15040340712053299</v>
      </c>
      <c r="AA793" s="17">
        <v>0.18725145632036699</v>
      </c>
      <c r="AB793" s="17">
        <v>0.26898097039294599</v>
      </c>
      <c r="AC793" s="17">
        <v>0.10074394152928</v>
      </c>
      <c r="AD793" s="17">
        <v>0.44047402706183397</v>
      </c>
      <c r="AE793" s="17">
        <v>0.160493901449622</v>
      </c>
      <c r="AF793" s="17"/>
      <c r="AG793" s="17">
        <v>0.173642732507753</v>
      </c>
      <c r="AH793" s="17">
        <v>0.16975137452589401</v>
      </c>
      <c r="AI793" s="17">
        <v>0.18985549401916499</v>
      </c>
      <c r="AJ793" s="17">
        <v>0.199342283623056</v>
      </c>
      <c r="AK793" s="17">
        <v>0.22284596015216501</v>
      </c>
      <c r="AL793" s="17">
        <v>0.158604840964987</v>
      </c>
      <c r="AM793" s="17"/>
      <c r="AN793" s="17">
        <v>0.16942918782980501</v>
      </c>
      <c r="AO793" s="17">
        <v>0.19201810158021099</v>
      </c>
      <c r="AP793" s="17">
        <v>0.18868607722751199</v>
      </c>
      <c r="AQ793" s="17"/>
      <c r="AR793" s="17">
        <v>0.14403954467246599</v>
      </c>
      <c r="AS793" s="17">
        <v>0.212122913138627</v>
      </c>
      <c r="AT793" s="17">
        <v>0.15919711877374401</v>
      </c>
      <c r="AU793" s="17"/>
      <c r="AV793" s="17">
        <v>0.137291749836047</v>
      </c>
      <c r="AW793" s="17">
        <v>0.17552275744524101</v>
      </c>
      <c r="AX793" s="17">
        <v>0.17270943059097699</v>
      </c>
      <c r="AY793" s="17"/>
      <c r="AZ793" s="17">
        <v>0.18963268468112801</v>
      </c>
      <c r="BA793" s="17">
        <v>0.15480445658325401</v>
      </c>
    </row>
    <row r="794" spans="2:53" x14ac:dyDescent="0.35">
      <c r="B794" t="s">
        <v>326</v>
      </c>
      <c r="C794" s="17">
        <v>0.19702588485376399</v>
      </c>
      <c r="D794" s="17">
        <v>0.20331357566074401</v>
      </c>
      <c r="E794" s="17">
        <v>0.19203402232621899</v>
      </c>
      <c r="F794" s="17"/>
      <c r="G794" s="17">
        <v>0.216870310808922</v>
      </c>
      <c r="H794" s="17">
        <v>0.18729449639005899</v>
      </c>
      <c r="I794" s="17">
        <v>0.23238154806297401</v>
      </c>
      <c r="J794" s="17">
        <v>0.21167373596049099</v>
      </c>
      <c r="K794" s="17">
        <v>0.205309330139652</v>
      </c>
      <c r="L794" s="17">
        <v>0.15851712660883099</v>
      </c>
      <c r="M794" s="17"/>
      <c r="N794" s="17">
        <v>0.212009116967455</v>
      </c>
      <c r="O794" s="17">
        <v>0.18716212529956799</v>
      </c>
      <c r="P794" s="17"/>
      <c r="Q794" s="17">
        <v>0.19459001680235899</v>
      </c>
      <c r="R794" s="17">
        <v>0.14691016176684199</v>
      </c>
      <c r="S794" s="17">
        <v>0.14400344638410301</v>
      </c>
      <c r="T794" s="17">
        <v>0.16524850861499699</v>
      </c>
      <c r="U794" s="17">
        <v>0.20411385710545199</v>
      </c>
      <c r="V794" s="17">
        <v>0.217673252341922</v>
      </c>
      <c r="W794" s="17">
        <v>0.21340452333099</v>
      </c>
      <c r="X794" s="17">
        <v>0.18715395953762401</v>
      </c>
      <c r="Y794" s="17">
        <v>0.27939554208582201</v>
      </c>
      <c r="Z794" s="17">
        <v>0.24996112823573099</v>
      </c>
      <c r="AA794" s="17">
        <v>0.26409151147814303</v>
      </c>
      <c r="AB794" s="17">
        <v>0.217243285991749</v>
      </c>
      <c r="AC794" s="17">
        <v>0.16179554886997599</v>
      </c>
      <c r="AD794" s="17">
        <v>0.12662196857725</v>
      </c>
      <c r="AE794" s="17">
        <v>0.32840632415040799</v>
      </c>
      <c r="AF794" s="17"/>
      <c r="AG794" s="17">
        <v>0.15625980163226499</v>
      </c>
      <c r="AH794" s="17">
        <v>0.25673195244271202</v>
      </c>
      <c r="AI794" s="17">
        <v>0.13274376981997099</v>
      </c>
      <c r="AJ794" s="17">
        <v>0.12115265321215</v>
      </c>
      <c r="AK794" s="17">
        <v>0.21778576018451401</v>
      </c>
      <c r="AL794" s="17">
        <v>0.25390073984427702</v>
      </c>
      <c r="AM794" s="17"/>
      <c r="AN794" s="17">
        <v>0.13197872544501099</v>
      </c>
      <c r="AO794" s="17">
        <v>0.18847067495085901</v>
      </c>
      <c r="AP794" s="17">
        <v>0.24896722670897101</v>
      </c>
      <c r="AQ794" s="17"/>
      <c r="AR794" s="17">
        <v>0.12859204485527301</v>
      </c>
      <c r="AS794" s="17">
        <v>0.15037163051835301</v>
      </c>
      <c r="AT794" s="17">
        <v>0.241893511382194</v>
      </c>
      <c r="AU794" s="17"/>
      <c r="AV794" s="17">
        <v>0.18752735843592699</v>
      </c>
      <c r="AW794" s="17">
        <v>0.179502198435712</v>
      </c>
      <c r="AX794" s="17">
        <v>0.237263953167552</v>
      </c>
      <c r="AY794" s="17"/>
      <c r="AZ794" s="17">
        <v>0.17650869231060701</v>
      </c>
      <c r="BA794" s="17">
        <v>0.22424956312917399</v>
      </c>
    </row>
    <row r="795" spans="2:53" x14ac:dyDescent="0.35">
      <c r="B795" t="s">
        <v>130</v>
      </c>
      <c r="C795" s="17">
        <v>0.110950298520784</v>
      </c>
      <c r="D795" s="17">
        <v>6.2891778858571404E-2</v>
      </c>
      <c r="E795" s="17">
        <v>0.154886276909033</v>
      </c>
      <c r="F795" s="17"/>
      <c r="G795" s="17">
        <v>0.168947338553155</v>
      </c>
      <c r="H795" s="17">
        <v>0.114029797532154</v>
      </c>
      <c r="I795" s="17">
        <v>0.11167988873177601</v>
      </c>
      <c r="J795" s="17">
        <v>0.102289906747492</v>
      </c>
      <c r="K795" s="17">
        <v>0.115535265485657</v>
      </c>
      <c r="L795" s="17">
        <v>8.8599992519246898E-2</v>
      </c>
      <c r="M795" s="17"/>
      <c r="N795" s="17">
        <v>9.3414067874101198E-2</v>
      </c>
      <c r="O795" s="17">
        <v>0.12249474776066099</v>
      </c>
      <c r="P795" s="17"/>
      <c r="Q795" s="17">
        <v>0.178182804615134</v>
      </c>
      <c r="R795" s="17">
        <v>0.17854647654359701</v>
      </c>
      <c r="S795" s="17">
        <v>0.14325554965387</v>
      </c>
      <c r="T795" s="17">
        <v>0.10935874088665901</v>
      </c>
      <c r="U795" s="17">
        <v>8.7940123225723102E-2</v>
      </c>
      <c r="V795" s="17">
        <v>0.12644702638439301</v>
      </c>
      <c r="W795" s="17">
        <v>6.3194703074288802E-2</v>
      </c>
      <c r="X795" s="17">
        <v>6.6812311040286801E-2</v>
      </c>
      <c r="Y795" s="17">
        <v>6.9743207027103099E-2</v>
      </c>
      <c r="Z795" s="17">
        <v>4.8318249990995703E-2</v>
      </c>
      <c r="AA795" s="17">
        <v>2.6531185519329301E-2</v>
      </c>
      <c r="AB795" s="17">
        <v>4.5132542285529903E-2</v>
      </c>
      <c r="AC795" s="17">
        <v>0</v>
      </c>
      <c r="AD795" s="17">
        <v>0</v>
      </c>
      <c r="AE795" s="17">
        <v>0.12672552325398501</v>
      </c>
      <c r="AF795" s="17"/>
      <c r="AG795" s="17">
        <v>3.6120636795619297E-2</v>
      </c>
      <c r="AH795" s="17">
        <v>8.0016703734203706E-2</v>
      </c>
      <c r="AI795" s="17">
        <v>2.5000445946239201E-2</v>
      </c>
      <c r="AJ795" s="17">
        <v>0.101635613600705</v>
      </c>
      <c r="AK795" s="17">
        <v>7.8480551665418202E-2</v>
      </c>
      <c r="AL795" s="17">
        <v>0.15909436944242999</v>
      </c>
      <c r="AM795" s="17"/>
      <c r="AN795" s="17">
        <v>7.1771635075793302E-2</v>
      </c>
      <c r="AO795" s="17">
        <v>0.103449226641341</v>
      </c>
      <c r="AP795" s="17">
        <v>8.0659717840696699E-2</v>
      </c>
      <c r="AQ795" s="17"/>
      <c r="AR795" s="17">
        <v>4.0126717546091102E-2</v>
      </c>
      <c r="AS795" s="17">
        <v>7.8468508800851003E-2</v>
      </c>
      <c r="AT795" s="17">
        <v>9.7997331849966604E-2</v>
      </c>
      <c r="AU795" s="17"/>
      <c r="AV795" s="17">
        <v>3.7088774566696597E-2</v>
      </c>
      <c r="AW795" s="17">
        <v>7.8920935596656597E-2</v>
      </c>
      <c r="AX795" s="17">
        <v>0.11393793322071399</v>
      </c>
      <c r="AY795" s="17"/>
      <c r="AZ795" s="17">
        <v>7.4644382203184395E-2</v>
      </c>
      <c r="BA795" s="17">
        <v>0.15912358457077699</v>
      </c>
    </row>
    <row r="796" spans="2:53" x14ac:dyDescent="0.35">
      <c r="C796" s="17"/>
      <c r="D796" s="17"/>
      <c r="E796" s="17"/>
      <c r="F796" s="17"/>
      <c r="G796" s="17"/>
      <c r="H796" s="17"/>
      <c r="I796" s="17"/>
      <c r="J796" s="17"/>
      <c r="K796" s="17"/>
      <c r="L796" s="17"/>
      <c r="M796" s="17"/>
      <c r="N796" s="17"/>
      <c r="O796" s="17"/>
      <c r="P796" s="17"/>
      <c r="Q796" s="17"/>
      <c r="R796" s="17"/>
      <c r="S796" s="17"/>
      <c r="T796" s="17"/>
      <c r="U796" s="17"/>
      <c r="V796" s="17"/>
      <c r="W796" s="17"/>
      <c r="X796" s="17"/>
      <c r="Y796" s="17"/>
      <c r="Z796" s="17"/>
      <c r="AA796" s="17"/>
      <c r="AB796" s="17"/>
      <c r="AC796" s="17"/>
      <c r="AD796" s="17"/>
      <c r="AE796" s="17"/>
      <c r="AF796" s="17"/>
      <c r="AG796" s="17"/>
      <c r="AH796" s="17"/>
      <c r="AI796" s="17"/>
      <c r="AJ796" s="17"/>
      <c r="AK796" s="17"/>
      <c r="AL796" s="17"/>
      <c r="AM796" s="17"/>
      <c r="AN796" s="17"/>
      <c r="AO796" s="17"/>
      <c r="AP796" s="17"/>
      <c r="AQ796" s="17"/>
      <c r="AR796" s="17"/>
      <c r="AS796" s="17"/>
      <c r="AT796" s="17"/>
      <c r="AU796" s="17"/>
      <c r="AV796" s="17"/>
      <c r="AW796" s="17"/>
      <c r="AX796" s="17"/>
      <c r="AY796" s="17"/>
      <c r="AZ796" s="17"/>
      <c r="BA796" s="17"/>
    </row>
    <row r="797" spans="2:53" x14ac:dyDescent="0.35">
      <c r="B797" s="6" t="s">
        <v>409</v>
      </c>
      <c r="C797" s="17"/>
      <c r="D797" s="17"/>
      <c r="E797" s="17"/>
      <c r="F797" s="17"/>
      <c r="G797" s="17"/>
      <c r="H797" s="17"/>
      <c r="I797" s="17"/>
      <c r="J797" s="17"/>
      <c r="K797" s="17"/>
      <c r="L797" s="17"/>
      <c r="M797" s="17"/>
      <c r="N797" s="17"/>
      <c r="O797" s="17"/>
      <c r="P797" s="17"/>
      <c r="Q797" s="17"/>
      <c r="R797" s="17"/>
      <c r="S797" s="17"/>
      <c r="T797" s="17"/>
      <c r="U797" s="17"/>
      <c r="V797" s="17"/>
      <c r="W797" s="17"/>
      <c r="X797" s="17"/>
      <c r="Y797" s="17"/>
      <c r="Z797" s="17"/>
      <c r="AA797" s="17"/>
      <c r="AB797" s="17"/>
      <c r="AC797" s="17"/>
      <c r="AD797" s="17"/>
      <c r="AE797" s="17"/>
      <c r="AF797" s="17"/>
      <c r="AG797" s="17"/>
      <c r="AH797" s="17"/>
      <c r="AI797" s="17"/>
      <c r="AJ797" s="17"/>
      <c r="AK797" s="17"/>
      <c r="AL797" s="17"/>
      <c r="AM797" s="17"/>
      <c r="AN797" s="17"/>
      <c r="AO797" s="17"/>
      <c r="AP797" s="17"/>
      <c r="AQ797" s="17"/>
      <c r="AR797" s="17"/>
      <c r="AS797" s="17"/>
      <c r="AT797" s="17"/>
      <c r="AU797" s="17"/>
      <c r="AV797" s="17"/>
      <c r="AW797" s="17"/>
      <c r="AX797" s="17"/>
      <c r="AY797" s="17"/>
      <c r="AZ797" s="17"/>
      <c r="BA797" s="17"/>
    </row>
    <row r="798" spans="2:53" x14ac:dyDescent="0.35">
      <c r="B798" s="21" t="s">
        <v>86</v>
      </c>
      <c r="C798" s="17"/>
      <c r="D798" s="17"/>
      <c r="E798" s="17"/>
      <c r="F798" s="17"/>
      <c r="G798" s="17"/>
      <c r="H798" s="17"/>
      <c r="I798" s="17"/>
      <c r="J798" s="17"/>
      <c r="K798" s="17"/>
      <c r="L798" s="17"/>
      <c r="M798" s="17"/>
      <c r="N798" s="17"/>
      <c r="O798" s="17"/>
      <c r="P798" s="17"/>
      <c r="Q798" s="17"/>
      <c r="R798" s="17"/>
      <c r="S798" s="17"/>
      <c r="T798" s="17"/>
      <c r="U798" s="17"/>
      <c r="V798" s="17"/>
      <c r="W798" s="17"/>
      <c r="X798" s="17"/>
      <c r="Y798" s="17"/>
      <c r="Z798" s="17"/>
      <c r="AA798" s="17"/>
      <c r="AB798" s="17"/>
      <c r="AC798" s="17"/>
      <c r="AD798" s="17"/>
      <c r="AE798" s="17"/>
      <c r="AF798" s="17"/>
      <c r="AG798" s="17"/>
      <c r="AH798" s="17"/>
      <c r="AI798" s="17"/>
      <c r="AJ798" s="17"/>
      <c r="AK798" s="17"/>
      <c r="AL798" s="17"/>
      <c r="AM798" s="17"/>
      <c r="AN798" s="17"/>
      <c r="AO798" s="17"/>
      <c r="AP798" s="17"/>
      <c r="AQ798" s="17"/>
      <c r="AR798" s="17"/>
      <c r="AS798" s="17"/>
      <c r="AT798" s="17"/>
      <c r="AU798" s="17"/>
      <c r="AV798" s="17"/>
      <c r="AW798" s="17"/>
      <c r="AX798" s="17"/>
      <c r="AY798" s="17"/>
      <c r="AZ798" s="17"/>
      <c r="BA798" s="17"/>
    </row>
    <row r="799" spans="2:53" x14ac:dyDescent="0.35">
      <c r="B799" t="s">
        <v>322</v>
      </c>
      <c r="C799" s="17">
        <v>0.22372258001995099</v>
      </c>
      <c r="D799" s="17">
        <v>0.257874028906104</v>
      </c>
      <c r="E799" s="17">
        <v>0.19056913861753799</v>
      </c>
      <c r="F799" s="17"/>
      <c r="G799" s="17">
        <v>0.13247337990730401</v>
      </c>
      <c r="H799" s="17">
        <v>0.18683975556191501</v>
      </c>
      <c r="I799" s="17">
        <v>0.20289634663085401</v>
      </c>
      <c r="J799" s="17">
        <v>0.20055909238549099</v>
      </c>
      <c r="K799" s="17">
        <v>0.25077850320357298</v>
      </c>
      <c r="L799" s="17">
        <v>0.29179829232290799</v>
      </c>
      <c r="M799" s="17"/>
      <c r="N799" s="17">
        <v>0.22322643387768801</v>
      </c>
      <c r="O799" s="17">
        <v>0.22404920288836</v>
      </c>
      <c r="P799" s="17"/>
      <c r="Q799" s="17">
        <v>0.19308961625705501</v>
      </c>
      <c r="R799" s="17">
        <v>0.18307290737198301</v>
      </c>
      <c r="S799" s="17">
        <v>0.25224187387643698</v>
      </c>
      <c r="T799" s="17">
        <v>0.23596284421500199</v>
      </c>
      <c r="U799" s="17">
        <v>0.26404009669112599</v>
      </c>
      <c r="V799" s="17">
        <v>0.21072465072865201</v>
      </c>
      <c r="W799" s="17">
        <v>0.23056740190368</v>
      </c>
      <c r="X799" s="17">
        <v>0.29395613596341502</v>
      </c>
      <c r="Y799" s="17">
        <v>0.22861107805254199</v>
      </c>
      <c r="Z799" s="17">
        <v>0.16877951668423699</v>
      </c>
      <c r="AA799" s="17">
        <v>0.17809019962377901</v>
      </c>
      <c r="AB799" s="17">
        <v>0.17430857925769599</v>
      </c>
      <c r="AC799" s="17">
        <v>0.29614368863795898</v>
      </c>
      <c r="AD799" s="17">
        <v>0.32270756000995698</v>
      </c>
      <c r="AE799" s="17">
        <v>0.238691563571447</v>
      </c>
      <c r="AF799" s="17"/>
      <c r="AG799" s="17">
        <v>0.270999910104956</v>
      </c>
      <c r="AH799" s="17">
        <v>0.19207151661971</v>
      </c>
      <c r="AI799" s="17">
        <v>0.29909137249532802</v>
      </c>
      <c r="AJ799" s="17">
        <v>0.30729830853801898</v>
      </c>
      <c r="AK799" s="17">
        <v>0.19161616101120801</v>
      </c>
      <c r="AL799" s="17">
        <v>0.17988728653396799</v>
      </c>
      <c r="AM799" s="17"/>
      <c r="AN799" s="17">
        <v>0.31900753088188499</v>
      </c>
      <c r="AO799" s="17">
        <v>0.175584423744548</v>
      </c>
      <c r="AP799" s="17">
        <v>0.202422037778241</v>
      </c>
      <c r="AQ799" s="17"/>
      <c r="AR799" s="17">
        <v>0.30799755016010999</v>
      </c>
      <c r="AS799" s="17">
        <v>0.20648987531596399</v>
      </c>
      <c r="AT799" s="17">
        <v>0.23832341593643999</v>
      </c>
      <c r="AU799" s="17"/>
      <c r="AV799" s="17">
        <v>0.30798617954107199</v>
      </c>
      <c r="AW799" s="17">
        <v>0.22931079136462601</v>
      </c>
      <c r="AX799" s="17">
        <v>0.212893091447798</v>
      </c>
      <c r="AY799" s="17"/>
      <c r="AZ799" s="17">
        <v>0.253907003629045</v>
      </c>
      <c r="BA799" s="17">
        <v>0.18367172825091899</v>
      </c>
    </row>
    <row r="800" spans="2:53" x14ac:dyDescent="0.35">
      <c r="B800" t="s">
        <v>323</v>
      </c>
      <c r="C800" s="17">
        <v>0.30230327805474599</v>
      </c>
      <c r="D800" s="17">
        <v>0.31721463098691299</v>
      </c>
      <c r="E800" s="17">
        <v>0.28931275057010097</v>
      </c>
      <c r="F800" s="17"/>
      <c r="G800" s="17">
        <v>0.21350409022823399</v>
      </c>
      <c r="H800" s="17">
        <v>0.326168101014639</v>
      </c>
      <c r="I800" s="17">
        <v>0.30489857569620499</v>
      </c>
      <c r="J800" s="17">
        <v>0.306838310129258</v>
      </c>
      <c r="K800" s="17">
        <v>0.27142187849154198</v>
      </c>
      <c r="L800" s="17">
        <v>0.338497209682663</v>
      </c>
      <c r="M800" s="17"/>
      <c r="N800" s="17">
        <v>0.307941840927759</v>
      </c>
      <c r="O800" s="17">
        <v>0.29859130002566597</v>
      </c>
      <c r="P800" s="17"/>
      <c r="Q800" s="17">
        <v>0.214059338717322</v>
      </c>
      <c r="R800" s="17">
        <v>0.29121398271544202</v>
      </c>
      <c r="S800" s="17">
        <v>0.26840629056447501</v>
      </c>
      <c r="T800" s="17">
        <v>0.28470297141855999</v>
      </c>
      <c r="U800" s="17">
        <v>0.29490802792997001</v>
      </c>
      <c r="V800" s="17">
        <v>0.34597967714507699</v>
      </c>
      <c r="W800" s="17">
        <v>0.35034170110430002</v>
      </c>
      <c r="X800" s="17">
        <v>0.30524007682772702</v>
      </c>
      <c r="Y800" s="17">
        <v>0.29053580898511</v>
      </c>
      <c r="Z800" s="17">
        <v>0.40120183100628798</v>
      </c>
      <c r="AA800" s="17">
        <v>0.37152996083560902</v>
      </c>
      <c r="AB800" s="17">
        <v>0.39443941653093201</v>
      </c>
      <c r="AC800" s="17">
        <v>0.45115879937094799</v>
      </c>
      <c r="AD800" s="17">
        <v>0.213090203975006</v>
      </c>
      <c r="AE800" s="17">
        <v>0.16196971929184201</v>
      </c>
      <c r="AF800" s="17"/>
      <c r="AG800" s="17">
        <v>0.36226195794126897</v>
      </c>
      <c r="AH800" s="17">
        <v>0.28800269305548798</v>
      </c>
      <c r="AI800" s="17">
        <v>0.36571593027492899</v>
      </c>
      <c r="AJ800" s="17">
        <v>0.322290638493339</v>
      </c>
      <c r="AK800" s="17">
        <v>0.33591581574176699</v>
      </c>
      <c r="AL800" s="17">
        <v>0.243219819594794</v>
      </c>
      <c r="AM800" s="17"/>
      <c r="AN800" s="17">
        <v>0.32191251915618102</v>
      </c>
      <c r="AO800" s="17">
        <v>0.32626104628275798</v>
      </c>
      <c r="AP800" s="17">
        <v>0.30575426474252698</v>
      </c>
      <c r="AQ800" s="17"/>
      <c r="AR800" s="17">
        <v>0.36389789134497502</v>
      </c>
      <c r="AS800" s="17">
        <v>0.35451384814319198</v>
      </c>
      <c r="AT800" s="17">
        <v>0.27779138361266598</v>
      </c>
      <c r="AU800" s="17"/>
      <c r="AV800" s="17">
        <v>0.331757356355175</v>
      </c>
      <c r="AW800" s="17">
        <v>0.33896158147813699</v>
      </c>
      <c r="AX800" s="17">
        <v>0.27353773325570702</v>
      </c>
      <c r="AY800" s="17"/>
      <c r="AZ800" s="17">
        <v>0.34067498495258802</v>
      </c>
      <c r="BA800" s="17">
        <v>0.25138895333571498</v>
      </c>
    </row>
    <row r="801" spans="2:53" x14ac:dyDescent="0.35">
      <c r="B801" t="s">
        <v>325</v>
      </c>
      <c r="C801" s="17">
        <v>0.15394051050429799</v>
      </c>
      <c r="D801" s="17">
        <v>0.167860030890088</v>
      </c>
      <c r="E801" s="17">
        <v>0.141880424468973</v>
      </c>
      <c r="F801" s="17"/>
      <c r="G801" s="17">
        <v>0.21740233185400101</v>
      </c>
      <c r="H801" s="17">
        <v>0.16357603244345201</v>
      </c>
      <c r="I801" s="17">
        <v>0.15370053815923801</v>
      </c>
      <c r="J801" s="17">
        <v>0.14987278243612601</v>
      </c>
      <c r="K801" s="17">
        <v>0.14897123983254101</v>
      </c>
      <c r="L801" s="17">
        <v>0.12920452083890399</v>
      </c>
      <c r="M801" s="17"/>
      <c r="N801" s="17">
        <v>0.16136379078749</v>
      </c>
      <c r="O801" s="17">
        <v>0.14905361752545199</v>
      </c>
      <c r="P801" s="17"/>
      <c r="Q801" s="17">
        <v>0.18832433704809501</v>
      </c>
      <c r="R801" s="17">
        <v>0.12531357777948701</v>
      </c>
      <c r="S801" s="17">
        <v>0.134608967653293</v>
      </c>
      <c r="T801" s="17">
        <v>0.16437795406193401</v>
      </c>
      <c r="U801" s="17">
        <v>0.15383703729937101</v>
      </c>
      <c r="V801" s="17">
        <v>0.14248245406654</v>
      </c>
      <c r="W801" s="17">
        <v>0.172051837071061</v>
      </c>
      <c r="X801" s="17">
        <v>0.14076211190976701</v>
      </c>
      <c r="Y801" s="17">
        <v>0.193158267808901</v>
      </c>
      <c r="Z801" s="17">
        <v>8.2911904807891901E-2</v>
      </c>
      <c r="AA801" s="17">
        <v>0.20666024389294699</v>
      </c>
      <c r="AB801" s="17">
        <v>0.24063657943113601</v>
      </c>
      <c r="AC801" s="17">
        <v>0.117115043043276</v>
      </c>
      <c r="AD801" s="17">
        <v>0.120687692143327</v>
      </c>
      <c r="AE801" s="17">
        <v>0.22411314083336101</v>
      </c>
      <c r="AF801" s="17"/>
      <c r="AG801" s="17">
        <v>0.18490947937063601</v>
      </c>
      <c r="AH801" s="17">
        <v>0.14219040187537199</v>
      </c>
      <c r="AI801" s="17">
        <v>0.13694837107556301</v>
      </c>
      <c r="AJ801" s="17">
        <v>0.193084256653275</v>
      </c>
      <c r="AK801" s="17">
        <v>0.160561928908942</v>
      </c>
      <c r="AL801" s="17">
        <v>0.157570772820536</v>
      </c>
      <c r="AM801" s="17"/>
      <c r="AN801" s="17">
        <v>0.14223154960982001</v>
      </c>
      <c r="AO801" s="17">
        <v>0.20548928692910301</v>
      </c>
      <c r="AP801" s="17">
        <v>0.15766822786568599</v>
      </c>
      <c r="AQ801" s="17"/>
      <c r="AR801" s="17">
        <v>0.11262104009092</v>
      </c>
      <c r="AS801" s="17">
        <v>0.178626429834332</v>
      </c>
      <c r="AT801" s="17">
        <v>0.145761638445914</v>
      </c>
      <c r="AU801" s="17"/>
      <c r="AV801" s="17">
        <v>0.13520718634631201</v>
      </c>
      <c r="AW801" s="17">
        <v>0.15867960612127799</v>
      </c>
      <c r="AX801" s="17">
        <v>0.155431311118682</v>
      </c>
      <c r="AY801" s="17"/>
      <c r="AZ801" s="17">
        <v>0.15375892945568501</v>
      </c>
      <c r="BA801" s="17">
        <v>0.154181445224677</v>
      </c>
    </row>
    <row r="802" spans="2:53" x14ac:dyDescent="0.35">
      <c r="B802" t="s">
        <v>326</v>
      </c>
      <c r="C802" s="17">
        <v>0.165463144721121</v>
      </c>
      <c r="D802" s="17">
        <v>0.163345095890266</v>
      </c>
      <c r="E802" s="17">
        <v>0.16797370284979199</v>
      </c>
      <c r="F802" s="17"/>
      <c r="G802" s="17">
        <v>0.223206022934821</v>
      </c>
      <c r="H802" s="17">
        <v>0.18517314891347</v>
      </c>
      <c r="I802" s="17">
        <v>0.19600094262392001</v>
      </c>
      <c r="J802" s="17">
        <v>0.14487390770283301</v>
      </c>
      <c r="K802" s="17">
        <v>0.15715899602811101</v>
      </c>
      <c r="L802" s="17">
        <v>0.131392348785075</v>
      </c>
      <c r="M802" s="17"/>
      <c r="N802" s="17">
        <v>0.16203015503693899</v>
      </c>
      <c r="O802" s="17">
        <v>0.167723150075097</v>
      </c>
      <c r="P802" s="17"/>
      <c r="Q802" s="17">
        <v>0.16646932930999001</v>
      </c>
      <c r="R802" s="17">
        <v>0.225905857323243</v>
      </c>
      <c r="S802" s="17">
        <v>0.15613959348180101</v>
      </c>
      <c r="T802" s="17">
        <v>0.16775427295095799</v>
      </c>
      <c r="U802" s="17">
        <v>0.122978688212695</v>
      </c>
      <c r="V802" s="17">
        <v>0.13800722852648201</v>
      </c>
      <c r="W802" s="17">
        <v>0.16122650400453301</v>
      </c>
      <c r="X802" s="17">
        <v>0.148843027454161</v>
      </c>
      <c r="Y802" s="17">
        <v>0.19893217981298</v>
      </c>
      <c r="Z802" s="17">
        <v>0.20233857823344101</v>
      </c>
      <c r="AA802" s="17">
        <v>0.125648700573156</v>
      </c>
      <c r="AB802" s="17">
        <v>0.10308119169357099</v>
      </c>
      <c r="AC802" s="17">
        <v>0.135582468947817</v>
      </c>
      <c r="AD802" s="17">
        <v>0.25127854112048298</v>
      </c>
      <c r="AE802" s="17">
        <v>0.308603022501512</v>
      </c>
      <c r="AF802" s="17"/>
      <c r="AG802" s="17">
        <v>0.13555034161552501</v>
      </c>
      <c r="AH802" s="17">
        <v>0.240316881174613</v>
      </c>
      <c r="AI802" s="17">
        <v>0.101030124410317</v>
      </c>
      <c r="AJ802" s="17">
        <v>7.4148820644858907E-2</v>
      </c>
      <c r="AK802" s="17">
        <v>0.166254206115766</v>
      </c>
      <c r="AL802" s="17">
        <v>0.20299697520367599</v>
      </c>
      <c r="AM802" s="17"/>
      <c r="AN802" s="17">
        <v>9.7943497127318202E-2</v>
      </c>
      <c r="AO802" s="17">
        <v>0.155172935375328</v>
      </c>
      <c r="AP802" s="17">
        <v>0.20725388517978399</v>
      </c>
      <c r="AQ802" s="17"/>
      <c r="AR802" s="17">
        <v>0.13257692124334</v>
      </c>
      <c r="AS802" s="17">
        <v>0.13717838089366099</v>
      </c>
      <c r="AT802" s="17">
        <v>0.199138808711046</v>
      </c>
      <c r="AU802" s="17"/>
      <c r="AV802" s="17">
        <v>0.15620258209745</v>
      </c>
      <c r="AW802" s="17">
        <v>0.14271244653062101</v>
      </c>
      <c r="AX802" s="17">
        <v>0.204036964097353</v>
      </c>
      <c r="AY802" s="17"/>
      <c r="AZ802" s="17">
        <v>0.149091655834868</v>
      </c>
      <c r="BA802" s="17">
        <v>0.18718600692029</v>
      </c>
    </row>
    <row r="803" spans="2:53" x14ac:dyDescent="0.35">
      <c r="B803" t="s">
        <v>130</v>
      </c>
      <c r="C803" s="17">
        <v>0.15457048669988399</v>
      </c>
      <c r="D803" s="17">
        <v>9.3706213326629303E-2</v>
      </c>
      <c r="E803" s="17">
        <v>0.21026398349359501</v>
      </c>
      <c r="F803" s="17"/>
      <c r="G803" s="17">
        <v>0.213414175075641</v>
      </c>
      <c r="H803" s="17">
        <v>0.13824296206652401</v>
      </c>
      <c r="I803" s="17">
        <v>0.14250359688978301</v>
      </c>
      <c r="J803" s="17">
        <v>0.19785590734629299</v>
      </c>
      <c r="K803" s="17">
        <v>0.17166938244423299</v>
      </c>
      <c r="L803" s="17">
        <v>0.109107628370451</v>
      </c>
      <c r="M803" s="17"/>
      <c r="N803" s="17">
        <v>0.145437779370123</v>
      </c>
      <c r="O803" s="17">
        <v>0.16058272948542501</v>
      </c>
      <c r="P803" s="17"/>
      <c r="Q803" s="17">
        <v>0.23805737866753901</v>
      </c>
      <c r="R803" s="17">
        <v>0.17449367480984401</v>
      </c>
      <c r="S803" s="17">
        <v>0.18860327442399399</v>
      </c>
      <c r="T803" s="17">
        <v>0.14720195735354699</v>
      </c>
      <c r="U803" s="17">
        <v>0.16423614986683799</v>
      </c>
      <c r="V803" s="17">
        <v>0.16280598953324801</v>
      </c>
      <c r="W803" s="17">
        <v>8.58125559164261E-2</v>
      </c>
      <c r="X803" s="17">
        <v>0.111198647844929</v>
      </c>
      <c r="Y803" s="17">
        <v>8.8762665340465896E-2</v>
      </c>
      <c r="Z803" s="17">
        <v>0.14476816926814201</v>
      </c>
      <c r="AA803" s="17">
        <v>0.11807089507450901</v>
      </c>
      <c r="AB803" s="17">
        <v>8.7534233086664498E-2</v>
      </c>
      <c r="AC803" s="17">
        <v>0</v>
      </c>
      <c r="AD803" s="17">
        <v>9.2236002751225996E-2</v>
      </c>
      <c r="AE803" s="17">
        <v>6.6622553801838E-2</v>
      </c>
      <c r="AF803" s="17"/>
      <c r="AG803" s="17">
        <v>4.6278310967613402E-2</v>
      </c>
      <c r="AH803" s="17">
        <v>0.137418507274817</v>
      </c>
      <c r="AI803" s="17">
        <v>9.7214201743862E-2</v>
      </c>
      <c r="AJ803" s="17">
        <v>0.103177975670508</v>
      </c>
      <c r="AK803" s="17">
        <v>0.14565188822231701</v>
      </c>
      <c r="AL803" s="17">
        <v>0.216325145847025</v>
      </c>
      <c r="AM803" s="17"/>
      <c r="AN803" s="17">
        <v>0.11890490322479701</v>
      </c>
      <c r="AO803" s="17">
        <v>0.13749230766826201</v>
      </c>
      <c r="AP803" s="17">
        <v>0.12690158443376201</v>
      </c>
      <c r="AQ803" s="17"/>
      <c r="AR803" s="17">
        <v>8.2906597160654696E-2</v>
      </c>
      <c r="AS803" s="17">
        <v>0.12319146581285</v>
      </c>
      <c r="AT803" s="17">
        <v>0.138984753293934</v>
      </c>
      <c r="AU803" s="17"/>
      <c r="AV803" s="17">
        <v>6.8846695659990395E-2</v>
      </c>
      <c r="AW803" s="17">
        <v>0.130335574505337</v>
      </c>
      <c r="AX803" s="17">
        <v>0.15410090008046001</v>
      </c>
      <c r="AY803" s="17"/>
      <c r="AZ803" s="17">
        <v>0.102567426127815</v>
      </c>
      <c r="BA803" s="17">
        <v>0.2235718662684</v>
      </c>
    </row>
    <row r="804" spans="2:53" x14ac:dyDescent="0.35">
      <c r="C804" s="17"/>
      <c r="D804" s="17"/>
      <c r="E804" s="17"/>
      <c r="F804" s="17"/>
      <c r="G804" s="17"/>
      <c r="H804" s="17"/>
      <c r="I804" s="17"/>
      <c r="J804" s="17"/>
      <c r="K804" s="17"/>
      <c r="L804" s="17"/>
      <c r="M804" s="17"/>
      <c r="N804" s="17"/>
      <c r="O804" s="17"/>
      <c r="P804" s="17"/>
      <c r="Q804" s="17"/>
      <c r="R804" s="17"/>
      <c r="S804" s="17"/>
      <c r="T804" s="17"/>
      <c r="U804" s="17"/>
      <c r="V804" s="17"/>
      <c r="W804" s="17"/>
      <c r="X804" s="17"/>
      <c r="Y804" s="17"/>
      <c r="Z804" s="17"/>
      <c r="AA804" s="17"/>
      <c r="AB804" s="17"/>
      <c r="AC804" s="17"/>
      <c r="AD804" s="17"/>
      <c r="AE804" s="17"/>
      <c r="AF804" s="17"/>
      <c r="AG804" s="17"/>
      <c r="AH804" s="17"/>
      <c r="AI804" s="17"/>
      <c r="AJ804" s="17"/>
      <c r="AK804" s="17"/>
      <c r="AL804" s="17"/>
      <c r="AM804" s="17"/>
      <c r="AN804" s="17"/>
      <c r="AO804" s="17"/>
      <c r="AP804" s="17"/>
      <c r="AQ804" s="17"/>
      <c r="AR804" s="17"/>
      <c r="AS804" s="17"/>
      <c r="AT804" s="17"/>
      <c r="AU804" s="17"/>
      <c r="AV804" s="17"/>
      <c r="AW804" s="17"/>
      <c r="AX804" s="17"/>
      <c r="AY804" s="17"/>
      <c r="AZ804" s="17"/>
      <c r="BA804" s="17"/>
    </row>
    <row r="805" spans="2:53" x14ac:dyDescent="0.35">
      <c r="B805" s="6" t="s">
        <v>410</v>
      </c>
      <c r="C805" s="17"/>
      <c r="D805" s="17"/>
      <c r="E805" s="17"/>
      <c r="F805" s="17"/>
      <c r="G805" s="17"/>
      <c r="H805" s="17"/>
      <c r="I805" s="17"/>
      <c r="J805" s="17"/>
      <c r="K805" s="17"/>
      <c r="L805" s="17"/>
      <c r="M805" s="17"/>
      <c r="N805" s="17"/>
      <c r="O805" s="17"/>
      <c r="P805" s="17"/>
      <c r="Q805" s="17"/>
      <c r="R805" s="17"/>
      <c r="S805" s="17"/>
      <c r="T805" s="17"/>
      <c r="U805" s="17"/>
      <c r="V805" s="17"/>
      <c r="W805" s="17"/>
      <c r="X805" s="17"/>
      <c r="Y805" s="17"/>
      <c r="Z805" s="17"/>
      <c r="AA805" s="17"/>
      <c r="AB805" s="17"/>
      <c r="AC805" s="17"/>
      <c r="AD805" s="17"/>
      <c r="AE805" s="17"/>
      <c r="AF805" s="17"/>
      <c r="AG805" s="17"/>
      <c r="AH805" s="17"/>
      <c r="AI805" s="17"/>
      <c r="AJ805" s="17"/>
      <c r="AK805" s="17"/>
      <c r="AL805" s="17"/>
      <c r="AM805" s="17"/>
      <c r="AN805" s="17"/>
      <c r="AO805" s="17"/>
      <c r="AP805" s="17"/>
      <c r="AQ805" s="17"/>
      <c r="AR805" s="17"/>
      <c r="AS805" s="17"/>
      <c r="AT805" s="17"/>
      <c r="AU805" s="17"/>
      <c r="AV805" s="17"/>
      <c r="AW805" s="17"/>
      <c r="AX805" s="17"/>
      <c r="AY805" s="17"/>
      <c r="AZ805" s="17"/>
      <c r="BA805" s="17"/>
    </row>
    <row r="806" spans="2:53" x14ac:dyDescent="0.35">
      <c r="B806" s="21" t="s">
        <v>86</v>
      </c>
      <c r="C806" s="17"/>
      <c r="D806" s="17"/>
      <c r="E806" s="17"/>
      <c r="F806" s="17"/>
      <c r="G806" s="17"/>
      <c r="H806" s="17"/>
      <c r="I806" s="17"/>
      <c r="J806" s="17"/>
      <c r="K806" s="17"/>
      <c r="L806" s="17"/>
      <c r="M806" s="17"/>
      <c r="N806" s="17"/>
      <c r="O806" s="17"/>
      <c r="P806" s="17"/>
      <c r="Q806" s="17"/>
      <c r="R806" s="17"/>
      <c r="S806" s="17"/>
      <c r="T806" s="17"/>
      <c r="U806" s="17"/>
      <c r="V806" s="17"/>
      <c r="W806" s="17"/>
      <c r="X806" s="17"/>
      <c r="Y806" s="17"/>
      <c r="Z806" s="17"/>
      <c r="AA806" s="17"/>
      <c r="AB806" s="17"/>
      <c r="AC806" s="17"/>
      <c r="AD806" s="17"/>
      <c r="AE806" s="17"/>
      <c r="AF806" s="17"/>
      <c r="AG806" s="17"/>
      <c r="AH806" s="17"/>
      <c r="AI806" s="17"/>
      <c r="AJ806" s="17"/>
      <c r="AK806" s="17"/>
      <c r="AL806" s="17"/>
      <c r="AM806" s="17"/>
      <c r="AN806" s="17"/>
      <c r="AO806" s="17"/>
      <c r="AP806" s="17"/>
      <c r="AQ806" s="17"/>
      <c r="AR806" s="17"/>
      <c r="AS806" s="17"/>
      <c r="AT806" s="17"/>
      <c r="AU806" s="17"/>
      <c r="AV806" s="17"/>
      <c r="AW806" s="17"/>
      <c r="AX806" s="17"/>
      <c r="AY806" s="17"/>
      <c r="AZ806" s="17"/>
      <c r="BA806" s="17"/>
    </row>
    <row r="807" spans="2:53" x14ac:dyDescent="0.35">
      <c r="B807" t="s">
        <v>322</v>
      </c>
      <c r="C807" s="17">
        <v>0.38479368334249903</v>
      </c>
      <c r="D807" s="17">
        <v>0.360772914173554</v>
      </c>
      <c r="E807" s="17">
        <v>0.404355669524047</v>
      </c>
      <c r="F807" s="17"/>
      <c r="G807" s="17">
        <v>0.33331077936172099</v>
      </c>
      <c r="H807" s="17">
        <v>0.339268162545517</v>
      </c>
      <c r="I807" s="17">
        <v>0.38057488570759501</v>
      </c>
      <c r="J807" s="17">
        <v>0.34076378905065102</v>
      </c>
      <c r="K807" s="17">
        <v>0.44454103594787397</v>
      </c>
      <c r="L807" s="17">
        <v>0.42534804406018201</v>
      </c>
      <c r="M807" s="17"/>
      <c r="N807" s="17">
        <v>0.36108831997978502</v>
      </c>
      <c r="O807" s="17">
        <v>0.40039939528638702</v>
      </c>
      <c r="P807" s="17"/>
      <c r="Q807" s="17">
        <v>0.35364638902220502</v>
      </c>
      <c r="R807" s="17">
        <v>0.52055766942264903</v>
      </c>
      <c r="S807" s="17">
        <v>0.40463795760374699</v>
      </c>
      <c r="T807" s="17">
        <v>0.433358209312737</v>
      </c>
      <c r="U807" s="17">
        <v>0.398621559680371</v>
      </c>
      <c r="V807" s="17">
        <v>0.41096612029778801</v>
      </c>
      <c r="W807" s="17">
        <v>0.41280934591480001</v>
      </c>
      <c r="X807" s="17">
        <v>0.37715650360693698</v>
      </c>
      <c r="Y807" s="17">
        <v>0.25122848868169001</v>
      </c>
      <c r="Z807" s="17">
        <v>0.32186495599404402</v>
      </c>
      <c r="AA807" s="17">
        <v>0.24557039291229399</v>
      </c>
      <c r="AB807" s="17">
        <v>0.24221731209925601</v>
      </c>
      <c r="AC807" s="17">
        <v>0.35532736293613798</v>
      </c>
      <c r="AD807" s="17">
        <v>0.40167424429996301</v>
      </c>
      <c r="AE807" s="17">
        <v>0.164297755449579</v>
      </c>
      <c r="AF807" s="17"/>
      <c r="AG807" s="17">
        <v>0.37914654443922802</v>
      </c>
      <c r="AH807" s="17">
        <v>0.353579413551175</v>
      </c>
      <c r="AI807" s="17">
        <v>0.58006315811003994</v>
      </c>
      <c r="AJ807" s="17">
        <v>0.51303150555316002</v>
      </c>
      <c r="AK807" s="17">
        <v>0.30852783950621598</v>
      </c>
      <c r="AL807" s="17">
        <v>0.35228886067284598</v>
      </c>
      <c r="AM807" s="17"/>
      <c r="AN807" s="17">
        <v>0.53573480565321996</v>
      </c>
      <c r="AO807" s="17">
        <v>0.34419738723009402</v>
      </c>
      <c r="AP807" s="17">
        <v>0.31005710805925601</v>
      </c>
      <c r="AQ807" s="17"/>
      <c r="AR807" s="17">
        <v>0.32933514515635798</v>
      </c>
      <c r="AS807" s="17">
        <v>0.35348719989803101</v>
      </c>
      <c r="AT807" s="17">
        <v>0.43532107827273803</v>
      </c>
      <c r="AU807" s="17"/>
      <c r="AV807" s="17">
        <v>0.389551578182046</v>
      </c>
      <c r="AW807" s="17">
        <v>0.38137819457449701</v>
      </c>
      <c r="AX807" s="17">
        <v>0.417724816181894</v>
      </c>
      <c r="AY807" s="17"/>
      <c r="AZ807" s="17">
        <v>0.410877991211681</v>
      </c>
      <c r="BA807" s="17">
        <v>0.35018315834139602</v>
      </c>
    </row>
    <row r="808" spans="2:53" x14ac:dyDescent="0.35">
      <c r="B808" t="s">
        <v>323</v>
      </c>
      <c r="C808" s="17">
        <v>0.29852484395591</v>
      </c>
      <c r="D808" s="17">
        <v>0.310743089032121</v>
      </c>
      <c r="E808" s="17">
        <v>0.28852307357849399</v>
      </c>
      <c r="F808" s="17"/>
      <c r="G808" s="17">
        <v>0.26680784903149501</v>
      </c>
      <c r="H808" s="17">
        <v>0.33566185041193197</v>
      </c>
      <c r="I808" s="17">
        <v>0.26032206684658799</v>
      </c>
      <c r="J808" s="17">
        <v>0.31136815186683198</v>
      </c>
      <c r="K808" s="17">
        <v>0.288727567179968</v>
      </c>
      <c r="L808" s="17">
        <v>0.31103239654640802</v>
      </c>
      <c r="M808" s="17"/>
      <c r="N808" s="17">
        <v>0.30633245885597099</v>
      </c>
      <c r="O808" s="17">
        <v>0.29338493585853698</v>
      </c>
      <c r="P808" s="17"/>
      <c r="Q808" s="17">
        <v>0.271666755610391</v>
      </c>
      <c r="R808" s="17">
        <v>0.21203387792865799</v>
      </c>
      <c r="S808" s="17">
        <v>0.34728529927273299</v>
      </c>
      <c r="T808" s="17">
        <v>0.25134072943548103</v>
      </c>
      <c r="U808" s="17">
        <v>0.31023304403776503</v>
      </c>
      <c r="V808" s="17">
        <v>0.31400824537753302</v>
      </c>
      <c r="W808" s="17">
        <v>0.32291495187261998</v>
      </c>
      <c r="X808" s="17">
        <v>0.31665775235242</v>
      </c>
      <c r="Y808" s="17">
        <v>0.39615962147460199</v>
      </c>
      <c r="Z808" s="17">
        <v>0.27742762596566301</v>
      </c>
      <c r="AA808" s="17">
        <v>0.33449974416415301</v>
      </c>
      <c r="AB808" s="17">
        <v>0.31482545328047501</v>
      </c>
      <c r="AC808" s="17">
        <v>0.43248136061542503</v>
      </c>
      <c r="AD808" s="17">
        <v>0.22749134660869999</v>
      </c>
      <c r="AE808" s="17">
        <v>0.26687594071737802</v>
      </c>
      <c r="AF808" s="17"/>
      <c r="AG808" s="17">
        <v>0.40696089176031303</v>
      </c>
      <c r="AH808" s="17">
        <v>0.27949996278474298</v>
      </c>
      <c r="AI808" s="17">
        <v>0.18106461185976699</v>
      </c>
      <c r="AJ808" s="17">
        <v>0.30079041982184002</v>
      </c>
      <c r="AK808" s="17">
        <v>0.351598019059361</v>
      </c>
      <c r="AL808" s="17">
        <v>0.262613758869016</v>
      </c>
      <c r="AM808" s="17"/>
      <c r="AN808" s="17">
        <v>0.26326198752473901</v>
      </c>
      <c r="AO808" s="17">
        <v>0.35335836641169899</v>
      </c>
      <c r="AP808" s="17">
        <v>0.32207376296852802</v>
      </c>
      <c r="AQ808" s="17"/>
      <c r="AR808" s="17">
        <v>0.34174647489822302</v>
      </c>
      <c r="AS808" s="17">
        <v>0.37897698384116002</v>
      </c>
      <c r="AT808" s="17">
        <v>0.24689549609040601</v>
      </c>
      <c r="AU808" s="17"/>
      <c r="AV808" s="17">
        <v>0.35750117772178103</v>
      </c>
      <c r="AW808" s="17">
        <v>0.35124477455941999</v>
      </c>
      <c r="AX808" s="17">
        <v>0.228620940001803</v>
      </c>
      <c r="AY808" s="17"/>
      <c r="AZ808" s="17">
        <v>0.30446303557147802</v>
      </c>
      <c r="BA808" s="17">
        <v>0.29064562667313898</v>
      </c>
    </row>
    <row r="809" spans="2:53" x14ac:dyDescent="0.35">
      <c r="B809" t="s">
        <v>325</v>
      </c>
      <c r="C809" s="17">
        <v>0.123341922201753</v>
      </c>
      <c r="D809" s="17">
        <v>0.14626945799935401</v>
      </c>
      <c r="E809" s="17">
        <v>0.103011491470114</v>
      </c>
      <c r="F809" s="17"/>
      <c r="G809" s="17">
        <v>0.13389940412283999</v>
      </c>
      <c r="H809" s="17">
        <v>0.15443967716359699</v>
      </c>
      <c r="I809" s="17">
        <v>0.137911626506559</v>
      </c>
      <c r="J809" s="17">
        <v>0.12852807942878799</v>
      </c>
      <c r="K809" s="17">
        <v>9.07949668066481E-2</v>
      </c>
      <c r="L809" s="17">
        <v>0.109397211216836</v>
      </c>
      <c r="M809" s="17"/>
      <c r="N809" s="17">
        <v>0.13068767781044299</v>
      </c>
      <c r="O809" s="17">
        <v>0.118506065257255</v>
      </c>
      <c r="P809" s="17"/>
      <c r="Q809" s="17">
        <v>0.131066691322824</v>
      </c>
      <c r="R809" s="17">
        <v>0.10862195071298</v>
      </c>
      <c r="S809" s="17">
        <v>8.4808789809574694E-2</v>
      </c>
      <c r="T809" s="17">
        <v>0.14247960868200199</v>
      </c>
      <c r="U809" s="17">
        <v>0.103821744046559</v>
      </c>
      <c r="V809" s="17">
        <v>7.55521700282413E-2</v>
      </c>
      <c r="W809" s="17">
        <v>0.11637165339706999</v>
      </c>
      <c r="X809" s="17">
        <v>9.1274396356698595E-2</v>
      </c>
      <c r="Y809" s="17">
        <v>0.14385046952307901</v>
      </c>
      <c r="Z809" s="17">
        <v>0.18076555684565301</v>
      </c>
      <c r="AA809" s="17">
        <v>0.20427870544989599</v>
      </c>
      <c r="AB809" s="17">
        <v>0.247667848195433</v>
      </c>
      <c r="AC809" s="17">
        <v>0.152316515163018</v>
      </c>
      <c r="AD809" s="17">
        <v>0.120687692143327</v>
      </c>
      <c r="AE809" s="17">
        <v>0.189726986596538</v>
      </c>
      <c r="AF809" s="17"/>
      <c r="AG809" s="17">
        <v>9.8540186744584396E-2</v>
      </c>
      <c r="AH809" s="17">
        <v>0.158950458735863</v>
      </c>
      <c r="AI809" s="17">
        <v>0.132670605997666</v>
      </c>
      <c r="AJ809" s="17">
        <v>8.6154564986928903E-2</v>
      </c>
      <c r="AK809" s="17">
        <v>0.151319237875016</v>
      </c>
      <c r="AL809" s="17">
        <v>0.12944096268316099</v>
      </c>
      <c r="AM809" s="17"/>
      <c r="AN809" s="17">
        <v>8.95019572475374E-2</v>
      </c>
      <c r="AO809" s="17">
        <v>0.129810536210099</v>
      </c>
      <c r="AP809" s="17">
        <v>0.15948881609108201</v>
      </c>
      <c r="AQ809" s="17"/>
      <c r="AR809" s="17">
        <v>0.20606087308552701</v>
      </c>
      <c r="AS809" s="17">
        <v>0.13100078043198701</v>
      </c>
      <c r="AT809" s="17">
        <v>0.108187487267643</v>
      </c>
      <c r="AU809" s="17"/>
      <c r="AV809" s="17">
        <v>0.109193029863909</v>
      </c>
      <c r="AW809" s="17">
        <v>0.122244907297338</v>
      </c>
      <c r="AX809" s="17">
        <v>0.12847360631396301</v>
      </c>
      <c r="AY809" s="17"/>
      <c r="AZ809" s="17">
        <v>0.132360454081805</v>
      </c>
      <c r="BA809" s="17">
        <v>0.11137548917722299</v>
      </c>
    </row>
    <row r="810" spans="2:53" x14ac:dyDescent="0.35">
      <c r="B810" t="s">
        <v>326</v>
      </c>
      <c r="C810" s="17">
        <v>0.12080511311230099</v>
      </c>
      <c r="D810" s="17">
        <v>0.13682269016148199</v>
      </c>
      <c r="E810" s="17">
        <v>0.106725776029199</v>
      </c>
      <c r="F810" s="17"/>
      <c r="G810" s="17">
        <v>0.16601000848001299</v>
      </c>
      <c r="H810" s="17">
        <v>9.8372537256072604E-2</v>
      </c>
      <c r="I810" s="17">
        <v>0.13722501358907699</v>
      </c>
      <c r="J810" s="17">
        <v>0.135063060559167</v>
      </c>
      <c r="K810" s="17">
        <v>0.113899659192611</v>
      </c>
      <c r="L810" s="17">
        <v>0.10053967714185499</v>
      </c>
      <c r="M810" s="17"/>
      <c r="N810" s="17">
        <v>0.13765090084537299</v>
      </c>
      <c r="O810" s="17">
        <v>0.109715196167864</v>
      </c>
      <c r="P810" s="17"/>
      <c r="Q810" s="17">
        <v>0.105829252043845</v>
      </c>
      <c r="R810" s="17">
        <v>7.2882095747919401E-2</v>
      </c>
      <c r="S810" s="17">
        <v>9.0045306093774397E-2</v>
      </c>
      <c r="T810" s="17">
        <v>9.9078325366620507E-2</v>
      </c>
      <c r="U810" s="17">
        <v>0.113001974391041</v>
      </c>
      <c r="V810" s="17">
        <v>0.122828404695698</v>
      </c>
      <c r="W810" s="17">
        <v>0.118163874292236</v>
      </c>
      <c r="X810" s="17">
        <v>0.14042598331216899</v>
      </c>
      <c r="Y810" s="17">
        <v>0.14551399890748301</v>
      </c>
      <c r="Z810" s="17">
        <v>0.17319739104948301</v>
      </c>
      <c r="AA810" s="17">
        <v>0.19798080043247701</v>
      </c>
      <c r="AB810" s="17">
        <v>0.19528938642483601</v>
      </c>
      <c r="AC810" s="17">
        <v>5.9874761285419201E-2</v>
      </c>
      <c r="AD810" s="17">
        <v>0.25014671694801</v>
      </c>
      <c r="AE810" s="17">
        <v>0.33692850262048502</v>
      </c>
      <c r="AF810" s="17"/>
      <c r="AG810" s="17">
        <v>9.6350312783617206E-2</v>
      </c>
      <c r="AH810" s="17">
        <v>0.17842720011736099</v>
      </c>
      <c r="AI810" s="17">
        <v>5.4844945375613401E-2</v>
      </c>
      <c r="AJ810" s="17">
        <v>4.89102670139119E-2</v>
      </c>
      <c r="AK810" s="17">
        <v>0.150489416017177</v>
      </c>
      <c r="AL810" s="17">
        <v>0.14219679588884199</v>
      </c>
      <c r="AM810" s="17"/>
      <c r="AN810" s="17">
        <v>6.3470628777090796E-2</v>
      </c>
      <c r="AO810" s="17">
        <v>0.101370276611425</v>
      </c>
      <c r="AP810" s="17">
        <v>0.16297597265196601</v>
      </c>
      <c r="AQ810" s="17"/>
      <c r="AR810" s="17">
        <v>8.49085761277414E-2</v>
      </c>
      <c r="AS810" s="17">
        <v>9.2702190487208E-2</v>
      </c>
      <c r="AT810" s="17">
        <v>0.14803581522881901</v>
      </c>
      <c r="AU810" s="17"/>
      <c r="AV810" s="17">
        <v>0.123563525536258</v>
      </c>
      <c r="AW810" s="17">
        <v>9.4341027234017993E-2</v>
      </c>
      <c r="AX810" s="17">
        <v>0.15605829763723</v>
      </c>
      <c r="AY810" s="17"/>
      <c r="AZ810" s="17">
        <v>0.113774022394712</v>
      </c>
      <c r="BA810" s="17">
        <v>0.13013446707816501</v>
      </c>
    </row>
    <row r="811" spans="2:53" x14ac:dyDescent="0.35">
      <c r="B811" t="s">
        <v>130</v>
      </c>
      <c r="C811" s="17">
        <v>7.2534437387537398E-2</v>
      </c>
      <c r="D811" s="17">
        <v>4.5391848633489697E-2</v>
      </c>
      <c r="E811" s="17">
        <v>9.7383989398146104E-2</v>
      </c>
      <c r="F811" s="17"/>
      <c r="G811" s="17">
        <v>9.9971959003931202E-2</v>
      </c>
      <c r="H811" s="17">
        <v>7.2257772622881605E-2</v>
      </c>
      <c r="I811" s="17">
        <v>8.3966407350180294E-2</v>
      </c>
      <c r="J811" s="17">
        <v>8.4276919094561503E-2</v>
      </c>
      <c r="K811" s="17">
        <v>6.2036770872900097E-2</v>
      </c>
      <c r="L811" s="17">
        <v>5.3682671034718799E-2</v>
      </c>
      <c r="M811" s="17"/>
      <c r="N811" s="17">
        <v>6.4240642508428106E-2</v>
      </c>
      <c r="O811" s="17">
        <v>7.7994407429956503E-2</v>
      </c>
      <c r="P811" s="17"/>
      <c r="Q811" s="17">
        <v>0.13779091200073401</v>
      </c>
      <c r="R811" s="17">
        <v>8.5904406187793797E-2</v>
      </c>
      <c r="S811" s="17">
        <v>7.3222647220170606E-2</v>
      </c>
      <c r="T811" s="17">
        <v>7.3743127203158801E-2</v>
      </c>
      <c r="U811" s="17">
        <v>7.4321677844263995E-2</v>
      </c>
      <c r="V811" s="17">
        <v>7.6645059600740598E-2</v>
      </c>
      <c r="W811" s="17">
        <v>2.9740174523274501E-2</v>
      </c>
      <c r="X811" s="17">
        <v>7.4485364371775206E-2</v>
      </c>
      <c r="Y811" s="17">
        <v>6.3247421413145599E-2</v>
      </c>
      <c r="Z811" s="17">
        <v>4.67444701451563E-2</v>
      </c>
      <c r="AA811" s="17">
        <v>1.76703570411803E-2</v>
      </c>
      <c r="AB811" s="17">
        <v>0</v>
      </c>
      <c r="AC811" s="17">
        <v>0</v>
      </c>
      <c r="AD811" s="17">
        <v>0</v>
      </c>
      <c r="AE811" s="17">
        <v>4.2170814616019903E-2</v>
      </c>
      <c r="AF811" s="17"/>
      <c r="AG811" s="17">
        <v>1.9002064272257601E-2</v>
      </c>
      <c r="AH811" s="17">
        <v>2.95429648108569E-2</v>
      </c>
      <c r="AI811" s="17">
        <v>5.1356678656912902E-2</v>
      </c>
      <c r="AJ811" s="17">
        <v>5.1113242624158901E-2</v>
      </c>
      <c r="AK811" s="17">
        <v>3.8065487542230603E-2</v>
      </c>
      <c r="AL811" s="17">
        <v>0.113459621886135</v>
      </c>
      <c r="AM811" s="17"/>
      <c r="AN811" s="17">
        <v>4.8030620797412098E-2</v>
      </c>
      <c r="AO811" s="17">
        <v>7.1263433536682394E-2</v>
      </c>
      <c r="AP811" s="17">
        <v>4.5404340229167298E-2</v>
      </c>
      <c r="AQ811" s="17"/>
      <c r="AR811" s="17">
        <v>3.7948930732149999E-2</v>
      </c>
      <c r="AS811" s="17">
        <v>4.3832845341613698E-2</v>
      </c>
      <c r="AT811" s="17">
        <v>6.1560123140393601E-2</v>
      </c>
      <c r="AU811" s="17"/>
      <c r="AV811" s="17">
        <v>2.0190688696004998E-2</v>
      </c>
      <c r="AW811" s="17">
        <v>5.0791096334726601E-2</v>
      </c>
      <c r="AX811" s="17">
        <v>6.9122339865108906E-2</v>
      </c>
      <c r="AY811" s="17"/>
      <c r="AZ811" s="17">
        <v>3.8524496740323801E-2</v>
      </c>
      <c r="BA811" s="17">
        <v>0.117661258730077</v>
      </c>
    </row>
    <row r="812" spans="2:53" x14ac:dyDescent="0.35">
      <c r="C812" s="17"/>
      <c r="D812" s="17"/>
      <c r="E812" s="17"/>
      <c r="F812" s="17"/>
      <c r="G812" s="17"/>
      <c r="H812" s="17"/>
      <c r="I812" s="17"/>
      <c r="J812" s="17"/>
      <c r="K812" s="17"/>
      <c r="L812" s="17"/>
      <c r="M812" s="17"/>
      <c r="N812" s="17"/>
      <c r="O812" s="17"/>
      <c r="P812" s="17"/>
      <c r="Q812" s="17"/>
      <c r="R812" s="17"/>
      <c r="S812" s="17"/>
      <c r="T812" s="17"/>
      <c r="U812" s="17"/>
      <c r="V812" s="17"/>
      <c r="W812" s="17"/>
      <c r="X812" s="17"/>
      <c r="Y812" s="17"/>
      <c r="Z812" s="17"/>
      <c r="AA812" s="17"/>
      <c r="AB812" s="17"/>
      <c r="AC812" s="17"/>
      <c r="AD812" s="17"/>
      <c r="AE812" s="17"/>
      <c r="AF812" s="17"/>
      <c r="AG812" s="17"/>
      <c r="AH812" s="17"/>
      <c r="AI812" s="17"/>
      <c r="AJ812" s="17"/>
      <c r="AK812" s="17"/>
      <c r="AL812" s="17"/>
      <c r="AM812" s="17"/>
      <c r="AN812" s="17"/>
      <c r="AO812" s="17"/>
      <c r="AP812" s="17"/>
      <c r="AQ812" s="17"/>
      <c r="AR812" s="17"/>
      <c r="AS812" s="17"/>
      <c r="AT812" s="17"/>
      <c r="AU812" s="17"/>
      <c r="AV812" s="17"/>
      <c r="AW812" s="17"/>
      <c r="AX812" s="17"/>
      <c r="AY812" s="17"/>
      <c r="AZ812" s="17"/>
      <c r="BA812" s="17"/>
    </row>
    <row r="813" spans="2:53" x14ac:dyDescent="0.35">
      <c r="B813" s="6" t="s">
        <v>411</v>
      </c>
      <c r="C813" s="17"/>
      <c r="D813" s="17"/>
      <c r="E813" s="17"/>
      <c r="F813" s="17"/>
      <c r="G813" s="17"/>
      <c r="H813" s="17"/>
      <c r="I813" s="17"/>
      <c r="J813" s="17"/>
      <c r="K813" s="17"/>
      <c r="L813" s="17"/>
      <c r="M813" s="17"/>
      <c r="N813" s="17"/>
      <c r="O813" s="17"/>
      <c r="P813" s="17"/>
      <c r="Q813" s="17"/>
      <c r="R813" s="17"/>
      <c r="S813" s="17"/>
      <c r="T813" s="17"/>
      <c r="U813" s="17"/>
      <c r="V813" s="17"/>
      <c r="W813" s="17"/>
      <c r="X813" s="17"/>
      <c r="Y813" s="17"/>
      <c r="Z813" s="17"/>
      <c r="AA813" s="17"/>
      <c r="AB813" s="17"/>
      <c r="AC813" s="17"/>
      <c r="AD813" s="17"/>
      <c r="AE813" s="17"/>
      <c r="AF813" s="17"/>
      <c r="AG813" s="17"/>
      <c r="AH813" s="17"/>
      <c r="AI813" s="17"/>
      <c r="AJ813" s="17"/>
      <c r="AK813" s="17"/>
      <c r="AL813" s="17"/>
      <c r="AM813" s="17"/>
      <c r="AN813" s="17"/>
      <c r="AO813" s="17"/>
      <c r="AP813" s="17"/>
      <c r="AQ813" s="17"/>
      <c r="AR813" s="17"/>
      <c r="AS813" s="17"/>
      <c r="AT813" s="17"/>
      <c r="AU813" s="17"/>
      <c r="AV813" s="17"/>
      <c r="AW813" s="17"/>
      <c r="AX813" s="17"/>
      <c r="AY813" s="17"/>
      <c r="AZ813" s="17"/>
      <c r="BA813" s="17"/>
    </row>
    <row r="814" spans="2:53" x14ac:dyDescent="0.35">
      <c r="B814" s="21" t="s">
        <v>86</v>
      </c>
      <c r="C814" s="17"/>
      <c r="D814" s="17"/>
      <c r="E814" s="17"/>
      <c r="F814" s="17"/>
      <c r="G814" s="17"/>
      <c r="H814" s="17"/>
      <c r="I814" s="17"/>
      <c r="J814" s="17"/>
      <c r="K814" s="17"/>
      <c r="L814" s="17"/>
      <c r="M814" s="17"/>
      <c r="N814" s="17"/>
      <c r="O814" s="17"/>
      <c r="P814" s="17"/>
      <c r="Q814" s="17"/>
      <c r="R814" s="17"/>
      <c r="S814" s="17"/>
      <c r="T814" s="17"/>
      <c r="U814" s="17"/>
      <c r="V814" s="17"/>
      <c r="W814" s="17"/>
      <c r="X814" s="17"/>
      <c r="Y814" s="17"/>
      <c r="Z814" s="17"/>
      <c r="AA814" s="17"/>
      <c r="AB814" s="17"/>
      <c r="AC814" s="17"/>
      <c r="AD814" s="17"/>
      <c r="AE814" s="17"/>
      <c r="AF814" s="17"/>
      <c r="AG814" s="17"/>
      <c r="AH814" s="17"/>
      <c r="AI814" s="17"/>
      <c r="AJ814" s="17"/>
      <c r="AK814" s="17"/>
      <c r="AL814" s="17"/>
      <c r="AM814" s="17"/>
      <c r="AN814" s="17"/>
      <c r="AO814" s="17"/>
      <c r="AP814" s="17"/>
      <c r="AQ814" s="17"/>
      <c r="AR814" s="17"/>
      <c r="AS814" s="17"/>
      <c r="AT814" s="17"/>
      <c r="AU814" s="17"/>
      <c r="AV814" s="17"/>
      <c r="AW814" s="17"/>
      <c r="AX814" s="17"/>
      <c r="AY814" s="17"/>
      <c r="AZ814" s="17"/>
      <c r="BA814" s="17"/>
    </row>
    <row r="815" spans="2:53" x14ac:dyDescent="0.35">
      <c r="B815" t="s">
        <v>322</v>
      </c>
      <c r="C815" s="17">
        <v>5.2295597878318001E-2</v>
      </c>
      <c r="D815" s="17">
        <v>5.6955646482772002E-2</v>
      </c>
      <c r="E815" s="17">
        <v>4.68360097153366E-2</v>
      </c>
      <c r="F815" s="17"/>
      <c r="G815" s="17">
        <v>6.5415731721968101E-2</v>
      </c>
      <c r="H815" s="17">
        <v>0.13177226142231299</v>
      </c>
      <c r="I815" s="17">
        <v>5.4342578278017702E-2</v>
      </c>
      <c r="J815" s="17">
        <v>3.0737787067974798E-2</v>
      </c>
      <c r="K815" s="17">
        <v>2.3659770793783098E-2</v>
      </c>
      <c r="L815" s="17">
        <v>3.2637884530280999E-2</v>
      </c>
      <c r="M815" s="17"/>
      <c r="N815" s="17">
        <v>5.7894657602006197E-2</v>
      </c>
      <c r="O815" s="17">
        <v>4.86096255577275E-2</v>
      </c>
      <c r="P815" s="17"/>
      <c r="Q815" s="17">
        <v>6.8396872670800399E-2</v>
      </c>
      <c r="R815" s="17">
        <v>6.2020528465145899E-2</v>
      </c>
      <c r="S815" s="17">
        <v>8.7187520780994801E-2</v>
      </c>
      <c r="T815" s="17">
        <v>4.40042936008333E-2</v>
      </c>
      <c r="U815" s="17">
        <v>5.3753803016594298E-2</v>
      </c>
      <c r="V815" s="17">
        <v>4.5044836423754397E-2</v>
      </c>
      <c r="W815" s="17">
        <v>4.1572502889810702E-2</v>
      </c>
      <c r="X815" s="17">
        <v>2.9494314741049001E-2</v>
      </c>
      <c r="Y815" s="17">
        <v>5.6767883398105498E-2</v>
      </c>
      <c r="Z815" s="17">
        <v>7.6131316855294603E-2</v>
      </c>
      <c r="AA815" s="17">
        <v>2.15102824634733E-2</v>
      </c>
      <c r="AB815" s="17">
        <v>1.8237044984557901E-2</v>
      </c>
      <c r="AC815" s="17">
        <v>4.1395741589326199E-2</v>
      </c>
      <c r="AD815" s="17">
        <v>5.6575940926904399E-2</v>
      </c>
      <c r="AE815" s="17">
        <v>2.2531186520355798E-2</v>
      </c>
      <c r="AF815" s="17"/>
      <c r="AG815" s="17">
        <v>6.8902013916424601E-2</v>
      </c>
      <c r="AH815" s="17">
        <v>4.7470153641906203E-2</v>
      </c>
      <c r="AI815" s="17">
        <v>6.9604741379850302E-2</v>
      </c>
      <c r="AJ815" s="17">
        <v>3.23218510739006E-2</v>
      </c>
      <c r="AK815" s="17">
        <v>5.4634782501543099E-2</v>
      </c>
      <c r="AL815" s="17">
        <v>2.5799744388199E-2</v>
      </c>
      <c r="AM815" s="17"/>
      <c r="AN815" s="17">
        <v>5.9500900368748499E-2</v>
      </c>
      <c r="AO815" s="17">
        <v>4.6692811717760803E-2</v>
      </c>
      <c r="AP815" s="17">
        <v>5.8945047945507902E-2</v>
      </c>
      <c r="AQ815" s="17"/>
      <c r="AR815" s="17">
        <v>0.18955152582506599</v>
      </c>
      <c r="AS815" s="17">
        <v>4.2681597927251499E-2</v>
      </c>
      <c r="AT815" s="17">
        <v>4.1331878895151497E-2</v>
      </c>
      <c r="AU815" s="17"/>
      <c r="AV815" s="17">
        <v>0.157314536379209</v>
      </c>
      <c r="AW815" s="17">
        <v>4.4635207306157401E-2</v>
      </c>
      <c r="AX815" s="17">
        <v>4.3545735419504003E-2</v>
      </c>
      <c r="AY815" s="17"/>
      <c r="AZ815" s="17">
        <v>6.5945582737758093E-2</v>
      </c>
      <c r="BA815" s="17">
        <v>3.4183821839955802E-2</v>
      </c>
    </row>
    <row r="816" spans="2:53" x14ac:dyDescent="0.35">
      <c r="B816" t="s">
        <v>323</v>
      </c>
      <c r="C816" s="17">
        <v>0.142226391072624</v>
      </c>
      <c r="D816" s="17">
        <v>0.16995525080573301</v>
      </c>
      <c r="E816" s="17">
        <v>0.117613669354518</v>
      </c>
      <c r="F816" s="17"/>
      <c r="G816" s="17">
        <v>0.150060015080097</v>
      </c>
      <c r="H816" s="17">
        <v>0.178906703580619</v>
      </c>
      <c r="I816" s="17">
        <v>0.15583584788869301</v>
      </c>
      <c r="J816" s="17">
        <v>0.134331802409179</v>
      </c>
      <c r="K816" s="17">
        <v>9.0744058683654302E-2</v>
      </c>
      <c r="L816" s="17">
        <v>0.14696462300032201</v>
      </c>
      <c r="M816" s="17"/>
      <c r="N816" s="17">
        <v>0.16831758762611601</v>
      </c>
      <c r="O816" s="17">
        <v>0.12505003771093701</v>
      </c>
      <c r="P816" s="17"/>
      <c r="Q816" s="17">
        <v>0.15444379466907299</v>
      </c>
      <c r="R816" s="17">
        <v>0.13665675016465101</v>
      </c>
      <c r="S816" s="17">
        <v>9.0785342379285094E-2</v>
      </c>
      <c r="T816" s="17">
        <v>0.13678985286227499</v>
      </c>
      <c r="U816" s="17">
        <v>0.142515360396998</v>
      </c>
      <c r="V816" s="17">
        <v>0.155985422737348</v>
      </c>
      <c r="W816" s="17">
        <v>0.15576812539057899</v>
      </c>
      <c r="X816" s="17">
        <v>0.14342143055132101</v>
      </c>
      <c r="Y816" s="17">
        <v>0.170247687544101</v>
      </c>
      <c r="Z816" s="17">
        <v>0.19312127589773001</v>
      </c>
      <c r="AA816" s="17">
        <v>8.56366982263735E-2</v>
      </c>
      <c r="AB816" s="17">
        <v>0.163441603648213</v>
      </c>
      <c r="AC816" s="17">
        <v>0.263918946654839</v>
      </c>
      <c r="AD816" s="17">
        <v>7.1761163608488304E-2</v>
      </c>
      <c r="AE816" s="17">
        <v>9.1946502342452802E-2</v>
      </c>
      <c r="AF816" s="17"/>
      <c r="AG816" s="17">
        <v>0.26992103225868502</v>
      </c>
      <c r="AH816" s="17">
        <v>8.1800381253137197E-2</v>
      </c>
      <c r="AI816" s="17">
        <v>0.27740221399042703</v>
      </c>
      <c r="AJ816" s="17">
        <v>0.168152610342262</v>
      </c>
      <c r="AK816" s="17">
        <v>0.203816347996057</v>
      </c>
      <c r="AL816" s="17">
        <v>8.4738507341193897E-2</v>
      </c>
      <c r="AM816" s="17"/>
      <c r="AN816" s="17">
        <v>0.17769782553991001</v>
      </c>
      <c r="AO816" s="17">
        <v>0.16079529630601899</v>
      </c>
      <c r="AP816" s="17">
        <v>0.14048134204267099</v>
      </c>
      <c r="AQ816" s="17"/>
      <c r="AR816" s="17">
        <v>0.28493223930566702</v>
      </c>
      <c r="AS816" s="17">
        <v>0.20735414893905399</v>
      </c>
      <c r="AT816" s="17">
        <v>9.1412109021812293E-2</v>
      </c>
      <c r="AU816" s="17"/>
      <c r="AV816" s="17">
        <v>0.201368279964834</v>
      </c>
      <c r="AW816" s="17">
        <v>0.16780211153565999</v>
      </c>
      <c r="AX816" s="17">
        <v>0.112209527299931</v>
      </c>
      <c r="AY816" s="17"/>
      <c r="AZ816" s="17">
        <v>0.17074950388225499</v>
      </c>
      <c r="BA816" s="17">
        <v>0.104379885274656</v>
      </c>
    </row>
    <row r="817" spans="2:53" x14ac:dyDescent="0.35">
      <c r="B817" t="s">
        <v>325</v>
      </c>
      <c r="C817" s="17">
        <v>0.222365645158981</v>
      </c>
      <c r="D817" s="17">
        <v>0.23256478255306701</v>
      </c>
      <c r="E817" s="17">
        <v>0.213920771036506</v>
      </c>
      <c r="F817" s="17"/>
      <c r="G817" s="17">
        <v>0.28748890348445899</v>
      </c>
      <c r="H817" s="17">
        <v>0.20803506782873801</v>
      </c>
      <c r="I817" s="17">
        <v>0.19093122442027899</v>
      </c>
      <c r="J817" s="17">
        <v>0.26093682664273798</v>
      </c>
      <c r="K817" s="17">
        <v>0.183673107150055</v>
      </c>
      <c r="L817" s="17">
        <v>0.22248064524826899</v>
      </c>
      <c r="M817" s="17"/>
      <c r="N817" s="17">
        <v>0.22163488252559599</v>
      </c>
      <c r="O817" s="17">
        <v>0.222846720727471</v>
      </c>
      <c r="P817" s="17"/>
      <c r="Q817" s="17">
        <v>0.245515615835291</v>
      </c>
      <c r="R817" s="17">
        <v>0.16673952494223901</v>
      </c>
      <c r="S817" s="17">
        <v>0.17098243289162099</v>
      </c>
      <c r="T817" s="17">
        <v>0.23066194295458001</v>
      </c>
      <c r="U817" s="17">
        <v>0.201694678833471</v>
      </c>
      <c r="V817" s="17">
        <v>0.21509757156322801</v>
      </c>
      <c r="W817" s="17">
        <v>0.21311875296469099</v>
      </c>
      <c r="X817" s="17">
        <v>0.27300504095293698</v>
      </c>
      <c r="Y817" s="17">
        <v>0.21856137459807201</v>
      </c>
      <c r="Z817" s="17">
        <v>0.21404325237938099</v>
      </c>
      <c r="AA817" s="17">
        <v>0.31648489847749001</v>
      </c>
      <c r="AB817" s="17">
        <v>0.25110353319988199</v>
      </c>
      <c r="AC817" s="17">
        <v>0.27812117816431098</v>
      </c>
      <c r="AD817" s="17">
        <v>0.49818420658967</v>
      </c>
      <c r="AE817" s="17">
        <v>0.23110339532163501</v>
      </c>
      <c r="AF817" s="17"/>
      <c r="AG817" s="17">
        <v>0.259391043361763</v>
      </c>
      <c r="AH817" s="17">
        <v>0.204350094250068</v>
      </c>
      <c r="AI817" s="17">
        <v>0.19953329706480999</v>
      </c>
      <c r="AJ817" s="17">
        <v>0.26807443929429903</v>
      </c>
      <c r="AK817" s="17">
        <v>0.20558576334680101</v>
      </c>
      <c r="AL817" s="17">
        <v>0.21648723936827399</v>
      </c>
      <c r="AM817" s="17"/>
      <c r="AN817" s="17">
        <v>0.218156566320032</v>
      </c>
      <c r="AO817" s="17">
        <v>0.28764106113620602</v>
      </c>
      <c r="AP817" s="17">
        <v>0.19946938400015499</v>
      </c>
      <c r="AQ817" s="17"/>
      <c r="AR817" s="17">
        <v>0.19063522260399199</v>
      </c>
      <c r="AS817" s="17">
        <v>0.261838724020656</v>
      </c>
      <c r="AT817" s="17">
        <v>0.20077595141671201</v>
      </c>
      <c r="AU817" s="17"/>
      <c r="AV817" s="17">
        <v>0.171836698007376</v>
      </c>
      <c r="AW817" s="17">
        <v>0.25052351847702697</v>
      </c>
      <c r="AX817" s="17">
        <v>0.203977434263475</v>
      </c>
      <c r="AY817" s="17"/>
      <c r="AZ817" s="17">
        <v>0.23189859619113401</v>
      </c>
      <c r="BA817" s="17">
        <v>0.209716644016711</v>
      </c>
    </row>
    <row r="818" spans="2:53" x14ac:dyDescent="0.35">
      <c r="B818" t="s">
        <v>326</v>
      </c>
      <c r="C818" s="17">
        <v>0.49605284763812002</v>
      </c>
      <c r="D818" s="17">
        <v>0.488660793862293</v>
      </c>
      <c r="E818" s="17">
        <v>0.50237245577721301</v>
      </c>
      <c r="F818" s="17"/>
      <c r="G818" s="17">
        <v>0.37289011226353502</v>
      </c>
      <c r="H818" s="17">
        <v>0.39631269024730198</v>
      </c>
      <c r="I818" s="17">
        <v>0.50951175201886501</v>
      </c>
      <c r="J818" s="17">
        <v>0.49569567646616303</v>
      </c>
      <c r="K818" s="17">
        <v>0.60377130081150998</v>
      </c>
      <c r="L818" s="17">
        <v>0.52691098534887904</v>
      </c>
      <c r="M818" s="17"/>
      <c r="N818" s="17">
        <v>0.48109105584686801</v>
      </c>
      <c r="O818" s="17">
        <v>0.50590249260183995</v>
      </c>
      <c r="P818" s="17"/>
      <c r="Q818" s="17">
        <v>0.372564879913518</v>
      </c>
      <c r="R818" s="17">
        <v>0.50232647381878104</v>
      </c>
      <c r="S818" s="17">
        <v>0.52945059481701096</v>
      </c>
      <c r="T818" s="17">
        <v>0.52934057934061096</v>
      </c>
      <c r="U818" s="17">
        <v>0.49691433894803699</v>
      </c>
      <c r="V818" s="17">
        <v>0.50182914705954196</v>
      </c>
      <c r="W818" s="17">
        <v>0.53932274222795196</v>
      </c>
      <c r="X818" s="17">
        <v>0.50293558810043004</v>
      </c>
      <c r="Y818" s="17">
        <v>0.48628882227484199</v>
      </c>
      <c r="Z818" s="17">
        <v>0.44323499130018601</v>
      </c>
      <c r="AA818" s="17">
        <v>0.56862056113561699</v>
      </c>
      <c r="AB818" s="17">
        <v>0.54683663052181597</v>
      </c>
      <c r="AC818" s="17">
        <v>0.416564133591523</v>
      </c>
      <c r="AD818" s="17">
        <v>0.37347868887493701</v>
      </c>
      <c r="AE818" s="17">
        <v>0.61224810119953599</v>
      </c>
      <c r="AF818" s="17"/>
      <c r="AG818" s="17">
        <v>0.37940488244084503</v>
      </c>
      <c r="AH818" s="17">
        <v>0.609928924825904</v>
      </c>
      <c r="AI818" s="17">
        <v>0.43110205351623998</v>
      </c>
      <c r="AJ818" s="17">
        <v>0.46140438603161799</v>
      </c>
      <c r="AK818" s="17">
        <v>0.48713064678761198</v>
      </c>
      <c r="AL818" s="17">
        <v>0.52965583356974</v>
      </c>
      <c r="AM818" s="17"/>
      <c r="AN818" s="17">
        <v>0.48780358747906299</v>
      </c>
      <c r="AO818" s="17">
        <v>0.42578397677034902</v>
      </c>
      <c r="AP818" s="17">
        <v>0.53975408158929805</v>
      </c>
      <c r="AQ818" s="17"/>
      <c r="AR818" s="17">
        <v>0.281258253902611</v>
      </c>
      <c r="AS818" s="17">
        <v>0.41977497357166799</v>
      </c>
      <c r="AT818" s="17">
        <v>0.59990053671295596</v>
      </c>
      <c r="AU818" s="17"/>
      <c r="AV818" s="17">
        <v>0.42822921499408101</v>
      </c>
      <c r="AW818" s="17">
        <v>0.48740752660887199</v>
      </c>
      <c r="AX818" s="17">
        <v>0.54526719254304201</v>
      </c>
      <c r="AY818" s="17"/>
      <c r="AZ818" s="17">
        <v>0.48143086224593001</v>
      </c>
      <c r="BA818" s="17">
        <v>0.51545434349226205</v>
      </c>
    </row>
    <row r="819" spans="2:53" x14ac:dyDescent="0.35">
      <c r="B819" t="s">
        <v>130</v>
      </c>
      <c r="C819" s="17">
        <v>8.7059518251957096E-2</v>
      </c>
      <c r="D819" s="17">
        <v>5.18635262961347E-2</v>
      </c>
      <c r="E819" s="17">
        <v>0.119257094116426</v>
      </c>
      <c r="F819" s="17"/>
      <c r="G819" s="17">
        <v>0.12414523744993999</v>
      </c>
      <c r="H819" s="17">
        <v>8.4973276921026603E-2</v>
      </c>
      <c r="I819" s="17">
        <v>8.9378597394145595E-2</v>
      </c>
      <c r="J819" s="17">
        <v>7.8297907413945905E-2</v>
      </c>
      <c r="K819" s="17">
        <v>9.8151762560997002E-2</v>
      </c>
      <c r="L819" s="17">
        <v>7.1005861872249401E-2</v>
      </c>
      <c r="M819" s="17"/>
      <c r="N819" s="17">
        <v>7.1061816399414293E-2</v>
      </c>
      <c r="O819" s="17">
        <v>9.7591123402024998E-2</v>
      </c>
      <c r="P819" s="17"/>
      <c r="Q819" s="17">
        <v>0.15907883691131799</v>
      </c>
      <c r="R819" s="17">
        <v>0.132256722609183</v>
      </c>
      <c r="S819" s="17">
        <v>0.12159410913108799</v>
      </c>
      <c r="T819" s="17">
        <v>5.9203331241701199E-2</v>
      </c>
      <c r="U819" s="17">
        <v>0.1051218188049</v>
      </c>
      <c r="V819" s="17">
        <v>8.2043022216127595E-2</v>
      </c>
      <c r="W819" s="17">
        <v>5.0217876526967201E-2</v>
      </c>
      <c r="X819" s="17">
        <v>5.11436256542636E-2</v>
      </c>
      <c r="Y819" s="17">
        <v>6.8134232184879504E-2</v>
      </c>
      <c r="Z819" s="17">
        <v>7.3469163567407805E-2</v>
      </c>
      <c r="AA819" s="17">
        <v>7.7475596970461701E-3</v>
      </c>
      <c r="AB819" s="17">
        <v>2.03811876455307E-2</v>
      </c>
      <c r="AC819" s="17">
        <v>0</v>
      </c>
      <c r="AD819" s="17">
        <v>0</v>
      </c>
      <c r="AE819" s="17">
        <v>4.2170814616019903E-2</v>
      </c>
      <c r="AF819" s="17"/>
      <c r="AG819" s="17">
        <v>2.2381028022282898E-2</v>
      </c>
      <c r="AH819" s="17">
        <v>5.6450446028983997E-2</v>
      </c>
      <c r="AI819" s="17">
        <v>2.2357694048672001E-2</v>
      </c>
      <c r="AJ819" s="17">
        <v>7.0046713257920404E-2</v>
      </c>
      <c r="AK819" s="17">
        <v>4.8832459367986698E-2</v>
      </c>
      <c r="AL819" s="17">
        <v>0.14331867533259399</v>
      </c>
      <c r="AM819" s="17"/>
      <c r="AN819" s="17">
        <v>5.6841120292246E-2</v>
      </c>
      <c r="AO819" s="17">
        <v>7.9086854069665299E-2</v>
      </c>
      <c r="AP819" s="17">
        <v>6.1350144422368399E-2</v>
      </c>
      <c r="AQ819" s="17"/>
      <c r="AR819" s="17">
        <v>5.3622758362663697E-2</v>
      </c>
      <c r="AS819" s="17">
        <v>6.83505555413704E-2</v>
      </c>
      <c r="AT819" s="17">
        <v>6.65795239533679E-2</v>
      </c>
      <c r="AU819" s="17"/>
      <c r="AV819" s="17">
        <v>4.1251270654500502E-2</v>
      </c>
      <c r="AW819" s="17">
        <v>4.9631636072283297E-2</v>
      </c>
      <c r="AX819" s="17">
        <v>9.5000110474048396E-2</v>
      </c>
      <c r="AY819" s="17"/>
      <c r="AZ819" s="17">
        <v>4.9975454942923103E-2</v>
      </c>
      <c r="BA819" s="17">
        <v>0.13626530537641399</v>
      </c>
    </row>
    <row r="820" spans="2:53" x14ac:dyDescent="0.35">
      <c r="C820" s="17"/>
      <c r="D820" s="17"/>
      <c r="E820" s="17"/>
      <c r="F820" s="17"/>
      <c r="G820" s="17"/>
      <c r="H820" s="17"/>
      <c r="I820" s="17"/>
      <c r="J820" s="17"/>
      <c r="K820" s="17"/>
      <c r="L820" s="17"/>
      <c r="M820" s="17"/>
      <c r="N820" s="17"/>
      <c r="O820" s="17"/>
      <c r="P820" s="17"/>
      <c r="Q820" s="17"/>
      <c r="R820" s="17"/>
      <c r="S820" s="17"/>
      <c r="T820" s="17"/>
      <c r="U820" s="17"/>
      <c r="V820" s="17"/>
      <c r="W820" s="17"/>
      <c r="X820" s="17"/>
      <c r="Y820" s="17"/>
      <c r="Z820" s="17"/>
      <c r="AA820" s="17"/>
      <c r="AB820" s="17"/>
      <c r="AC820" s="17"/>
      <c r="AD820" s="17"/>
      <c r="AE820" s="17"/>
      <c r="AF820" s="17"/>
      <c r="AG820" s="17"/>
      <c r="AH820" s="17"/>
      <c r="AI820" s="17"/>
      <c r="AJ820" s="17"/>
      <c r="AK820" s="17"/>
      <c r="AL820" s="17"/>
      <c r="AM820" s="17"/>
      <c r="AN820" s="17"/>
      <c r="AO820" s="17"/>
      <c r="AP820" s="17"/>
      <c r="AQ820" s="17"/>
      <c r="AR820" s="17"/>
      <c r="AS820" s="17"/>
      <c r="AT820" s="17"/>
      <c r="AU820" s="17"/>
      <c r="AV820" s="17"/>
      <c r="AW820" s="17"/>
      <c r="AX820" s="17"/>
      <c r="AY820" s="17"/>
      <c r="AZ820" s="17"/>
      <c r="BA820" s="17"/>
    </row>
    <row r="821" spans="2:53" x14ac:dyDescent="0.35">
      <c r="B821" s="6" t="s">
        <v>412</v>
      </c>
      <c r="C821" s="17"/>
      <c r="D821" s="17"/>
      <c r="E821" s="17"/>
      <c r="F821" s="17"/>
      <c r="G821" s="17"/>
      <c r="H821" s="17"/>
      <c r="I821" s="17"/>
      <c r="J821" s="17"/>
      <c r="K821" s="17"/>
      <c r="L821" s="17"/>
      <c r="M821" s="17"/>
      <c r="N821" s="17"/>
      <c r="O821" s="17"/>
      <c r="P821" s="17"/>
      <c r="Q821" s="17"/>
      <c r="R821" s="17"/>
      <c r="S821" s="17"/>
      <c r="T821" s="17"/>
      <c r="U821" s="17"/>
      <c r="V821" s="17"/>
      <c r="W821" s="17"/>
      <c r="X821" s="17"/>
      <c r="Y821" s="17"/>
      <c r="Z821" s="17"/>
      <c r="AA821" s="17"/>
      <c r="AB821" s="17"/>
      <c r="AC821" s="17"/>
      <c r="AD821" s="17"/>
      <c r="AE821" s="17"/>
      <c r="AF821" s="17"/>
      <c r="AG821" s="17"/>
      <c r="AH821" s="17"/>
      <c r="AI821" s="17"/>
      <c r="AJ821" s="17"/>
      <c r="AK821" s="17"/>
      <c r="AL821" s="17"/>
      <c r="AM821" s="17"/>
      <c r="AN821" s="17"/>
      <c r="AO821" s="17"/>
      <c r="AP821" s="17"/>
      <c r="AQ821" s="17"/>
      <c r="AR821" s="17"/>
      <c r="AS821" s="17"/>
      <c r="AT821" s="17"/>
      <c r="AU821" s="17"/>
      <c r="AV821" s="17"/>
      <c r="AW821" s="17"/>
      <c r="AX821" s="17"/>
      <c r="AY821" s="17"/>
      <c r="AZ821" s="17"/>
      <c r="BA821" s="17"/>
    </row>
    <row r="822" spans="2:53" x14ac:dyDescent="0.35">
      <c r="B822" s="21" t="s">
        <v>86</v>
      </c>
      <c r="C822" s="17"/>
      <c r="D822" s="17"/>
      <c r="E822" s="17"/>
      <c r="F822" s="17"/>
      <c r="G822" s="17"/>
      <c r="H822" s="17"/>
      <c r="I822" s="17"/>
      <c r="J822" s="17"/>
      <c r="K822" s="17"/>
      <c r="L822" s="17"/>
      <c r="M822" s="17"/>
      <c r="N822" s="17"/>
      <c r="O822" s="17"/>
      <c r="P822" s="17"/>
      <c r="Q822" s="17"/>
      <c r="R822" s="17"/>
      <c r="S822" s="17"/>
      <c r="T822" s="17"/>
      <c r="U822" s="17"/>
      <c r="V822" s="17"/>
      <c r="W822" s="17"/>
      <c r="X822" s="17"/>
      <c r="Y822" s="17"/>
      <c r="Z822" s="17"/>
      <c r="AA822" s="17"/>
      <c r="AB822" s="17"/>
      <c r="AC822" s="17"/>
      <c r="AD822" s="17"/>
      <c r="AE822" s="17"/>
      <c r="AF822" s="17"/>
      <c r="AG822" s="17"/>
      <c r="AH822" s="17"/>
      <c r="AI822" s="17"/>
      <c r="AJ822" s="17"/>
      <c r="AK822" s="17"/>
      <c r="AL822" s="17"/>
      <c r="AM822" s="17"/>
      <c r="AN822" s="17"/>
      <c r="AO822" s="17"/>
      <c r="AP822" s="17"/>
      <c r="AQ822" s="17"/>
      <c r="AR822" s="17"/>
      <c r="AS822" s="17"/>
      <c r="AT822" s="17"/>
      <c r="AU822" s="17"/>
      <c r="AV822" s="17"/>
      <c r="AW822" s="17"/>
      <c r="AX822" s="17"/>
      <c r="AY822" s="17"/>
      <c r="AZ822" s="17"/>
      <c r="BA822" s="17"/>
    </row>
    <row r="823" spans="2:53" x14ac:dyDescent="0.35">
      <c r="B823" t="s">
        <v>322</v>
      </c>
      <c r="C823" s="17">
        <v>0.152798407080983</v>
      </c>
      <c r="D823" s="17">
        <v>0.16519711026519099</v>
      </c>
      <c r="E823" s="17">
        <v>0.14012486423034101</v>
      </c>
      <c r="F823" s="17"/>
      <c r="G823" s="17">
        <v>0.15042237130807901</v>
      </c>
      <c r="H823" s="17">
        <v>0.17252324331760799</v>
      </c>
      <c r="I823" s="17">
        <v>0.178486029533024</v>
      </c>
      <c r="J823" s="17">
        <v>0.13565759826609999</v>
      </c>
      <c r="K823" s="17">
        <v>0.139276514767495</v>
      </c>
      <c r="L823" s="17">
        <v>0.14646028926608701</v>
      </c>
      <c r="M823" s="17"/>
      <c r="N823" s="17">
        <v>0.14756302733414201</v>
      </c>
      <c r="O823" s="17">
        <v>0.15624496164317001</v>
      </c>
      <c r="P823" s="17"/>
      <c r="Q823" s="17">
        <v>0.154595997775861</v>
      </c>
      <c r="R823" s="17">
        <v>0.193304061280134</v>
      </c>
      <c r="S823" s="17">
        <v>0.186786458694642</v>
      </c>
      <c r="T823" s="17">
        <v>0.173791532457133</v>
      </c>
      <c r="U823" s="17">
        <v>0.17690646035926</v>
      </c>
      <c r="V823" s="17">
        <v>0.11400233252985199</v>
      </c>
      <c r="W823" s="17">
        <v>0.142347889351495</v>
      </c>
      <c r="X823" s="17">
        <v>0.15241081594006201</v>
      </c>
      <c r="Y823" s="17">
        <v>8.1837503751131899E-2</v>
      </c>
      <c r="Z823" s="17">
        <v>0.108536552803153</v>
      </c>
      <c r="AA823" s="17">
        <v>0.15338279254989201</v>
      </c>
      <c r="AB823" s="17">
        <v>0.16307937226646599</v>
      </c>
      <c r="AC823" s="17">
        <v>0.163144791750233</v>
      </c>
      <c r="AD823" s="17">
        <v>0.32353225994641699</v>
      </c>
      <c r="AE823" s="17">
        <v>0.14469437905933799</v>
      </c>
      <c r="AF823" s="17"/>
      <c r="AG823" s="17">
        <v>0.14950118934315801</v>
      </c>
      <c r="AH823" s="17">
        <v>0.119420153662693</v>
      </c>
      <c r="AI823" s="17">
        <v>0.26787508576346297</v>
      </c>
      <c r="AJ823" s="17">
        <v>0.23030932428822701</v>
      </c>
      <c r="AK823" s="17">
        <v>8.8097254283976301E-2</v>
      </c>
      <c r="AL823" s="17">
        <v>0.140565560247049</v>
      </c>
      <c r="AM823" s="17"/>
      <c r="AN823" s="17">
        <v>0.23429174960054</v>
      </c>
      <c r="AO823" s="17">
        <v>0.145399201008622</v>
      </c>
      <c r="AP823" s="17">
        <v>0.110648825512522</v>
      </c>
      <c r="AQ823" s="17"/>
      <c r="AR823" s="17">
        <v>0.23353810133084499</v>
      </c>
      <c r="AS823" s="17">
        <v>0.13569053734585901</v>
      </c>
      <c r="AT823" s="17">
        <v>0.15846499260869401</v>
      </c>
      <c r="AU823" s="17"/>
      <c r="AV823" s="17">
        <v>0.255741281870068</v>
      </c>
      <c r="AW823" s="17">
        <v>0.127739910795237</v>
      </c>
      <c r="AX823" s="17">
        <v>0.17217749777272201</v>
      </c>
      <c r="AY823" s="17"/>
      <c r="AZ823" s="17">
        <v>0.17435744661861799</v>
      </c>
      <c r="BA823" s="17">
        <v>0.12419233170956601</v>
      </c>
    </row>
    <row r="824" spans="2:53" x14ac:dyDescent="0.35">
      <c r="B824" t="s">
        <v>323</v>
      </c>
      <c r="C824" s="17">
        <v>0.29347930922797999</v>
      </c>
      <c r="D824" s="17">
        <v>0.30228869514738199</v>
      </c>
      <c r="E824" s="17">
        <v>0.28495904094260299</v>
      </c>
      <c r="F824" s="17"/>
      <c r="G824" s="17">
        <v>0.25344894227658998</v>
      </c>
      <c r="H824" s="17">
        <v>0.26252639543963002</v>
      </c>
      <c r="I824" s="17">
        <v>0.286440067139901</v>
      </c>
      <c r="J824" s="17">
        <v>0.29225485437882398</v>
      </c>
      <c r="K824" s="17">
        <v>0.28094746262450898</v>
      </c>
      <c r="L824" s="17">
        <v>0.33961248754636703</v>
      </c>
      <c r="M824" s="17"/>
      <c r="N824" s="17">
        <v>0.300073111553188</v>
      </c>
      <c r="O824" s="17">
        <v>0.28913847807818199</v>
      </c>
      <c r="P824" s="17"/>
      <c r="Q824" s="17">
        <v>0.282723331083651</v>
      </c>
      <c r="R824" s="17">
        <v>0.26265299045889501</v>
      </c>
      <c r="S824" s="17">
        <v>0.22795860639325299</v>
      </c>
      <c r="T824" s="17">
        <v>0.267188964429249</v>
      </c>
      <c r="U824" s="17">
        <v>0.29616158713038598</v>
      </c>
      <c r="V824" s="17">
        <v>0.30770360144908399</v>
      </c>
      <c r="W824" s="17">
        <v>0.338428610427705</v>
      </c>
      <c r="X824" s="17">
        <v>0.37818256235608699</v>
      </c>
      <c r="Y824" s="17">
        <v>0.34626998522915797</v>
      </c>
      <c r="Z824" s="17">
        <v>0.34670259624863797</v>
      </c>
      <c r="AA824" s="17">
        <v>0.26875589494788399</v>
      </c>
      <c r="AB824" s="17">
        <v>0.31888790952801299</v>
      </c>
      <c r="AC824" s="17">
        <v>0.26641501945474499</v>
      </c>
      <c r="AD824" s="17">
        <v>0.158587805276938</v>
      </c>
      <c r="AE824" s="17">
        <v>0.135449121148455</v>
      </c>
      <c r="AF824" s="17"/>
      <c r="AG824" s="17">
        <v>0.38580484920250202</v>
      </c>
      <c r="AH824" s="17">
        <v>0.24260047176820601</v>
      </c>
      <c r="AI824" s="17">
        <v>0.33615432705806397</v>
      </c>
      <c r="AJ824" s="17">
        <v>0.308639029614305</v>
      </c>
      <c r="AK824" s="17">
        <v>0.31414988360894602</v>
      </c>
      <c r="AL824" s="17">
        <v>0.24060699371279301</v>
      </c>
      <c r="AM824" s="17"/>
      <c r="AN824" s="17">
        <v>0.35767994846330597</v>
      </c>
      <c r="AO824" s="17">
        <v>0.308718469712285</v>
      </c>
      <c r="AP824" s="17">
        <v>0.25999035692127098</v>
      </c>
      <c r="AQ824" s="17"/>
      <c r="AR824" s="17">
        <v>0.33656047801453198</v>
      </c>
      <c r="AS824" s="17">
        <v>0.38229019752598797</v>
      </c>
      <c r="AT824" s="17">
        <v>0.24697149110264799</v>
      </c>
      <c r="AU824" s="17"/>
      <c r="AV824" s="17">
        <v>0.34577223371889498</v>
      </c>
      <c r="AW824" s="17">
        <v>0.34375397238282102</v>
      </c>
      <c r="AX824" s="17">
        <v>0.24043885466220399</v>
      </c>
      <c r="AY824" s="17"/>
      <c r="AZ824" s="17">
        <v>0.33455091702442402</v>
      </c>
      <c r="BA824" s="17">
        <v>0.23898256292351699</v>
      </c>
    </row>
    <row r="825" spans="2:53" x14ac:dyDescent="0.35">
      <c r="B825" t="s">
        <v>325</v>
      </c>
      <c r="C825" s="17">
        <v>0.21456713261879101</v>
      </c>
      <c r="D825" s="17">
        <v>0.20966932135427299</v>
      </c>
      <c r="E825" s="17">
        <v>0.21977164439830299</v>
      </c>
      <c r="F825" s="17"/>
      <c r="G825" s="17">
        <v>0.24497325693132099</v>
      </c>
      <c r="H825" s="17">
        <v>0.20290025087938901</v>
      </c>
      <c r="I825" s="17">
        <v>0.17669995079074799</v>
      </c>
      <c r="J825" s="17">
        <v>0.20692921990664701</v>
      </c>
      <c r="K825" s="17">
        <v>0.23029534297728799</v>
      </c>
      <c r="L825" s="17">
        <v>0.22742786502429399</v>
      </c>
      <c r="M825" s="17"/>
      <c r="N825" s="17">
        <v>0.220063756141095</v>
      </c>
      <c r="O825" s="17">
        <v>0.21094859608591501</v>
      </c>
      <c r="P825" s="17"/>
      <c r="Q825" s="17">
        <v>0.189675623692416</v>
      </c>
      <c r="R825" s="17">
        <v>0.17629270860544399</v>
      </c>
      <c r="S825" s="17">
        <v>0.228024170361837</v>
      </c>
      <c r="T825" s="17">
        <v>0.226323471357636</v>
      </c>
      <c r="U825" s="17">
        <v>0.21610147251822501</v>
      </c>
      <c r="V825" s="17">
        <v>0.24615757383145001</v>
      </c>
      <c r="W825" s="17">
        <v>0.22142129238810199</v>
      </c>
      <c r="X825" s="17">
        <v>0.18354188716184899</v>
      </c>
      <c r="Y825" s="17">
        <v>0.21558984166248399</v>
      </c>
      <c r="Z825" s="17">
        <v>0.20314576309341401</v>
      </c>
      <c r="AA825" s="17">
        <v>0.272697003583728</v>
      </c>
      <c r="AB825" s="17">
        <v>0.19253470934123601</v>
      </c>
      <c r="AC825" s="17">
        <v>0.33696706817344502</v>
      </c>
      <c r="AD825" s="17">
        <v>0.120687692143327</v>
      </c>
      <c r="AE825" s="17">
        <v>0.24291352885113299</v>
      </c>
      <c r="AF825" s="17"/>
      <c r="AG825" s="17">
        <v>0.190501647963597</v>
      </c>
      <c r="AH825" s="17">
        <v>0.23893753316588501</v>
      </c>
      <c r="AI825" s="17">
        <v>0.20250787729750699</v>
      </c>
      <c r="AJ825" s="17">
        <v>0.240139286826589</v>
      </c>
      <c r="AK825" s="17">
        <v>0.217858667957921</v>
      </c>
      <c r="AL825" s="17">
        <v>0.21291968126143601</v>
      </c>
      <c r="AM825" s="17"/>
      <c r="AN825" s="17">
        <v>0.18816409380205901</v>
      </c>
      <c r="AO825" s="17">
        <v>0.23351631618139401</v>
      </c>
      <c r="AP825" s="17">
        <v>0.24741682793734701</v>
      </c>
      <c r="AQ825" s="17"/>
      <c r="AR825" s="17">
        <v>0.19003103794590001</v>
      </c>
      <c r="AS825" s="17">
        <v>0.236352622778805</v>
      </c>
      <c r="AT825" s="17">
        <v>0.214769789867021</v>
      </c>
      <c r="AU825" s="17"/>
      <c r="AV825" s="17">
        <v>0.16525022801897701</v>
      </c>
      <c r="AW825" s="17">
        <v>0.233099506984144</v>
      </c>
      <c r="AX825" s="17">
        <v>0.21062220673457899</v>
      </c>
      <c r="AY825" s="17"/>
      <c r="AZ825" s="17">
        <v>0.22332692029811799</v>
      </c>
      <c r="BA825" s="17">
        <v>0.20294401990289199</v>
      </c>
    </row>
    <row r="826" spans="2:53" x14ac:dyDescent="0.35">
      <c r="B826" t="s">
        <v>326</v>
      </c>
      <c r="C826" s="17">
        <v>0.23149362054273401</v>
      </c>
      <c r="D826" s="17">
        <v>0.26071829455338003</v>
      </c>
      <c r="E826" s="17">
        <v>0.205844960308014</v>
      </c>
      <c r="F826" s="17"/>
      <c r="G826" s="17">
        <v>0.222121627653487</v>
      </c>
      <c r="H826" s="17">
        <v>0.26027152948677901</v>
      </c>
      <c r="I826" s="17">
        <v>0.248421291192683</v>
      </c>
      <c r="J826" s="17">
        <v>0.24380228093240899</v>
      </c>
      <c r="K826" s="17">
        <v>0.23099645880202099</v>
      </c>
      <c r="L826" s="17">
        <v>0.20095604078149301</v>
      </c>
      <c r="M826" s="17"/>
      <c r="N826" s="17">
        <v>0.24313215527500601</v>
      </c>
      <c r="O826" s="17">
        <v>0.22383174176442999</v>
      </c>
      <c r="P826" s="17"/>
      <c r="Q826" s="17">
        <v>0.20881852074964999</v>
      </c>
      <c r="R826" s="17">
        <v>0.23559243690165199</v>
      </c>
      <c r="S826" s="17">
        <v>0.19960503583015601</v>
      </c>
      <c r="T826" s="17">
        <v>0.22038882119256101</v>
      </c>
      <c r="U826" s="17">
        <v>0.20473511644184</v>
      </c>
      <c r="V826" s="17">
        <v>0.23528550435345599</v>
      </c>
      <c r="W826" s="17">
        <v>0.23137935270222301</v>
      </c>
      <c r="X826" s="17">
        <v>0.18793302047302701</v>
      </c>
      <c r="Y826" s="17">
        <v>0.28277680825262902</v>
      </c>
      <c r="Z826" s="17">
        <v>0.26043890765390598</v>
      </c>
      <c r="AA826" s="17">
        <v>0.27073920314554301</v>
      </c>
      <c r="AB826" s="17">
        <v>0.305116821218755</v>
      </c>
      <c r="AC826" s="17">
        <v>0.23347312062157699</v>
      </c>
      <c r="AD826" s="17">
        <v>0.39719224263331798</v>
      </c>
      <c r="AE826" s="17">
        <v>0.434772156325055</v>
      </c>
      <c r="AF826" s="17"/>
      <c r="AG826" s="17">
        <v>0.24447075009672201</v>
      </c>
      <c r="AH826" s="17">
        <v>0.31174444576109001</v>
      </c>
      <c r="AI826" s="17">
        <v>0.13963581607137401</v>
      </c>
      <c r="AJ826" s="17">
        <v>0.14638967914438</v>
      </c>
      <c r="AK826" s="17">
        <v>0.28336908248690001</v>
      </c>
      <c r="AL826" s="17">
        <v>0.24721773028847799</v>
      </c>
      <c r="AM826" s="17"/>
      <c r="AN826" s="17">
        <v>0.14515634125177099</v>
      </c>
      <c r="AO826" s="17">
        <v>0.202669806324943</v>
      </c>
      <c r="AP826" s="17">
        <v>0.31417247406468002</v>
      </c>
      <c r="AQ826" s="17"/>
      <c r="AR826" s="17">
        <v>0.17545338957592399</v>
      </c>
      <c r="AS826" s="17">
        <v>0.17124551790692399</v>
      </c>
      <c r="AT826" s="17">
        <v>0.282828915583336</v>
      </c>
      <c r="AU826" s="17"/>
      <c r="AV826" s="17">
        <v>0.19982161834109699</v>
      </c>
      <c r="AW826" s="17">
        <v>0.21295703754737</v>
      </c>
      <c r="AX826" s="17">
        <v>0.263518289704335</v>
      </c>
      <c r="AY826" s="17"/>
      <c r="AZ826" s="17">
        <v>0.203858316471311</v>
      </c>
      <c r="BA826" s="17">
        <v>0.26816211821857699</v>
      </c>
    </row>
    <row r="827" spans="2:53" x14ac:dyDescent="0.35">
      <c r="B827" t="s">
        <v>130</v>
      </c>
      <c r="C827" s="17">
        <v>0.10766153052951299</v>
      </c>
      <c r="D827" s="17">
        <v>6.2126578679772899E-2</v>
      </c>
      <c r="E827" s="17">
        <v>0.14929949012073901</v>
      </c>
      <c r="F827" s="17"/>
      <c r="G827" s="17">
        <v>0.12903380183052399</v>
      </c>
      <c r="H827" s="17">
        <v>0.101778580876594</v>
      </c>
      <c r="I827" s="17">
        <v>0.109952661343644</v>
      </c>
      <c r="J827" s="17">
        <v>0.121356046516019</v>
      </c>
      <c r="K827" s="17">
        <v>0.118484220828687</v>
      </c>
      <c r="L827" s="17">
        <v>8.5543317381758799E-2</v>
      </c>
      <c r="M827" s="17"/>
      <c r="N827" s="17">
        <v>8.9167949696570006E-2</v>
      </c>
      <c r="O827" s="17">
        <v>0.119836222428303</v>
      </c>
      <c r="P827" s="17"/>
      <c r="Q827" s="17">
        <v>0.16418652669842199</v>
      </c>
      <c r="R827" s="17">
        <v>0.13215780275387601</v>
      </c>
      <c r="S827" s="17">
        <v>0.15762572872011199</v>
      </c>
      <c r="T827" s="17">
        <v>0.11230721056342099</v>
      </c>
      <c r="U827" s="17">
        <v>0.10609536355028901</v>
      </c>
      <c r="V827" s="17">
        <v>9.6850987836157795E-2</v>
      </c>
      <c r="W827" s="17">
        <v>6.6422855130475106E-2</v>
      </c>
      <c r="X827" s="17">
        <v>9.7931714068975301E-2</v>
      </c>
      <c r="Y827" s="17">
        <v>7.3525861104595996E-2</v>
      </c>
      <c r="Z827" s="17">
        <v>8.1176180200889694E-2</v>
      </c>
      <c r="AA827" s="17">
        <v>3.4425105772953803E-2</v>
      </c>
      <c r="AB827" s="17">
        <v>2.03811876455307E-2</v>
      </c>
      <c r="AC827" s="17">
        <v>0</v>
      </c>
      <c r="AD827" s="17">
        <v>0</v>
      </c>
      <c r="AE827" s="17">
        <v>4.2170814616019903E-2</v>
      </c>
      <c r="AF827" s="17"/>
      <c r="AG827" s="17">
        <v>2.9721563394021301E-2</v>
      </c>
      <c r="AH827" s="17">
        <v>8.7297395642126296E-2</v>
      </c>
      <c r="AI827" s="17">
        <v>5.3826893809592498E-2</v>
      </c>
      <c r="AJ827" s="17">
        <v>7.4522680126497903E-2</v>
      </c>
      <c r="AK827" s="17">
        <v>9.6525111662257607E-2</v>
      </c>
      <c r="AL827" s="17">
        <v>0.15869003449024399</v>
      </c>
      <c r="AM827" s="17"/>
      <c r="AN827" s="17">
        <v>7.4707866882323906E-2</v>
      </c>
      <c r="AO827" s="17">
        <v>0.109696206772756</v>
      </c>
      <c r="AP827" s="17">
        <v>6.7771515564179999E-2</v>
      </c>
      <c r="AQ827" s="17"/>
      <c r="AR827" s="17">
        <v>6.4416993132799402E-2</v>
      </c>
      <c r="AS827" s="17">
        <v>7.44211244424232E-2</v>
      </c>
      <c r="AT827" s="17">
        <v>9.6964810838301593E-2</v>
      </c>
      <c r="AU827" s="17"/>
      <c r="AV827" s="17">
        <v>3.3414638050963202E-2</v>
      </c>
      <c r="AW827" s="17">
        <v>8.2449572290427695E-2</v>
      </c>
      <c r="AX827" s="17">
        <v>0.113243151126159</v>
      </c>
      <c r="AY827" s="17"/>
      <c r="AZ827" s="17">
        <v>6.3906399587529097E-2</v>
      </c>
      <c r="BA827" s="17">
        <v>0.16571896724544799</v>
      </c>
    </row>
    <row r="828" spans="2:53" x14ac:dyDescent="0.35">
      <c r="C828" s="17"/>
      <c r="D828" s="17"/>
      <c r="E828" s="17"/>
      <c r="F828" s="17"/>
      <c r="G828" s="17"/>
      <c r="H828" s="17"/>
      <c r="I828" s="17"/>
      <c r="J828" s="17"/>
      <c r="K828" s="17"/>
      <c r="L828" s="17"/>
      <c r="M828" s="17"/>
      <c r="N828" s="17"/>
      <c r="O828" s="17"/>
      <c r="P828" s="17"/>
      <c r="Q828" s="17"/>
      <c r="R828" s="17"/>
      <c r="S828" s="17"/>
      <c r="T828" s="17"/>
      <c r="U828" s="17"/>
      <c r="V828" s="17"/>
      <c r="W828" s="17"/>
      <c r="X828" s="17"/>
      <c r="Y828" s="17"/>
      <c r="Z828" s="17"/>
      <c r="AA828" s="17"/>
      <c r="AB828" s="17"/>
      <c r="AC828" s="17"/>
      <c r="AD828" s="17"/>
      <c r="AE828" s="17"/>
      <c r="AF828" s="17"/>
      <c r="AG828" s="17"/>
      <c r="AH828" s="17"/>
      <c r="AI828" s="17"/>
      <c r="AJ828" s="17"/>
      <c r="AK828" s="17"/>
      <c r="AL828" s="17"/>
      <c r="AM828" s="17"/>
      <c r="AN828" s="17"/>
      <c r="AO828" s="17"/>
      <c r="AP828" s="17"/>
      <c r="AQ828" s="17"/>
      <c r="AR828" s="17"/>
      <c r="AS828" s="17"/>
      <c r="AT828" s="17"/>
      <c r="AU828" s="17"/>
      <c r="AV828" s="17"/>
      <c r="AW828" s="17"/>
      <c r="AX828" s="17"/>
      <c r="AY828" s="17"/>
      <c r="AZ828" s="17"/>
      <c r="BA828" s="17"/>
    </row>
    <row r="829" spans="2:53" x14ac:dyDescent="0.35">
      <c r="B829" s="6" t="s">
        <v>414</v>
      </c>
      <c r="C829" s="17"/>
      <c r="D829" s="17"/>
      <c r="E829" s="17"/>
      <c r="F829" s="17"/>
      <c r="G829" s="17"/>
      <c r="H829" s="17"/>
      <c r="I829" s="17"/>
      <c r="J829" s="17"/>
      <c r="K829" s="17"/>
      <c r="L829" s="17"/>
      <c r="M829" s="17"/>
      <c r="N829" s="17"/>
      <c r="O829" s="17"/>
      <c r="P829" s="17"/>
      <c r="Q829" s="17"/>
      <c r="R829" s="17"/>
      <c r="S829" s="17"/>
      <c r="T829" s="17"/>
      <c r="U829" s="17"/>
      <c r="V829" s="17"/>
      <c r="W829" s="17"/>
      <c r="X829" s="17"/>
      <c r="Y829" s="17"/>
      <c r="Z829" s="17"/>
      <c r="AA829" s="17"/>
      <c r="AB829" s="17"/>
      <c r="AC829" s="17"/>
      <c r="AD829" s="17"/>
      <c r="AE829" s="17"/>
      <c r="AF829" s="17"/>
      <c r="AG829" s="17"/>
      <c r="AH829" s="17"/>
      <c r="AI829" s="17"/>
      <c r="AJ829" s="17"/>
      <c r="AK829" s="17"/>
      <c r="AL829" s="17"/>
      <c r="AM829" s="17"/>
      <c r="AN829" s="17"/>
      <c r="AO829" s="17"/>
      <c r="AP829" s="17"/>
      <c r="AQ829" s="17"/>
      <c r="AR829" s="17"/>
      <c r="AS829" s="17"/>
      <c r="AT829" s="17"/>
      <c r="AU829" s="17"/>
      <c r="AV829" s="17"/>
      <c r="AW829" s="17"/>
      <c r="AX829" s="17"/>
      <c r="AY829" s="17"/>
      <c r="AZ829" s="17"/>
      <c r="BA829" s="17"/>
    </row>
    <row r="830" spans="2:53" x14ac:dyDescent="0.35">
      <c r="B830" s="21" t="s">
        <v>86</v>
      </c>
      <c r="C830" s="17"/>
      <c r="D830" s="17"/>
      <c r="E830" s="17"/>
      <c r="F830" s="17"/>
      <c r="G830" s="17"/>
      <c r="H830" s="17"/>
      <c r="I830" s="17"/>
      <c r="J830" s="17"/>
      <c r="K830" s="17"/>
      <c r="L830" s="17"/>
      <c r="M830" s="17"/>
      <c r="N830" s="17"/>
      <c r="O830" s="17"/>
      <c r="P830" s="17"/>
      <c r="Q830" s="17"/>
      <c r="R830" s="17"/>
      <c r="S830" s="17"/>
      <c r="T830" s="17"/>
      <c r="U830" s="17"/>
      <c r="V830" s="17"/>
      <c r="W830" s="17"/>
      <c r="X830" s="17"/>
      <c r="Y830" s="17"/>
      <c r="Z830" s="17"/>
      <c r="AA830" s="17"/>
      <c r="AB830" s="17"/>
      <c r="AC830" s="17"/>
      <c r="AD830" s="17"/>
      <c r="AE830" s="17"/>
      <c r="AF830" s="17"/>
      <c r="AG830" s="17"/>
      <c r="AH830" s="17"/>
      <c r="AI830" s="17"/>
      <c r="AJ830" s="17"/>
      <c r="AK830" s="17"/>
      <c r="AL830" s="17"/>
      <c r="AM830" s="17"/>
      <c r="AN830" s="17"/>
      <c r="AO830" s="17"/>
      <c r="AP830" s="17"/>
      <c r="AQ830" s="17"/>
      <c r="AR830" s="17"/>
      <c r="AS830" s="17"/>
      <c r="AT830" s="17"/>
      <c r="AU830" s="17"/>
      <c r="AV830" s="17"/>
      <c r="AW830" s="17"/>
      <c r="AX830" s="17"/>
      <c r="AY830" s="17"/>
      <c r="AZ830" s="17"/>
      <c r="BA830" s="17"/>
    </row>
    <row r="831" spans="2:53" x14ac:dyDescent="0.35">
      <c r="B831" t="s">
        <v>322</v>
      </c>
      <c r="C831" s="17">
        <v>0.358221247421394</v>
      </c>
      <c r="D831" s="17">
        <v>0.35421079045050802</v>
      </c>
      <c r="E831" s="17">
        <v>0.35955961529965202</v>
      </c>
      <c r="F831" s="17"/>
      <c r="G831" s="17">
        <v>0.20669767750352</v>
      </c>
      <c r="H831" s="17">
        <v>0.34790086490157301</v>
      </c>
      <c r="I831" s="17">
        <v>0.38002233829210502</v>
      </c>
      <c r="J831" s="17">
        <v>0.32778878843282799</v>
      </c>
      <c r="K831" s="17">
        <v>0.377833319831542</v>
      </c>
      <c r="L831" s="17">
        <v>0.418570554096449</v>
      </c>
      <c r="M831" s="17"/>
      <c r="N831" s="17">
        <v>0.35420268778019198</v>
      </c>
      <c r="O831" s="17">
        <v>0.36086674511870298</v>
      </c>
      <c r="P831" s="17"/>
      <c r="Q831" s="17">
        <v>0.25336424222068299</v>
      </c>
      <c r="R831" s="17">
        <v>0.41845974536848102</v>
      </c>
      <c r="S831" s="17">
        <v>0.36394803248323898</v>
      </c>
      <c r="T831" s="17">
        <v>0.40821230203474002</v>
      </c>
      <c r="U831" s="17">
        <v>0.397974981210033</v>
      </c>
      <c r="V831" s="17">
        <v>0.37991684165084</v>
      </c>
      <c r="W831" s="17">
        <v>0.37685274452913797</v>
      </c>
      <c r="X831" s="17">
        <v>0.40972324216310402</v>
      </c>
      <c r="Y831" s="17">
        <v>0.26299576176599099</v>
      </c>
      <c r="Z831" s="17">
        <v>0.32447610087079998</v>
      </c>
      <c r="AA831" s="17">
        <v>0.27364962926062503</v>
      </c>
      <c r="AB831" s="17">
        <v>0.21489299326417999</v>
      </c>
      <c r="AC831" s="17">
        <v>0.59047148022708995</v>
      </c>
      <c r="AD831" s="17">
        <v>0.26089998683444698</v>
      </c>
      <c r="AE831" s="17">
        <v>0.24034579139088699</v>
      </c>
      <c r="AF831" s="17"/>
      <c r="AG831" s="17">
        <v>0.36888029480601298</v>
      </c>
      <c r="AH831" s="17">
        <v>0.32763682093199997</v>
      </c>
      <c r="AI831" s="17">
        <v>0.56246733989413999</v>
      </c>
      <c r="AJ831" s="17">
        <v>0.49366123245650401</v>
      </c>
      <c r="AK831" s="17">
        <v>0.26321319958420503</v>
      </c>
      <c r="AL831" s="17">
        <v>0.29580651034885502</v>
      </c>
      <c r="AM831" s="17"/>
      <c r="AN831" s="17">
        <v>0.51587451509258198</v>
      </c>
      <c r="AO831" s="17">
        <v>0.29489452957076501</v>
      </c>
      <c r="AP831" s="17">
        <v>0.302482323145357</v>
      </c>
      <c r="AQ831" s="17"/>
      <c r="AR831" s="17">
        <v>0.35655661495434299</v>
      </c>
      <c r="AS831" s="17">
        <v>0.30824348652723099</v>
      </c>
      <c r="AT831" s="17">
        <v>0.41625264351671898</v>
      </c>
      <c r="AU831" s="17"/>
      <c r="AV831" s="17">
        <v>0.45163319183689599</v>
      </c>
      <c r="AW831" s="17">
        <v>0.352099351662368</v>
      </c>
      <c r="AX831" s="17">
        <v>0.370807261570063</v>
      </c>
      <c r="AY831" s="17"/>
      <c r="AZ831" s="17">
        <v>0.390224195768476</v>
      </c>
      <c r="BA831" s="17">
        <v>0.315757446985104</v>
      </c>
    </row>
    <row r="832" spans="2:53" x14ac:dyDescent="0.35">
      <c r="B832" t="s">
        <v>323</v>
      </c>
      <c r="C832" s="17">
        <v>0.27329049719229598</v>
      </c>
      <c r="D832" s="17">
        <v>0.28867631854605103</v>
      </c>
      <c r="E832" s="17">
        <v>0.26032878446947499</v>
      </c>
      <c r="F832" s="17"/>
      <c r="G832" s="17">
        <v>0.233107712347005</v>
      </c>
      <c r="H832" s="17">
        <v>0.25644510706824802</v>
      </c>
      <c r="I832" s="17">
        <v>0.27681256981184299</v>
      </c>
      <c r="J832" s="17">
        <v>0.27336729353286299</v>
      </c>
      <c r="K832" s="17">
        <v>0.29516141843331201</v>
      </c>
      <c r="L832" s="17">
        <v>0.28306952815832198</v>
      </c>
      <c r="M832" s="17"/>
      <c r="N832" s="17">
        <v>0.26577147209665802</v>
      </c>
      <c r="O832" s="17">
        <v>0.27824042088449902</v>
      </c>
      <c r="P832" s="17"/>
      <c r="Q832" s="17">
        <v>0.23358881860663699</v>
      </c>
      <c r="R832" s="17">
        <v>0.23045877069440299</v>
      </c>
      <c r="S832" s="17">
        <v>0.24377435495898001</v>
      </c>
      <c r="T832" s="17">
        <v>0.24708378781899801</v>
      </c>
      <c r="U832" s="17">
        <v>0.24751335416305001</v>
      </c>
      <c r="V832" s="17">
        <v>0.310219684672289</v>
      </c>
      <c r="W832" s="17">
        <v>0.32635994009993902</v>
      </c>
      <c r="X832" s="17">
        <v>0.325115586357209</v>
      </c>
      <c r="Y832" s="17">
        <v>0.32097837219737502</v>
      </c>
      <c r="Z832" s="17">
        <v>0.33903127953213802</v>
      </c>
      <c r="AA832" s="17">
        <v>0.264364422550185</v>
      </c>
      <c r="AB832" s="17">
        <v>0.316391224808725</v>
      </c>
      <c r="AC832" s="17">
        <v>0.21331936503564899</v>
      </c>
      <c r="AD832" s="17">
        <v>0.42122648245480199</v>
      </c>
      <c r="AE832" s="17">
        <v>0.22251771240989701</v>
      </c>
      <c r="AF832" s="17"/>
      <c r="AG832" s="17">
        <v>0.34573305018185302</v>
      </c>
      <c r="AH832" s="17">
        <v>0.26306781001374702</v>
      </c>
      <c r="AI832" s="17">
        <v>0.22793196545872799</v>
      </c>
      <c r="AJ832" s="17">
        <v>0.26924561916052597</v>
      </c>
      <c r="AK832" s="17">
        <v>0.31397314991323599</v>
      </c>
      <c r="AL832" s="17">
        <v>0.23645209055511601</v>
      </c>
      <c r="AM832" s="17"/>
      <c r="AN832" s="17">
        <v>0.26145845033377701</v>
      </c>
      <c r="AO832" s="17">
        <v>0.33052217366772602</v>
      </c>
      <c r="AP832" s="17">
        <v>0.27068358397638997</v>
      </c>
      <c r="AQ832" s="17"/>
      <c r="AR832" s="17">
        <v>0.348738732737362</v>
      </c>
      <c r="AS832" s="17">
        <v>0.36475948137956099</v>
      </c>
      <c r="AT832" s="17">
        <v>0.21290951043261699</v>
      </c>
      <c r="AU832" s="17"/>
      <c r="AV832" s="17">
        <v>0.25089258287566601</v>
      </c>
      <c r="AW832" s="17">
        <v>0.33809955550609599</v>
      </c>
      <c r="AX832" s="17">
        <v>0.21249610104806901</v>
      </c>
      <c r="AY832" s="17"/>
      <c r="AZ832" s="17">
        <v>0.27991859234588301</v>
      </c>
      <c r="BA832" s="17">
        <v>0.26449586655944901</v>
      </c>
    </row>
    <row r="833" spans="2:53" x14ac:dyDescent="0.35">
      <c r="B833" t="s">
        <v>325</v>
      </c>
      <c r="C833" s="17">
        <v>0.14460125466113799</v>
      </c>
      <c r="D833" s="17">
        <v>0.161024649933247</v>
      </c>
      <c r="E833" s="17">
        <v>0.13023935475758899</v>
      </c>
      <c r="F833" s="17"/>
      <c r="G833" s="17">
        <v>0.242232151485614</v>
      </c>
      <c r="H833" s="17">
        <v>0.16947876419635199</v>
      </c>
      <c r="I833" s="17">
        <v>0.118188489506942</v>
      </c>
      <c r="J833" s="17">
        <v>0.142389701261979</v>
      </c>
      <c r="K833" s="17">
        <v>0.14036197594187599</v>
      </c>
      <c r="L833" s="17">
        <v>0.11198071090508201</v>
      </c>
      <c r="M833" s="17"/>
      <c r="N833" s="17">
        <v>0.144769071659714</v>
      </c>
      <c r="O833" s="17">
        <v>0.144490777394918</v>
      </c>
      <c r="P833" s="17"/>
      <c r="Q833" s="17">
        <v>0.23048352936015801</v>
      </c>
      <c r="R833" s="17">
        <v>0.148605207311442</v>
      </c>
      <c r="S833" s="17">
        <v>0.16239549393057301</v>
      </c>
      <c r="T833" s="17">
        <v>0.123518798223118</v>
      </c>
      <c r="U833" s="17">
        <v>0.13074187324370501</v>
      </c>
      <c r="V833" s="17">
        <v>0.10365012150559599</v>
      </c>
      <c r="W833" s="17">
        <v>0.13668440663314399</v>
      </c>
      <c r="X833" s="17">
        <v>0.103114350300593</v>
      </c>
      <c r="Y833" s="17">
        <v>0.16664159753989499</v>
      </c>
      <c r="Z833" s="17">
        <v>0.10463662004111</v>
      </c>
      <c r="AA833" s="17">
        <v>0.20112498664006501</v>
      </c>
      <c r="AB833" s="17">
        <v>0.22921184395114499</v>
      </c>
      <c r="AC833" s="17">
        <v>5.0458351960097597E-2</v>
      </c>
      <c r="AD833" s="17">
        <v>0.22464544326497499</v>
      </c>
      <c r="AE833" s="17">
        <v>0.14482999884068501</v>
      </c>
      <c r="AF833" s="17"/>
      <c r="AG833" s="17">
        <v>0.121294168873245</v>
      </c>
      <c r="AH833" s="17">
        <v>0.16503303766010899</v>
      </c>
      <c r="AI833" s="17">
        <v>8.5423397354930194E-2</v>
      </c>
      <c r="AJ833" s="17">
        <v>0.121511587524456</v>
      </c>
      <c r="AK833" s="17">
        <v>0.16118874798271801</v>
      </c>
      <c r="AL833" s="17">
        <v>0.162491156230683</v>
      </c>
      <c r="AM833" s="17"/>
      <c r="AN833" s="17">
        <v>8.7533551973933504E-2</v>
      </c>
      <c r="AO833" s="17">
        <v>0.166194831012654</v>
      </c>
      <c r="AP833" s="17">
        <v>0.182448267672526</v>
      </c>
      <c r="AQ833" s="17"/>
      <c r="AR833" s="17">
        <v>0.118775549822443</v>
      </c>
      <c r="AS833" s="17">
        <v>0.16005930904736701</v>
      </c>
      <c r="AT833" s="17">
        <v>0.13929551083889399</v>
      </c>
      <c r="AU833" s="17"/>
      <c r="AV833" s="17">
        <v>0.12930210469433501</v>
      </c>
      <c r="AW833" s="17">
        <v>0.147526409781079</v>
      </c>
      <c r="AX833" s="17">
        <v>0.14403567407794801</v>
      </c>
      <c r="AY833" s="17"/>
      <c r="AZ833" s="17">
        <v>0.15171181126761701</v>
      </c>
      <c r="BA833" s="17">
        <v>0.13516645967119501</v>
      </c>
    </row>
    <row r="834" spans="2:53" x14ac:dyDescent="0.35">
      <c r="B834" t="s">
        <v>326</v>
      </c>
      <c r="C834" s="17">
        <v>0.13467379019273901</v>
      </c>
      <c r="D834" s="17">
        <v>0.13725616313035099</v>
      </c>
      <c r="E834" s="17">
        <v>0.132815840762179</v>
      </c>
      <c r="F834" s="17"/>
      <c r="G834" s="17">
        <v>0.17752858445912201</v>
      </c>
      <c r="H834" s="17">
        <v>0.13890582956303499</v>
      </c>
      <c r="I834" s="17">
        <v>0.15227439553958899</v>
      </c>
      <c r="J834" s="17">
        <v>0.13549957657060699</v>
      </c>
      <c r="K834" s="17">
        <v>9.4880887092023705E-2</v>
      </c>
      <c r="L834" s="17">
        <v>0.128554975839306</v>
      </c>
      <c r="M834" s="17"/>
      <c r="N834" s="17">
        <v>0.154015619229812</v>
      </c>
      <c r="O834" s="17">
        <v>0.121940679638726</v>
      </c>
      <c r="P834" s="17"/>
      <c r="Q834" s="17">
        <v>0.101082226928429</v>
      </c>
      <c r="R834" s="17">
        <v>0.107175638995872</v>
      </c>
      <c r="S834" s="17">
        <v>0.10618842153509001</v>
      </c>
      <c r="T834" s="17">
        <v>0.12631723634699499</v>
      </c>
      <c r="U834" s="17">
        <v>0.14756700646929499</v>
      </c>
      <c r="V834" s="17">
        <v>0.120093051873599</v>
      </c>
      <c r="W834" s="17">
        <v>0.10439433145815501</v>
      </c>
      <c r="X834" s="17">
        <v>0.10406431547827399</v>
      </c>
      <c r="Y834" s="17">
        <v>0.17218254213658701</v>
      </c>
      <c r="Z834" s="17">
        <v>0.19604487797032699</v>
      </c>
      <c r="AA834" s="17">
        <v>0.22635306237924899</v>
      </c>
      <c r="AB834" s="17">
        <v>0.21242465642536501</v>
      </c>
      <c r="AC834" s="17">
        <v>0.14575080277716401</v>
      </c>
      <c r="AD834" s="17">
        <v>9.3228087445775806E-2</v>
      </c>
      <c r="AE834" s="17">
        <v>0.350135682742512</v>
      </c>
      <c r="AF834" s="17"/>
      <c r="AG834" s="17">
        <v>0.14337583168204501</v>
      </c>
      <c r="AH834" s="17">
        <v>0.16410385463093799</v>
      </c>
      <c r="AI834" s="17">
        <v>0.100768827062286</v>
      </c>
      <c r="AJ834" s="17">
        <v>4.5719348800923001E-2</v>
      </c>
      <c r="AK834" s="17">
        <v>0.21491990898712399</v>
      </c>
      <c r="AL834" s="17">
        <v>0.16608154573726699</v>
      </c>
      <c r="AM834" s="17"/>
      <c r="AN834" s="17">
        <v>7.7209394727718497E-2</v>
      </c>
      <c r="AO834" s="17">
        <v>0.12043492886283901</v>
      </c>
      <c r="AP834" s="17">
        <v>0.18384954081628399</v>
      </c>
      <c r="AQ834" s="17"/>
      <c r="AR834" s="17">
        <v>0.15571732359427801</v>
      </c>
      <c r="AS834" s="17">
        <v>0.117217895433698</v>
      </c>
      <c r="AT834" s="17">
        <v>0.14965531216070599</v>
      </c>
      <c r="AU834" s="17"/>
      <c r="AV834" s="17">
        <v>0.157390709174803</v>
      </c>
      <c r="AW834" s="17">
        <v>0.10538347941647599</v>
      </c>
      <c r="AX834" s="17">
        <v>0.17963435303554001</v>
      </c>
      <c r="AY834" s="17"/>
      <c r="AZ834" s="17">
        <v>0.12976268718967099</v>
      </c>
      <c r="BA834" s="17">
        <v>0.14119019285610099</v>
      </c>
    </row>
    <row r="835" spans="2:53" x14ac:dyDescent="0.35">
      <c r="B835" t="s">
        <v>130</v>
      </c>
      <c r="C835" s="17">
        <v>8.9213210532433099E-2</v>
      </c>
      <c r="D835" s="17">
        <v>5.8832077939842298E-2</v>
      </c>
      <c r="E835" s="17">
        <v>0.117056404711105</v>
      </c>
      <c r="F835" s="17"/>
      <c r="G835" s="17">
        <v>0.14043387420473999</v>
      </c>
      <c r="H835" s="17">
        <v>8.7269434270791396E-2</v>
      </c>
      <c r="I835" s="17">
        <v>7.2702206849521694E-2</v>
      </c>
      <c r="J835" s="17">
        <v>0.120954640201724</v>
      </c>
      <c r="K835" s="17">
        <v>9.1762398701246001E-2</v>
      </c>
      <c r="L835" s="17">
        <v>5.7824231000841303E-2</v>
      </c>
      <c r="M835" s="17"/>
      <c r="N835" s="17">
        <v>8.1241149233624604E-2</v>
      </c>
      <c r="O835" s="17">
        <v>9.4461376963153598E-2</v>
      </c>
      <c r="P835" s="17"/>
      <c r="Q835" s="17">
        <v>0.18148118288409301</v>
      </c>
      <c r="R835" s="17">
        <v>9.5300637629801302E-2</v>
      </c>
      <c r="S835" s="17">
        <v>0.123693697092118</v>
      </c>
      <c r="T835" s="17">
        <v>9.4867875576148897E-2</v>
      </c>
      <c r="U835" s="17">
        <v>7.6202784913915703E-2</v>
      </c>
      <c r="V835" s="17">
        <v>8.6120300297675798E-2</v>
      </c>
      <c r="W835" s="17">
        <v>5.5708577279623597E-2</v>
      </c>
      <c r="X835" s="17">
        <v>5.7982505700819399E-2</v>
      </c>
      <c r="Y835" s="17">
        <v>7.7201726360152406E-2</v>
      </c>
      <c r="Z835" s="17">
        <v>3.58111215856243E-2</v>
      </c>
      <c r="AA835" s="17">
        <v>3.4507899169875601E-2</v>
      </c>
      <c r="AB835" s="17">
        <v>2.7079281550585602E-2</v>
      </c>
      <c r="AC835" s="17">
        <v>0</v>
      </c>
      <c r="AD835" s="17">
        <v>0</v>
      </c>
      <c r="AE835" s="17">
        <v>4.2170814616019903E-2</v>
      </c>
      <c r="AF835" s="17"/>
      <c r="AG835" s="17">
        <v>2.0716654456844501E-2</v>
      </c>
      <c r="AH835" s="17">
        <v>8.0158476763205103E-2</v>
      </c>
      <c r="AI835" s="17">
        <v>2.34084702299148E-2</v>
      </c>
      <c r="AJ835" s="17">
        <v>6.9862212057591203E-2</v>
      </c>
      <c r="AK835" s="17">
        <v>4.67049935327166E-2</v>
      </c>
      <c r="AL835" s="17">
        <v>0.139168697128079</v>
      </c>
      <c r="AM835" s="17"/>
      <c r="AN835" s="17">
        <v>5.7924087871988501E-2</v>
      </c>
      <c r="AO835" s="17">
        <v>8.7953536886015399E-2</v>
      </c>
      <c r="AP835" s="17">
        <v>6.0536284389442599E-2</v>
      </c>
      <c r="AQ835" s="17"/>
      <c r="AR835" s="17">
        <v>2.0211778891573801E-2</v>
      </c>
      <c r="AS835" s="17">
        <v>4.9719827612143802E-2</v>
      </c>
      <c r="AT835" s="17">
        <v>8.1887023051064795E-2</v>
      </c>
      <c r="AU835" s="17"/>
      <c r="AV835" s="17">
        <v>1.07814114183009E-2</v>
      </c>
      <c r="AW835" s="17">
        <v>5.6891203633981001E-2</v>
      </c>
      <c r="AX835" s="17">
        <v>9.3026610268380397E-2</v>
      </c>
      <c r="AY835" s="17"/>
      <c r="AZ835" s="17">
        <v>4.83827134283525E-2</v>
      </c>
      <c r="BA835" s="17">
        <v>0.143390033928151</v>
      </c>
    </row>
    <row r="836" spans="2:53" x14ac:dyDescent="0.35">
      <c r="C836" s="17"/>
      <c r="D836" s="17"/>
      <c r="E836" s="17"/>
      <c r="F836" s="17"/>
      <c r="G836" s="17"/>
      <c r="H836" s="17"/>
      <c r="I836" s="17"/>
      <c r="J836" s="17"/>
      <c r="K836" s="17"/>
      <c r="L836" s="17"/>
      <c r="M836" s="17"/>
      <c r="N836" s="17"/>
      <c r="O836" s="17"/>
      <c r="P836" s="17"/>
      <c r="Q836" s="17"/>
      <c r="R836" s="17"/>
      <c r="S836" s="17"/>
      <c r="T836" s="17"/>
      <c r="U836" s="17"/>
      <c r="V836" s="17"/>
      <c r="W836" s="17"/>
      <c r="X836" s="17"/>
      <c r="Y836" s="17"/>
      <c r="Z836" s="17"/>
      <c r="AA836" s="17"/>
      <c r="AB836" s="17"/>
      <c r="AC836" s="17"/>
      <c r="AD836" s="17"/>
      <c r="AE836" s="17"/>
      <c r="AF836" s="17"/>
      <c r="AG836" s="17"/>
      <c r="AH836" s="17"/>
      <c r="AI836" s="17"/>
      <c r="AJ836" s="17"/>
      <c r="AK836" s="17"/>
      <c r="AL836" s="17"/>
      <c r="AM836" s="17"/>
      <c r="AN836" s="17"/>
      <c r="AO836" s="17"/>
      <c r="AP836" s="17"/>
      <c r="AQ836" s="17"/>
      <c r="AR836" s="17"/>
      <c r="AS836" s="17"/>
      <c r="AT836" s="17"/>
      <c r="AU836" s="17"/>
      <c r="AV836" s="17"/>
      <c r="AW836" s="17"/>
      <c r="AX836" s="17"/>
      <c r="AY836" s="17"/>
      <c r="AZ836" s="17"/>
      <c r="BA836" s="17"/>
    </row>
    <row r="837" spans="2:53" x14ac:dyDescent="0.35">
      <c r="B837" s="6" t="s">
        <v>415</v>
      </c>
      <c r="C837" s="17"/>
      <c r="D837" s="17"/>
      <c r="E837" s="17"/>
      <c r="F837" s="17"/>
      <c r="G837" s="17"/>
      <c r="H837" s="17"/>
      <c r="I837" s="17"/>
      <c r="J837" s="17"/>
      <c r="K837" s="17"/>
      <c r="L837" s="17"/>
      <c r="M837" s="17"/>
      <c r="N837" s="17"/>
      <c r="O837" s="17"/>
      <c r="P837" s="17"/>
      <c r="Q837" s="17"/>
      <c r="R837" s="17"/>
      <c r="S837" s="17"/>
      <c r="T837" s="17"/>
      <c r="U837" s="17"/>
      <c r="V837" s="17"/>
      <c r="W837" s="17"/>
      <c r="X837" s="17"/>
      <c r="Y837" s="17"/>
      <c r="Z837" s="17"/>
      <c r="AA837" s="17"/>
      <c r="AB837" s="17"/>
      <c r="AC837" s="17"/>
      <c r="AD837" s="17"/>
      <c r="AE837" s="17"/>
      <c r="AF837" s="17"/>
      <c r="AG837" s="17"/>
      <c r="AH837" s="17"/>
      <c r="AI837" s="17"/>
      <c r="AJ837" s="17"/>
      <c r="AK837" s="17"/>
      <c r="AL837" s="17"/>
      <c r="AM837" s="17"/>
      <c r="AN837" s="17"/>
      <c r="AO837" s="17"/>
      <c r="AP837" s="17"/>
      <c r="AQ837" s="17"/>
      <c r="AR837" s="17"/>
      <c r="AS837" s="17"/>
      <c r="AT837" s="17"/>
      <c r="AU837" s="17"/>
      <c r="AV837" s="17"/>
      <c r="AW837" s="17"/>
      <c r="AX837" s="17"/>
      <c r="AY837" s="17"/>
      <c r="AZ837" s="17"/>
      <c r="BA837" s="17"/>
    </row>
    <row r="838" spans="2:53" x14ac:dyDescent="0.35">
      <c r="B838" s="21" t="s">
        <v>86</v>
      </c>
      <c r="C838" s="17"/>
      <c r="D838" s="17"/>
      <c r="E838" s="17"/>
      <c r="F838" s="17"/>
      <c r="G838" s="17"/>
      <c r="H838" s="17"/>
      <c r="I838" s="17"/>
      <c r="J838" s="17"/>
      <c r="K838" s="17"/>
      <c r="L838" s="17"/>
      <c r="M838" s="17"/>
      <c r="N838" s="17"/>
      <c r="O838" s="17"/>
      <c r="P838" s="17"/>
      <c r="Q838" s="17"/>
      <c r="R838" s="17"/>
      <c r="S838" s="17"/>
      <c r="T838" s="17"/>
      <c r="U838" s="17"/>
      <c r="V838" s="17"/>
      <c r="W838" s="17"/>
      <c r="X838" s="17"/>
      <c r="Y838" s="17"/>
      <c r="Z838" s="17"/>
      <c r="AA838" s="17"/>
      <c r="AB838" s="17"/>
      <c r="AC838" s="17"/>
      <c r="AD838" s="17"/>
      <c r="AE838" s="17"/>
      <c r="AF838" s="17"/>
      <c r="AG838" s="17"/>
      <c r="AH838" s="17"/>
      <c r="AI838" s="17"/>
      <c r="AJ838" s="17"/>
      <c r="AK838" s="17"/>
      <c r="AL838" s="17"/>
      <c r="AM838" s="17"/>
      <c r="AN838" s="17"/>
      <c r="AO838" s="17"/>
      <c r="AP838" s="17"/>
      <c r="AQ838" s="17"/>
      <c r="AR838" s="17"/>
      <c r="AS838" s="17"/>
      <c r="AT838" s="17"/>
      <c r="AU838" s="17"/>
      <c r="AV838" s="17"/>
      <c r="AW838" s="17"/>
      <c r="AX838" s="17"/>
      <c r="AY838" s="17"/>
      <c r="AZ838" s="17"/>
      <c r="BA838" s="17"/>
    </row>
    <row r="839" spans="2:53" x14ac:dyDescent="0.35">
      <c r="B839" t="s">
        <v>322</v>
      </c>
      <c r="C839" s="17">
        <v>0.26696104750656902</v>
      </c>
      <c r="D839" s="17">
        <v>0.29031019060112701</v>
      </c>
      <c r="E839" s="17">
        <v>0.24374871035284801</v>
      </c>
      <c r="F839" s="17"/>
      <c r="G839" s="17">
        <v>0.116308334629111</v>
      </c>
      <c r="H839" s="17">
        <v>0.20143445048730099</v>
      </c>
      <c r="I839" s="17">
        <v>0.284913184196109</v>
      </c>
      <c r="J839" s="17">
        <v>0.244945505320844</v>
      </c>
      <c r="K839" s="17">
        <v>0.312391887091584</v>
      </c>
      <c r="L839" s="17">
        <v>0.33910442622060699</v>
      </c>
      <c r="M839" s="17"/>
      <c r="N839" s="17">
        <v>0.256307289029442</v>
      </c>
      <c r="O839" s="17">
        <v>0.27397462849960802</v>
      </c>
      <c r="P839" s="17"/>
      <c r="Q839" s="17">
        <v>0.18148770268519901</v>
      </c>
      <c r="R839" s="17">
        <v>0.28848090530728798</v>
      </c>
      <c r="S839" s="17">
        <v>0.29750187849380999</v>
      </c>
      <c r="T839" s="17">
        <v>0.25785745510800501</v>
      </c>
      <c r="U839" s="17">
        <v>0.32691368094163697</v>
      </c>
      <c r="V839" s="17">
        <v>0.263203457538351</v>
      </c>
      <c r="W839" s="17">
        <v>0.25302377844156099</v>
      </c>
      <c r="X839" s="17">
        <v>0.32631130002118203</v>
      </c>
      <c r="Y839" s="17">
        <v>0.193178762846758</v>
      </c>
      <c r="Z839" s="17">
        <v>0.25246643006371999</v>
      </c>
      <c r="AA839" s="17">
        <v>0.28254487046399901</v>
      </c>
      <c r="AB839" s="17">
        <v>0.266604703882171</v>
      </c>
      <c r="AC839" s="17">
        <v>0.46403574645877499</v>
      </c>
      <c r="AD839" s="17">
        <v>0.26172282278487002</v>
      </c>
      <c r="AE839" s="17">
        <v>0.216877426791724</v>
      </c>
      <c r="AF839" s="17"/>
      <c r="AG839" s="17">
        <v>0.30769158353537901</v>
      </c>
      <c r="AH839" s="17">
        <v>0.263535916296957</v>
      </c>
      <c r="AI839" s="17">
        <v>0.26586408772654402</v>
      </c>
      <c r="AJ839" s="17">
        <v>0.34425362103226997</v>
      </c>
      <c r="AK839" s="17">
        <v>0.20291429873746</v>
      </c>
      <c r="AL839" s="17">
        <v>0.21429910875109401</v>
      </c>
      <c r="AM839" s="17"/>
      <c r="AN839" s="17">
        <v>0.34085341001092201</v>
      </c>
      <c r="AO839" s="17">
        <v>0.244605183427717</v>
      </c>
      <c r="AP839" s="17">
        <v>0.24311851773038701</v>
      </c>
      <c r="AQ839" s="17"/>
      <c r="AR839" s="17">
        <v>0.31512804850308102</v>
      </c>
      <c r="AS839" s="17">
        <v>0.23811109316391599</v>
      </c>
      <c r="AT839" s="17">
        <v>0.29398288728294403</v>
      </c>
      <c r="AU839" s="17"/>
      <c r="AV839" s="17">
        <v>0.34655397420649497</v>
      </c>
      <c r="AW839" s="17">
        <v>0.276516045386558</v>
      </c>
      <c r="AX839" s="17">
        <v>0.26223633445774502</v>
      </c>
      <c r="AY839" s="17"/>
      <c r="AZ839" s="17">
        <v>0.27744346146030602</v>
      </c>
      <c r="BA839" s="17">
        <v>0.25305223106270502</v>
      </c>
    </row>
    <row r="840" spans="2:53" x14ac:dyDescent="0.35">
      <c r="B840" t="s">
        <v>323</v>
      </c>
      <c r="C840" s="17">
        <v>0.27833862040072299</v>
      </c>
      <c r="D840" s="17">
        <v>0.29442382561842201</v>
      </c>
      <c r="E840" s="17">
        <v>0.26419893052556398</v>
      </c>
      <c r="F840" s="17"/>
      <c r="G840" s="17">
        <v>0.21683704910795901</v>
      </c>
      <c r="H840" s="17">
        <v>0.31856108206101602</v>
      </c>
      <c r="I840" s="17">
        <v>0.27998750152556501</v>
      </c>
      <c r="J840" s="17">
        <v>0.24390810044599801</v>
      </c>
      <c r="K840" s="17">
        <v>0.26541151641626498</v>
      </c>
      <c r="L840" s="17">
        <v>0.309367407445725</v>
      </c>
      <c r="M840" s="17"/>
      <c r="N840" s="17">
        <v>0.30153378362278299</v>
      </c>
      <c r="O840" s="17">
        <v>0.26306878335176698</v>
      </c>
      <c r="P840" s="17"/>
      <c r="Q840" s="17">
        <v>0.24009899728607201</v>
      </c>
      <c r="R840" s="17">
        <v>0.22613025860865099</v>
      </c>
      <c r="S840" s="17">
        <v>0.29302091889951998</v>
      </c>
      <c r="T840" s="17">
        <v>0.28741517631632901</v>
      </c>
      <c r="U840" s="17">
        <v>0.245211902140483</v>
      </c>
      <c r="V840" s="17">
        <v>0.318027405956117</v>
      </c>
      <c r="W840" s="17">
        <v>0.29787893188721698</v>
      </c>
      <c r="X840" s="17">
        <v>0.32490312548098599</v>
      </c>
      <c r="Y840" s="17">
        <v>0.36621873825975798</v>
      </c>
      <c r="Z840" s="17">
        <v>0.29856769714821602</v>
      </c>
      <c r="AA840" s="17">
        <v>0.298493169940928</v>
      </c>
      <c r="AB840" s="17">
        <v>0.19110218184878</v>
      </c>
      <c r="AC840" s="17">
        <v>0.13603726312606701</v>
      </c>
      <c r="AD840" s="17">
        <v>0.20342669437442101</v>
      </c>
      <c r="AE840" s="17">
        <v>0.21493746064309299</v>
      </c>
      <c r="AF840" s="17"/>
      <c r="AG840" s="17">
        <v>0.36053036525766302</v>
      </c>
      <c r="AH840" s="17">
        <v>0.24790671125587499</v>
      </c>
      <c r="AI840" s="17">
        <v>0.41815827203815797</v>
      </c>
      <c r="AJ840" s="17">
        <v>0.26104257745569498</v>
      </c>
      <c r="AK840" s="17">
        <v>0.303632681876568</v>
      </c>
      <c r="AL840" s="17">
        <v>0.233662364172042</v>
      </c>
      <c r="AM840" s="17"/>
      <c r="AN840" s="17">
        <v>0.31440942108630199</v>
      </c>
      <c r="AO840" s="17">
        <v>0.28986708879393902</v>
      </c>
      <c r="AP840" s="17">
        <v>0.2782209508945</v>
      </c>
      <c r="AQ840" s="17"/>
      <c r="AR840" s="17">
        <v>0.29738470131293099</v>
      </c>
      <c r="AS840" s="17">
        <v>0.35344792992040702</v>
      </c>
      <c r="AT840" s="17">
        <v>0.243844361399188</v>
      </c>
      <c r="AU840" s="17"/>
      <c r="AV840" s="17">
        <v>0.32081833914471197</v>
      </c>
      <c r="AW840" s="17">
        <v>0.311704533804402</v>
      </c>
      <c r="AX840" s="17">
        <v>0.24729361151983001</v>
      </c>
      <c r="AY840" s="17"/>
      <c r="AZ840" s="17">
        <v>0.31161917426966501</v>
      </c>
      <c r="BA840" s="17">
        <v>0.23417960159492199</v>
      </c>
    </row>
    <row r="841" spans="2:53" x14ac:dyDescent="0.35">
      <c r="B841" t="s">
        <v>325</v>
      </c>
      <c r="C841" s="17">
        <v>0.163616195062708</v>
      </c>
      <c r="D841" s="17">
        <v>0.16335782743489199</v>
      </c>
      <c r="E841" s="17">
        <v>0.16443534676373001</v>
      </c>
      <c r="F841" s="17"/>
      <c r="G841" s="17">
        <v>0.24954159648729801</v>
      </c>
      <c r="H841" s="17">
        <v>0.172004714059701</v>
      </c>
      <c r="I841" s="17">
        <v>0.158331652820702</v>
      </c>
      <c r="J841" s="17">
        <v>0.18162142820054</v>
      </c>
      <c r="K841" s="17">
        <v>0.11699589309033299</v>
      </c>
      <c r="L841" s="17">
        <v>0.145022229258502</v>
      </c>
      <c r="M841" s="17"/>
      <c r="N841" s="17">
        <v>0.15147522406127001</v>
      </c>
      <c r="O841" s="17">
        <v>0.17160883762500501</v>
      </c>
      <c r="P841" s="17"/>
      <c r="Q841" s="17">
        <v>0.15560157515078901</v>
      </c>
      <c r="R841" s="17">
        <v>0.169342972049005</v>
      </c>
      <c r="S841" s="17">
        <v>0.126744973439715</v>
      </c>
      <c r="T841" s="17">
        <v>0.190068538412861</v>
      </c>
      <c r="U841" s="17">
        <v>0.146702732068835</v>
      </c>
      <c r="V841" s="17">
        <v>0.14646633229832701</v>
      </c>
      <c r="W841" s="17">
        <v>0.176901924554871</v>
      </c>
      <c r="X841" s="17">
        <v>0.14612976592549101</v>
      </c>
      <c r="Y841" s="17">
        <v>8.9020031014051496E-2</v>
      </c>
      <c r="Z841" s="17">
        <v>0.15898443993917599</v>
      </c>
      <c r="AA841" s="17">
        <v>0.179320838607786</v>
      </c>
      <c r="AB841" s="17">
        <v>0.33184919141433</v>
      </c>
      <c r="AC841" s="17">
        <v>0.27861278168986497</v>
      </c>
      <c r="AD841" s="17">
        <v>0.21507694069373001</v>
      </c>
      <c r="AE841" s="17">
        <v>0.29163891505238698</v>
      </c>
      <c r="AF841" s="17"/>
      <c r="AG841" s="17">
        <v>0.144791496633637</v>
      </c>
      <c r="AH841" s="17">
        <v>0.16164441563092899</v>
      </c>
      <c r="AI841" s="17">
        <v>0.13436824053738999</v>
      </c>
      <c r="AJ841" s="17">
        <v>0.15778526425511599</v>
      </c>
      <c r="AK841" s="17">
        <v>0.234215819382951</v>
      </c>
      <c r="AL841" s="17">
        <v>0.173847410319556</v>
      </c>
      <c r="AM841" s="17"/>
      <c r="AN841" s="17">
        <v>0.11969549435787399</v>
      </c>
      <c r="AO841" s="17">
        <v>0.19377817999769401</v>
      </c>
      <c r="AP841" s="17">
        <v>0.18984752580691999</v>
      </c>
      <c r="AQ841" s="17"/>
      <c r="AR841" s="17">
        <v>0.16805712466462999</v>
      </c>
      <c r="AS841" s="17">
        <v>0.194022141144951</v>
      </c>
      <c r="AT841" s="17">
        <v>0.14471400764081099</v>
      </c>
      <c r="AU841" s="17"/>
      <c r="AV841" s="17">
        <v>0.11339500809367301</v>
      </c>
      <c r="AW841" s="17">
        <v>0.174941426341127</v>
      </c>
      <c r="AX841" s="17">
        <v>0.15842715576574501</v>
      </c>
      <c r="AY841" s="17"/>
      <c r="AZ841" s="17">
        <v>0.17526857494536499</v>
      </c>
      <c r="BA841" s="17">
        <v>0.14815498415868</v>
      </c>
    </row>
    <row r="842" spans="2:53" x14ac:dyDescent="0.35">
      <c r="B842" t="s">
        <v>326</v>
      </c>
      <c r="C842" s="17">
        <v>0.18469975157565</v>
      </c>
      <c r="D842" s="17">
        <v>0.18826576714260701</v>
      </c>
      <c r="E842" s="17">
        <v>0.18212954797848999</v>
      </c>
      <c r="F842" s="17"/>
      <c r="G842" s="17">
        <v>0.24532538217341901</v>
      </c>
      <c r="H842" s="17">
        <v>0.21969432295250299</v>
      </c>
      <c r="I842" s="17">
        <v>0.164807422173958</v>
      </c>
      <c r="J842" s="17">
        <v>0.20426317418697901</v>
      </c>
      <c r="K842" s="17">
        <v>0.196850760045608</v>
      </c>
      <c r="L842" s="17">
        <v>0.13280069119645299</v>
      </c>
      <c r="M842" s="17"/>
      <c r="N842" s="17">
        <v>0.20123234551136801</v>
      </c>
      <c r="O842" s="17">
        <v>0.17381601633403401</v>
      </c>
      <c r="P842" s="17"/>
      <c r="Q842" s="17">
        <v>0.21168943619357</v>
      </c>
      <c r="R842" s="17">
        <v>0.162253993517955</v>
      </c>
      <c r="S842" s="17">
        <v>0.116728118814499</v>
      </c>
      <c r="T842" s="17">
        <v>0.16386787264807001</v>
      </c>
      <c r="U842" s="17">
        <v>0.200082015924575</v>
      </c>
      <c r="V842" s="17">
        <v>0.180101792627823</v>
      </c>
      <c r="W842" s="17">
        <v>0.19783415142093599</v>
      </c>
      <c r="X842" s="17">
        <v>0.14720808823536399</v>
      </c>
      <c r="Y842" s="17">
        <v>0.26582038088584098</v>
      </c>
      <c r="Z842" s="17">
        <v>0.25923025083829698</v>
      </c>
      <c r="AA842" s="17">
        <v>0.20532939401103001</v>
      </c>
      <c r="AB842" s="17">
        <v>0.19878311246879199</v>
      </c>
      <c r="AC842" s="17">
        <v>0.121314208725293</v>
      </c>
      <c r="AD842" s="17">
        <v>0.21581579102533199</v>
      </c>
      <c r="AE842" s="17">
        <v>0.23437538289677601</v>
      </c>
      <c r="AF842" s="17"/>
      <c r="AG842" s="17">
        <v>0.145459631885381</v>
      </c>
      <c r="AH842" s="17">
        <v>0.23923340732784101</v>
      </c>
      <c r="AI842" s="17">
        <v>0.15374556848892701</v>
      </c>
      <c r="AJ842" s="17">
        <v>0.128380898346658</v>
      </c>
      <c r="AK842" s="17">
        <v>0.21076603322262499</v>
      </c>
      <c r="AL842" s="17">
        <v>0.214857974474116</v>
      </c>
      <c r="AM842" s="17"/>
      <c r="AN842" s="17">
        <v>0.14823084120124799</v>
      </c>
      <c r="AO842" s="17">
        <v>0.16387001940392401</v>
      </c>
      <c r="AP842" s="17">
        <v>0.225989458147689</v>
      </c>
      <c r="AQ842" s="17"/>
      <c r="AR842" s="17">
        <v>0.17890202502277999</v>
      </c>
      <c r="AS842" s="17">
        <v>0.129051905798408</v>
      </c>
      <c r="AT842" s="17">
        <v>0.22841508355811599</v>
      </c>
      <c r="AU842" s="17"/>
      <c r="AV842" s="17">
        <v>0.178770682362242</v>
      </c>
      <c r="AW842" s="17">
        <v>0.16614756000654299</v>
      </c>
      <c r="AX842" s="17">
        <v>0.22109858248828701</v>
      </c>
      <c r="AY842" s="17"/>
      <c r="AZ842" s="17">
        <v>0.16842781008147201</v>
      </c>
      <c r="BA842" s="17">
        <v>0.20629052717626001</v>
      </c>
    </row>
    <row r="843" spans="2:53" x14ac:dyDescent="0.35">
      <c r="B843" t="s">
        <v>130</v>
      </c>
      <c r="C843" s="17">
        <v>0.106384385454349</v>
      </c>
      <c r="D843" s="17">
        <v>6.3642389202952093E-2</v>
      </c>
      <c r="E843" s="17">
        <v>0.14548746437936899</v>
      </c>
      <c r="F843" s="17"/>
      <c r="G843" s="17">
        <v>0.171987637602214</v>
      </c>
      <c r="H843" s="17">
        <v>8.8305430439478305E-2</v>
      </c>
      <c r="I843" s="17">
        <v>0.111960239283666</v>
      </c>
      <c r="J843" s="17">
        <v>0.12526179184563899</v>
      </c>
      <c r="K843" s="17">
        <v>0.10834994335621</v>
      </c>
      <c r="L843" s="17">
        <v>7.3705245878712702E-2</v>
      </c>
      <c r="M843" s="17"/>
      <c r="N843" s="17">
        <v>8.9451357775137103E-2</v>
      </c>
      <c r="O843" s="17">
        <v>0.117531734189585</v>
      </c>
      <c r="P843" s="17"/>
      <c r="Q843" s="17">
        <v>0.21112228868437</v>
      </c>
      <c r="R843" s="17">
        <v>0.153791870517101</v>
      </c>
      <c r="S843" s="17">
        <v>0.16600411035245499</v>
      </c>
      <c r="T843" s="17">
        <v>0.10079095751473401</v>
      </c>
      <c r="U843" s="17">
        <v>8.1089668924470101E-2</v>
      </c>
      <c r="V843" s="17">
        <v>9.2201011579383305E-2</v>
      </c>
      <c r="W843" s="17">
        <v>7.4361213695415401E-2</v>
      </c>
      <c r="X843" s="17">
        <v>5.5447720336976099E-2</v>
      </c>
      <c r="Y843" s="17">
        <v>8.5762086993590697E-2</v>
      </c>
      <c r="Z843" s="17">
        <v>3.0751182010590999E-2</v>
      </c>
      <c r="AA843" s="17">
        <v>3.4311726976257E-2</v>
      </c>
      <c r="AB843" s="17">
        <v>1.16608103859268E-2</v>
      </c>
      <c r="AC843" s="17">
        <v>0</v>
      </c>
      <c r="AD843" s="17">
        <v>0.103957751121647</v>
      </c>
      <c r="AE843" s="17">
        <v>4.2170814616019903E-2</v>
      </c>
      <c r="AF843" s="17"/>
      <c r="AG843" s="17">
        <v>4.1526922687939498E-2</v>
      </c>
      <c r="AH843" s="17">
        <v>8.7679549488399094E-2</v>
      </c>
      <c r="AI843" s="17">
        <v>2.7863831208979801E-2</v>
      </c>
      <c r="AJ843" s="17">
        <v>0.108537638910262</v>
      </c>
      <c r="AK843" s="17">
        <v>4.8471166780395897E-2</v>
      </c>
      <c r="AL843" s="17">
        <v>0.16333314228319201</v>
      </c>
      <c r="AM843" s="17"/>
      <c r="AN843" s="17">
        <v>7.6810833343654406E-2</v>
      </c>
      <c r="AO843" s="17">
        <v>0.107879528376726</v>
      </c>
      <c r="AP843" s="17">
        <v>6.2823547420503806E-2</v>
      </c>
      <c r="AQ843" s="17"/>
      <c r="AR843" s="17">
        <v>4.0528100496578297E-2</v>
      </c>
      <c r="AS843" s="17">
        <v>8.5366929972318997E-2</v>
      </c>
      <c r="AT843" s="17">
        <v>8.9043660118941201E-2</v>
      </c>
      <c r="AU843" s="17"/>
      <c r="AV843" s="17">
        <v>4.04619961928782E-2</v>
      </c>
      <c r="AW843" s="17">
        <v>7.0690434461368995E-2</v>
      </c>
      <c r="AX843" s="17">
        <v>0.110944315768392</v>
      </c>
      <c r="AY843" s="17"/>
      <c r="AZ843" s="17">
        <v>6.7240979243193097E-2</v>
      </c>
      <c r="BA843" s="17">
        <v>0.158322656007433</v>
      </c>
    </row>
    <row r="844" spans="2:53" x14ac:dyDescent="0.35">
      <c r="C844" s="17"/>
      <c r="D844" s="17"/>
      <c r="E844" s="17"/>
      <c r="F844" s="17"/>
      <c r="G844" s="17"/>
      <c r="H844" s="17"/>
      <c r="I844" s="17"/>
      <c r="J844" s="17"/>
      <c r="K844" s="17"/>
      <c r="L844" s="17"/>
      <c r="M844" s="17"/>
      <c r="N844" s="17"/>
      <c r="O844" s="17"/>
      <c r="P844" s="17"/>
      <c r="Q844" s="17"/>
      <c r="R844" s="17"/>
      <c r="S844" s="17"/>
      <c r="T844" s="17"/>
      <c r="U844" s="17"/>
      <c r="V844" s="17"/>
      <c r="W844" s="17"/>
      <c r="X844" s="17"/>
      <c r="Y844" s="17"/>
      <c r="Z844" s="17"/>
      <c r="AA844" s="17"/>
      <c r="AB844" s="17"/>
      <c r="AC844" s="17"/>
      <c r="AD844" s="17"/>
      <c r="AE844" s="17"/>
      <c r="AF844" s="17"/>
      <c r="AG844" s="17"/>
      <c r="AH844" s="17"/>
      <c r="AI844" s="17"/>
      <c r="AJ844" s="17"/>
      <c r="AK844" s="17"/>
      <c r="AL844" s="17"/>
      <c r="AM844" s="17"/>
      <c r="AN844" s="17"/>
      <c r="AO844" s="17"/>
      <c r="AP844" s="17"/>
      <c r="AQ844" s="17"/>
      <c r="AR844" s="17"/>
      <c r="AS844" s="17"/>
      <c r="AT844" s="17"/>
      <c r="AU844" s="17"/>
      <c r="AV844" s="17"/>
      <c r="AW844" s="17"/>
      <c r="AX844" s="17"/>
      <c r="AY844" s="17"/>
      <c r="AZ844" s="17"/>
      <c r="BA844" s="17"/>
    </row>
    <row r="845" spans="2:53" x14ac:dyDescent="0.35">
      <c r="B845" s="6" t="s">
        <v>416</v>
      </c>
      <c r="C845" s="17"/>
      <c r="D845" s="17"/>
      <c r="E845" s="17"/>
      <c r="F845" s="17"/>
      <c r="G845" s="17"/>
      <c r="H845" s="17"/>
      <c r="I845" s="17"/>
      <c r="J845" s="17"/>
      <c r="K845" s="17"/>
      <c r="L845" s="17"/>
      <c r="M845" s="17"/>
      <c r="N845" s="17"/>
      <c r="O845" s="17"/>
      <c r="P845" s="17"/>
      <c r="Q845" s="17"/>
      <c r="R845" s="17"/>
      <c r="S845" s="17"/>
      <c r="T845" s="17"/>
      <c r="U845" s="17"/>
      <c r="V845" s="17"/>
      <c r="W845" s="17"/>
      <c r="X845" s="17"/>
      <c r="Y845" s="17"/>
      <c r="Z845" s="17"/>
      <c r="AA845" s="17"/>
      <c r="AB845" s="17"/>
      <c r="AC845" s="17"/>
      <c r="AD845" s="17"/>
      <c r="AE845" s="17"/>
      <c r="AF845" s="17"/>
      <c r="AG845" s="17"/>
      <c r="AH845" s="17"/>
      <c r="AI845" s="17"/>
      <c r="AJ845" s="17"/>
      <c r="AK845" s="17"/>
      <c r="AL845" s="17"/>
      <c r="AM845" s="17"/>
      <c r="AN845" s="17"/>
      <c r="AO845" s="17"/>
      <c r="AP845" s="17"/>
      <c r="AQ845" s="17"/>
      <c r="AR845" s="17"/>
      <c r="AS845" s="17"/>
      <c r="AT845" s="17"/>
      <c r="AU845" s="17"/>
      <c r="AV845" s="17"/>
      <c r="AW845" s="17"/>
      <c r="AX845" s="17"/>
      <c r="AY845" s="17"/>
      <c r="AZ845" s="17"/>
      <c r="BA845" s="17"/>
    </row>
    <row r="846" spans="2:53" x14ac:dyDescent="0.35">
      <c r="B846" s="21" t="s">
        <v>86</v>
      </c>
      <c r="C846" s="17"/>
      <c r="D846" s="17"/>
      <c r="E846" s="17"/>
      <c r="F846" s="17"/>
      <c r="G846" s="17"/>
      <c r="H846" s="17"/>
      <c r="I846" s="17"/>
      <c r="J846" s="17"/>
      <c r="K846" s="17"/>
      <c r="L846" s="17"/>
      <c r="M846" s="17"/>
      <c r="N846" s="17"/>
      <c r="O846" s="17"/>
      <c r="P846" s="17"/>
      <c r="Q846" s="17"/>
      <c r="R846" s="17"/>
      <c r="S846" s="17"/>
      <c r="T846" s="17"/>
      <c r="U846" s="17"/>
      <c r="V846" s="17"/>
      <c r="W846" s="17"/>
      <c r="X846" s="17"/>
      <c r="Y846" s="17"/>
      <c r="Z846" s="17"/>
      <c r="AA846" s="17"/>
      <c r="AB846" s="17"/>
      <c r="AC846" s="17"/>
      <c r="AD846" s="17"/>
      <c r="AE846" s="17"/>
      <c r="AF846" s="17"/>
      <c r="AG846" s="17"/>
      <c r="AH846" s="17"/>
      <c r="AI846" s="17"/>
      <c r="AJ846" s="17"/>
      <c r="AK846" s="17"/>
      <c r="AL846" s="17"/>
      <c r="AM846" s="17"/>
      <c r="AN846" s="17"/>
      <c r="AO846" s="17"/>
      <c r="AP846" s="17"/>
      <c r="AQ846" s="17"/>
      <c r="AR846" s="17"/>
      <c r="AS846" s="17"/>
      <c r="AT846" s="17"/>
      <c r="AU846" s="17"/>
      <c r="AV846" s="17"/>
      <c r="AW846" s="17"/>
      <c r="AX846" s="17"/>
      <c r="AY846" s="17"/>
      <c r="AZ846" s="17"/>
      <c r="BA846" s="17"/>
    </row>
    <row r="847" spans="2:53" x14ac:dyDescent="0.35">
      <c r="B847" t="s">
        <v>322</v>
      </c>
      <c r="C847" s="17">
        <v>0.27169991773569702</v>
      </c>
      <c r="D847" s="17">
        <v>0.30217503213999503</v>
      </c>
      <c r="E847" s="17">
        <v>0.24204866202247999</v>
      </c>
      <c r="F847" s="17"/>
      <c r="G847" s="17">
        <v>0.16688472521293399</v>
      </c>
      <c r="H847" s="17">
        <v>0.25455079740250502</v>
      </c>
      <c r="I847" s="17">
        <v>0.288950547056187</v>
      </c>
      <c r="J847" s="17">
        <v>0.257017798142544</v>
      </c>
      <c r="K847" s="17">
        <v>0.27994003625504599</v>
      </c>
      <c r="L847" s="17">
        <v>0.31691089274322298</v>
      </c>
      <c r="M847" s="17"/>
      <c r="N847" s="17">
        <v>0.26901160862802398</v>
      </c>
      <c r="O847" s="17">
        <v>0.27346968506254798</v>
      </c>
      <c r="P847" s="17"/>
      <c r="Q847" s="17">
        <v>0.22173209311403799</v>
      </c>
      <c r="R847" s="17">
        <v>0.219418120823549</v>
      </c>
      <c r="S847" s="17">
        <v>0.270273980565156</v>
      </c>
      <c r="T847" s="17">
        <v>0.28161409272597898</v>
      </c>
      <c r="U847" s="17">
        <v>0.30999732790433399</v>
      </c>
      <c r="V847" s="17">
        <v>0.297579045101942</v>
      </c>
      <c r="W847" s="17">
        <v>0.25626405335109398</v>
      </c>
      <c r="X847" s="17">
        <v>0.33684940594712998</v>
      </c>
      <c r="Y847" s="17">
        <v>0.31294219540928597</v>
      </c>
      <c r="Z847" s="17">
        <v>0.219008119991629</v>
      </c>
      <c r="AA847" s="17">
        <v>0.285263003368185</v>
      </c>
      <c r="AB847" s="17">
        <v>0.25498080607451401</v>
      </c>
      <c r="AC847" s="17">
        <v>0.43353118865386198</v>
      </c>
      <c r="AD847" s="17">
        <v>0.33613201997713998</v>
      </c>
      <c r="AE847" s="17">
        <v>0.27074907196095899</v>
      </c>
      <c r="AF847" s="17"/>
      <c r="AG847" s="17">
        <v>0.290632153975866</v>
      </c>
      <c r="AH847" s="17">
        <v>0.26535914277517503</v>
      </c>
      <c r="AI847" s="17">
        <v>0.38303742541333302</v>
      </c>
      <c r="AJ847" s="17">
        <v>0.35115311120860299</v>
      </c>
      <c r="AK847" s="17">
        <v>0.20758819681896101</v>
      </c>
      <c r="AL847" s="17">
        <v>0.22856600639372901</v>
      </c>
      <c r="AM847" s="17"/>
      <c r="AN847" s="17">
        <v>0.36533040710148001</v>
      </c>
      <c r="AO847" s="17">
        <v>0.229620530076146</v>
      </c>
      <c r="AP847" s="17">
        <v>0.257890176165888</v>
      </c>
      <c r="AQ847" s="17"/>
      <c r="AR847" s="17">
        <v>0.33687722235560102</v>
      </c>
      <c r="AS847" s="17">
        <v>0.23331035725847299</v>
      </c>
      <c r="AT847" s="17">
        <v>0.30792734393186399</v>
      </c>
      <c r="AU847" s="17"/>
      <c r="AV847" s="17">
        <v>0.37718678938460298</v>
      </c>
      <c r="AW847" s="17">
        <v>0.272058222554727</v>
      </c>
      <c r="AX847" s="17">
        <v>0.26676654509082698</v>
      </c>
      <c r="AY847" s="17"/>
      <c r="AZ847" s="17">
        <v>0.31200606690268801</v>
      </c>
      <c r="BA847" s="17">
        <v>0.21821883667966199</v>
      </c>
    </row>
    <row r="848" spans="2:53" x14ac:dyDescent="0.35">
      <c r="B848" t="s">
        <v>323</v>
      </c>
      <c r="C848" s="17">
        <v>0.30393819205989703</v>
      </c>
      <c r="D848" s="17">
        <v>0.32546124086314798</v>
      </c>
      <c r="E848" s="17">
        <v>0.28496356086303498</v>
      </c>
      <c r="F848" s="17"/>
      <c r="G848" s="17">
        <v>0.205851452890043</v>
      </c>
      <c r="H848" s="17">
        <v>0.28154256021316698</v>
      </c>
      <c r="I848" s="17">
        <v>0.30618232087834402</v>
      </c>
      <c r="J848" s="17">
        <v>0.26677002016048701</v>
      </c>
      <c r="K848" s="17">
        <v>0.32274705363406397</v>
      </c>
      <c r="L848" s="17">
        <v>0.36670440143864502</v>
      </c>
      <c r="M848" s="17"/>
      <c r="N848" s="17">
        <v>0.30321036166197701</v>
      </c>
      <c r="O848" s="17">
        <v>0.304417337279489</v>
      </c>
      <c r="P848" s="17"/>
      <c r="Q848" s="17">
        <v>0.200396974549894</v>
      </c>
      <c r="R848" s="17">
        <v>0.327515126886539</v>
      </c>
      <c r="S848" s="17">
        <v>0.26077581387414001</v>
      </c>
      <c r="T848" s="17">
        <v>0.27994756513673702</v>
      </c>
      <c r="U848" s="17">
        <v>0.312695320808554</v>
      </c>
      <c r="V848" s="17">
        <v>0.35178616602393398</v>
      </c>
      <c r="W848" s="17">
        <v>0.35360711213982399</v>
      </c>
      <c r="X848" s="17">
        <v>0.30710395838211502</v>
      </c>
      <c r="Y848" s="17">
        <v>0.24964625764614601</v>
      </c>
      <c r="Z848" s="17">
        <v>0.38292205840971599</v>
      </c>
      <c r="AA848" s="17">
        <v>0.36428224958920002</v>
      </c>
      <c r="AB848" s="17">
        <v>0.337241677359158</v>
      </c>
      <c r="AC848" s="17">
        <v>0.41401195146279002</v>
      </c>
      <c r="AD848" s="17">
        <v>0.44619125006715998</v>
      </c>
      <c r="AE848" s="17">
        <v>0.18166172932757399</v>
      </c>
      <c r="AF848" s="17"/>
      <c r="AG848" s="17">
        <v>0.441630560381293</v>
      </c>
      <c r="AH848" s="17">
        <v>0.30499779893116902</v>
      </c>
      <c r="AI848" s="17">
        <v>0.28166455532845303</v>
      </c>
      <c r="AJ848" s="17">
        <v>0.32917566761160899</v>
      </c>
      <c r="AK848" s="17">
        <v>0.34185982589372998</v>
      </c>
      <c r="AL848" s="17">
        <v>0.24374344161264</v>
      </c>
      <c r="AM848" s="17"/>
      <c r="AN848" s="17">
        <v>0.32232807321877499</v>
      </c>
      <c r="AO848" s="17">
        <v>0.337960892998736</v>
      </c>
      <c r="AP848" s="17">
        <v>0.30277051351031498</v>
      </c>
      <c r="AQ848" s="17"/>
      <c r="AR848" s="17">
        <v>0.36136964428711799</v>
      </c>
      <c r="AS848" s="17">
        <v>0.39702733470233098</v>
      </c>
      <c r="AT848" s="17">
        <v>0.25198170935201802</v>
      </c>
      <c r="AU848" s="17"/>
      <c r="AV848" s="17">
        <v>0.304618485705622</v>
      </c>
      <c r="AW848" s="17">
        <v>0.36757492727454999</v>
      </c>
      <c r="AX848" s="17">
        <v>0.249813173189741</v>
      </c>
      <c r="AY848" s="17"/>
      <c r="AZ848" s="17">
        <v>0.318760952384397</v>
      </c>
      <c r="BA848" s="17">
        <v>0.28427029366790602</v>
      </c>
    </row>
    <row r="849" spans="2:53" x14ac:dyDescent="0.35">
      <c r="B849" t="s">
        <v>325</v>
      </c>
      <c r="C849" s="17">
        <v>0.16226184366087401</v>
      </c>
      <c r="D849" s="17">
        <v>0.17134107941546101</v>
      </c>
      <c r="E849" s="17">
        <v>0.15461663162700601</v>
      </c>
      <c r="F849" s="17"/>
      <c r="G849" s="17">
        <v>0.247870211788112</v>
      </c>
      <c r="H849" s="17">
        <v>0.20845890727092201</v>
      </c>
      <c r="I849" s="17">
        <v>0.14445470563509699</v>
      </c>
      <c r="J849" s="17">
        <v>0.155415893989965</v>
      </c>
      <c r="K849" s="17">
        <v>0.14759181097150101</v>
      </c>
      <c r="L849" s="17">
        <v>0.12657147184363801</v>
      </c>
      <c r="M849" s="17"/>
      <c r="N849" s="17">
        <v>0.16002711347350701</v>
      </c>
      <c r="O849" s="17">
        <v>0.16373301096772999</v>
      </c>
      <c r="P849" s="17"/>
      <c r="Q849" s="17">
        <v>0.19290530991339</v>
      </c>
      <c r="R849" s="17">
        <v>0.13648221849690401</v>
      </c>
      <c r="S849" s="17">
        <v>0.162642503155629</v>
      </c>
      <c r="T849" s="17">
        <v>0.17872977008267901</v>
      </c>
      <c r="U849" s="17">
        <v>0.14302543846604801</v>
      </c>
      <c r="V849" s="17">
        <v>0.12555206478716799</v>
      </c>
      <c r="W849" s="17">
        <v>0.222135228125556</v>
      </c>
      <c r="X849" s="17">
        <v>0.14940393725179199</v>
      </c>
      <c r="Y849" s="17">
        <v>0.136169679300221</v>
      </c>
      <c r="Z849" s="17">
        <v>0.12875315463829201</v>
      </c>
      <c r="AA849" s="17">
        <v>0.18565092976209999</v>
      </c>
      <c r="AB849" s="17">
        <v>0.27743448012356597</v>
      </c>
      <c r="AC849" s="17">
        <v>6.2805172388470096E-2</v>
      </c>
      <c r="AD849" s="17">
        <v>0.176351251946023</v>
      </c>
      <c r="AE849" s="17">
        <v>0.25507419474543402</v>
      </c>
      <c r="AF849" s="17"/>
      <c r="AG849" s="17">
        <v>0.13254879773926501</v>
      </c>
      <c r="AH849" s="17">
        <v>0.16717036364596399</v>
      </c>
      <c r="AI849" s="17">
        <v>0.168738685320062</v>
      </c>
      <c r="AJ849" s="17">
        <v>0.15978148864005401</v>
      </c>
      <c r="AK849" s="17">
        <v>0.17529873906917001</v>
      </c>
      <c r="AL849" s="17">
        <v>0.162810815876967</v>
      </c>
      <c r="AM849" s="17"/>
      <c r="AN849" s="17">
        <v>0.140615519033152</v>
      </c>
      <c r="AO849" s="17">
        <v>0.201547750290338</v>
      </c>
      <c r="AP849" s="17">
        <v>0.168575129937103</v>
      </c>
      <c r="AQ849" s="17"/>
      <c r="AR849" s="17">
        <v>0.11401991140439</v>
      </c>
      <c r="AS849" s="17">
        <v>0.16807133293422499</v>
      </c>
      <c r="AT849" s="17">
        <v>0.17030990516816899</v>
      </c>
      <c r="AU849" s="17"/>
      <c r="AV849" s="17">
        <v>0.16935682624373899</v>
      </c>
      <c r="AW849" s="17">
        <v>0.15020187114445299</v>
      </c>
      <c r="AX849" s="17">
        <v>0.17522663415898199</v>
      </c>
      <c r="AY849" s="17"/>
      <c r="AZ849" s="17">
        <v>0.173124797900193</v>
      </c>
      <c r="BA849" s="17">
        <v>0.14784809915320399</v>
      </c>
    </row>
    <row r="850" spans="2:53" x14ac:dyDescent="0.35">
      <c r="B850" t="s">
        <v>326</v>
      </c>
      <c r="C850" s="17">
        <v>0.127584319449974</v>
      </c>
      <c r="D850" s="17">
        <v>0.12018195282058899</v>
      </c>
      <c r="E850" s="17">
        <v>0.134746820492671</v>
      </c>
      <c r="F850" s="17"/>
      <c r="G850" s="17">
        <v>0.219749511630218</v>
      </c>
      <c r="H850" s="17">
        <v>0.14731572124075201</v>
      </c>
      <c r="I850" s="17">
        <v>0.13709050530196701</v>
      </c>
      <c r="J850" s="17">
        <v>0.13461484358034601</v>
      </c>
      <c r="K850" s="17">
        <v>9.35238725288976E-2</v>
      </c>
      <c r="L850" s="17">
        <v>9.0529086283435603E-2</v>
      </c>
      <c r="M850" s="17"/>
      <c r="N850" s="17">
        <v>0.141288290080089</v>
      </c>
      <c r="O850" s="17">
        <v>0.118562723161032</v>
      </c>
      <c r="P850" s="17"/>
      <c r="Q850" s="17">
        <v>0.15245639447253401</v>
      </c>
      <c r="R850" s="17">
        <v>0.17309206871706401</v>
      </c>
      <c r="S850" s="17">
        <v>0.13114648100716</v>
      </c>
      <c r="T850" s="17">
        <v>0.103749678388201</v>
      </c>
      <c r="U850" s="17">
        <v>0.124219117374213</v>
      </c>
      <c r="V850" s="17">
        <v>0.11442703354032301</v>
      </c>
      <c r="W850" s="17">
        <v>8.49002643398417E-2</v>
      </c>
      <c r="X850" s="17">
        <v>9.1117407087863797E-2</v>
      </c>
      <c r="Y850" s="17">
        <v>0.208566647559634</v>
      </c>
      <c r="Z850" s="17">
        <v>0.18766888644091401</v>
      </c>
      <c r="AA850" s="17">
        <v>6.8050370863658394E-2</v>
      </c>
      <c r="AB850" s="17">
        <v>0.117018732405146</v>
      </c>
      <c r="AC850" s="17">
        <v>6.3534957966195196E-2</v>
      </c>
      <c r="AD850" s="17">
        <v>4.1325478009677397E-2</v>
      </c>
      <c r="AE850" s="17">
        <v>0.19894003539510399</v>
      </c>
      <c r="AF850" s="17"/>
      <c r="AG850" s="17">
        <v>9.9010598409104505E-2</v>
      </c>
      <c r="AH850" s="17">
        <v>0.145982889361501</v>
      </c>
      <c r="AI850" s="17">
        <v>0.10442313797311401</v>
      </c>
      <c r="AJ850" s="17">
        <v>5.4466186827941701E-2</v>
      </c>
      <c r="AK850" s="17">
        <v>0.13432356575850099</v>
      </c>
      <c r="AL850" s="17">
        <v>0.17497166404454401</v>
      </c>
      <c r="AM850" s="17"/>
      <c r="AN850" s="17">
        <v>7.8134114379398198E-2</v>
      </c>
      <c r="AO850" s="17">
        <v>0.10521126813126699</v>
      </c>
      <c r="AP850" s="17">
        <v>0.16676823258395901</v>
      </c>
      <c r="AQ850" s="17"/>
      <c r="AR850" s="17">
        <v>0.121166223681914</v>
      </c>
      <c r="AS850" s="17">
        <v>0.10035407667714701</v>
      </c>
      <c r="AT850" s="17">
        <v>0.14988697452078101</v>
      </c>
      <c r="AU850" s="17"/>
      <c r="AV850" s="17">
        <v>9.3970100685305799E-2</v>
      </c>
      <c r="AW850" s="17">
        <v>0.103590646482028</v>
      </c>
      <c r="AX850" s="17">
        <v>0.17481278682009599</v>
      </c>
      <c r="AY850" s="17"/>
      <c r="AZ850" s="17">
        <v>0.114153501006637</v>
      </c>
      <c r="BA850" s="17">
        <v>0.14540528981459599</v>
      </c>
    </row>
    <row r="851" spans="2:53" x14ac:dyDescent="0.35">
      <c r="B851" t="s">
        <v>130</v>
      </c>
      <c r="C851" s="17">
        <v>0.134515727093559</v>
      </c>
      <c r="D851" s="17">
        <v>8.0840694760806506E-2</v>
      </c>
      <c r="E851" s="17">
        <v>0.18362432499480899</v>
      </c>
      <c r="F851" s="17"/>
      <c r="G851" s="17">
        <v>0.15964409847869401</v>
      </c>
      <c r="H851" s="17">
        <v>0.108132013872655</v>
      </c>
      <c r="I851" s="17">
        <v>0.123321921128405</v>
      </c>
      <c r="J851" s="17">
        <v>0.18618144412665799</v>
      </c>
      <c r="K851" s="17">
        <v>0.15619722661049101</v>
      </c>
      <c r="L851" s="17">
        <v>9.9284147691058797E-2</v>
      </c>
      <c r="M851" s="17"/>
      <c r="N851" s="17">
        <v>0.126462626156404</v>
      </c>
      <c r="O851" s="17">
        <v>0.139817243529201</v>
      </c>
      <c r="P851" s="17"/>
      <c r="Q851" s="17">
        <v>0.23250922795014201</v>
      </c>
      <c r="R851" s="17">
        <v>0.14349246507594399</v>
      </c>
      <c r="S851" s="17">
        <v>0.17516122139791501</v>
      </c>
      <c r="T851" s="17">
        <v>0.155958893666404</v>
      </c>
      <c r="U851" s="17">
        <v>0.11006279544685101</v>
      </c>
      <c r="V851" s="17">
        <v>0.110655690546633</v>
      </c>
      <c r="W851" s="17">
        <v>8.3093342043684196E-2</v>
      </c>
      <c r="X851" s="17">
        <v>0.115525291331099</v>
      </c>
      <c r="Y851" s="17">
        <v>9.2675220084712406E-2</v>
      </c>
      <c r="Z851" s="17">
        <v>8.1647780519448598E-2</v>
      </c>
      <c r="AA851" s="17">
        <v>9.6753446416856501E-2</v>
      </c>
      <c r="AB851" s="17">
        <v>1.33243040376161E-2</v>
      </c>
      <c r="AC851" s="17">
        <v>2.6116729528682998E-2</v>
      </c>
      <c r="AD851" s="17">
        <v>0</v>
      </c>
      <c r="AE851" s="17">
        <v>9.3574968570929298E-2</v>
      </c>
      <c r="AF851" s="17"/>
      <c r="AG851" s="17">
        <v>3.6177889494471899E-2</v>
      </c>
      <c r="AH851" s="17">
        <v>0.116489805286191</v>
      </c>
      <c r="AI851" s="17">
        <v>6.2136195965037701E-2</v>
      </c>
      <c r="AJ851" s="17">
        <v>0.10542354571179199</v>
      </c>
      <c r="AK851" s="17">
        <v>0.140929672459638</v>
      </c>
      <c r="AL851" s="17">
        <v>0.18990807207211999</v>
      </c>
      <c r="AM851" s="17"/>
      <c r="AN851" s="17">
        <v>9.3591886267194904E-2</v>
      </c>
      <c r="AO851" s="17">
        <v>0.12565955850351199</v>
      </c>
      <c r="AP851" s="17">
        <v>0.10399594780273499</v>
      </c>
      <c r="AQ851" s="17"/>
      <c r="AR851" s="17">
        <v>6.6566998270976702E-2</v>
      </c>
      <c r="AS851" s="17">
        <v>0.101236898427824</v>
      </c>
      <c r="AT851" s="17">
        <v>0.119894067027167</v>
      </c>
      <c r="AU851" s="17"/>
      <c r="AV851" s="17">
        <v>5.486779798073E-2</v>
      </c>
      <c r="AW851" s="17">
        <v>0.10657433254424201</v>
      </c>
      <c r="AX851" s="17">
        <v>0.13338086074035499</v>
      </c>
      <c r="AY851" s="17"/>
      <c r="AZ851" s="17">
        <v>8.1954681806084798E-2</v>
      </c>
      <c r="BA851" s="17">
        <v>0.20425748068463201</v>
      </c>
    </row>
    <row r="852" spans="2:53" x14ac:dyDescent="0.35">
      <c r="C852" s="17"/>
      <c r="D852" s="17"/>
      <c r="E852" s="17"/>
      <c r="F852" s="17"/>
      <c r="G852" s="17"/>
      <c r="H852" s="17"/>
      <c r="I852" s="17"/>
      <c r="J852" s="17"/>
      <c r="K852" s="17"/>
      <c r="L852" s="17"/>
      <c r="M852" s="17"/>
      <c r="N852" s="17"/>
      <c r="O852" s="17"/>
      <c r="P852" s="17"/>
      <c r="Q852" s="17"/>
      <c r="R852" s="17"/>
      <c r="S852" s="17"/>
      <c r="T852" s="17"/>
      <c r="U852" s="17"/>
      <c r="V852" s="17"/>
      <c r="W852" s="17"/>
      <c r="X852" s="17"/>
      <c r="Y852" s="17"/>
      <c r="Z852" s="17"/>
      <c r="AA852" s="17"/>
      <c r="AB852" s="17"/>
      <c r="AC852" s="17"/>
      <c r="AD852" s="17"/>
      <c r="AE852" s="17"/>
      <c r="AF852" s="17"/>
      <c r="AG852" s="17"/>
      <c r="AH852" s="17"/>
      <c r="AI852" s="17"/>
      <c r="AJ852" s="17"/>
      <c r="AK852" s="17"/>
      <c r="AL852" s="17"/>
      <c r="AM852" s="17"/>
      <c r="AN852" s="17"/>
      <c r="AO852" s="17"/>
      <c r="AP852" s="17"/>
      <c r="AQ852" s="17"/>
      <c r="AR852" s="17"/>
      <c r="AS852" s="17"/>
      <c r="AT852" s="17"/>
      <c r="AU852" s="17"/>
      <c r="AV852" s="17"/>
      <c r="AW852" s="17"/>
      <c r="AX852" s="17"/>
      <c r="AY852" s="17"/>
      <c r="AZ852" s="17"/>
      <c r="BA852" s="17"/>
    </row>
    <row r="853" spans="2:53" x14ac:dyDescent="0.35">
      <c r="B853" s="6" t="s">
        <v>417</v>
      </c>
      <c r="C853" s="17"/>
      <c r="D853" s="17"/>
      <c r="E853" s="17"/>
      <c r="F853" s="17"/>
      <c r="G853" s="17"/>
      <c r="H853" s="17"/>
      <c r="I853" s="17"/>
      <c r="J853" s="17"/>
      <c r="K853" s="17"/>
      <c r="L853" s="17"/>
      <c r="M853" s="17"/>
      <c r="N853" s="17"/>
      <c r="O853" s="17"/>
      <c r="P853" s="17"/>
      <c r="Q853" s="17"/>
      <c r="R853" s="17"/>
      <c r="S853" s="17"/>
      <c r="T853" s="17"/>
      <c r="U853" s="17"/>
      <c r="V853" s="17"/>
      <c r="W853" s="17"/>
      <c r="X853" s="17"/>
      <c r="Y853" s="17"/>
      <c r="Z853" s="17"/>
      <c r="AA853" s="17"/>
      <c r="AB853" s="17"/>
      <c r="AC853" s="17"/>
      <c r="AD853" s="17"/>
      <c r="AE853" s="17"/>
      <c r="AF853" s="17"/>
      <c r="AG853" s="17"/>
      <c r="AH853" s="17"/>
      <c r="AI853" s="17"/>
      <c r="AJ853" s="17"/>
      <c r="AK853" s="17"/>
      <c r="AL853" s="17"/>
      <c r="AM853" s="17"/>
      <c r="AN853" s="17"/>
      <c r="AO853" s="17"/>
      <c r="AP853" s="17"/>
      <c r="AQ853" s="17"/>
      <c r="AR853" s="17"/>
      <c r="AS853" s="17"/>
      <c r="AT853" s="17"/>
      <c r="AU853" s="17"/>
      <c r="AV853" s="17"/>
      <c r="AW853" s="17"/>
      <c r="AX853" s="17"/>
      <c r="AY853" s="17"/>
      <c r="AZ853" s="17"/>
      <c r="BA853" s="17"/>
    </row>
    <row r="854" spans="2:53" x14ac:dyDescent="0.35">
      <c r="B854" s="21" t="s">
        <v>86</v>
      </c>
      <c r="C854" s="17"/>
      <c r="D854" s="17"/>
      <c r="E854" s="17"/>
      <c r="F854" s="17"/>
      <c r="G854" s="17"/>
      <c r="H854" s="17"/>
      <c r="I854" s="17"/>
      <c r="J854" s="17"/>
      <c r="K854" s="17"/>
      <c r="L854" s="17"/>
      <c r="M854" s="17"/>
      <c r="N854" s="17"/>
      <c r="O854" s="17"/>
      <c r="P854" s="17"/>
      <c r="Q854" s="17"/>
      <c r="R854" s="17"/>
      <c r="S854" s="17"/>
      <c r="T854" s="17"/>
      <c r="U854" s="17"/>
      <c r="V854" s="17"/>
      <c r="W854" s="17"/>
      <c r="X854" s="17"/>
      <c r="Y854" s="17"/>
      <c r="Z854" s="17"/>
      <c r="AA854" s="17"/>
      <c r="AB854" s="17"/>
      <c r="AC854" s="17"/>
      <c r="AD854" s="17"/>
      <c r="AE854" s="17"/>
      <c r="AF854" s="17"/>
      <c r="AG854" s="17"/>
      <c r="AH854" s="17"/>
      <c r="AI854" s="17"/>
      <c r="AJ854" s="17"/>
      <c r="AK854" s="17"/>
      <c r="AL854" s="17"/>
      <c r="AM854" s="17"/>
      <c r="AN854" s="17"/>
      <c r="AO854" s="17"/>
      <c r="AP854" s="17"/>
      <c r="AQ854" s="17"/>
      <c r="AR854" s="17"/>
      <c r="AS854" s="17"/>
      <c r="AT854" s="17"/>
      <c r="AU854" s="17"/>
      <c r="AV854" s="17"/>
      <c r="AW854" s="17"/>
      <c r="AX854" s="17"/>
      <c r="AY854" s="17"/>
      <c r="AZ854" s="17"/>
      <c r="BA854" s="17"/>
    </row>
    <row r="855" spans="2:53" x14ac:dyDescent="0.35">
      <c r="B855" t="s">
        <v>322</v>
      </c>
      <c r="C855" s="17">
        <v>0.40858485348416701</v>
      </c>
      <c r="D855" s="17">
        <v>0.39342792592192899</v>
      </c>
      <c r="E855" s="17">
        <v>0.42020160509868598</v>
      </c>
      <c r="F855" s="17"/>
      <c r="G855" s="17">
        <v>0.26852377843041902</v>
      </c>
      <c r="H855" s="17">
        <v>0.36973494927894002</v>
      </c>
      <c r="I855" s="17">
        <v>0.43708316455638802</v>
      </c>
      <c r="J855" s="17">
        <v>0.39298714286408098</v>
      </c>
      <c r="K855" s="17">
        <v>0.45583896981618999</v>
      </c>
      <c r="L855" s="17">
        <v>0.44975374008186703</v>
      </c>
      <c r="M855" s="17"/>
      <c r="N855" s="17">
        <v>0.38108913298918201</v>
      </c>
      <c r="O855" s="17">
        <v>0.42668583287726503</v>
      </c>
      <c r="P855" s="17"/>
      <c r="Q855" s="17">
        <v>0.32503739995146302</v>
      </c>
      <c r="R855" s="17">
        <v>0.49693239357227498</v>
      </c>
      <c r="S855" s="17">
        <v>0.39323052445318502</v>
      </c>
      <c r="T855" s="17">
        <v>0.45024048318148102</v>
      </c>
      <c r="U855" s="17">
        <v>0.443296090234854</v>
      </c>
      <c r="V855" s="17">
        <v>0.43883690336762898</v>
      </c>
      <c r="W855" s="17">
        <v>0.45858081198818401</v>
      </c>
      <c r="X855" s="17">
        <v>0.44960999210233799</v>
      </c>
      <c r="Y855" s="17">
        <v>0.299003327080131</v>
      </c>
      <c r="Z855" s="17">
        <v>0.36526758476406801</v>
      </c>
      <c r="AA855" s="17">
        <v>0.274726677640593</v>
      </c>
      <c r="AB855" s="17">
        <v>0.23313003824873799</v>
      </c>
      <c r="AC855" s="17">
        <v>0.56127702619350095</v>
      </c>
      <c r="AD855" s="17">
        <v>0.24304973465524901</v>
      </c>
      <c r="AE855" s="17">
        <v>0.27778563828244102</v>
      </c>
      <c r="AF855" s="17"/>
      <c r="AG855" s="17">
        <v>0.39502852022186902</v>
      </c>
      <c r="AH855" s="17">
        <v>0.401598773606476</v>
      </c>
      <c r="AI855" s="17">
        <v>0.59678897415296694</v>
      </c>
      <c r="AJ855" s="17">
        <v>0.53097024002283999</v>
      </c>
      <c r="AK855" s="17">
        <v>0.31421559587383002</v>
      </c>
      <c r="AL855" s="17">
        <v>0.37229283064937202</v>
      </c>
      <c r="AM855" s="17"/>
      <c r="AN855" s="17">
        <v>0.55370749875590397</v>
      </c>
      <c r="AO855" s="17">
        <v>0.35653251409362702</v>
      </c>
      <c r="AP855" s="17">
        <v>0.352347829935795</v>
      </c>
      <c r="AQ855" s="17"/>
      <c r="AR855" s="17">
        <v>0.364944573038682</v>
      </c>
      <c r="AS855" s="17">
        <v>0.36341763211706801</v>
      </c>
      <c r="AT855" s="17">
        <v>0.47089329463270702</v>
      </c>
      <c r="AU855" s="17"/>
      <c r="AV855" s="17">
        <v>0.454061610823281</v>
      </c>
      <c r="AW855" s="17">
        <v>0.39996446139514102</v>
      </c>
      <c r="AX855" s="17">
        <v>0.44388281248468697</v>
      </c>
      <c r="AY855" s="17"/>
      <c r="AZ855" s="17">
        <v>0.43007279534255899</v>
      </c>
      <c r="BA855" s="17">
        <v>0.38007311559784901</v>
      </c>
    </row>
    <row r="856" spans="2:53" x14ac:dyDescent="0.35">
      <c r="B856" t="s">
        <v>323</v>
      </c>
      <c r="C856" s="17">
        <v>0.29886988833891198</v>
      </c>
      <c r="D856" s="17">
        <v>0.309902419879234</v>
      </c>
      <c r="E856" s="17">
        <v>0.28994356409041</v>
      </c>
      <c r="F856" s="17"/>
      <c r="G856" s="17">
        <v>0.27320346021456099</v>
      </c>
      <c r="H856" s="17">
        <v>0.28020484949309199</v>
      </c>
      <c r="I856" s="17">
        <v>0.29113676914433501</v>
      </c>
      <c r="J856" s="17">
        <v>0.29210016315418502</v>
      </c>
      <c r="K856" s="17">
        <v>0.30411876132907201</v>
      </c>
      <c r="L856" s="17">
        <v>0.32545903909608898</v>
      </c>
      <c r="M856" s="17"/>
      <c r="N856" s="17">
        <v>0.30451441393706802</v>
      </c>
      <c r="O856" s="17">
        <v>0.29515398492933598</v>
      </c>
      <c r="P856" s="17"/>
      <c r="Q856" s="17">
        <v>0.24397927121028701</v>
      </c>
      <c r="R856" s="17">
        <v>0.20143684825750699</v>
      </c>
      <c r="S856" s="17">
        <v>0.29057279137500602</v>
      </c>
      <c r="T856" s="17">
        <v>0.27342100911547901</v>
      </c>
      <c r="U856" s="17">
        <v>0.27914361877175198</v>
      </c>
      <c r="V856" s="17">
        <v>0.33273048516512599</v>
      </c>
      <c r="W856" s="17">
        <v>0.34325022055024101</v>
      </c>
      <c r="X856" s="17">
        <v>0.31706534335126502</v>
      </c>
      <c r="Y856" s="17">
        <v>0.381444063007436</v>
      </c>
      <c r="Z856" s="17">
        <v>0.34686982759864998</v>
      </c>
      <c r="AA856" s="17">
        <v>0.40046651102009601</v>
      </c>
      <c r="AB856" s="17">
        <v>0.38595221750596698</v>
      </c>
      <c r="AC856" s="17">
        <v>0.223951996339086</v>
      </c>
      <c r="AD856" s="17">
        <v>0.49508180002631902</v>
      </c>
      <c r="AE856" s="17">
        <v>0.203283810259277</v>
      </c>
      <c r="AF856" s="17"/>
      <c r="AG856" s="17">
        <v>0.36731685109909501</v>
      </c>
      <c r="AH856" s="17">
        <v>0.27977772570086301</v>
      </c>
      <c r="AI856" s="17">
        <v>0.23516447067846599</v>
      </c>
      <c r="AJ856" s="17">
        <v>0.26933014695046698</v>
      </c>
      <c r="AK856" s="17">
        <v>0.32199959424736802</v>
      </c>
      <c r="AL856" s="17">
        <v>0.29702197862388802</v>
      </c>
      <c r="AM856" s="17"/>
      <c r="AN856" s="17">
        <v>0.263460976977962</v>
      </c>
      <c r="AO856" s="17">
        <v>0.35844747805657201</v>
      </c>
      <c r="AP856" s="17">
        <v>0.31756540824472201</v>
      </c>
      <c r="AQ856" s="17"/>
      <c r="AR856" s="17">
        <v>0.334086601929106</v>
      </c>
      <c r="AS856" s="17">
        <v>0.37863838561705998</v>
      </c>
      <c r="AT856" s="17">
        <v>0.24726221692105901</v>
      </c>
      <c r="AU856" s="17"/>
      <c r="AV856" s="17">
        <v>0.288392866666555</v>
      </c>
      <c r="AW856" s="17">
        <v>0.36188772892083598</v>
      </c>
      <c r="AX856" s="17">
        <v>0.23128354081584901</v>
      </c>
      <c r="AY856" s="17"/>
      <c r="AZ856" s="17">
        <v>0.30128886616905298</v>
      </c>
      <c r="BA856" s="17">
        <v>0.29566021556986299</v>
      </c>
    </row>
    <row r="857" spans="2:53" x14ac:dyDescent="0.35">
      <c r="B857" t="s">
        <v>325</v>
      </c>
      <c r="C857" s="17">
        <v>0.11591831117224199</v>
      </c>
      <c r="D857" s="17">
        <v>0.12740158132352</v>
      </c>
      <c r="E857" s="17">
        <v>0.10592941228493</v>
      </c>
      <c r="F857" s="17"/>
      <c r="G857" s="17">
        <v>0.17022051785050399</v>
      </c>
      <c r="H857" s="17">
        <v>0.14985268783251099</v>
      </c>
      <c r="I857" s="17">
        <v>0.11739710349734001</v>
      </c>
      <c r="J857" s="17">
        <v>0.112516161672003</v>
      </c>
      <c r="K857" s="17">
        <v>8.5931624101487303E-2</v>
      </c>
      <c r="L857" s="17">
        <v>9.5014068272258501E-2</v>
      </c>
      <c r="M857" s="17"/>
      <c r="N857" s="17">
        <v>0.12628680456750699</v>
      </c>
      <c r="O857" s="17">
        <v>0.109092525853418</v>
      </c>
      <c r="P857" s="17"/>
      <c r="Q857" s="17">
        <v>0.137480230451448</v>
      </c>
      <c r="R857" s="17">
        <v>9.5568801244238902E-2</v>
      </c>
      <c r="S857" s="17">
        <v>0.12726346994309401</v>
      </c>
      <c r="T857" s="17">
        <v>0.12602362543579099</v>
      </c>
      <c r="U857" s="17">
        <v>0.11648181814743799</v>
      </c>
      <c r="V857" s="17">
        <v>8.6613035748212705E-2</v>
      </c>
      <c r="W857" s="17">
        <v>8.4979523735224494E-2</v>
      </c>
      <c r="X857" s="17">
        <v>8.9610844681649704E-2</v>
      </c>
      <c r="Y857" s="17">
        <v>0.14858271367509099</v>
      </c>
      <c r="Z857" s="17">
        <v>9.9374806548430505E-2</v>
      </c>
      <c r="AA857" s="17">
        <v>0.14487592332399901</v>
      </c>
      <c r="AB857" s="17">
        <v>0.16193706545030001</v>
      </c>
      <c r="AC857" s="17">
        <v>0.183204806630474</v>
      </c>
      <c r="AD857" s="17">
        <v>0.103957751121647</v>
      </c>
      <c r="AE857" s="17">
        <v>0.238932983012212</v>
      </c>
      <c r="AF857" s="17"/>
      <c r="AG857" s="17">
        <v>0.14076795018900701</v>
      </c>
      <c r="AH857" s="17">
        <v>0.12555517949300099</v>
      </c>
      <c r="AI857" s="17">
        <v>4.1250593894187899E-2</v>
      </c>
      <c r="AJ857" s="17">
        <v>0.110808857771982</v>
      </c>
      <c r="AK857" s="17">
        <v>0.16711573034421301</v>
      </c>
      <c r="AL857" s="17">
        <v>0.108433854469839</v>
      </c>
      <c r="AM857" s="17"/>
      <c r="AN857" s="17">
        <v>8.3367810278641194E-2</v>
      </c>
      <c r="AO857" s="17">
        <v>0.13516970405935599</v>
      </c>
      <c r="AP857" s="17">
        <v>0.13177373571597101</v>
      </c>
      <c r="AQ857" s="17"/>
      <c r="AR857" s="17">
        <v>0.12770518997847199</v>
      </c>
      <c r="AS857" s="17">
        <v>0.12120967272578401</v>
      </c>
      <c r="AT857" s="17">
        <v>0.111069781336016</v>
      </c>
      <c r="AU857" s="17"/>
      <c r="AV857" s="17">
        <v>0.11466162867834399</v>
      </c>
      <c r="AW857" s="17">
        <v>0.124330688167355</v>
      </c>
      <c r="AX857" s="17">
        <v>0.102362247056798</v>
      </c>
      <c r="AY857" s="17"/>
      <c r="AZ857" s="17">
        <v>0.12338414196231701</v>
      </c>
      <c r="BA857" s="17">
        <v>0.10601211298942</v>
      </c>
    </row>
    <row r="858" spans="2:53" x14ac:dyDescent="0.35">
      <c r="B858" t="s">
        <v>326</v>
      </c>
      <c r="C858" s="17">
        <v>0.104091933573496</v>
      </c>
      <c r="D858" s="17">
        <v>0.119141719742913</v>
      </c>
      <c r="E858" s="17">
        <v>9.0829613779085799E-2</v>
      </c>
      <c r="F858" s="17"/>
      <c r="G858" s="17">
        <v>0.18342439463650501</v>
      </c>
      <c r="H858" s="17">
        <v>0.12755112490206899</v>
      </c>
      <c r="I858" s="17">
        <v>9.6194133210674604E-2</v>
      </c>
      <c r="J858" s="17">
        <v>0.105153401562077</v>
      </c>
      <c r="K858" s="17">
        <v>7.7249869305200003E-2</v>
      </c>
      <c r="L858" s="17">
        <v>8.0045218760345704E-2</v>
      </c>
      <c r="M858" s="17"/>
      <c r="N858" s="17">
        <v>0.126368268879716</v>
      </c>
      <c r="O858" s="17">
        <v>8.9426979207046106E-2</v>
      </c>
      <c r="P858" s="17"/>
      <c r="Q858" s="17">
        <v>0.129742444908582</v>
      </c>
      <c r="R858" s="17">
        <v>0.123461577377664</v>
      </c>
      <c r="S858" s="17">
        <v>6.4139856615180998E-2</v>
      </c>
      <c r="T858" s="17">
        <v>8.2286658310807101E-2</v>
      </c>
      <c r="U858" s="17">
        <v>0.111376713922351</v>
      </c>
      <c r="V858" s="17">
        <v>8.1902348975922801E-2</v>
      </c>
      <c r="W858" s="17">
        <v>6.04667927933321E-2</v>
      </c>
      <c r="X858" s="17">
        <v>8.2815608342325195E-2</v>
      </c>
      <c r="Y858" s="17">
        <v>0.113443307920377</v>
      </c>
      <c r="Z858" s="17">
        <v>0.16775443814308399</v>
      </c>
      <c r="AA858" s="17">
        <v>0.15550162884600999</v>
      </c>
      <c r="AB858" s="17">
        <v>0.218980678794995</v>
      </c>
      <c r="AC858" s="17">
        <v>3.1566170836938703E-2</v>
      </c>
      <c r="AD858" s="17">
        <v>0.15791071419678401</v>
      </c>
      <c r="AE858" s="17">
        <v>0.237826753830051</v>
      </c>
      <c r="AF858" s="17"/>
      <c r="AG858" s="17">
        <v>7.3345155447063201E-2</v>
      </c>
      <c r="AH858" s="17">
        <v>0.151032629256863</v>
      </c>
      <c r="AI858" s="17">
        <v>0.107320824830607</v>
      </c>
      <c r="AJ858" s="17">
        <v>4.1531152787304501E-2</v>
      </c>
      <c r="AK858" s="17">
        <v>0.14500051346326501</v>
      </c>
      <c r="AL858" s="17">
        <v>0.103452209004987</v>
      </c>
      <c r="AM858" s="17"/>
      <c r="AN858" s="17">
        <v>6.0231509561999103E-2</v>
      </c>
      <c r="AO858" s="17">
        <v>8.3358919573454301E-2</v>
      </c>
      <c r="AP858" s="17">
        <v>0.14663578744723901</v>
      </c>
      <c r="AQ858" s="17"/>
      <c r="AR858" s="17">
        <v>0.15361833690328999</v>
      </c>
      <c r="AS858" s="17">
        <v>8.6728019550109503E-2</v>
      </c>
      <c r="AT858" s="17">
        <v>0.110447037597166</v>
      </c>
      <c r="AU858" s="17"/>
      <c r="AV858" s="17">
        <v>0.11215936068737201</v>
      </c>
      <c r="AW858" s="17">
        <v>7.4485154671741396E-2</v>
      </c>
      <c r="AX858" s="17">
        <v>0.146495077382506</v>
      </c>
      <c r="AY858" s="17"/>
      <c r="AZ858" s="17">
        <v>0.100118307663717</v>
      </c>
      <c r="BA858" s="17">
        <v>0.109364424589366</v>
      </c>
    </row>
    <row r="859" spans="2:53" x14ac:dyDescent="0.35">
      <c r="B859" t="s">
        <v>130</v>
      </c>
      <c r="C859" s="17">
        <v>7.2535013431183001E-2</v>
      </c>
      <c r="D859" s="17">
        <v>5.0126353132404398E-2</v>
      </c>
      <c r="E859" s="17">
        <v>9.3095804746887501E-2</v>
      </c>
      <c r="F859" s="17"/>
      <c r="G859" s="17">
        <v>0.10462784886801001</v>
      </c>
      <c r="H859" s="17">
        <v>7.2656388493387597E-2</v>
      </c>
      <c r="I859" s="17">
        <v>5.8188829591261898E-2</v>
      </c>
      <c r="J859" s="17">
        <v>9.7243130747654505E-2</v>
      </c>
      <c r="K859" s="17">
        <v>7.6860775448050395E-2</v>
      </c>
      <c r="L859" s="17">
        <v>4.9727933789439703E-2</v>
      </c>
      <c r="M859" s="17"/>
      <c r="N859" s="17">
        <v>6.1741379626527398E-2</v>
      </c>
      <c r="O859" s="17">
        <v>7.9640677132934504E-2</v>
      </c>
      <c r="P859" s="17"/>
      <c r="Q859" s="17">
        <v>0.16376065347822</v>
      </c>
      <c r="R859" s="17">
        <v>8.2600379548314798E-2</v>
      </c>
      <c r="S859" s="17">
        <v>0.12479335761353499</v>
      </c>
      <c r="T859" s="17">
        <v>6.8028223956441494E-2</v>
      </c>
      <c r="U859" s="17">
        <v>4.9701758923604497E-2</v>
      </c>
      <c r="V859" s="17">
        <v>5.9917226743109599E-2</v>
      </c>
      <c r="W859" s="17">
        <v>5.2722650933018998E-2</v>
      </c>
      <c r="X859" s="17">
        <v>6.0898211522422301E-2</v>
      </c>
      <c r="Y859" s="17">
        <v>5.7526588316965097E-2</v>
      </c>
      <c r="Z859" s="17">
        <v>2.0733342945767799E-2</v>
      </c>
      <c r="AA859" s="17">
        <v>2.44292591693024E-2</v>
      </c>
      <c r="AB859" s="17">
        <v>0</v>
      </c>
      <c r="AC859" s="17">
        <v>0</v>
      </c>
      <c r="AD859" s="17">
        <v>0</v>
      </c>
      <c r="AE859" s="17">
        <v>4.2170814616019903E-2</v>
      </c>
      <c r="AF859" s="17"/>
      <c r="AG859" s="17">
        <v>2.35415230429659E-2</v>
      </c>
      <c r="AH859" s="17">
        <v>4.2035691942796397E-2</v>
      </c>
      <c r="AI859" s="17">
        <v>1.94751364437727E-2</v>
      </c>
      <c r="AJ859" s="17">
        <v>4.73596024674066E-2</v>
      </c>
      <c r="AK859" s="17">
        <v>5.1668566071324203E-2</v>
      </c>
      <c r="AL859" s="17">
        <v>0.11879912725191299</v>
      </c>
      <c r="AM859" s="17"/>
      <c r="AN859" s="17">
        <v>3.92322044254933E-2</v>
      </c>
      <c r="AO859" s="17">
        <v>6.6491384216990496E-2</v>
      </c>
      <c r="AP859" s="17">
        <v>5.1677238656273099E-2</v>
      </c>
      <c r="AQ859" s="17"/>
      <c r="AR859" s="17">
        <v>1.9645298150449901E-2</v>
      </c>
      <c r="AS859" s="17">
        <v>5.0006289989978699E-2</v>
      </c>
      <c r="AT859" s="17">
        <v>6.0327669513050797E-2</v>
      </c>
      <c r="AU859" s="17"/>
      <c r="AV859" s="17">
        <v>3.0724533144448399E-2</v>
      </c>
      <c r="AW859" s="17">
        <v>3.9331966844926597E-2</v>
      </c>
      <c r="AX859" s="17">
        <v>7.5976322260160101E-2</v>
      </c>
      <c r="AY859" s="17"/>
      <c r="AZ859" s="17">
        <v>4.5135888862354201E-2</v>
      </c>
      <c r="BA859" s="17">
        <v>0.108890131253502</v>
      </c>
    </row>
    <row r="860" spans="2:53" x14ac:dyDescent="0.35">
      <c r="C860" s="17"/>
      <c r="D860" s="17"/>
      <c r="E860" s="17"/>
      <c r="F860" s="17"/>
      <c r="G860" s="17"/>
      <c r="H860" s="17"/>
      <c r="I860" s="17"/>
      <c r="J860" s="17"/>
      <c r="K860" s="17"/>
      <c r="L860" s="17"/>
      <c r="M860" s="17"/>
      <c r="N860" s="17"/>
      <c r="O860" s="17"/>
      <c r="P860" s="17"/>
      <c r="Q860" s="17"/>
      <c r="R860" s="17"/>
      <c r="S860" s="17"/>
      <c r="T860" s="17"/>
      <c r="U860" s="17"/>
      <c r="V860" s="17"/>
      <c r="W860" s="17"/>
      <c r="X860" s="17"/>
      <c r="Y860" s="17"/>
      <c r="Z860" s="17"/>
      <c r="AA860" s="17"/>
      <c r="AB860" s="17"/>
      <c r="AC860" s="17"/>
      <c r="AD860" s="17"/>
      <c r="AE860" s="17"/>
      <c r="AF860" s="17"/>
      <c r="AG860" s="17"/>
      <c r="AH860" s="17"/>
      <c r="AI860" s="17"/>
      <c r="AJ860" s="17"/>
      <c r="AK860" s="17"/>
      <c r="AL860" s="17"/>
      <c r="AM860" s="17"/>
      <c r="AN860" s="17"/>
      <c r="AO860" s="17"/>
      <c r="AP860" s="17"/>
      <c r="AQ860" s="17"/>
      <c r="AR860" s="17"/>
      <c r="AS860" s="17"/>
      <c r="AT860" s="17"/>
      <c r="AU860" s="17"/>
      <c r="AV860" s="17"/>
      <c r="AW860" s="17"/>
      <c r="AX860" s="17"/>
      <c r="AY860" s="17"/>
      <c r="AZ860" s="17"/>
      <c r="BA860" s="17"/>
    </row>
    <row r="861" spans="2:53" x14ac:dyDescent="0.35">
      <c r="B861" s="6" t="s">
        <v>418</v>
      </c>
      <c r="C861" s="17"/>
      <c r="D861" s="17"/>
      <c r="E861" s="17"/>
      <c r="F861" s="17"/>
      <c r="G861" s="17"/>
      <c r="H861" s="17"/>
      <c r="I861" s="17"/>
      <c r="J861" s="17"/>
      <c r="K861" s="17"/>
      <c r="L861" s="17"/>
      <c r="M861" s="17"/>
      <c r="N861" s="17"/>
      <c r="O861" s="17"/>
      <c r="P861" s="17"/>
      <c r="Q861" s="17"/>
      <c r="R861" s="17"/>
      <c r="S861" s="17"/>
      <c r="T861" s="17"/>
      <c r="U861" s="17"/>
      <c r="V861" s="17"/>
      <c r="W861" s="17"/>
      <c r="X861" s="17"/>
      <c r="Y861" s="17"/>
      <c r="Z861" s="17"/>
      <c r="AA861" s="17"/>
      <c r="AB861" s="17"/>
      <c r="AC861" s="17"/>
      <c r="AD861" s="17"/>
      <c r="AE861" s="17"/>
      <c r="AF861" s="17"/>
      <c r="AG861" s="17"/>
      <c r="AH861" s="17"/>
      <c r="AI861" s="17"/>
      <c r="AJ861" s="17"/>
      <c r="AK861" s="17"/>
      <c r="AL861" s="17"/>
      <c r="AM861" s="17"/>
      <c r="AN861" s="17"/>
      <c r="AO861" s="17"/>
      <c r="AP861" s="17"/>
      <c r="AQ861" s="17"/>
      <c r="AR861" s="17"/>
      <c r="AS861" s="17"/>
      <c r="AT861" s="17"/>
      <c r="AU861" s="17"/>
      <c r="AV861" s="17"/>
      <c r="AW861" s="17"/>
      <c r="AX861" s="17"/>
      <c r="AY861" s="17"/>
      <c r="AZ861" s="17"/>
      <c r="BA861" s="17"/>
    </row>
    <row r="862" spans="2:53" x14ac:dyDescent="0.35">
      <c r="B862" s="21" t="s">
        <v>86</v>
      </c>
      <c r="C862" s="17"/>
      <c r="D862" s="17"/>
      <c r="E862" s="17"/>
      <c r="F862" s="17"/>
      <c r="G862" s="17"/>
      <c r="H862" s="17"/>
      <c r="I862" s="17"/>
      <c r="J862" s="17"/>
      <c r="K862" s="17"/>
      <c r="L862" s="17"/>
      <c r="M862" s="17"/>
      <c r="N862" s="17"/>
      <c r="O862" s="17"/>
      <c r="P862" s="17"/>
      <c r="Q862" s="17"/>
      <c r="R862" s="17"/>
      <c r="S862" s="17"/>
      <c r="T862" s="17"/>
      <c r="U862" s="17"/>
      <c r="V862" s="17"/>
      <c r="W862" s="17"/>
      <c r="X862" s="17"/>
      <c r="Y862" s="17"/>
      <c r="Z862" s="17"/>
      <c r="AA862" s="17"/>
      <c r="AB862" s="17"/>
      <c r="AC862" s="17"/>
      <c r="AD862" s="17"/>
      <c r="AE862" s="17"/>
      <c r="AF862" s="17"/>
      <c r="AG862" s="17"/>
      <c r="AH862" s="17"/>
      <c r="AI862" s="17"/>
      <c r="AJ862" s="17"/>
      <c r="AK862" s="17"/>
      <c r="AL862" s="17"/>
      <c r="AM862" s="17"/>
      <c r="AN862" s="17"/>
      <c r="AO862" s="17"/>
      <c r="AP862" s="17"/>
      <c r="AQ862" s="17"/>
      <c r="AR862" s="17"/>
      <c r="AS862" s="17"/>
      <c r="AT862" s="17"/>
      <c r="AU862" s="17"/>
      <c r="AV862" s="17"/>
      <c r="AW862" s="17"/>
      <c r="AX862" s="17"/>
      <c r="AY862" s="17"/>
      <c r="AZ862" s="17"/>
      <c r="BA862" s="17"/>
    </row>
    <row r="863" spans="2:53" x14ac:dyDescent="0.35">
      <c r="B863" t="s">
        <v>322</v>
      </c>
      <c r="C863" s="17">
        <v>6.2638875487641396E-2</v>
      </c>
      <c r="D863" s="17">
        <v>7.0033194154262401E-2</v>
      </c>
      <c r="E863" s="17">
        <v>5.4739127399321102E-2</v>
      </c>
      <c r="F863" s="17"/>
      <c r="G863" s="17">
        <v>0.105381638559479</v>
      </c>
      <c r="H863" s="17">
        <v>9.4295664987128297E-2</v>
      </c>
      <c r="I863" s="17">
        <v>6.5202515686593299E-2</v>
      </c>
      <c r="J863" s="17">
        <v>4.1971824117901201E-2</v>
      </c>
      <c r="K863" s="17">
        <v>3.5489630705517999E-2</v>
      </c>
      <c r="L863" s="17">
        <v>5.6433598797814101E-2</v>
      </c>
      <c r="M863" s="17"/>
      <c r="N863" s="17">
        <v>6.8569513900255896E-2</v>
      </c>
      <c r="O863" s="17">
        <v>5.8734618324631803E-2</v>
      </c>
      <c r="P863" s="17"/>
      <c r="Q863" s="17">
        <v>9.6158859253894099E-2</v>
      </c>
      <c r="R863" s="17">
        <v>9.3978655657926902E-2</v>
      </c>
      <c r="S863" s="17">
        <v>5.5675621014169799E-2</v>
      </c>
      <c r="T863" s="17">
        <v>2.9951182536469199E-2</v>
      </c>
      <c r="U863" s="17">
        <v>6.37702956118638E-2</v>
      </c>
      <c r="V863" s="17">
        <v>6.5819896863699795E-2</v>
      </c>
      <c r="W863" s="17">
        <v>3.4439047148695202E-2</v>
      </c>
      <c r="X863" s="17">
        <v>3.31183392201111E-2</v>
      </c>
      <c r="Y863" s="17">
        <v>3.0597480217779499E-2</v>
      </c>
      <c r="Z863" s="17">
        <v>0.105208447949855</v>
      </c>
      <c r="AA863" s="17">
        <v>8.9370353398848495E-2</v>
      </c>
      <c r="AB863" s="17">
        <v>4.1017012142172099E-2</v>
      </c>
      <c r="AC863" s="17">
        <v>0.23131646641873299</v>
      </c>
      <c r="AD863" s="17">
        <v>0.16924275663830701</v>
      </c>
      <c r="AE863" s="17">
        <v>4.5520395525303799E-2</v>
      </c>
      <c r="AF863" s="17"/>
      <c r="AG863" s="17">
        <v>8.35292367452031E-2</v>
      </c>
      <c r="AH863" s="17">
        <v>4.4195675416151797E-2</v>
      </c>
      <c r="AI863" s="17">
        <v>6.4019504955305104E-2</v>
      </c>
      <c r="AJ863" s="17">
        <v>7.9652469529814904E-2</v>
      </c>
      <c r="AK863" s="17">
        <v>7.3731700151435903E-2</v>
      </c>
      <c r="AL863" s="17">
        <v>4.8855858817175801E-2</v>
      </c>
      <c r="AM863" s="17"/>
      <c r="AN863" s="17">
        <v>6.4568188423647394E-2</v>
      </c>
      <c r="AO863" s="17">
        <v>7.0261653855180795E-2</v>
      </c>
      <c r="AP863" s="17">
        <v>6.4521646676069994E-2</v>
      </c>
      <c r="AQ863" s="17"/>
      <c r="AR863" s="17">
        <v>0.16429793826577399</v>
      </c>
      <c r="AS863" s="17">
        <v>5.5144682603672397E-2</v>
      </c>
      <c r="AT863" s="17">
        <v>5.41368881211782E-2</v>
      </c>
      <c r="AU863" s="17"/>
      <c r="AV863" s="17">
        <v>0.150284467587321</v>
      </c>
      <c r="AW863" s="17">
        <v>5.9245269243869102E-2</v>
      </c>
      <c r="AX863" s="17">
        <v>5.1730621818893402E-2</v>
      </c>
      <c r="AY863" s="17"/>
      <c r="AZ863" s="17">
        <v>6.6259708790650906E-2</v>
      </c>
      <c r="BA863" s="17">
        <v>5.7834494931057898E-2</v>
      </c>
    </row>
    <row r="864" spans="2:53" x14ac:dyDescent="0.35">
      <c r="B864" t="s">
        <v>323</v>
      </c>
      <c r="C864" s="17">
        <v>0.13947204407428199</v>
      </c>
      <c r="D864" s="17">
        <v>0.16225256028176899</v>
      </c>
      <c r="E864" s="17">
        <v>0.11933248781841101</v>
      </c>
      <c r="F864" s="17"/>
      <c r="G864" s="17">
        <v>0.107611726476752</v>
      </c>
      <c r="H864" s="17">
        <v>0.19008537876578499</v>
      </c>
      <c r="I864" s="17">
        <v>0.13345823125129899</v>
      </c>
      <c r="J864" s="17">
        <v>0.14198930460224399</v>
      </c>
      <c r="K864" s="17">
        <v>0.10345515660608</v>
      </c>
      <c r="L864" s="17">
        <v>0.14771081002314901</v>
      </c>
      <c r="M864" s="17"/>
      <c r="N864" s="17">
        <v>0.151282776128362</v>
      </c>
      <c r="O864" s="17">
        <v>0.13169680437589701</v>
      </c>
      <c r="P864" s="17"/>
      <c r="Q864" s="17">
        <v>0.120362741647889</v>
      </c>
      <c r="R864" s="17">
        <v>0.151550665028887</v>
      </c>
      <c r="S864" s="17">
        <v>0.117515594974375</v>
      </c>
      <c r="T864" s="17">
        <v>0.112721293591662</v>
      </c>
      <c r="U864" s="17">
        <v>0.15783160002011801</v>
      </c>
      <c r="V864" s="17">
        <v>0.16603044913638301</v>
      </c>
      <c r="W864" s="17">
        <v>0.14830973628137001</v>
      </c>
      <c r="X864" s="17">
        <v>0.15043438738402101</v>
      </c>
      <c r="Y864" s="17">
        <v>0.20323565125684601</v>
      </c>
      <c r="Z864" s="17">
        <v>0.16949368132690501</v>
      </c>
      <c r="AA864" s="17">
        <v>5.7827446914164402E-2</v>
      </c>
      <c r="AB864" s="17">
        <v>0.14716394336459401</v>
      </c>
      <c r="AC864" s="17">
        <v>0.13721344955725201</v>
      </c>
      <c r="AD864" s="17">
        <v>7.5187704341676195E-2</v>
      </c>
      <c r="AE864" s="17">
        <v>0.18547500737321901</v>
      </c>
      <c r="AF864" s="17"/>
      <c r="AG864" s="17">
        <v>0.27314489164703698</v>
      </c>
      <c r="AH864" s="17">
        <v>0.10646069965843299</v>
      </c>
      <c r="AI864" s="17">
        <v>0.14818035535701801</v>
      </c>
      <c r="AJ864" s="17">
        <v>0.151501682784625</v>
      </c>
      <c r="AK864" s="17">
        <v>0.166321098579021</v>
      </c>
      <c r="AL864" s="17">
        <v>9.0741325408975004E-2</v>
      </c>
      <c r="AM864" s="17"/>
      <c r="AN864" s="17">
        <v>0.15240703285486801</v>
      </c>
      <c r="AO864" s="17">
        <v>0.14998555057087501</v>
      </c>
      <c r="AP864" s="17">
        <v>0.16188756047921099</v>
      </c>
      <c r="AQ864" s="17"/>
      <c r="AR864" s="17">
        <v>0.29273149024103101</v>
      </c>
      <c r="AS864" s="17">
        <v>0.198171299906854</v>
      </c>
      <c r="AT864" s="17">
        <v>9.2183016416637398E-2</v>
      </c>
      <c r="AU864" s="17"/>
      <c r="AV864" s="17">
        <v>0.25832589776381298</v>
      </c>
      <c r="AW864" s="17">
        <v>0.14465543265150099</v>
      </c>
      <c r="AX864" s="17">
        <v>0.122691001820251</v>
      </c>
      <c r="AY864" s="17"/>
      <c r="AZ864" s="17">
        <v>0.16866129561596099</v>
      </c>
      <c r="BA864" s="17">
        <v>0.10074165777025</v>
      </c>
    </row>
    <row r="865" spans="2:53" x14ac:dyDescent="0.35">
      <c r="B865" t="s">
        <v>325</v>
      </c>
      <c r="C865" s="17">
        <v>0.22046722174029601</v>
      </c>
      <c r="D865" s="17">
        <v>0.23738534961687999</v>
      </c>
      <c r="E865" s="17">
        <v>0.20592840401477</v>
      </c>
      <c r="F865" s="17"/>
      <c r="G865" s="17">
        <v>0.26192413841823098</v>
      </c>
      <c r="H865" s="17">
        <v>0.21521268376345501</v>
      </c>
      <c r="I865" s="17">
        <v>0.18858225245610499</v>
      </c>
      <c r="J865" s="17">
        <v>0.23216656387655599</v>
      </c>
      <c r="K865" s="17">
        <v>0.19580988980879599</v>
      </c>
      <c r="L865" s="17">
        <v>0.23396270309311401</v>
      </c>
      <c r="M865" s="17"/>
      <c r="N865" s="17">
        <v>0.226481142308084</v>
      </c>
      <c r="O865" s="17">
        <v>0.21650813827895901</v>
      </c>
      <c r="P865" s="17"/>
      <c r="Q865" s="17">
        <v>0.23017993276701801</v>
      </c>
      <c r="R865" s="17">
        <v>0.173477888274956</v>
      </c>
      <c r="S865" s="17">
        <v>0.146347853370175</v>
      </c>
      <c r="T865" s="17">
        <v>0.25691967435288598</v>
      </c>
      <c r="U865" s="17">
        <v>0.19063444612505701</v>
      </c>
      <c r="V865" s="17">
        <v>0.202256193798624</v>
      </c>
      <c r="W865" s="17">
        <v>0.23842926457991301</v>
      </c>
      <c r="X865" s="17">
        <v>0.24956728611044601</v>
      </c>
      <c r="Y865" s="17">
        <v>0.154731632350746</v>
      </c>
      <c r="Z865" s="17">
        <v>0.25053044882660003</v>
      </c>
      <c r="AA865" s="17">
        <v>0.257217084483086</v>
      </c>
      <c r="AB865" s="17">
        <v>0.34982710741488898</v>
      </c>
      <c r="AC865" s="17">
        <v>0.25111611068</v>
      </c>
      <c r="AD865" s="17">
        <v>0.39618111559092001</v>
      </c>
      <c r="AE865" s="17">
        <v>0.20608418291918801</v>
      </c>
      <c r="AF865" s="17"/>
      <c r="AG865" s="17">
        <v>0.24316932035324301</v>
      </c>
      <c r="AH865" s="17">
        <v>0.19525450088660801</v>
      </c>
      <c r="AI865" s="17">
        <v>0.25851978790469698</v>
      </c>
      <c r="AJ865" s="17">
        <v>0.24667342185173599</v>
      </c>
      <c r="AK865" s="17">
        <v>0.31236380667651797</v>
      </c>
      <c r="AL865" s="17">
        <v>0.20531758814276099</v>
      </c>
      <c r="AM865" s="17"/>
      <c r="AN865" s="17">
        <v>0.21358838267517899</v>
      </c>
      <c r="AO865" s="17">
        <v>0.268040384518417</v>
      </c>
      <c r="AP865" s="17">
        <v>0.204565133250146</v>
      </c>
      <c r="AQ865" s="17"/>
      <c r="AR865" s="17">
        <v>0.22733633443780499</v>
      </c>
      <c r="AS865" s="17">
        <v>0.28281389916388</v>
      </c>
      <c r="AT865" s="17">
        <v>0.18208452976737699</v>
      </c>
      <c r="AU865" s="17"/>
      <c r="AV865" s="17">
        <v>0.17778602986409001</v>
      </c>
      <c r="AW865" s="17">
        <v>0.25606493465214902</v>
      </c>
      <c r="AX865" s="17">
        <v>0.18661150570048701</v>
      </c>
      <c r="AY865" s="17"/>
      <c r="AZ865" s="17">
        <v>0.23591073647202801</v>
      </c>
      <c r="BA865" s="17">
        <v>0.199975662009896</v>
      </c>
    </row>
    <row r="866" spans="2:53" x14ac:dyDescent="0.35">
      <c r="B866" t="s">
        <v>326</v>
      </c>
      <c r="C866" s="17">
        <v>0.48735582916907899</v>
      </c>
      <c r="D866" s="17">
        <v>0.46966550212713798</v>
      </c>
      <c r="E866" s="17">
        <v>0.50297418914785497</v>
      </c>
      <c r="F866" s="17"/>
      <c r="G866" s="17">
        <v>0.41952808348683501</v>
      </c>
      <c r="H866" s="17">
        <v>0.39898334405128799</v>
      </c>
      <c r="I866" s="17">
        <v>0.52551887265909303</v>
      </c>
      <c r="J866" s="17">
        <v>0.47437778792436502</v>
      </c>
      <c r="K866" s="17">
        <v>0.57713245261888202</v>
      </c>
      <c r="L866" s="17">
        <v>0.494101765841226</v>
      </c>
      <c r="M866" s="17"/>
      <c r="N866" s="17">
        <v>0.479523451228546</v>
      </c>
      <c r="O866" s="17">
        <v>0.49251203926826098</v>
      </c>
      <c r="P866" s="17"/>
      <c r="Q866" s="17">
        <v>0.37258755080447398</v>
      </c>
      <c r="R866" s="17">
        <v>0.48790876175174902</v>
      </c>
      <c r="S866" s="17">
        <v>0.55601910963846102</v>
      </c>
      <c r="T866" s="17">
        <v>0.50935374206178097</v>
      </c>
      <c r="U866" s="17">
        <v>0.50832009844469705</v>
      </c>
      <c r="V866" s="17">
        <v>0.49307072749904701</v>
      </c>
      <c r="W866" s="17">
        <v>0.50541567491610795</v>
      </c>
      <c r="X866" s="17">
        <v>0.50703992607241399</v>
      </c>
      <c r="Y866" s="17">
        <v>0.49898190336460602</v>
      </c>
      <c r="Z866" s="17">
        <v>0.424098577153038</v>
      </c>
      <c r="AA866" s="17">
        <v>0.55203820452338104</v>
      </c>
      <c r="AB866" s="17">
        <v>0.46199193707834502</v>
      </c>
      <c r="AC866" s="17">
        <v>0.380353973344015</v>
      </c>
      <c r="AD866" s="17">
        <v>0.35938842342909699</v>
      </c>
      <c r="AE866" s="17">
        <v>0.49629786038045098</v>
      </c>
      <c r="AF866" s="17"/>
      <c r="AG866" s="17">
        <v>0.38087831685985601</v>
      </c>
      <c r="AH866" s="17">
        <v>0.56796084123080004</v>
      </c>
      <c r="AI866" s="17">
        <v>0.49440466194323202</v>
      </c>
      <c r="AJ866" s="17">
        <v>0.46402925117659699</v>
      </c>
      <c r="AK866" s="17">
        <v>0.40161377707554702</v>
      </c>
      <c r="AL866" s="17">
        <v>0.51723878607193097</v>
      </c>
      <c r="AM866" s="17"/>
      <c r="AN866" s="17">
        <v>0.50738135225730097</v>
      </c>
      <c r="AO866" s="17">
        <v>0.42132108225156201</v>
      </c>
      <c r="AP866" s="17">
        <v>0.50493937600925498</v>
      </c>
      <c r="AQ866" s="17"/>
      <c r="AR866" s="17">
        <v>0.27028119300200598</v>
      </c>
      <c r="AS866" s="17">
        <v>0.40404564292478601</v>
      </c>
      <c r="AT866" s="17">
        <v>0.59504164231213097</v>
      </c>
      <c r="AU866" s="17"/>
      <c r="AV866" s="17">
        <v>0.39813735691620999</v>
      </c>
      <c r="AW866" s="17">
        <v>0.48386889373477399</v>
      </c>
      <c r="AX866" s="17">
        <v>0.537680139352398</v>
      </c>
      <c r="AY866" s="17"/>
      <c r="AZ866" s="17">
        <v>0.47684478308200201</v>
      </c>
      <c r="BA866" s="17">
        <v>0.501302636774976</v>
      </c>
    </row>
    <row r="867" spans="2:53" x14ac:dyDescent="0.35">
      <c r="B867" t="s">
        <v>130</v>
      </c>
      <c r="C867" s="17">
        <v>9.0066029528701602E-2</v>
      </c>
      <c r="D867" s="17">
        <v>6.0663393819950902E-2</v>
      </c>
      <c r="E867" s="17">
        <v>0.11702579161964299</v>
      </c>
      <c r="F867" s="17"/>
      <c r="G867" s="17">
        <v>0.105554413058704</v>
      </c>
      <c r="H867" s="17">
        <v>0.101422928432344</v>
      </c>
      <c r="I867" s="17">
        <v>8.7238127946909494E-2</v>
      </c>
      <c r="J867" s="17">
        <v>0.109494519478934</v>
      </c>
      <c r="K867" s="17">
        <v>8.8112870260724799E-2</v>
      </c>
      <c r="L867" s="17">
        <v>6.7791122244696606E-2</v>
      </c>
      <c r="M867" s="17"/>
      <c r="N867" s="17">
        <v>7.4143116434751993E-2</v>
      </c>
      <c r="O867" s="17">
        <v>0.10054839975225099</v>
      </c>
      <c r="P867" s="17"/>
      <c r="Q867" s="17">
        <v>0.180710915526725</v>
      </c>
      <c r="R867" s="17">
        <v>9.3084029286481101E-2</v>
      </c>
      <c r="S867" s="17">
        <v>0.124441821002819</v>
      </c>
      <c r="T867" s="17">
        <v>9.1054107457201106E-2</v>
      </c>
      <c r="U867" s="17">
        <v>7.9443559798264105E-2</v>
      </c>
      <c r="V867" s="17">
        <v>7.2822732702246595E-2</v>
      </c>
      <c r="W867" s="17">
        <v>7.3406277073914394E-2</v>
      </c>
      <c r="X867" s="17">
        <v>5.9840061213007598E-2</v>
      </c>
      <c r="Y867" s="17">
        <v>0.112453332810022</v>
      </c>
      <c r="Z867" s="17">
        <v>5.0668844743602101E-2</v>
      </c>
      <c r="AA867" s="17">
        <v>4.35469106805196E-2</v>
      </c>
      <c r="AB867" s="17">
        <v>0</v>
      </c>
      <c r="AC867" s="17">
        <v>0</v>
      </c>
      <c r="AD867" s="17">
        <v>0</v>
      </c>
      <c r="AE867" s="17">
        <v>6.6622553801838E-2</v>
      </c>
      <c r="AF867" s="17"/>
      <c r="AG867" s="17">
        <v>1.9278234394660299E-2</v>
      </c>
      <c r="AH867" s="17">
        <v>8.6128282808007106E-2</v>
      </c>
      <c r="AI867" s="17">
        <v>3.4875689839748099E-2</v>
      </c>
      <c r="AJ867" s="17">
        <v>5.8143174657227799E-2</v>
      </c>
      <c r="AK867" s="17">
        <v>4.5969617517478099E-2</v>
      </c>
      <c r="AL867" s="17">
        <v>0.13784644155915701</v>
      </c>
      <c r="AM867" s="17"/>
      <c r="AN867" s="17">
        <v>6.2055043789004602E-2</v>
      </c>
      <c r="AO867" s="17">
        <v>9.0391328803965706E-2</v>
      </c>
      <c r="AP867" s="17">
        <v>6.4086283585316803E-2</v>
      </c>
      <c r="AQ867" s="17"/>
      <c r="AR867" s="17">
        <v>4.5353044053384098E-2</v>
      </c>
      <c r="AS867" s="17">
        <v>5.9824475400806897E-2</v>
      </c>
      <c r="AT867" s="17">
        <v>7.6553923382676095E-2</v>
      </c>
      <c r="AU867" s="17"/>
      <c r="AV867" s="17">
        <v>1.5466247868566201E-2</v>
      </c>
      <c r="AW867" s="17">
        <v>5.6165469717706799E-2</v>
      </c>
      <c r="AX867" s="17">
        <v>0.10128673130797</v>
      </c>
      <c r="AY867" s="17"/>
      <c r="AZ867" s="17">
        <v>5.2323476039357698E-2</v>
      </c>
      <c r="BA867" s="17">
        <v>0.14014554851382</v>
      </c>
    </row>
    <row r="868" spans="2:53" x14ac:dyDescent="0.35">
      <c r="C868" s="17"/>
      <c r="D868" s="17"/>
      <c r="E868" s="17"/>
      <c r="F868" s="17"/>
      <c r="G868" s="17"/>
      <c r="H868" s="17"/>
      <c r="I868" s="17"/>
      <c r="J868" s="17"/>
      <c r="K868" s="17"/>
      <c r="L868" s="17"/>
      <c r="M868" s="17"/>
      <c r="N868" s="17"/>
      <c r="O868" s="17"/>
      <c r="P868" s="17"/>
      <c r="Q868" s="17"/>
      <c r="R868" s="17"/>
      <c r="S868" s="17"/>
      <c r="T868" s="17"/>
      <c r="U868" s="17"/>
      <c r="V868" s="17"/>
      <c r="W868" s="17"/>
      <c r="X868" s="17"/>
      <c r="Y868" s="17"/>
      <c r="Z868" s="17"/>
      <c r="AA868" s="17"/>
      <c r="AB868" s="17"/>
      <c r="AC868" s="17"/>
      <c r="AD868" s="17"/>
      <c r="AE868" s="17"/>
      <c r="AF868" s="17"/>
      <c r="AG868" s="17"/>
      <c r="AH868" s="17"/>
      <c r="AI868" s="17"/>
      <c r="AJ868" s="17"/>
      <c r="AK868" s="17"/>
      <c r="AL868" s="17"/>
      <c r="AM868" s="17"/>
      <c r="AN868" s="17"/>
      <c r="AO868" s="17"/>
      <c r="AP868" s="17"/>
      <c r="AQ868" s="17"/>
      <c r="AR868" s="17"/>
      <c r="AS868" s="17"/>
      <c r="AT868" s="17"/>
      <c r="AU868" s="17"/>
      <c r="AV868" s="17"/>
      <c r="AW868" s="17"/>
      <c r="AX868" s="17"/>
      <c r="AY868" s="17"/>
      <c r="AZ868" s="17"/>
      <c r="BA868" s="17"/>
    </row>
    <row r="869" spans="2:53" x14ac:dyDescent="0.35">
      <c r="B869" s="6" t="s">
        <v>419</v>
      </c>
      <c r="C869" s="17"/>
      <c r="D869" s="17"/>
      <c r="E869" s="17"/>
      <c r="F869" s="17"/>
      <c r="G869" s="17"/>
      <c r="H869" s="17"/>
      <c r="I869" s="17"/>
      <c r="J869" s="17"/>
      <c r="K869" s="17"/>
      <c r="L869" s="17"/>
      <c r="M869" s="17"/>
      <c r="N869" s="17"/>
      <c r="O869" s="17"/>
      <c r="P869" s="17"/>
      <c r="Q869" s="17"/>
      <c r="R869" s="17"/>
      <c r="S869" s="17"/>
      <c r="T869" s="17"/>
      <c r="U869" s="17"/>
      <c r="V869" s="17"/>
      <c r="W869" s="17"/>
      <c r="X869" s="17"/>
      <c r="Y869" s="17"/>
      <c r="Z869" s="17"/>
      <c r="AA869" s="17"/>
      <c r="AB869" s="17"/>
      <c r="AC869" s="17"/>
      <c r="AD869" s="17"/>
      <c r="AE869" s="17"/>
      <c r="AF869" s="17"/>
      <c r="AG869" s="17"/>
      <c r="AH869" s="17"/>
      <c r="AI869" s="17"/>
      <c r="AJ869" s="17"/>
      <c r="AK869" s="17"/>
      <c r="AL869" s="17"/>
      <c r="AM869" s="17"/>
      <c r="AN869" s="17"/>
      <c r="AO869" s="17"/>
      <c r="AP869" s="17"/>
      <c r="AQ869" s="17"/>
      <c r="AR869" s="17"/>
      <c r="AS869" s="17"/>
      <c r="AT869" s="17"/>
      <c r="AU869" s="17"/>
      <c r="AV869" s="17"/>
      <c r="AW869" s="17"/>
      <c r="AX869" s="17"/>
      <c r="AY869" s="17"/>
      <c r="AZ869" s="17"/>
      <c r="BA869" s="17"/>
    </row>
    <row r="870" spans="2:53" x14ac:dyDescent="0.35">
      <c r="B870" s="21" t="s">
        <v>86</v>
      </c>
      <c r="C870" s="17"/>
      <c r="D870" s="17"/>
      <c r="E870" s="17"/>
      <c r="F870" s="17"/>
      <c r="G870" s="17"/>
      <c r="H870" s="17"/>
      <c r="I870" s="17"/>
      <c r="J870" s="17"/>
      <c r="K870" s="17"/>
      <c r="L870" s="17"/>
      <c r="M870" s="17"/>
      <c r="N870" s="17"/>
      <c r="O870" s="17"/>
      <c r="P870" s="17"/>
      <c r="Q870" s="17"/>
      <c r="R870" s="17"/>
      <c r="S870" s="17"/>
      <c r="T870" s="17"/>
      <c r="U870" s="17"/>
      <c r="V870" s="17"/>
      <c r="W870" s="17"/>
      <c r="X870" s="17"/>
      <c r="Y870" s="17"/>
      <c r="Z870" s="17"/>
      <c r="AA870" s="17"/>
      <c r="AB870" s="17"/>
      <c r="AC870" s="17"/>
      <c r="AD870" s="17"/>
      <c r="AE870" s="17"/>
      <c r="AF870" s="17"/>
      <c r="AG870" s="17"/>
      <c r="AH870" s="17"/>
      <c r="AI870" s="17"/>
      <c r="AJ870" s="17"/>
      <c r="AK870" s="17"/>
      <c r="AL870" s="17"/>
      <c r="AM870" s="17"/>
      <c r="AN870" s="17"/>
      <c r="AO870" s="17"/>
      <c r="AP870" s="17"/>
      <c r="AQ870" s="17"/>
      <c r="AR870" s="17"/>
      <c r="AS870" s="17"/>
      <c r="AT870" s="17"/>
      <c r="AU870" s="17"/>
      <c r="AV870" s="17"/>
      <c r="AW870" s="17"/>
      <c r="AX870" s="17"/>
      <c r="AY870" s="17"/>
      <c r="AZ870" s="17"/>
      <c r="BA870" s="17"/>
    </row>
    <row r="871" spans="2:53" x14ac:dyDescent="0.35">
      <c r="B871" t="s">
        <v>322</v>
      </c>
      <c r="C871" s="17">
        <v>0.183063079378458</v>
      </c>
      <c r="D871" s="17">
        <v>0.19096523689412501</v>
      </c>
      <c r="E871" s="17">
        <v>0.17298270893470999</v>
      </c>
      <c r="F871" s="17"/>
      <c r="G871" s="17">
        <v>0.109235023266412</v>
      </c>
      <c r="H871" s="17">
        <v>0.20633242769108501</v>
      </c>
      <c r="I871" s="17">
        <v>0.19063117657808801</v>
      </c>
      <c r="J871" s="17">
        <v>0.16090526916498901</v>
      </c>
      <c r="K871" s="17">
        <v>0.212194220190567</v>
      </c>
      <c r="L871" s="17">
        <v>0.19106861918017701</v>
      </c>
      <c r="M871" s="17"/>
      <c r="N871" s="17">
        <v>0.17881773059578601</v>
      </c>
      <c r="O871" s="17">
        <v>0.18585787687597</v>
      </c>
      <c r="P871" s="17"/>
      <c r="Q871" s="17">
        <v>0.18206565970820501</v>
      </c>
      <c r="R871" s="17">
        <v>0.204726471524111</v>
      </c>
      <c r="S871" s="17">
        <v>0.157143673467036</v>
      </c>
      <c r="T871" s="17">
        <v>0.21303581127887899</v>
      </c>
      <c r="U871" s="17">
        <v>0.222764220209202</v>
      </c>
      <c r="V871" s="17">
        <v>0.12986091440839301</v>
      </c>
      <c r="W871" s="17">
        <v>0.164842647361888</v>
      </c>
      <c r="X871" s="17">
        <v>0.226351114394228</v>
      </c>
      <c r="Y871" s="17">
        <v>0.131496873966536</v>
      </c>
      <c r="Z871" s="17">
        <v>0.16873540627799</v>
      </c>
      <c r="AA871" s="17">
        <v>0.220366535242217</v>
      </c>
      <c r="AB871" s="17">
        <v>0.15901464127938</v>
      </c>
      <c r="AC871" s="17">
        <v>0.30053229176613599</v>
      </c>
      <c r="AD871" s="17">
        <v>0.12769941988334599</v>
      </c>
      <c r="AE871" s="17">
        <v>0.14057893096649901</v>
      </c>
      <c r="AF871" s="17"/>
      <c r="AG871" s="17">
        <v>0.17530092364792901</v>
      </c>
      <c r="AH871" s="17">
        <v>0.178201783074873</v>
      </c>
      <c r="AI871" s="17">
        <v>0.30334653345851398</v>
      </c>
      <c r="AJ871" s="17">
        <v>0.296336231642637</v>
      </c>
      <c r="AK871" s="17">
        <v>8.3681847451510805E-2</v>
      </c>
      <c r="AL871" s="17">
        <v>0.15521200753631301</v>
      </c>
      <c r="AM871" s="17"/>
      <c r="AN871" s="17">
        <v>0.27531876831984697</v>
      </c>
      <c r="AO871" s="17">
        <v>0.17379357777588</v>
      </c>
      <c r="AP871" s="17">
        <v>0.135418235013647</v>
      </c>
      <c r="AQ871" s="17"/>
      <c r="AR871" s="17">
        <v>0.26330184186693101</v>
      </c>
      <c r="AS871" s="17">
        <v>0.15199451565889199</v>
      </c>
      <c r="AT871" s="17">
        <v>0.201789478682284</v>
      </c>
      <c r="AU871" s="17"/>
      <c r="AV871" s="17">
        <v>0.27777581592436201</v>
      </c>
      <c r="AW871" s="17">
        <v>0.175718967742825</v>
      </c>
      <c r="AX871" s="17">
        <v>0.188312271133631</v>
      </c>
      <c r="AY871" s="17"/>
      <c r="AZ871" s="17">
        <v>0.19602270269587699</v>
      </c>
      <c r="BA871" s="17">
        <v>0.16586732440263499</v>
      </c>
    </row>
    <row r="872" spans="2:53" x14ac:dyDescent="0.35">
      <c r="B872" t="s">
        <v>323</v>
      </c>
      <c r="C872" s="17">
        <v>0.27765858126147103</v>
      </c>
      <c r="D872" s="17">
        <v>0.30401921778908297</v>
      </c>
      <c r="E872" s="17">
        <v>0.254769714972501</v>
      </c>
      <c r="F872" s="17"/>
      <c r="G872" s="17">
        <v>0.217512981485038</v>
      </c>
      <c r="H872" s="17">
        <v>0.24780067051001001</v>
      </c>
      <c r="I872" s="17">
        <v>0.299523103852954</v>
      </c>
      <c r="J872" s="17">
        <v>0.244705803910511</v>
      </c>
      <c r="K872" s="17">
        <v>0.25625269105347498</v>
      </c>
      <c r="L872" s="17">
        <v>0.33968072615832701</v>
      </c>
      <c r="M872" s="17"/>
      <c r="N872" s="17">
        <v>0.28589459494883102</v>
      </c>
      <c r="O872" s="17">
        <v>0.27223664972622003</v>
      </c>
      <c r="P872" s="17"/>
      <c r="Q872" s="17">
        <v>0.199937708285226</v>
      </c>
      <c r="R872" s="17">
        <v>0.24758208823927599</v>
      </c>
      <c r="S872" s="17">
        <v>0.225163124415942</v>
      </c>
      <c r="T872" s="17">
        <v>0.32363547445171997</v>
      </c>
      <c r="U872" s="17">
        <v>0.26533937188961798</v>
      </c>
      <c r="V872" s="17">
        <v>0.35491756177237399</v>
      </c>
      <c r="W872" s="17">
        <v>0.32662896772858102</v>
      </c>
      <c r="X872" s="17">
        <v>0.30610631138711197</v>
      </c>
      <c r="Y872" s="17">
        <v>0.23379530479116201</v>
      </c>
      <c r="Z872" s="17">
        <v>0.27463710697586302</v>
      </c>
      <c r="AA872" s="17">
        <v>0.23136664983112501</v>
      </c>
      <c r="AB872" s="17">
        <v>0.34244363196722599</v>
      </c>
      <c r="AC872" s="17">
        <v>0.27796119266031499</v>
      </c>
      <c r="AD872" s="17">
        <v>0.37115058636168902</v>
      </c>
      <c r="AE872" s="17">
        <v>0.187070231579023</v>
      </c>
      <c r="AF872" s="17"/>
      <c r="AG872" s="17">
        <v>0.40934450590067301</v>
      </c>
      <c r="AH872" s="17">
        <v>0.241145017367383</v>
      </c>
      <c r="AI872" s="17">
        <v>0.35681906194339402</v>
      </c>
      <c r="AJ872" s="17">
        <v>0.29206861311648402</v>
      </c>
      <c r="AK872" s="17">
        <v>0.28546130043378298</v>
      </c>
      <c r="AL872" s="17">
        <v>0.210568733685811</v>
      </c>
      <c r="AM872" s="17"/>
      <c r="AN872" s="17">
        <v>0.33587283530626599</v>
      </c>
      <c r="AO872" s="17">
        <v>0.31243263818005301</v>
      </c>
      <c r="AP872" s="17">
        <v>0.24523270967212599</v>
      </c>
      <c r="AQ872" s="17"/>
      <c r="AR872" s="17">
        <v>0.335484570855273</v>
      </c>
      <c r="AS872" s="17">
        <v>0.35604541847821802</v>
      </c>
      <c r="AT872" s="17">
        <v>0.232191018529183</v>
      </c>
      <c r="AU872" s="17"/>
      <c r="AV872" s="17">
        <v>0.29988629417948898</v>
      </c>
      <c r="AW872" s="17">
        <v>0.32422676172151899</v>
      </c>
      <c r="AX872" s="17">
        <v>0.2294298603163</v>
      </c>
      <c r="AY872" s="17"/>
      <c r="AZ872" s="17">
        <v>0.31539536948958002</v>
      </c>
      <c r="BA872" s="17">
        <v>0.22758671203723899</v>
      </c>
    </row>
    <row r="873" spans="2:53" x14ac:dyDescent="0.35">
      <c r="B873" t="s">
        <v>325</v>
      </c>
      <c r="C873" s="17">
        <v>0.221636043016465</v>
      </c>
      <c r="D873" s="17">
        <v>0.21337907874357701</v>
      </c>
      <c r="E873" s="17">
        <v>0.22990910016883501</v>
      </c>
      <c r="F873" s="17"/>
      <c r="G873" s="17">
        <v>0.242079770627356</v>
      </c>
      <c r="H873" s="17">
        <v>0.25548021995687598</v>
      </c>
      <c r="I873" s="17">
        <v>0.18570041427543801</v>
      </c>
      <c r="J873" s="17">
        <v>0.224164012945058</v>
      </c>
      <c r="K873" s="17">
        <v>0.203420402558779</v>
      </c>
      <c r="L873" s="17">
        <v>0.225850915582816</v>
      </c>
      <c r="M873" s="17"/>
      <c r="N873" s="17">
        <v>0.23089682012888699</v>
      </c>
      <c r="O873" s="17">
        <v>0.215539489347082</v>
      </c>
      <c r="P873" s="17"/>
      <c r="Q873" s="17">
        <v>0.24059313639774499</v>
      </c>
      <c r="R873" s="17">
        <v>0.19702499114654601</v>
      </c>
      <c r="S873" s="17">
        <v>0.25324165491603001</v>
      </c>
      <c r="T873" s="17">
        <v>0.18339516203887299</v>
      </c>
      <c r="U873" s="17">
        <v>0.21260509646759501</v>
      </c>
      <c r="V873" s="17">
        <v>0.247295887432365</v>
      </c>
      <c r="W873" s="17">
        <v>0.21355701787456999</v>
      </c>
      <c r="X873" s="17">
        <v>0.251313137693776</v>
      </c>
      <c r="Y873" s="17">
        <v>0.279253944814493</v>
      </c>
      <c r="Z873" s="17">
        <v>0.209764853622252</v>
      </c>
      <c r="AA873" s="17">
        <v>0.20154795996041699</v>
      </c>
      <c r="AB873" s="17">
        <v>0.18089590037817799</v>
      </c>
      <c r="AC873" s="17">
        <v>0.19992831171462599</v>
      </c>
      <c r="AD873" s="17">
        <v>0.183583070998484</v>
      </c>
      <c r="AE873" s="17">
        <v>0.22131863890900599</v>
      </c>
      <c r="AF873" s="17"/>
      <c r="AG873" s="17">
        <v>0.18080524238538301</v>
      </c>
      <c r="AH873" s="17">
        <v>0.25283210614152002</v>
      </c>
      <c r="AI873" s="17">
        <v>0.13292489453817199</v>
      </c>
      <c r="AJ873" s="17">
        <v>0.216114281777711</v>
      </c>
      <c r="AK873" s="17">
        <v>0.27737820694396498</v>
      </c>
      <c r="AL873" s="17">
        <v>0.22699077906284501</v>
      </c>
      <c r="AM873" s="17"/>
      <c r="AN873" s="17">
        <v>0.152064228928282</v>
      </c>
      <c r="AO873" s="17">
        <v>0.234729223269384</v>
      </c>
      <c r="AP873" s="17">
        <v>0.28186732051881702</v>
      </c>
      <c r="AQ873" s="17"/>
      <c r="AR873" s="17">
        <v>0.186686566580852</v>
      </c>
      <c r="AS873" s="17">
        <v>0.24962163085532801</v>
      </c>
      <c r="AT873" s="17">
        <v>0.21519712479050901</v>
      </c>
      <c r="AU873" s="17"/>
      <c r="AV873" s="17">
        <v>0.17300607781271499</v>
      </c>
      <c r="AW873" s="17">
        <v>0.234584338853151</v>
      </c>
      <c r="AX873" s="17">
        <v>0.22212783568098801</v>
      </c>
      <c r="AY873" s="17"/>
      <c r="AZ873" s="17">
        <v>0.23696913303353001</v>
      </c>
      <c r="BA873" s="17">
        <v>0.20129100269409</v>
      </c>
    </row>
    <row r="874" spans="2:53" x14ac:dyDescent="0.35">
      <c r="B874" t="s">
        <v>326</v>
      </c>
      <c r="C874" s="17">
        <v>0.209122668471173</v>
      </c>
      <c r="D874" s="17">
        <v>0.22680674604339601</v>
      </c>
      <c r="E874" s="17">
        <v>0.19384936152492199</v>
      </c>
      <c r="F874" s="17"/>
      <c r="G874" s="17">
        <v>0.27274801847269597</v>
      </c>
      <c r="H874" s="17">
        <v>0.19466847214116301</v>
      </c>
      <c r="I874" s="17">
        <v>0.237925014350545</v>
      </c>
      <c r="J874" s="17">
        <v>0.23353652254805901</v>
      </c>
      <c r="K874" s="17">
        <v>0.19560974313961699</v>
      </c>
      <c r="L874" s="17">
        <v>0.166977594364496</v>
      </c>
      <c r="M874" s="17"/>
      <c r="N874" s="17">
        <v>0.218794707044878</v>
      </c>
      <c r="O874" s="17">
        <v>0.20275537320630299</v>
      </c>
      <c r="P874" s="17"/>
      <c r="Q874" s="17">
        <v>0.17308978531911201</v>
      </c>
      <c r="R874" s="17">
        <v>0.218020094903837</v>
      </c>
      <c r="S874" s="17">
        <v>0.209104777639151</v>
      </c>
      <c r="T874" s="17">
        <v>0.151234506782674</v>
      </c>
      <c r="U874" s="17">
        <v>0.20817218636014201</v>
      </c>
      <c r="V874" s="17">
        <v>0.18660362380029399</v>
      </c>
      <c r="W874" s="17">
        <v>0.22051681554682001</v>
      </c>
      <c r="X874" s="17">
        <v>0.15599831113691201</v>
      </c>
      <c r="Y874" s="17">
        <v>0.25258678154083403</v>
      </c>
      <c r="Z874" s="17">
        <v>0.28928146725368598</v>
      </c>
      <c r="AA874" s="17">
        <v>0.29352341376129099</v>
      </c>
      <c r="AB874" s="17">
        <v>0.31764582637521599</v>
      </c>
      <c r="AC874" s="17">
        <v>0.22157820385892399</v>
      </c>
      <c r="AD874" s="17">
        <v>0.31756692275648202</v>
      </c>
      <c r="AE874" s="17">
        <v>0.40886138392945198</v>
      </c>
      <c r="AF874" s="17"/>
      <c r="AG874" s="17">
        <v>0.21384108853827</v>
      </c>
      <c r="AH874" s="17">
        <v>0.244233210771545</v>
      </c>
      <c r="AI874" s="17">
        <v>0.14745328470622501</v>
      </c>
      <c r="AJ874" s="17">
        <v>0.122285958569089</v>
      </c>
      <c r="AK874" s="17">
        <v>0.28240749895009398</v>
      </c>
      <c r="AL874" s="17">
        <v>0.24041795838579799</v>
      </c>
      <c r="AM874" s="17"/>
      <c r="AN874" s="17">
        <v>0.14083881827671299</v>
      </c>
      <c r="AO874" s="17">
        <v>0.18407894664855401</v>
      </c>
      <c r="AP874" s="17">
        <v>0.27226128757149698</v>
      </c>
      <c r="AQ874" s="17"/>
      <c r="AR874" s="17">
        <v>0.16509566702493</v>
      </c>
      <c r="AS874" s="17">
        <v>0.16970371412049101</v>
      </c>
      <c r="AT874" s="17">
        <v>0.25217639307659501</v>
      </c>
      <c r="AU874" s="17"/>
      <c r="AV874" s="17">
        <v>0.20796138267407999</v>
      </c>
      <c r="AW874" s="17">
        <v>0.19516481531019</v>
      </c>
      <c r="AX874" s="17">
        <v>0.24218521332909199</v>
      </c>
      <c r="AY874" s="17"/>
      <c r="AZ874" s="17">
        <v>0.184615120277249</v>
      </c>
      <c r="BA874" s="17">
        <v>0.24164103597915801</v>
      </c>
    </row>
    <row r="875" spans="2:53" x14ac:dyDescent="0.35">
      <c r="B875" t="s">
        <v>130</v>
      </c>
      <c r="C875" s="17">
        <v>0.10851962787243299</v>
      </c>
      <c r="D875" s="17">
        <v>6.4829720529819307E-2</v>
      </c>
      <c r="E875" s="17">
        <v>0.14848911439903201</v>
      </c>
      <c r="F875" s="17"/>
      <c r="G875" s="17">
        <v>0.158424206148497</v>
      </c>
      <c r="H875" s="17">
        <v>9.5718209700867099E-2</v>
      </c>
      <c r="I875" s="17">
        <v>8.6220290942974107E-2</v>
      </c>
      <c r="J875" s="17">
        <v>0.13668839143138301</v>
      </c>
      <c r="K875" s="17">
        <v>0.13252294305756199</v>
      </c>
      <c r="L875" s="17">
        <v>7.6422144714184306E-2</v>
      </c>
      <c r="M875" s="17"/>
      <c r="N875" s="17">
        <v>8.5596147281617199E-2</v>
      </c>
      <c r="O875" s="17">
        <v>0.123610610844425</v>
      </c>
      <c r="P875" s="17"/>
      <c r="Q875" s="17">
        <v>0.20431371028971099</v>
      </c>
      <c r="R875" s="17">
        <v>0.13264635418623</v>
      </c>
      <c r="S875" s="17">
        <v>0.15534676956184101</v>
      </c>
      <c r="T875" s="17">
        <v>0.12869904544785399</v>
      </c>
      <c r="U875" s="17">
        <v>9.11191250734429E-2</v>
      </c>
      <c r="V875" s="17">
        <v>8.1322012586573594E-2</v>
      </c>
      <c r="W875" s="17">
        <v>7.4454551488140203E-2</v>
      </c>
      <c r="X875" s="17">
        <v>6.0231125387971797E-2</v>
      </c>
      <c r="Y875" s="17">
        <v>0.102867094886976</v>
      </c>
      <c r="Z875" s="17">
        <v>5.7581165870209901E-2</v>
      </c>
      <c r="AA875" s="17">
        <v>5.3195441204949401E-2</v>
      </c>
      <c r="AB875" s="17">
        <v>0</v>
      </c>
      <c r="AC875" s="17">
        <v>0</v>
      </c>
      <c r="AD875" s="17">
        <v>0</v>
      </c>
      <c r="AE875" s="17">
        <v>4.2170814616019903E-2</v>
      </c>
      <c r="AF875" s="17"/>
      <c r="AG875" s="17">
        <v>2.0708239527744299E-2</v>
      </c>
      <c r="AH875" s="17">
        <v>8.3587882644678396E-2</v>
      </c>
      <c r="AI875" s="17">
        <v>5.9456225353694901E-2</v>
      </c>
      <c r="AJ875" s="17">
        <v>7.3194914894078797E-2</v>
      </c>
      <c r="AK875" s="17">
        <v>7.10711462206466E-2</v>
      </c>
      <c r="AL875" s="17">
        <v>0.16681052132923399</v>
      </c>
      <c r="AM875" s="17"/>
      <c r="AN875" s="17">
        <v>9.5905349168892498E-2</v>
      </c>
      <c r="AO875" s="17">
        <v>9.4965614126129097E-2</v>
      </c>
      <c r="AP875" s="17">
        <v>6.5220447223912903E-2</v>
      </c>
      <c r="AQ875" s="17"/>
      <c r="AR875" s="17">
        <v>4.9431353672014303E-2</v>
      </c>
      <c r="AS875" s="17">
        <v>7.2634720887071694E-2</v>
      </c>
      <c r="AT875" s="17">
        <v>9.8645984921428106E-2</v>
      </c>
      <c r="AU875" s="17"/>
      <c r="AV875" s="17">
        <v>4.13704294093531E-2</v>
      </c>
      <c r="AW875" s="17">
        <v>7.0305116372315304E-2</v>
      </c>
      <c r="AX875" s="17">
        <v>0.117944819539989</v>
      </c>
      <c r="AY875" s="17"/>
      <c r="AZ875" s="17">
        <v>6.6997674503764107E-2</v>
      </c>
      <c r="BA875" s="17">
        <v>0.16361392488687701</v>
      </c>
    </row>
    <row r="876" spans="2:53" x14ac:dyDescent="0.35">
      <c r="C876" s="17"/>
      <c r="D876" s="17"/>
      <c r="E876" s="17"/>
      <c r="F876" s="17"/>
      <c r="G876" s="17"/>
      <c r="H876" s="17"/>
      <c r="I876" s="17"/>
      <c r="J876" s="17"/>
      <c r="K876" s="17"/>
      <c r="L876" s="17"/>
      <c r="M876" s="17"/>
      <c r="N876" s="17"/>
      <c r="O876" s="17"/>
      <c r="P876" s="17"/>
      <c r="Q876" s="17"/>
      <c r="R876" s="17"/>
      <c r="S876" s="17"/>
      <c r="T876" s="17"/>
      <c r="U876" s="17"/>
      <c r="V876" s="17"/>
      <c r="W876" s="17"/>
      <c r="X876" s="17"/>
      <c r="Y876" s="17"/>
      <c r="Z876" s="17"/>
      <c r="AA876" s="17"/>
      <c r="AB876" s="17"/>
      <c r="AC876" s="17"/>
      <c r="AD876" s="17"/>
      <c r="AE876" s="17"/>
      <c r="AF876" s="17"/>
      <c r="AG876" s="17"/>
      <c r="AH876" s="17"/>
      <c r="AI876" s="17"/>
      <c r="AJ876" s="17"/>
      <c r="AK876" s="17"/>
      <c r="AL876" s="17"/>
      <c r="AM876" s="17"/>
      <c r="AN876" s="17"/>
      <c r="AO876" s="17"/>
      <c r="AP876" s="17"/>
      <c r="AQ876" s="17"/>
      <c r="AR876" s="17"/>
      <c r="AS876" s="17"/>
      <c r="AT876" s="17"/>
      <c r="AU876" s="17"/>
      <c r="AV876" s="17"/>
      <c r="AW876" s="17"/>
      <c r="AX876" s="17"/>
      <c r="AY876" s="17"/>
      <c r="AZ876" s="17"/>
      <c r="BA876" s="17"/>
    </row>
    <row r="877" spans="2:53" x14ac:dyDescent="0.35">
      <c r="B877" s="6" t="s">
        <v>420</v>
      </c>
      <c r="C877" s="17"/>
      <c r="D877" s="17"/>
      <c r="E877" s="17"/>
      <c r="F877" s="17"/>
      <c r="G877" s="17"/>
      <c r="H877" s="17"/>
      <c r="I877" s="17"/>
      <c r="J877" s="17"/>
      <c r="K877" s="17"/>
      <c r="L877" s="17"/>
      <c r="M877" s="17"/>
      <c r="N877" s="17"/>
      <c r="O877" s="17"/>
      <c r="P877" s="17"/>
      <c r="Q877" s="17"/>
      <c r="R877" s="17"/>
      <c r="S877" s="17"/>
      <c r="T877" s="17"/>
      <c r="U877" s="17"/>
      <c r="V877" s="17"/>
      <c r="W877" s="17"/>
      <c r="X877" s="17"/>
      <c r="Y877" s="17"/>
      <c r="Z877" s="17"/>
      <c r="AA877" s="17"/>
      <c r="AB877" s="17"/>
      <c r="AC877" s="17"/>
      <c r="AD877" s="17"/>
      <c r="AE877" s="17"/>
      <c r="AF877" s="17"/>
      <c r="AG877" s="17"/>
      <c r="AH877" s="17"/>
      <c r="AI877" s="17"/>
      <c r="AJ877" s="17"/>
      <c r="AK877" s="17"/>
      <c r="AL877" s="17"/>
      <c r="AM877" s="17"/>
      <c r="AN877" s="17"/>
      <c r="AO877" s="17"/>
      <c r="AP877" s="17"/>
      <c r="AQ877" s="17"/>
      <c r="AR877" s="17"/>
      <c r="AS877" s="17"/>
      <c r="AT877" s="17"/>
      <c r="AU877" s="17"/>
      <c r="AV877" s="17"/>
      <c r="AW877" s="17"/>
      <c r="AX877" s="17"/>
      <c r="AY877" s="17"/>
      <c r="AZ877" s="17"/>
      <c r="BA877" s="17"/>
    </row>
    <row r="878" spans="2:53" x14ac:dyDescent="0.35">
      <c r="B878" s="21" t="s">
        <v>86</v>
      </c>
      <c r="C878" s="17"/>
      <c r="D878" s="17"/>
      <c r="E878" s="17"/>
      <c r="F878" s="17"/>
      <c r="G878" s="17"/>
      <c r="H878" s="17"/>
      <c r="I878" s="17"/>
      <c r="J878" s="17"/>
      <c r="K878" s="17"/>
      <c r="L878" s="17"/>
      <c r="M878" s="17"/>
      <c r="N878" s="17"/>
      <c r="O878" s="17"/>
      <c r="P878" s="17"/>
      <c r="Q878" s="17"/>
      <c r="R878" s="17"/>
      <c r="S878" s="17"/>
      <c r="T878" s="17"/>
      <c r="U878" s="17"/>
      <c r="V878" s="17"/>
      <c r="W878" s="17"/>
      <c r="X878" s="17"/>
      <c r="Y878" s="17"/>
      <c r="Z878" s="17"/>
      <c r="AA878" s="17"/>
      <c r="AB878" s="17"/>
      <c r="AC878" s="17"/>
      <c r="AD878" s="17"/>
      <c r="AE878" s="17"/>
      <c r="AF878" s="17"/>
      <c r="AG878" s="17"/>
      <c r="AH878" s="17"/>
      <c r="AI878" s="17"/>
      <c r="AJ878" s="17"/>
      <c r="AK878" s="17"/>
      <c r="AL878" s="17"/>
      <c r="AM878" s="17"/>
      <c r="AN878" s="17"/>
      <c r="AO878" s="17"/>
      <c r="AP878" s="17"/>
      <c r="AQ878" s="17"/>
      <c r="AR878" s="17"/>
      <c r="AS878" s="17"/>
      <c r="AT878" s="17"/>
      <c r="AU878" s="17"/>
      <c r="AV878" s="17"/>
      <c r="AW878" s="17"/>
      <c r="AX878" s="17"/>
      <c r="AY878" s="17"/>
      <c r="AZ878" s="17"/>
      <c r="BA878" s="17"/>
    </row>
    <row r="879" spans="2:53" x14ac:dyDescent="0.35">
      <c r="B879" t="s">
        <v>322</v>
      </c>
      <c r="C879" s="17">
        <v>0.12532229484017901</v>
      </c>
      <c r="D879" s="17">
        <v>0.129259859256246</v>
      </c>
      <c r="E879" s="17">
        <v>0.122203152131746</v>
      </c>
      <c r="F879" s="17"/>
      <c r="G879" s="17">
        <v>0.16447978358555099</v>
      </c>
      <c r="H879" s="17">
        <v>0.18402654853664999</v>
      </c>
      <c r="I879" s="17">
        <v>0.130641760853485</v>
      </c>
      <c r="J879" s="17">
        <v>0.115031304532471</v>
      </c>
      <c r="K879" s="17">
        <v>9.0432414285802606E-2</v>
      </c>
      <c r="L879" s="17">
        <v>0.10160044394073101</v>
      </c>
      <c r="M879" s="17"/>
      <c r="N879" s="17">
        <v>0.132448804723409</v>
      </c>
      <c r="O879" s="17">
        <v>0.12063077171516801</v>
      </c>
      <c r="P879" s="17"/>
      <c r="Q879" s="17">
        <v>0.133786119390578</v>
      </c>
      <c r="R879" s="17">
        <v>0.17735432525897901</v>
      </c>
      <c r="S879" s="17">
        <v>9.0214653000040904E-2</v>
      </c>
      <c r="T879" s="17">
        <v>0.121483433236429</v>
      </c>
      <c r="U879" s="17">
        <v>0.14348471103756699</v>
      </c>
      <c r="V879" s="17">
        <v>0.12848241505960001</v>
      </c>
      <c r="W879" s="17">
        <v>0.15087540051103901</v>
      </c>
      <c r="X879" s="17">
        <v>9.4877431084348707E-2</v>
      </c>
      <c r="Y879" s="17">
        <v>8.7344556459163503E-2</v>
      </c>
      <c r="Z879" s="17">
        <v>0.11101970895963</v>
      </c>
      <c r="AA879" s="17">
        <v>2.6727657401698902E-2</v>
      </c>
      <c r="AB879" s="17">
        <v>0.11961530365539</v>
      </c>
      <c r="AC879" s="17">
        <v>0.33709633136061201</v>
      </c>
      <c r="AD879" s="17">
        <v>0.30773554184167901</v>
      </c>
      <c r="AE879" s="17">
        <v>0.16790883610000201</v>
      </c>
      <c r="AF879" s="17"/>
      <c r="AG879" s="17">
        <v>0.16662292297712</v>
      </c>
      <c r="AH879" s="17">
        <v>4.0515174297159701E-2</v>
      </c>
      <c r="AI879" s="17">
        <v>0.335796027163143</v>
      </c>
      <c r="AJ879" s="17">
        <v>0.22381257456377801</v>
      </c>
      <c r="AK879" s="17">
        <v>6.2072798067249198E-2</v>
      </c>
      <c r="AL879" s="17">
        <v>8.3557277594407897E-2</v>
      </c>
      <c r="AM879" s="17"/>
      <c r="AN879" s="17">
        <v>0.22162825036386999</v>
      </c>
      <c r="AO879" s="17">
        <v>0.119792385385859</v>
      </c>
      <c r="AP879" s="17">
        <v>7.5202578686948796E-2</v>
      </c>
      <c r="AQ879" s="17"/>
      <c r="AR879" s="17">
        <v>0.268545891119082</v>
      </c>
      <c r="AS879" s="17">
        <v>0.118150668445813</v>
      </c>
      <c r="AT879" s="17">
        <v>0.11106502284004</v>
      </c>
      <c r="AU879" s="17"/>
      <c r="AV879" s="17">
        <v>0.238246750776794</v>
      </c>
      <c r="AW879" s="17">
        <v>0.116458796877555</v>
      </c>
      <c r="AX879" s="17">
        <v>0.118546676017</v>
      </c>
      <c r="AY879" s="17"/>
      <c r="AZ879" s="17">
        <v>0.160097335720399</v>
      </c>
      <c r="BA879" s="17">
        <v>7.9180283795246803E-2</v>
      </c>
    </row>
    <row r="880" spans="2:53" x14ac:dyDescent="0.35">
      <c r="B880" t="s">
        <v>323</v>
      </c>
      <c r="C880" s="17">
        <v>0.27390645210613501</v>
      </c>
      <c r="D880" s="17">
        <v>0.27748252778417998</v>
      </c>
      <c r="E880" s="17">
        <v>0.26949496349403401</v>
      </c>
      <c r="F880" s="17"/>
      <c r="G880" s="17">
        <v>0.25322011129608502</v>
      </c>
      <c r="H880" s="17">
        <v>0.27599647487307399</v>
      </c>
      <c r="I880" s="17">
        <v>0.29041192858265502</v>
      </c>
      <c r="J880" s="17">
        <v>0.24244491640003701</v>
      </c>
      <c r="K880" s="17">
        <v>0.25968383885035901</v>
      </c>
      <c r="L880" s="17">
        <v>0.30012003989216801</v>
      </c>
      <c r="M880" s="17"/>
      <c r="N880" s="17">
        <v>0.30857948978819699</v>
      </c>
      <c r="O880" s="17">
        <v>0.25108050212989702</v>
      </c>
      <c r="P880" s="17"/>
      <c r="Q880" s="17">
        <v>0.200447355920881</v>
      </c>
      <c r="R880" s="17">
        <v>0.22935095292905799</v>
      </c>
      <c r="S880" s="17">
        <v>0.24251532804301501</v>
      </c>
      <c r="T880" s="17">
        <v>0.249030335809899</v>
      </c>
      <c r="U880" s="17">
        <v>0.27421996968521001</v>
      </c>
      <c r="V880" s="17">
        <v>0.271882053662442</v>
      </c>
      <c r="W880" s="17">
        <v>0.25160645675488902</v>
      </c>
      <c r="X880" s="17">
        <v>0.35234432110438202</v>
      </c>
      <c r="Y880" s="17">
        <v>0.38544900963554901</v>
      </c>
      <c r="Z880" s="17">
        <v>0.379535812210747</v>
      </c>
      <c r="AA880" s="17">
        <v>0.37424073188259899</v>
      </c>
      <c r="AB880" s="17">
        <v>0.297052359586083</v>
      </c>
      <c r="AC880" s="17">
        <v>0.16449783498752599</v>
      </c>
      <c r="AD880" s="17">
        <v>0.24015901192538799</v>
      </c>
      <c r="AE880" s="17">
        <v>0.331530374072532</v>
      </c>
      <c r="AF880" s="17"/>
      <c r="AG880" s="17">
        <v>0.403590677872746</v>
      </c>
      <c r="AH880" s="17">
        <v>0.19860360796375201</v>
      </c>
      <c r="AI880" s="17">
        <v>0.305841146627297</v>
      </c>
      <c r="AJ880" s="17">
        <v>0.33079770636295103</v>
      </c>
      <c r="AK880" s="17">
        <v>0.32447129232706001</v>
      </c>
      <c r="AL880" s="17">
        <v>0.23550613148223901</v>
      </c>
      <c r="AM880" s="17"/>
      <c r="AN880" s="17">
        <v>0.34853769770692899</v>
      </c>
      <c r="AO880" s="17">
        <v>0.31877335474629098</v>
      </c>
      <c r="AP880" s="17">
        <v>0.24131048956554599</v>
      </c>
      <c r="AQ880" s="17"/>
      <c r="AR880" s="17">
        <v>0.35204842351915</v>
      </c>
      <c r="AS880" s="17">
        <v>0.35697713390632602</v>
      </c>
      <c r="AT880" s="17">
        <v>0.22838927454122501</v>
      </c>
      <c r="AU880" s="17"/>
      <c r="AV880" s="17">
        <v>0.384672999143438</v>
      </c>
      <c r="AW880" s="17">
        <v>0.31845754901847201</v>
      </c>
      <c r="AX880" s="17">
        <v>0.21845478080356301</v>
      </c>
      <c r="AY880" s="17"/>
      <c r="AZ880" s="17">
        <v>0.29757932634881401</v>
      </c>
      <c r="BA880" s="17">
        <v>0.24249558968519899</v>
      </c>
    </row>
    <row r="881" spans="2:53" x14ac:dyDescent="0.35">
      <c r="B881" t="s">
        <v>324</v>
      </c>
      <c r="C881" s="17">
        <v>0.23337048348730799</v>
      </c>
      <c r="D881" s="17">
        <v>0.223944876431979</v>
      </c>
      <c r="E881" s="17">
        <v>0.24274424899915301</v>
      </c>
      <c r="F881" s="17"/>
      <c r="G881" s="17">
        <v>0.22136119089460399</v>
      </c>
      <c r="H881" s="17">
        <v>0.248512510403708</v>
      </c>
      <c r="I881" s="17">
        <v>0.21226801871763201</v>
      </c>
      <c r="J881" s="17">
        <v>0.22383245652386199</v>
      </c>
      <c r="K881" s="17">
        <v>0.25795641475439501</v>
      </c>
      <c r="L881" s="17">
        <v>0.233489436155154</v>
      </c>
      <c r="M881" s="17"/>
      <c r="N881" s="17">
        <v>0.212753411074113</v>
      </c>
      <c r="O881" s="17">
        <v>0.246943112106563</v>
      </c>
      <c r="P881" s="17"/>
      <c r="Q881" s="17">
        <v>0.28484861110368997</v>
      </c>
      <c r="R881" s="17">
        <v>0.21504455137989401</v>
      </c>
      <c r="S881" s="17">
        <v>0.25818107728169198</v>
      </c>
      <c r="T881" s="17">
        <v>0.26012256460837602</v>
      </c>
      <c r="U881" s="17">
        <v>0.244670940736925</v>
      </c>
      <c r="V881" s="17">
        <v>0.21114263050840901</v>
      </c>
      <c r="W881" s="17">
        <v>0.27651989232431901</v>
      </c>
      <c r="X881" s="17">
        <v>0.201824974359369</v>
      </c>
      <c r="Y881" s="17">
        <v>0.20857703879723</v>
      </c>
      <c r="Z881" s="17">
        <v>0.15379114347841899</v>
      </c>
      <c r="AA881" s="17">
        <v>0.160683767668896</v>
      </c>
      <c r="AB881" s="17">
        <v>0.190242771933751</v>
      </c>
      <c r="AC881" s="17">
        <v>0.35042372645035602</v>
      </c>
      <c r="AD881" s="17">
        <v>0.23480901526601899</v>
      </c>
      <c r="AE881" s="17">
        <v>0.111849554024971</v>
      </c>
      <c r="AF881" s="17"/>
      <c r="AG881" s="17">
        <v>0.22968698487101599</v>
      </c>
      <c r="AH881" s="17">
        <v>0.193588824895221</v>
      </c>
      <c r="AI881" s="17">
        <v>0.18578902305419601</v>
      </c>
      <c r="AJ881" s="17">
        <v>0.23445131506170599</v>
      </c>
      <c r="AK881" s="17">
        <v>0.22467020848223901</v>
      </c>
      <c r="AL881" s="17">
        <v>0.262437894080228</v>
      </c>
      <c r="AM881" s="17"/>
      <c r="AN881" s="17">
        <v>0.205522696498837</v>
      </c>
      <c r="AO881" s="17">
        <v>0.277059282690724</v>
      </c>
      <c r="AP881" s="17">
        <v>0.21859784193416101</v>
      </c>
      <c r="AQ881" s="17"/>
      <c r="AR881" s="17">
        <v>0.15245207495975499</v>
      </c>
      <c r="AS881" s="17">
        <v>0.24336857735120601</v>
      </c>
      <c r="AT881" s="17">
        <v>0.24127428998544101</v>
      </c>
      <c r="AU881" s="17"/>
      <c r="AV881" s="17">
        <v>0.163942794335314</v>
      </c>
      <c r="AW881" s="17">
        <v>0.24478265423798901</v>
      </c>
      <c r="AX881" s="17">
        <v>0.24095241170987799</v>
      </c>
      <c r="AY881" s="17"/>
      <c r="AZ881" s="17">
        <v>0.22588188702530199</v>
      </c>
      <c r="BA881" s="17">
        <v>0.24330688879164999</v>
      </c>
    </row>
    <row r="882" spans="2:53" x14ac:dyDescent="0.35">
      <c r="B882" t="s">
        <v>325</v>
      </c>
      <c r="C882" s="17">
        <v>0.13230183882521401</v>
      </c>
      <c r="D882" s="17">
        <v>0.138540621221453</v>
      </c>
      <c r="E882" s="17">
        <v>0.12712283675853001</v>
      </c>
      <c r="F882" s="17"/>
      <c r="G882" s="17">
        <v>0.122704242450053</v>
      </c>
      <c r="H882" s="17">
        <v>0.13861768544670899</v>
      </c>
      <c r="I882" s="17">
        <v>0.13177477937127599</v>
      </c>
      <c r="J882" s="17">
        <v>0.12685002041076399</v>
      </c>
      <c r="K882" s="17">
        <v>0.14764988994365399</v>
      </c>
      <c r="L882" s="17">
        <v>0.12696041680912801</v>
      </c>
      <c r="M882" s="17"/>
      <c r="N882" s="17">
        <v>0.118225355120266</v>
      </c>
      <c r="O882" s="17">
        <v>0.141568667876558</v>
      </c>
      <c r="P882" s="17"/>
      <c r="Q882" s="17">
        <v>0.113701392905877</v>
      </c>
      <c r="R882" s="17">
        <v>0.151739073808905</v>
      </c>
      <c r="S882" s="17">
        <v>0.13714797419671401</v>
      </c>
      <c r="T882" s="17">
        <v>0.15452379141136499</v>
      </c>
      <c r="U882" s="17">
        <v>8.0553111713617703E-2</v>
      </c>
      <c r="V882" s="17">
        <v>0.10863753688342601</v>
      </c>
      <c r="W882" s="17">
        <v>0.14174919596331001</v>
      </c>
      <c r="X882" s="17">
        <v>0.14520872091118001</v>
      </c>
      <c r="Y882" s="17">
        <v>0.13382832428863101</v>
      </c>
      <c r="Z882" s="17">
        <v>0.126999059050276</v>
      </c>
      <c r="AA882" s="17">
        <v>0.224520576734177</v>
      </c>
      <c r="AB882" s="17">
        <v>0.14167190976649199</v>
      </c>
      <c r="AC882" s="17">
        <v>5.6128013652082601E-2</v>
      </c>
      <c r="AD882" s="17">
        <v>0.175970952957237</v>
      </c>
      <c r="AE882" s="17">
        <v>0.122252584919155</v>
      </c>
      <c r="AF882" s="17"/>
      <c r="AG882" s="17">
        <v>9.91212849670247E-2</v>
      </c>
      <c r="AH882" s="17">
        <v>0.202774637430824</v>
      </c>
      <c r="AI882" s="17">
        <v>8.5359953253932405E-2</v>
      </c>
      <c r="AJ882" s="17">
        <v>0.10885104931657701</v>
      </c>
      <c r="AK882" s="17">
        <v>0.16597085520402499</v>
      </c>
      <c r="AL882" s="17">
        <v>0.12847517306171999</v>
      </c>
      <c r="AM882" s="17"/>
      <c r="AN882" s="17">
        <v>8.7987420460198695E-2</v>
      </c>
      <c r="AO882" s="17">
        <v>0.12328218222258699</v>
      </c>
      <c r="AP882" s="17">
        <v>0.182930915089036</v>
      </c>
      <c r="AQ882" s="17"/>
      <c r="AR882" s="17">
        <v>0.13409623544876001</v>
      </c>
      <c r="AS882" s="17">
        <v>0.12580984872991199</v>
      </c>
      <c r="AT882" s="17">
        <v>0.14006805514290699</v>
      </c>
      <c r="AU882" s="17"/>
      <c r="AV882" s="17">
        <v>8.8398470465359799E-2</v>
      </c>
      <c r="AW882" s="17">
        <v>0.129122808195864</v>
      </c>
      <c r="AX882" s="17">
        <v>0.149328862628931</v>
      </c>
      <c r="AY882" s="17"/>
      <c r="AZ882" s="17">
        <v>0.14039133210061999</v>
      </c>
      <c r="BA882" s="17">
        <v>0.12156812065799801</v>
      </c>
    </row>
    <row r="883" spans="2:53" x14ac:dyDescent="0.35">
      <c r="B883" t="s">
        <v>326</v>
      </c>
      <c r="C883" s="17">
        <v>0.138046936665952</v>
      </c>
      <c r="D883" s="17">
        <v>0.15689632172524801</v>
      </c>
      <c r="E883" s="17">
        <v>0.120038979377037</v>
      </c>
      <c r="F883" s="17"/>
      <c r="G883" s="17">
        <v>0.100858400049638</v>
      </c>
      <c r="H883" s="17">
        <v>6.8685354813046898E-2</v>
      </c>
      <c r="I883" s="17">
        <v>0.15556745861688601</v>
      </c>
      <c r="J883" s="17">
        <v>0.18159856894293999</v>
      </c>
      <c r="K883" s="17">
        <v>0.141397799381793</v>
      </c>
      <c r="L883" s="17">
        <v>0.150877288969199</v>
      </c>
      <c r="M883" s="17"/>
      <c r="N883" s="17">
        <v>0.13896076160888601</v>
      </c>
      <c r="O883" s="17">
        <v>0.13744534753996601</v>
      </c>
      <c r="P883" s="17"/>
      <c r="Q883" s="17">
        <v>9.6617864988369107E-2</v>
      </c>
      <c r="R883" s="17">
        <v>7.08017645559951E-2</v>
      </c>
      <c r="S883" s="17">
        <v>0.148932914640239</v>
      </c>
      <c r="T883" s="17">
        <v>0.131859412363932</v>
      </c>
      <c r="U883" s="17">
        <v>0.144085002554388</v>
      </c>
      <c r="V883" s="17">
        <v>0.17610851222137899</v>
      </c>
      <c r="W883" s="17">
        <v>0.14339080726721701</v>
      </c>
      <c r="X883" s="17">
        <v>0.13450219300604299</v>
      </c>
      <c r="Y883" s="17">
        <v>0.117343768942431</v>
      </c>
      <c r="Z883" s="17">
        <v>0.202262686675518</v>
      </c>
      <c r="AA883" s="17">
        <v>0.16821828669490599</v>
      </c>
      <c r="AB883" s="17">
        <v>0.19724584526865899</v>
      </c>
      <c r="AC883" s="17">
        <v>9.1854093549423796E-2</v>
      </c>
      <c r="AD883" s="17">
        <v>4.1325478009677397E-2</v>
      </c>
      <c r="AE883" s="17">
        <v>0.22599917688685001</v>
      </c>
      <c r="AF883" s="17"/>
      <c r="AG883" s="17">
        <v>6.7393038854547005E-2</v>
      </c>
      <c r="AH883" s="17">
        <v>0.31323957882193898</v>
      </c>
      <c r="AI883" s="17">
        <v>4.91346774443586E-2</v>
      </c>
      <c r="AJ883" s="17">
        <v>5.0001834502993801E-2</v>
      </c>
      <c r="AK883" s="17">
        <v>0.15838847157765401</v>
      </c>
      <c r="AL883" s="17">
        <v>0.12841762584400801</v>
      </c>
      <c r="AM883" s="17"/>
      <c r="AN883" s="17">
        <v>6.5809938996489598E-2</v>
      </c>
      <c r="AO883" s="17">
        <v>6.8797095874457107E-2</v>
      </c>
      <c r="AP883" s="17">
        <v>0.231871913567684</v>
      </c>
      <c r="AQ883" s="17"/>
      <c r="AR883" s="17">
        <v>5.7049040529330401E-2</v>
      </c>
      <c r="AS883" s="17">
        <v>8.5849532569770806E-2</v>
      </c>
      <c r="AT883" s="17">
        <v>0.19525013678779601</v>
      </c>
      <c r="AU883" s="17"/>
      <c r="AV883" s="17">
        <v>0.103356422291907</v>
      </c>
      <c r="AW883" s="17">
        <v>0.122591948596835</v>
      </c>
      <c r="AX883" s="17">
        <v>0.182760084958179</v>
      </c>
      <c r="AY883" s="17"/>
      <c r="AZ883" s="17">
        <v>0.116136814490392</v>
      </c>
      <c r="BA883" s="17">
        <v>0.16711885358771</v>
      </c>
    </row>
    <row r="884" spans="2:53" x14ac:dyDescent="0.35">
      <c r="B884" t="s">
        <v>130</v>
      </c>
      <c r="C884" s="17">
        <v>9.7051994075211798E-2</v>
      </c>
      <c r="D884" s="17">
        <v>7.3875793580892302E-2</v>
      </c>
      <c r="E884" s="17">
        <v>0.118395819239499</v>
      </c>
      <c r="F884" s="17"/>
      <c r="G884" s="17">
        <v>0.13737627172406899</v>
      </c>
      <c r="H884" s="17">
        <v>8.4161425926810501E-2</v>
      </c>
      <c r="I884" s="17">
        <v>7.9336053858065803E-2</v>
      </c>
      <c r="J884" s="17">
        <v>0.110242733189926</v>
      </c>
      <c r="K884" s="17">
        <v>0.102879642783997</v>
      </c>
      <c r="L884" s="17">
        <v>8.6952374233619997E-2</v>
      </c>
      <c r="M884" s="17"/>
      <c r="N884" s="17">
        <v>8.9032177685128805E-2</v>
      </c>
      <c r="O884" s="17">
        <v>0.102331598631848</v>
      </c>
      <c r="P884" s="17"/>
      <c r="Q884" s="17">
        <v>0.17059865569060501</v>
      </c>
      <c r="R884" s="17">
        <v>0.155709332067169</v>
      </c>
      <c r="S884" s="17">
        <v>0.12300805283830001</v>
      </c>
      <c r="T884" s="17">
        <v>8.2980462569998498E-2</v>
      </c>
      <c r="U884" s="17">
        <v>0.112986264272293</v>
      </c>
      <c r="V884" s="17">
        <v>0.103746851664744</v>
      </c>
      <c r="W884" s="17">
        <v>3.58582471792264E-2</v>
      </c>
      <c r="X884" s="17">
        <v>7.1242359534677197E-2</v>
      </c>
      <c r="Y884" s="17">
        <v>6.7457301876996806E-2</v>
      </c>
      <c r="Z884" s="17">
        <v>2.6391589625409401E-2</v>
      </c>
      <c r="AA884" s="17">
        <v>4.5608979617722797E-2</v>
      </c>
      <c r="AB884" s="17">
        <v>5.4171809789626602E-2</v>
      </c>
      <c r="AC884" s="17">
        <v>0</v>
      </c>
      <c r="AD884" s="17">
        <v>0</v>
      </c>
      <c r="AE884" s="17">
        <v>4.0459473996490102E-2</v>
      </c>
      <c r="AF884" s="17"/>
      <c r="AG884" s="17">
        <v>3.3585090457545902E-2</v>
      </c>
      <c r="AH884" s="17">
        <v>5.1278176591104598E-2</v>
      </c>
      <c r="AI884" s="17">
        <v>3.8079172457073401E-2</v>
      </c>
      <c r="AJ884" s="17">
        <v>5.2085520191994299E-2</v>
      </c>
      <c r="AK884" s="17">
        <v>6.4426374341772605E-2</v>
      </c>
      <c r="AL884" s="17">
        <v>0.16160589793739699</v>
      </c>
      <c r="AM884" s="17"/>
      <c r="AN884" s="17">
        <v>7.05139959736759E-2</v>
      </c>
      <c r="AO884" s="17">
        <v>9.2295699080081894E-2</v>
      </c>
      <c r="AP884" s="17">
        <v>5.00862611566237E-2</v>
      </c>
      <c r="AQ884" s="17"/>
      <c r="AR884" s="17">
        <v>3.5808334423923102E-2</v>
      </c>
      <c r="AS884" s="17">
        <v>6.98442389969718E-2</v>
      </c>
      <c r="AT884" s="17">
        <v>8.3953220702591203E-2</v>
      </c>
      <c r="AU884" s="17"/>
      <c r="AV884" s="17">
        <v>2.1382562987186798E-2</v>
      </c>
      <c r="AW884" s="17">
        <v>6.8586243073285799E-2</v>
      </c>
      <c r="AX884" s="17">
        <v>8.9957183882448499E-2</v>
      </c>
      <c r="AY884" s="17"/>
      <c r="AZ884" s="17">
        <v>5.9913304314471699E-2</v>
      </c>
      <c r="BA884" s="17">
        <v>0.14633026348219599</v>
      </c>
    </row>
    <row r="885" spans="2:53" x14ac:dyDescent="0.35">
      <c r="C885" s="17"/>
      <c r="D885" s="17"/>
      <c r="E885" s="17"/>
      <c r="F885" s="17"/>
      <c r="G885" s="17"/>
      <c r="H885" s="17"/>
      <c r="I885" s="17"/>
      <c r="J885" s="17"/>
      <c r="K885" s="17"/>
      <c r="L885" s="17"/>
      <c r="M885" s="17"/>
      <c r="N885" s="17"/>
      <c r="O885" s="17"/>
      <c r="P885" s="17"/>
      <c r="Q885" s="17"/>
      <c r="R885" s="17"/>
      <c r="S885" s="17"/>
      <c r="T885" s="17"/>
      <c r="U885" s="17"/>
      <c r="V885" s="17"/>
      <c r="W885" s="17"/>
      <c r="X885" s="17"/>
      <c r="Y885" s="17"/>
      <c r="Z885" s="17"/>
      <c r="AA885" s="17"/>
      <c r="AB885" s="17"/>
      <c r="AC885" s="17"/>
      <c r="AD885" s="17"/>
      <c r="AE885" s="17"/>
      <c r="AF885" s="17"/>
      <c r="AG885" s="17"/>
      <c r="AH885" s="17"/>
      <c r="AI885" s="17"/>
      <c r="AJ885" s="17"/>
      <c r="AK885" s="17"/>
      <c r="AL885" s="17"/>
      <c r="AM885" s="17"/>
      <c r="AN885" s="17"/>
      <c r="AO885" s="17"/>
      <c r="AP885" s="17"/>
      <c r="AQ885" s="17"/>
      <c r="AR885" s="17"/>
      <c r="AS885" s="17"/>
      <c r="AT885" s="17"/>
      <c r="AU885" s="17"/>
      <c r="AV885" s="17"/>
      <c r="AW885" s="17"/>
      <c r="AX885" s="17"/>
      <c r="AY885" s="17"/>
      <c r="AZ885" s="17"/>
      <c r="BA885" s="17"/>
    </row>
    <row r="886" spans="2:53" x14ac:dyDescent="0.35">
      <c r="B886" s="6" t="s">
        <v>421</v>
      </c>
      <c r="C886" s="17"/>
      <c r="D886" s="17"/>
      <c r="E886" s="17"/>
      <c r="F886" s="17"/>
      <c r="G886" s="17"/>
      <c r="H886" s="17"/>
      <c r="I886" s="17"/>
      <c r="J886" s="17"/>
      <c r="K886" s="17"/>
      <c r="L886" s="17"/>
      <c r="M886" s="17"/>
      <c r="N886" s="17"/>
      <c r="O886" s="17"/>
      <c r="P886" s="17"/>
      <c r="Q886" s="17"/>
      <c r="R886" s="17"/>
      <c r="S886" s="17"/>
      <c r="T886" s="17"/>
      <c r="U886" s="17"/>
      <c r="V886" s="17"/>
      <c r="W886" s="17"/>
      <c r="X886" s="17"/>
      <c r="Y886" s="17"/>
      <c r="Z886" s="17"/>
      <c r="AA886" s="17"/>
      <c r="AB886" s="17"/>
      <c r="AC886" s="17"/>
      <c r="AD886" s="17"/>
      <c r="AE886" s="17"/>
      <c r="AF886" s="17"/>
      <c r="AG886" s="17"/>
      <c r="AH886" s="17"/>
      <c r="AI886" s="17"/>
      <c r="AJ886" s="17"/>
      <c r="AK886" s="17"/>
      <c r="AL886" s="17"/>
      <c r="AM886" s="17"/>
      <c r="AN886" s="17"/>
      <c r="AO886" s="17"/>
      <c r="AP886" s="17"/>
      <c r="AQ886" s="17"/>
      <c r="AR886" s="17"/>
      <c r="AS886" s="17"/>
      <c r="AT886" s="17"/>
      <c r="AU886" s="17"/>
      <c r="AV886" s="17"/>
      <c r="AW886" s="17"/>
      <c r="AX886" s="17"/>
      <c r="AY886" s="17"/>
      <c r="AZ886" s="17"/>
      <c r="BA886" s="17"/>
    </row>
    <row r="887" spans="2:53" x14ac:dyDescent="0.35">
      <c r="B887" s="21" t="s">
        <v>86</v>
      </c>
      <c r="C887" s="17"/>
      <c r="D887" s="17"/>
      <c r="E887" s="17"/>
      <c r="F887" s="17"/>
      <c r="G887" s="17"/>
      <c r="H887" s="17"/>
      <c r="I887" s="17"/>
      <c r="J887" s="17"/>
      <c r="K887" s="17"/>
      <c r="L887" s="17"/>
      <c r="M887" s="17"/>
      <c r="N887" s="17"/>
      <c r="O887" s="17"/>
      <c r="P887" s="17"/>
      <c r="Q887" s="17"/>
      <c r="R887" s="17"/>
      <c r="S887" s="17"/>
      <c r="T887" s="17"/>
      <c r="U887" s="17"/>
      <c r="V887" s="17"/>
      <c r="W887" s="17"/>
      <c r="X887" s="17"/>
      <c r="Y887" s="17"/>
      <c r="Z887" s="17"/>
      <c r="AA887" s="17"/>
      <c r="AB887" s="17"/>
      <c r="AC887" s="17"/>
      <c r="AD887" s="17"/>
      <c r="AE887" s="17"/>
      <c r="AF887" s="17"/>
      <c r="AG887" s="17"/>
      <c r="AH887" s="17"/>
      <c r="AI887" s="17"/>
      <c r="AJ887" s="17"/>
      <c r="AK887" s="17"/>
      <c r="AL887" s="17"/>
      <c r="AM887" s="17"/>
      <c r="AN887" s="17"/>
      <c r="AO887" s="17"/>
      <c r="AP887" s="17"/>
      <c r="AQ887" s="17"/>
      <c r="AR887" s="17"/>
      <c r="AS887" s="17"/>
      <c r="AT887" s="17"/>
      <c r="AU887" s="17"/>
      <c r="AV887" s="17"/>
      <c r="AW887" s="17"/>
      <c r="AX887" s="17"/>
      <c r="AY887" s="17"/>
      <c r="AZ887" s="17"/>
      <c r="BA887" s="17"/>
    </row>
    <row r="888" spans="2:53" x14ac:dyDescent="0.35">
      <c r="B888" t="s">
        <v>322</v>
      </c>
      <c r="C888" s="17">
        <v>0.167430188768873</v>
      </c>
      <c r="D888" s="17">
        <v>0.158851002186324</v>
      </c>
      <c r="E888" s="17">
        <v>0.175238917741038</v>
      </c>
      <c r="F888" s="17"/>
      <c r="G888" s="17">
        <v>0.20936293045931501</v>
      </c>
      <c r="H888" s="17">
        <v>0.25623940046802002</v>
      </c>
      <c r="I888" s="17">
        <v>0.15201642195916201</v>
      </c>
      <c r="J888" s="17">
        <v>0.124805145670213</v>
      </c>
      <c r="K888" s="17">
        <v>0.12971854642445599</v>
      </c>
      <c r="L888" s="17">
        <v>0.16100675442678</v>
      </c>
      <c r="M888" s="17"/>
      <c r="N888" s="17">
        <v>0.18342990177179999</v>
      </c>
      <c r="O888" s="17">
        <v>0.15689725963852699</v>
      </c>
      <c r="P888" s="17"/>
      <c r="Q888" s="17">
        <v>0.19189346708357599</v>
      </c>
      <c r="R888" s="17">
        <v>0.188221230431593</v>
      </c>
      <c r="S888" s="17">
        <v>0.13393252574506001</v>
      </c>
      <c r="T888" s="17">
        <v>0.16335430886264099</v>
      </c>
      <c r="U888" s="17">
        <v>0.182318765588352</v>
      </c>
      <c r="V888" s="17">
        <v>0.17048999974381801</v>
      </c>
      <c r="W888" s="17">
        <v>0.19954618229961199</v>
      </c>
      <c r="X888" s="17">
        <v>0.123288106195754</v>
      </c>
      <c r="Y888" s="17">
        <v>0.150218538488881</v>
      </c>
      <c r="Z888" s="17">
        <v>0.16095969412664801</v>
      </c>
      <c r="AA888" s="17">
        <v>0.13254449992943099</v>
      </c>
      <c r="AB888" s="17">
        <v>5.79603241904341E-2</v>
      </c>
      <c r="AC888" s="17">
        <v>0.27995822719820102</v>
      </c>
      <c r="AD888" s="17">
        <v>0.36317848486927701</v>
      </c>
      <c r="AE888" s="17">
        <v>0.20642899202488499</v>
      </c>
      <c r="AF888" s="17"/>
      <c r="AG888" s="17">
        <v>0.20933733779115199</v>
      </c>
      <c r="AH888" s="17">
        <v>7.0964578074060494E-2</v>
      </c>
      <c r="AI888" s="17">
        <v>0.363983968352182</v>
      </c>
      <c r="AJ888" s="17">
        <v>0.26367465205954799</v>
      </c>
      <c r="AK888" s="17">
        <v>0.14985502480761101</v>
      </c>
      <c r="AL888" s="17">
        <v>0.116597271536098</v>
      </c>
      <c r="AM888" s="17"/>
      <c r="AN888" s="17">
        <v>0.26309311927118301</v>
      </c>
      <c r="AO888" s="17">
        <v>0.17691890627553</v>
      </c>
      <c r="AP888" s="17">
        <v>0.115462413585943</v>
      </c>
      <c r="AQ888" s="17"/>
      <c r="AR888" s="17">
        <v>0.332105686936432</v>
      </c>
      <c r="AS888" s="17">
        <v>0.175829497279724</v>
      </c>
      <c r="AT888" s="17">
        <v>0.14675028525627501</v>
      </c>
      <c r="AU888" s="17"/>
      <c r="AV888" s="17">
        <v>0.354944722686314</v>
      </c>
      <c r="AW888" s="17">
        <v>0.160151084855672</v>
      </c>
      <c r="AX888" s="17">
        <v>0.15192466408150401</v>
      </c>
      <c r="AY888" s="17"/>
      <c r="AZ888" s="17">
        <v>0.20462490456291699</v>
      </c>
      <c r="BA888" s="17">
        <v>0.118077580014411</v>
      </c>
    </row>
    <row r="889" spans="2:53" x14ac:dyDescent="0.35">
      <c r="B889" t="s">
        <v>323</v>
      </c>
      <c r="C889" s="17">
        <v>0.28138247973840902</v>
      </c>
      <c r="D889" s="17">
        <v>0.28750018565406299</v>
      </c>
      <c r="E889" s="17">
        <v>0.27525751579180002</v>
      </c>
      <c r="F889" s="17"/>
      <c r="G889" s="17">
        <v>0.28851777667225598</v>
      </c>
      <c r="H889" s="17">
        <v>0.26091107865213298</v>
      </c>
      <c r="I889" s="17">
        <v>0.25337017969446701</v>
      </c>
      <c r="J889" s="17">
        <v>0.273178835537216</v>
      </c>
      <c r="K889" s="17">
        <v>0.27380583295877597</v>
      </c>
      <c r="L889" s="17">
        <v>0.31715650415207902</v>
      </c>
      <c r="M889" s="17"/>
      <c r="N889" s="17">
        <v>0.296790504683353</v>
      </c>
      <c r="O889" s="17">
        <v>0.27123907061888203</v>
      </c>
      <c r="P889" s="17"/>
      <c r="Q889" s="17">
        <v>0.23287921409144699</v>
      </c>
      <c r="R889" s="17">
        <v>0.26673394721885202</v>
      </c>
      <c r="S889" s="17">
        <v>0.26534232329146501</v>
      </c>
      <c r="T889" s="17">
        <v>0.27945375126246103</v>
      </c>
      <c r="U889" s="17">
        <v>0.30322491764911302</v>
      </c>
      <c r="V889" s="17">
        <v>0.28870200893119302</v>
      </c>
      <c r="W889" s="17">
        <v>0.28442883240121303</v>
      </c>
      <c r="X889" s="17">
        <v>0.275866555140303</v>
      </c>
      <c r="Y889" s="17">
        <v>0.36441996517589598</v>
      </c>
      <c r="Z889" s="17">
        <v>0.31581580985971702</v>
      </c>
      <c r="AA889" s="17">
        <v>0.24524570978103599</v>
      </c>
      <c r="AB889" s="17">
        <v>0.369455880845031</v>
      </c>
      <c r="AC889" s="17">
        <v>0.28459131939819599</v>
      </c>
      <c r="AD889" s="17">
        <v>0.22117808449175899</v>
      </c>
      <c r="AE889" s="17">
        <v>0.28565432711010103</v>
      </c>
      <c r="AF889" s="17"/>
      <c r="AG889" s="17">
        <v>0.41339520049613998</v>
      </c>
      <c r="AH889" s="17">
        <v>0.195516113755339</v>
      </c>
      <c r="AI889" s="17">
        <v>0.28032157559666199</v>
      </c>
      <c r="AJ889" s="17">
        <v>0.36944691857519102</v>
      </c>
      <c r="AK889" s="17">
        <v>0.32241249890176099</v>
      </c>
      <c r="AL889" s="17">
        <v>0.24675510072491999</v>
      </c>
      <c r="AM889" s="17"/>
      <c r="AN889" s="17">
        <v>0.337315918606992</v>
      </c>
      <c r="AO889" s="17">
        <v>0.32255791633742198</v>
      </c>
      <c r="AP889" s="17">
        <v>0.26098995635438899</v>
      </c>
      <c r="AQ889" s="17"/>
      <c r="AR889" s="17">
        <v>0.32274760089221699</v>
      </c>
      <c r="AS889" s="17">
        <v>0.35461107266518199</v>
      </c>
      <c r="AT889" s="17">
        <v>0.243938129357333</v>
      </c>
      <c r="AU889" s="17"/>
      <c r="AV889" s="17">
        <v>0.31379542810456201</v>
      </c>
      <c r="AW889" s="17">
        <v>0.34012317501610301</v>
      </c>
      <c r="AX889" s="17">
        <v>0.224513927652779</v>
      </c>
      <c r="AY889" s="17"/>
      <c r="AZ889" s="17">
        <v>0.30152824455846899</v>
      </c>
      <c r="BA889" s="17">
        <v>0.25465163832724702</v>
      </c>
    </row>
    <row r="890" spans="2:53" x14ac:dyDescent="0.35">
      <c r="B890" t="s">
        <v>324</v>
      </c>
      <c r="C890" s="17">
        <v>0.21908987642432101</v>
      </c>
      <c r="D890" s="17">
        <v>0.23035534169077601</v>
      </c>
      <c r="E890" s="17">
        <v>0.20966723506608501</v>
      </c>
      <c r="F890" s="17"/>
      <c r="G890" s="17">
        <v>0.26880387787876497</v>
      </c>
      <c r="H890" s="17">
        <v>0.19915963276193099</v>
      </c>
      <c r="I890" s="17">
        <v>0.24155213111666099</v>
      </c>
      <c r="J890" s="17">
        <v>0.196711726424254</v>
      </c>
      <c r="K890" s="17">
        <v>0.235920785668219</v>
      </c>
      <c r="L890" s="17">
        <v>0.201186249586773</v>
      </c>
      <c r="M890" s="17"/>
      <c r="N890" s="17">
        <v>0.20785640806699501</v>
      </c>
      <c r="O890" s="17">
        <v>0.22648509195562799</v>
      </c>
      <c r="P890" s="17"/>
      <c r="Q890" s="17">
        <v>0.25324781170696398</v>
      </c>
      <c r="R890" s="17">
        <v>0.25722779029524501</v>
      </c>
      <c r="S890" s="17">
        <v>0.219306779649245</v>
      </c>
      <c r="T890" s="17">
        <v>0.22633494511337701</v>
      </c>
      <c r="U890" s="17">
        <v>0.20925215877640399</v>
      </c>
      <c r="V890" s="17">
        <v>0.22459356987982501</v>
      </c>
      <c r="W890" s="17">
        <v>0.19601019607141301</v>
      </c>
      <c r="X890" s="17">
        <v>0.227988040571244</v>
      </c>
      <c r="Y890" s="17">
        <v>0.19216301183277801</v>
      </c>
      <c r="Z890" s="17">
        <v>0.1590688522506</v>
      </c>
      <c r="AA890" s="17">
        <v>0.28347795486372201</v>
      </c>
      <c r="AB890" s="17">
        <v>0.21578213527683399</v>
      </c>
      <c r="AC890" s="17">
        <v>0.19624436866328801</v>
      </c>
      <c r="AD890" s="17">
        <v>0.144721000736865</v>
      </c>
      <c r="AE890" s="17">
        <v>0.135212901982627</v>
      </c>
      <c r="AF890" s="17"/>
      <c r="AG890" s="17">
        <v>0.21153885905234801</v>
      </c>
      <c r="AH890" s="17">
        <v>0.22578254128389599</v>
      </c>
      <c r="AI890" s="17">
        <v>0.173051456198345</v>
      </c>
      <c r="AJ890" s="17">
        <v>0.18291352887798201</v>
      </c>
      <c r="AK890" s="17">
        <v>0.197926579568348</v>
      </c>
      <c r="AL890" s="17">
        <v>0.265526247528999</v>
      </c>
      <c r="AM890" s="17"/>
      <c r="AN890" s="17">
        <v>0.174393133723976</v>
      </c>
      <c r="AO890" s="17">
        <v>0.25268502022600697</v>
      </c>
      <c r="AP890" s="17">
        <v>0.224193148256282</v>
      </c>
      <c r="AQ890" s="17"/>
      <c r="AR890" s="17">
        <v>0.17961858572240599</v>
      </c>
      <c r="AS890" s="17">
        <v>0.226652669998854</v>
      </c>
      <c r="AT890" s="17">
        <v>0.217513565657004</v>
      </c>
      <c r="AU890" s="17"/>
      <c r="AV890" s="17">
        <v>0.15456617640751399</v>
      </c>
      <c r="AW890" s="17">
        <v>0.21623665800563599</v>
      </c>
      <c r="AX890" s="17">
        <v>0.23592235529659999</v>
      </c>
      <c r="AY890" s="17"/>
      <c r="AZ890" s="17">
        <v>0.22171935046621899</v>
      </c>
      <c r="BA890" s="17">
        <v>0.21560090222867601</v>
      </c>
    </row>
    <row r="891" spans="2:53" x14ac:dyDescent="0.35">
      <c r="B891" t="s">
        <v>325</v>
      </c>
      <c r="C891" s="17">
        <v>0.10905102297499</v>
      </c>
      <c r="D891" s="17">
        <v>0.103904812652062</v>
      </c>
      <c r="E891" s="17">
        <v>0.114103256693873</v>
      </c>
      <c r="F891" s="17"/>
      <c r="G891" s="17">
        <v>8.9223876735933294E-2</v>
      </c>
      <c r="H891" s="17">
        <v>8.5628846966202696E-2</v>
      </c>
      <c r="I891" s="17">
        <v>0.104719146372955</v>
      </c>
      <c r="J891" s="17">
        <v>0.13161633965431599</v>
      </c>
      <c r="K891" s="17">
        <v>0.11822864481535</v>
      </c>
      <c r="L891" s="17">
        <v>0.11242889461680899</v>
      </c>
      <c r="M891" s="17"/>
      <c r="N891" s="17">
        <v>0.104496450988012</v>
      </c>
      <c r="O891" s="17">
        <v>0.112049388254988</v>
      </c>
      <c r="P891" s="17"/>
      <c r="Q891" s="17">
        <v>5.5776160284292803E-2</v>
      </c>
      <c r="R891" s="17">
        <v>8.2352169635722894E-2</v>
      </c>
      <c r="S891" s="17">
        <v>0.14104393737604701</v>
      </c>
      <c r="T891" s="17">
        <v>0.11269068251952501</v>
      </c>
      <c r="U891" s="17">
        <v>8.51971053986771E-2</v>
      </c>
      <c r="V891" s="17">
        <v>0.11518158439385701</v>
      </c>
      <c r="W891" s="17">
        <v>0.124758459102475</v>
      </c>
      <c r="X891" s="17">
        <v>0.14417529154210901</v>
      </c>
      <c r="Y891" s="17">
        <v>0.116657827762502</v>
      </c>
      <c r="Z891" s="17">
        <v>0.122492411640498</v>
      </c>
      <c r="AA891" s="17">
        <v>0.13471861857873699</v>
      </c>
      <c r="AB891" s="17">
        <v>7.1280119247047705E-2</v>
      </c>
      <c r="AC891" s="17">
        <v>5.6838338406272802E-2</v>
      </c>
      <c r="AD891" s="17">
        <v>7.9055606179380997E-2</v>
      </c>
      <c r="AE891" s="17">
        <v>0.119896251623647</v>
      </c>
      <c r="AF891" s="17"/>
      <c r="AG891" s="17">
        <v>7.5322658871425696E-2</v>
      </c>
      <c r="AH891" s="17">
        <v>0.178844618733315</v>
      </c>
      <c r="AI891" s="17">
        <v>6.6289374255883396E-2</v>
      </c>
      <c r="AJ891" s="17">
        <v>8.7917036287686906E-2</v>
      </c>
      <c r="AK891" s="17">
        <v>0.12540959159534401</v>
      </c>
      <c r="AL891" s="17">
        <v>8.4769087543511798E-2</v>
      </c>
      <c r="AM891" s="17"/>
      <c r="AN891" s="17">
        <v>9.1367853163412199E-2</v>
      </c>
      <c r="AO891" s="17">
        <v>8.7802024423781697E-2</v>
      </c>
      <c r="AP891" s="17">
        <v>0.14616188969431601</v>
      </c>
      <c r="AQ891" s="17"/>
      <c r="AR891" s="17">
        <v>8.6884032970656E-2</v>
      </c>
      <c r="AS891" s="17">
        <v>0.104080515118393</v>
      </c>
      <c r="AT891" s="17">
        <v>0.121901040458453</v>
      </c>
      <c r="AU891" s="17"/>
      <c r="AV891" s="17">
        <v>9.1284782995565694E-2</v>
      </c>
      <c r="AW891" s="17">
        <v>0.109318871931966</v>
      </c>
      <c r="AX891" s="17">
        <v>0.118944004517547</v>
      </c>
      <c r="AY891" s="17"/>
      <c r="AZ891" s="17">
        <v>0.108554670224457</v>
      </c>
      <c r="BA891" s="17">
        <v>0.10970961929918099</v>
      </c>
    </row>
    <row r="892" spans="2:53" x14ac:dyDescent="0.35">
      <c r="B892" t="s">
        <v>326</v>
      </c>
      <c r="C892" s="17">
        <v>0.12769332305206799</v>
      </c>
      <c r="D892" s="17">
        <v>0.14888995924642701</v>
      </c>
      <c r="E892" s="17">
        <v>0.107521819902845</v>
      </c>
      <c r="F892" s="17"/>
      <c r="G892" s="17">
        <v>5.7297704615648697E-2</v>
      </c>
      <c r="H892" s="17">
        <v>8.8008848321431604E-2</v>
      </c>
      <c r="I892" s="17">
        <v>0.15891822366248001</v>
      </c>
      <c r="J892" s="17">
        <v>0.161804040650666</v>
      </c>
      <c r="K892" s="17">
        <v>0.13724023275927799</v>
      </c>
      <c r="L892" s="17">
        <v>0.130922112664244</v>
      </c>
      <c r="M892" s="17"/>
      <c r="N892" s="17">
        <v>0.123036872154679</v>
      </c>
      <c r="O892" s="17">
        <v>0.130758757244055</v>
      </c>
      <c r="P892" s="17"/>
      <c r="Q892" s="17">
        <v>0.11033148325021599</v>
      </c>
      <c r="R892" s="17">
        <v>6.8250259819314901E-2</v>
      </c>
      <c r="S892" s="17">
        <v>0.13200433080034199</v>
      </c>
      <c r="T892" s="17">
        <v>0.116233178614462</v>
      </c>
      <c r="U892" s="17">
        <v>0.116497667352359</v>
      </c>
      <c r="V892" s="17">
        <v>0.10544586742433</v>
      </c>
      <c r="W892" s="17">
        <v>0.15190271177977899</v>
      </c>
      <c r="X892" s="17">
        <v>0.16597683585756901</v>
      </c>
      <c r="Y892" s="17">
        <v>0.12304029600692699</v>
      </c>
      <c r="Z892" s="17">
        <v>0.187495709299243</v>
      </c>
      <c r="AA892" s="17">
        <v>0.150656677532304</v>
      </c>
      <c r="AB892" s="17">
        <v>0.21768987347627999</v>
      </c>
      <c r="AC892" s="17">
        <v>0.18236774633404201</v>
      </c>
      <c r="AD892" s="17">
        <v>0.14528322913132499</v>
      </c>
      <c r="AE892" s="17">
        <v>0.20194005844240701</v>
      </c>
      <c r="AF892" s="17"/>
      <c r="AG892" s="17">
        <v>6.7429354355956095E-2</v>
      </c>
      <c r="AH892" s="17">
        <v>0.27825672646209498</v>
      </c>
      <c r="AI892" s="17">
        <v>3.7539546328918698E-2</v>
      </c>
      <c r="AJ892" s="17">
        <v>5.0198902259291897E-2</v>
      </c>
      <c r="AK892" s="17">
        <v>0.12874549365292701</v>
      </c>
      <c r="AL892" s="17">
        <v>0.13364874871110999</v>
      </c>
      <c r="AM892" s="17"/>
      <c r="AN892" s="17">
        <v>6.09625732260635E-2</v>
      </c>
      <c r="AO892" s="17">
        <v>7.8613577925860101E-2</v>
      </c>
      <c r="AP892" s="17">
        <v>0.19429047208476799</v>
      </c>
      <c r="AQ892" s="17"/>
      <c r="AR892" s="17">
        <v>4.9801349166456503E-2</v>
      </c>
      <c r="AS892" s="17">
        <v>7.7313766080193094E-2</v>
      </c>
      <c r="AT892" s="17">
        <v>0.176722224389532</v>
      </c>
      <c r="AU892" s="17"/>
      <c r="AV892" s="17">
        <v>5.9541330839475701E-2</v>
      </c>
      <c r="AW892" s="17">
        <v>0.10551443817586401</v>
      </c>
      <c r="AX892" s="17">
        <v>0.17624805812681499</v>
      </c>
      <c r="AY892" s="17"/>
      <c r="AZ892" s="17">
        <v>0.101554661107053</v>
      </c>
      <c r="BA892" s="17">
        <v>0.16237596892791201</v>
      </c>
    </row>
    <row r="893" spans="2:53" x14ac:dyDescent="0.35">
      <c r="B893" t="s">
        <v>130</v>
      </c>
      <c r="C893" s="17">
        <v>9.5353109041337994E-2</v>
      </c>
      <c r="D893" s="17">
        <v>7.0498698570348003E-2</v>
      </c>
      <c r="E893" s="17">
        <v>0.118211254804358</v>
      </c>
      <c r="F893" s="17"/>
      <c r="G893" s="17">
        <v>8.6793833638082005E-2</v>
      </c>
      <c r="H893" s="17">
        <v>0.110052192830282</v>
      </c>
      <c r="I893" s="17">
        <v>8.9423897194274807E-2</v>
      </c>
      <c r="J893" s="17">
        <v>0.11188391206333401</v>
      </c>
      <c r="K893" s="17">
        <v>0.105085957373921</v>
      </c>
      <c r="L893" s="17">
        <v>7.7299484553315395E-2</v>
      </c>
      <c r="M893" s="17"/>
      <c r="N893" s="17">
        <v>8.4389862335159896E-2</v>
      </c>
      <c r="O893" s="17">
        <v>0.10257043228792</v>
      </c>
      <c r="P893" s="17"/>
      <c r="Q893" s="17">
        <v>0.15587186358350399</v>
      </c>
      <c r="R893" s="17">
        <v>0.13721460259927201</v>
      </c>
      <c r="S893" s="17">
        <v>0.108370103137842</v>
      </c>
      <c r="T893" s="17">
        <v>0.10193313362753401</v>
      </c>
      <c r="U893" s="17">
        <v>0.10350938523509599</v>
      </c>
      <c r="V893" s="17">
        <v>9.5586969626977103E-2</v>
      </c>
      <c r="W893" s="17">
        <v>4.3353618345508202E-2</v>
      </c>
      <c r="X893" s="17">
        <v>6.2705170693020701E-2</v>
      </c>
      <c r="Y893" s="17">
        <v>5.35003607330162E-2</v>
      </c>
      <c r="Z893" s="17">
        <v>5.4167522823293797E-2</v>
      </c>
      <c r="AA893" s="17">
        <v>5.3356539314768997E-2</v>
      </c>
      <c r="AB893" s="17">
        <v>6.7831666964372803E-2</v>
      </c>
      <c r="AC893" s="17">
        <v>0</v>
      </c>
      <c r="AD893" s="17">
        <v>4.6583594591393197E-2</v>
      </c>
      <c r="AE893" s="17">
        <v>5.0867468816333403E-2</v>
      </c>
      <c r="AF893" s="17"/>
      <c r="AG893" s="17">
        <v>2.2976589432978999E-2</v>
      </c>
      <c r="AH893" s="17">
        <v>5.0635421691295E-2</v>
      </c>
      <c r="AI893" s="17">
        <v>7.8814079268009901E-2</v>
      </c>
      <c r="AJ893" s="17">
        <v>4.5848961940300699E-2</v>
      </c>
      <c r="AK893" s="17">
        <v>7.5650811474008206E-2</v>
      </c>
      <c r="AL893" s="17">
        <v>0.15270354395536101</v>
      </c>
      <c r="AM893" s="17"/>
      <c r="AN893" s="17">
        <v>7.2867402008374202E-2</v>
      </c>
      <c r="AO893" s="17">
        <v>8.14225548113994E-2</v>
      </c>
      <c r="AP893" s="17">
        <v>5.8902120024302798E-2</v>
      </c>
      <c r="AQ893" s="17"/>
      <c r="AR893" s="17">
        <v>2.8842744311831401E-2</v>
      </c>
      <c r="AS893" s="17">
        <v>6.1512478857654401E-2</v>
      </c>
      <c r="AT893" s="17">
        <v>9.3174754881403005E-2</v>
      </c>
      <c r="AU893" s="17"/>
      <c r="AV893" s="17">
        <v>2.58675589665694E-2</v>
      </c>
      <c r="AW893" s="17">
        <v>6.8655772014759003E-2</v>
      </c>
      <c r="AX893" s="17">
        <v>9.2446990324754494E-2</v>
      </c>
      <c r="AY893" s="17"/>
      <c r="AZ893" s="17">
        <v>6.2018169080884401E-2</v>
      </c>
      <c r="BA893" s="17">
        <v>0.13958429120257301</v>
      </c>
    </row>
    <row r="894" spans="2:53" x14ac:dyDescent="0.35">
      <c r="C894" s="17"/>
      <c r="D894" s="17"/>
      <c r="E894" s="17"/>
      <c r="F894" s="17"/>
      <c r="G894" s="17"/>
      <c r="H894" s="17"/>
      <c r="I894" s="17"/>
      <c r="J894" s="17"/>
      <c r="K894" s="17"/>
      <c r="L894" s="17"/>
      <c r="M894" s="17"/>
      <c r="N894" s="17"/>
      <c r="O894" s="17"/>
      <c r="P894" s="17"/>
      <c r="Q894" s="17"/>
      <c r="R894" s="17"/>
      <c r="S894" s="17"/>
      <c r="T894" s="17"/>
      <c r="U894" s="17"/>
      <c r="V894" s="17"/>
      <c r="W894" s="17"/>
      <c r="X894" s="17"/>
      <c r="Y894" s="17"/>
      <c r="Z894" s="17"/>
      <c r="AA894" s="17"/>
      <c r="AB894" s="17"/>
      <c r="AC894" s="17"/>
      <c r="AD894" s="17"/>
      <c r="AE894" s="17"/>
      <c r="AF894" s="17"/>
      <c r="AG894" s="17"/>
      <c r="AH894" s="17"/>
      <c r="AI894" s="17"/>
      <c r="AJ894" s="17"/>
      <c r="AK894" s="17"/>
      <c r="AL894" s="17"/>
      <c r="AM894" s="17"/>
      <c r="AN894" s="17"/>
      <c r="AO894" s="17"/>
      <c r="AP894" s="17"/>
      <c r="AQ894" s="17"/>
      <c r="AR894" s="17"/>
      <c r="AS894" s="17"/>
      <c r="AT894" s="17"/>
      <c r="AU894" s="17"/>
      <c r="AV894" s="17"/>
      <c r="AW894" s="17"/>
      <c r="AX894" s="17"/>
      <c r="AY894" s="17"/>
      <c r="AZ894" s="17"/>
      <c r="BA894" s="17"/>
    </row>
    <row r="895" spans="2:53" x14ac:dyDescent="0.35">
      <c r="B895" s="6" t="s">
        <v>422</v>
      </c>
      <c r="C895" s="17"/>
      <c r="D895" s="17"/>
      <c r="E895" s="17"/>
      <c r="F895" s="17"/>
      <c r="G895" s="17"/>
      <c r="H895" s="17"/>
      <c r="I895" s="17"/>
      <c r="J895" s="17"/>
      <c r="K895" s="17"/>
      <c r="L895" s="17"/>
      <c r="M895" s="17"/>
      <c r="N895" s="17"/>
      <c r="O895" s="17"/>
      <c r="P895" s="17"/>
      <c r="Q895" s="17"/>
      <c r="R895" s="17"/>
      <c r="S895" s="17"/>
      <c r="T895" s="17"/>
      <c r="U895" s="17"/>
      <c r="V895" s="17"/>
      <c r="W895" s="17"/>
      <c r="X895" s="17"/>
      <c r="Y895" s="17"/>
      <c r="Z895" s="17"/>
      <c r="AA895" s="17"/>
      <c r="AB895" s="17"/>
      <c r="AC895" s="17"/>
      <c r="AD895" s="17"/>
      <c r="AE895" s="17"/>
      <c r="AF895" s="17"/>
      <c r="AG895" s="17"/>
      <c r="AH895" s="17"/>
      <c r="AI895" s="17"/>
      <c r="AJ895" s="17"/>
      <c r="AK895" s="17"/>
      <c r="AL895" s="17"/>
      <c r="AM895" s="17"/>
      <c r="AN895" s="17"/>
      <c r="AO895" s="17"/>
      <c r="AP895" s="17"/>
      <c r="AQ895" s="17"/>
      <c r="AR895" s="17"/>
      <c r="AS895" s="17"/>
      <c r="AT895" s="17"/>
      <c r="AU895" s="17"/>
      <c r="AV895" s="17"/>
      <c r="AW895" s="17"/>
      <c r="AX895" s="17"/>
      <c r="AY895" s="17"/>
      <c r="AZ895" s="17"/>
      <c r="BA895" s="17"/>
    </row>
    <row r="896" spans="2:53" x14ac:dyDescent="0.35">
      <c r="B896" s="21" t="s">
        <v>86</v>
      </c>
      <c r="C896" s="17"/>
      <c r="D896" s="17"/>
      <c r="E896" s="17"/>
      <c r="F896" s="17"/>
      <c r="G896" s="17"/>
      <c r="H896" s="17"/>
      <c r="I896" s="17"/>
      <c r="J896" s="17"/>
      <c r="K896" s="17"/>
      <c r="L896" s="17"/>
      <c r="M896" s="17"/>
      <c r="N896" s="17"/>
      <c r="O896" s="17"/>
      <c r="P896" s="17"/>
      <c r="Q896" s="17"/>
      <c r="R896" s="17"/>
      <c r="S896" s="17"/>
      <c r="T896" s="17"/>
      <c r="U896" s="17"/>
      <c r="V896" s="17"/>
      <c r="W896" s="17"/>
      <c r="X896" s="17"/>
      <c r="Y896" s="17"/>
      <c r="Z896" s="17"/>
      <c r="AA896" s="17"/>
      <c r="AB896" s="17"/>
      <c r="AC896" s="17"/>
      <c r="AD896" s="17"/>
      <c r="AE896" s="17"/>
      <c r="AF896" s="17"/>
      <c r="AG896" s="17"/>
      <c r="AH896" s="17"/>
      <c r="AI896" s="17"/>
      <c r="AJ896" s="17"/>
      <c r="AK896" s="17"/>
      <c r="AL896" s="17"/>
      <c r="AM896" s="17"/>
      <c r="AN896" s="17"/>
      <c r="AO896" s="17"/>
      <c r="AP896" s="17"/>
      <c r="AQ896" s="17"/>
      <c r="AR896" s="17"/>
      <c r="AS896" s="17"/>
      <c r="AT896" s="17"/>
      <c r="AU896" s="17"/>
      <c r="AV896" s="17"/>
      <c r="AW896" s="17"/>
      <c r="AX896" s="17"/>
      <c r="AY896" s="17"/>
      <c r="AZ896" s="17"/>
      <c r="BA896" s="17"/>
    </row>
    <row r="897" spans="2:53" x14ac:dyDescent="0.35">
      <c r="B897" t="s">
        <v>322</v>
      </c>
      <c r="C897" s="17">
        <v>0.116196515027729</v>
      </c>
      <c r="D897" s="17">
        <v>0.127161073707862</v>
      </c>
      <c r="E897" s="17">
        <v>0.106116131061766</v>
      </c>
      <c r="F897" s="17"/>
      <c r="G897" s="17">
        <v>0.17809287594389001</v>
      </c>
      <c r="H897" s="17">
        <v>0.16271999508058799</v>
      </c>
      <c r="I897" s="17">
        <v>0.15432241960413701</v>
      </c>
      <c r="J897" s="17">
        <v>0.108243997111706</v>
      </c>
      <c r="K897" s="17">
        <v>8.0336052447870093E-2</v>
      </c>
      <c r="L897" s="17">
        <v>6.9462106868309295E-2</v>
      </c>
      <c r="M897" s="17"/>
      <c r="N897" s="17">
        <v>0.123371024533313</v>
      </c>
      <c r="O897" s="17">
        <v>0.111473392797131</v>
      </c>
      <c r="P897" s="17"/>
      <c r="Q897" s="17">
        <v>0.17665918675171999</v>
      </c>
      <c r="R897" s="17">
        <v>0.16656372837391201</v>
      </c>
      <c r="S897" s="17">
        <v>0.10811164756802</v>
      </c>
      <c r="T897" s="17">
        <v>9.5836928594537199E-2</v>
      </c>
      <c r="U897" s="17">
        <v>0.12078471559956599</v>
      </c>
      <c r="V897" s="17">
        <v>0.11276299231650699</v>
      </c>
      <c r="W897" s="17">
        <v>0.14220386554534001</v>
      </c>
      <c r="X897" s="17">
        <v>5.9294808428369497E-2</v>
      </c>
      <c r="Y897" s="17">
        <v>7.7657526061522694E-2</v>
      </c>
      <c r="Z897" s="17">
        <v>8.9038900972651297E-2</v>
      </c>
      <c r="AA897" s="17">
        <v>6.1535268983981102E-2</v>
      </c>
      <c r="AB897" s="17">
        <v>4.9118087624406302E-2</v>
      </c>
      <c r="AC897" s="17">
        <v>0.28217988921229797</v>
      </c>
      <c r="AD897" s="17">
        <v>0.305790868530527</v>
      </c>
      <c r="AE897" s="17">
        <v>0.16305375844077</v>
      </c>
      <c r="AF897" s="17"/>
      <c r="AG897" s="17">
        <v>0.17295880392081001</v>
      </c>
      <c r="AH897" s="17">
        <v>6.4671603844886794E-2</v>
      </c>
      <c r="AI897" s="17">
        <v>0.28209559326716499</v>
      </c>
      <c r="AJ897" s="17">
        <v>0.14629631926477199</v>
      </c>
      <c r="AK897" s="17">
        <v>6.4052626701186305E-2</v>
      </c>
      <c r="AL897" s="17">
        <v>7.5320371018725296E-2</v>
      </c>
      <c r="AM897" s="17"/>
      <c r="AN897" s="17">
        <v>0.17487617849932999</v>
      </c>
      <c r="AO897" s="17">
        <v>0.10990170296898399</v>
      </c>
      <c r="AP897" s="17">
        <v>9.4611196579033496E-2</v>
      </c>
      <c r="AQ897" s="17"/>
      <c r="AR897" s="17">
        <v>0.25995659312204999</v>
      </c>
      <c r="AS897" s="17">
        <v>0.12296785808571099</v>
      </c>
      <c r="AT897" s="17">
        <v>9.4919283236489696E-2</v>
      </c>
      <c r="AU897" s="17"/>
      <c r="AV897" s="17">
        <v>0.25958640118455001</v>
      </c>
      <c r="AW897" s="17">
        <v>0.104612521292514</v>
      </c>
      <c r="AX897" s="17">
        <v>0.108850661065752</v>
      </c>
      <c r="AY897" s="17"/>
      <c r="AZ897" s="17">
        <v>0.14983636756466301</v>
      </c>
      <c r="BA897" s="17">
        <v>7.1560753055355295E-2</v>
      </c>
    </row>
    <row r="898" spans="2:53" x14ac:dyDescent="0.35">
      <c r="B898" t="s">
        <v>323</v>
      </c>
      <c r="C898" s="17">
        <v>0.28330237327677499</v>
      </c>
      <c r="D898" s="17">
        <v>0.29984852424050101</v>
      </c>
      <c r="E898" s="17">
        <v>0.26773649217473</v>
      </c>
      <c r="F898" s="17"/>
      <c r="G898" s="17">
        <v>0.27870296777649001</v>
      </c>
      <c r="H898" s="17">
        <v>0.30233475238858099</v>
      </c>
      <c r="I898" s="17">
        <v>0.24720914902722399</v>
      </c>
      <c r="J898" s="17">
        <v>0.23733891751779901</v>
      </c>
      <c r="K898" s="17">
        <v>0.28950090918572402</v>
      </c>
      <c r="L898" s="17">
        <v>0.32243719614903998</v>
      </c>
      <c r="M898" s="17"/>
      <c r="N898" s="17">
        <v>0.30120107462797902</v>
      </c>
      <c r="O898" s="17">
        <v>0.27151930236650401</v>
      </c>
      <c r="P898" s="17"/>
      <c r="Q898" s="17">
        <v>0.20897474861354601</v>
      </c>
      <c r="R898" s="17">
        <v>0.28379449013144498</v>
      </c>
      <c r="S898" s="17">
        <v>0.282366149466453</v>
      </c>
      <c r="T898" s="17">
        <v>0.32726264700749502</v>
      </c>
      <c r="U898" s="17">
        <v>0.27610872101934703</v>
      </c>
      <c r="V898" s="17">
        <v>0.265400429557127</v>
      </c>
      <c r="W898" s="17">
        <v>0.280644226842926</v>
      </c>
      <c r="X898" s="17">
        <v>0.307016374871178</v>
      </c>
      <c r="Y898" s="17">
        <v>0.365622122328776</v>
      </c>
      <c r="Z898" s="17">
        <v>0.32639071145140203</v>
      </c>
      <c r="AA898" s="17">
        <v>0.249116192801703</v>
      </c>
      <c r="AB898" s="17">
        <v>0.21840127578728499</v>
      </c>
      <c r="AC898" s="17">
        <v>0.208771828732952</v>
      </c>
      <c r="AD898" s="17">
        <v>0.38252345195215598</v>
      </c>
      <c r="AE898" s="17">
        <v>0.328889127507145</v>
      </c>
      <c r="AF898" s="17"/>
      <c r="AG898" s="17">
        <v>0.41193845564565201</v>
      </c>
      <c r="AH898" s="17">
        <v>0.18708027212973399</v>
      </c>
      <c r="AI898" s="17">
        <v>0.31638460144784603</v>
      </c>
      <c r="AJ898" s="17">
        <v>0.371276288516038</v>
      </c>
      <c r="AK898" s="17">
        <v>0.32252830308552199</v>
      </c>
      <c r="AL898" s="17">
        <v>0.24283997389140399</v>
      </c>
      <c r="AM898" s="17"/>
      <c r="AN898" s="17">
        <v>0.3745437093008</v>
      </c>
      <c r="AO898" s="17">
        <v>0.33781659127403002</v>
      </c>
      <c r="AP898" s="17">
        <v>0.230124351318061</v>
      </c>
      <c r="AQ898" s="17"/>
      <c r="AR898" s="17">
        <v>0.383955125192047</v>
      </c>
      <c r="AS898" s="17">
        <v>0.359808943543519</v>
      </c>
      <c r="AT898" s="17">
        <v>0.24335686989725</v>
      </c>
      <c r="AU898" s="17"/>
      <c r="AV898" s="17">
        <v>0.31909543877452301</v>
      </c>
      <c r="AW898" s="17">
        <v>0.33180275767489797</v>
      </c>
      <c r="AX898" s="17">
        <v>0.23392992559053999</v>
      </c>
      <c r="AY898" s="17"/>
      <c r="AZ898" s="17">
        <v>0.31062924117587098</v>
      </c>
      <c r="BA898" s="17">
        <v>0.247043130771017</v>
      </c>
    </row>
    <row r="899" spans="2:53" x14ac:dyDescent="0.35">
      <c r="B899" t="s">
        <v>324</v>
      </c>
      <c r="C899" s="17">
        <v>0.23118508455252301</v>
      </c>
      <c r="D899" s="17">
        <v>0.20933975483421199</v>
      </c>
      <c r="E899" s="17">
        <v>0.25180284109825801</v>
      </c>
      <c r="F899" s="17"/>
      <c r="G899" s="17">
        <v>0.23605595060970599</v>
      </c>
      <c r="H899" s="17">
        <v>0.223108530907001</v>
      </c>
      <c r="I899" s="17">
        <v>0.20503528438080099</v>
      </c>
      <c r="J899" s="17">
        <v>0.23822368196705901</v>
      </c>
      <c r="K899" s="17">
        <v>0.236388913374834</v>
      </c>
      <c r="L899" s="17">
        <v>0.24193542543225199</v>
      </c>
      <c r="M899" s="17"/>
      <c r="N899" s="17">
        <v>0.223094001184896</v>
      </c>
      <c r="O899" s="17">
        <v>0.23651160557720299</v>
      </c>
      <c r="P899" s="17"/>
      <c r="Q899" s="17">
        <v>0.23385230483328601</v>
      </c>
      <c r="R899" s="17">
        <v>0.20017213986709501</v>
      </c>
      <c r="S899" s="17">
        <v>0.21979833155946901</v>
      </c>
      <c r="T899" s="17">
        <v>0.23785505927415301</v>
      </c>
      <c r="U899" s="17">
        <v>0.25705439023194299</v>
      </c>
      <c r="V899" s="17">
        <v>0.21881319571250099</v>
      </c>
      <c r="W899" s="17">
        <v>0.24367600972257999</v>
      </c>
      <c r="X899" s="17">
        <v>0.216048213440552</v>
      </c>
      <c r="Y899" s="17">
        <v>0.26183025810702698</v>
      </c>
      <c r="Z899" s="17">
        <v>0.197036315420582</v>
      </c>
      <c r="AA899" s="17">
        <v>0.28229333713454602</v>
      </c>
      <c r="AB899" s="17">
        <v>0.274589725338857</v>
      </c>
      <c r="AC899" s="17">
        <v>0.15759671755624399</v>
      </c>
      <c r="AD899" s="17">
        <v>3.8725688747707099E-2</v>
      </c>
      <c r="AE899" s="17">
        <v>0.119642497807188</v>
      </c>
      <c r="AF899" s="17"/>
      <c r="AG899" s="17">
        <v>0.20968149943023801</v>
      </c>
      <c r="AH899" s="17">
        <v>0.202934965397809</v>
      </c>
      <c r="AI899" s="17">
        <v>0.22842138575298501</v>
      </c>
      <c r="AJ899" s="17">
        <v>0.25519357860113501</v>
      </c>
      <c r="AK899" s="17">
        <v>0.19760707896868701</v>
      </c>
      <c r="AL899" s="17">
        <v>0.24623652677414201</v>
      </c>
      <c r="AM899" s="17"/>
      <c r="AN899" s="17">
        <v>0.233047814285302</v>
      </c>
      <c r="AO899" s="17">
        <v>0.26650141971493702</v>
      </c>
      <c r="AP899" s="17">
        <v>0.19558884266891199</v>
      </c>
      <c r="AQ899" s="17"/>
      <c r="AR899" s="17">
        <v>0.21118963797007301</v>
      </c>
      <c r="AS899" s="17">
        <v>0.236378860548073</v>
      </c>
      <c r="AT899" s="17">
        <v>0.22573599130135799</v>
      </c>
      <c r="AU899" s="17"/>
      <c r="AV899" s="17">
        <v>0.21294080712914801</v>
      </c>
      <c r="AW899" s="17">
        <v>0.24270270312485601</v>
      </c>
      <c r="AX899" s="17">
        <v>0.21780322583970699</v>
      </c>
      <c r="AY899" s="17"/>
      <c r="AZ899" s="17">
        <v>0.224011244946413</v>
      </c>
      <c r="BA899" s="17">
        <v>0.24070384795182001</v>
      </c>
    </row>
    <row r="900" spans="2:53" x14ac:dyDescent="0.35">
      <c r="B900" t="s">
        <v>325</v>
      </c>
      <c r="C900" s="17">
        <v>0.124365320265199</v>
      </c>
      <c r="D900" s="17">
        <v>0.12895391776626999</v>
      </c>
      <c r="E900" s="17">
        <v>0.12065294376942499</v>
      </c>
      <c r="F900" s="17"/>
      <c r="G900" s="17">
        <v>0.114980096369555</v>
      </c>
      <c r="H900" s="17">
        <v>9.4724310155590102E-2</v>
      </c>
      <c r="I900" s="17">
        <v>0.14654738861104299</v>
      </c>
      <c r="J900" s="17">
        <v>0.116692081784645</v>
      </c>
      <c r="K900" s="17">
        <v>0.13780907053404101</v>
      </c>
      <c r="L900" s="17">
        <v>0.12804750286097</v>
      </c>
      <c r="M900" s="17"/>
      <c r="N900" s="17">
        <v>0.11597849566794199</v>
      </c>
      <c r="O900" s="17">
        <v>0.12988653362042599</v>
      </c>
      <c r="P900" s="17"/>
      <c r="Q900" s="17">
        <v>7.81364531224399E-2</v>
      </c>
      <c r="R900" s="17">
        <v>0.11144223872577901</v>
      </c>
      <c r="S900" s="17">
        <v>0.13856825040559601</v>
      </c>
      <c r="T900" s="17">
        <v>0.117814151154976</v>
      </c>
      <c r="U900" s="17">
        <v>8.3211214205858197E-2</v>
      </c>
      <c r="V900" s="17">
        <v>0.12274164281108201</v>
      </c>
      <c r="W900" s="17">
        <v>0.16072075341249301</v>
      </c>
      <c r="X900" s="17">
        <v>0.18260661137307699</v>
      </c>
      <c r="Y900" s="17">
        <v>0.12699092459254499</v>
      </c>
      <c r="Z900" s="17">
        <v>0.118821180815445</v>
      </c>
      <c r="AA900" s="17">
        <v>0.20629751053363801</v>
      </c>
      <c r="AB900" s="17">
        <v>0.16332580780443701</v>
      </c>
      <c r="AC900" s="17">
        <v>0.16050864076740101</v>
      </c>
      <c r="AD900" s="17">
        <v>0.129387358365844</v>
      </c>
      <c r="AE900" s="17">
        <v>0.111547970541714</v>
      </c>
      <c r="AF900" s="17"/>
      <c r="AG900" s="17">
        <v>9.5072049853937607E-2</v>
      </c>
      <c r="AH900" s="17">
        <v>0.171757323034088</v>
      </c>
      <c r="AI900" s="17">
        <v>6.8626338767504999E-2</v>
      </c>
      <c r="AJ900" s="17">
        <v>0.12853258647886501</v>
      </c>
      <c r="AK900" s="17">
        <v>0.16575360745172199</v>
      </c>
      <c r="AL900" s="17">
        <v>0.121989959994266</v>
      </c>
      <c r="AM900" s="17"/>
      <c r="AN900" s="17">
        <v>7.6206795924434703E-2</v>
      </c>
      <c r="AO900" s="17">
        <v>0.12593951823902899</v>
      </c>
      <c r="AP900" s="17">
        <v>0.170621603884198</v>
      </c>
      <c r="AQ900" s="17"/>
      <c r="AR900" s="17">
        <v>7.6218784459161207E-2</v>
      </c>
      <c r="AS900" s="17">
        <v>0.115681975736975</v>
      </c>
      <c r="AT900" s="17">
        <v>0.146009126404059</v>
      </c>
      <c r="AU900" s="17"/>
      <c r="AV900" s="17">
        <v>0.108271513704345</v>
      </c>
      <c r="AW900" s="17">
        <v>0.114797158185246</v>
      </c>
      <c r="AX900" s="17">
        <v>0.150571272361259</v>
      </c>
      <c r="AY900" s="17"/>
      <c r="AZ900" s="17">
        <v>0.13359967046603899</v>
      </c>
      <c r="BA900" s="17">
        <v>0.11211252405922099</v>
      </c>
    </row>
    <row r="901" spans="2:53" x14ac:dyDescent="0.35">
      <c r="B901" t="s">
        <v>326</v>
      </c>
      <c r="C901" s="17">
        <v>0.14458898985732299</v>
      </c>
      <c r="D901" s="17">
        <v>0.16863693046275399</v>
      </c>
      <c r="E901" s="17">
        <v>0.12189472891738599</v>
      </c>
      <c r="F901" s="17"/>
      <c r="G901" s="17">
        <v>8.0752543887729997E-2</v>
      </c>
      <c r="H901" s="17">
        <v>0.11018796110073199</v>
      </c>
      <c r="I901" s="17">
        <v>0.17558633676285501</v>
      </c>
      <c r="J901" s="17">
        <v>0.166350673294173</v>
      </c>
      <c r="K901" s="17">
        <v>0.14500808053178399</v>
      </c>
      <c r="L901" s="17">
        <v>0.156031528443143</v>
      </c>
      <c r="M901" s="17"/>
      <c r="N901" s="17">
        <v>0.140761564716579</v>
      </c>
      <c r="O901" s="17">
        <v>0.147108659913392</v>
      </c>
      <c r="P901" s="17"/>
      <c r="Q901" s="17">
        <v>0.108684292465573</v>
      </c>
      <c r="R901" s="17">
        <v>0.103857913249155</v>
      </c>
      <c r="S901" s="17">
        <v>0.11391313787457499</v>
      </c>
      <c r="T901" s="17">
        <v>0.145449710522775</v>
      </c>
      <c r="U901" s="17">
        <v>0.16026101590507399</v>
      </c>
      <c r="V901" s="17">
        <v>0.17027079714702301</v>
      </c>
      <c r="W901" s="17">
        <v>0.13722591860394001</v>
      </c>
      <c r="X901" s="17">
        <v>0.168505451316983</v>
      </c>
      <c r="Y901" s="17">
        <v>9.4288667314223001E-2</v>
      </c>
      <c r="Z901" s="17">
        <v>0.21546639220913399</v>
      </c>
      <c r="AA901" s="17">
        <v>0.13687309395823899</v>
      </c>
      <c r="AB901" s="17">
        <v>0.22601940858351899</v>
      </c>
      <c r="AC901" s="17">
        <v>0.190942923731105</v>
      </c>
      <c r="AD901" s="17">
        <v>9.6989037812372697E-2</v>
      </c>
      <c r="AE901" s="17">
        <v>0.20194005844240701</v>
      </c>
      <c r="AF901" s="17"/>
      <c r="AG901" s="17">
        <v>5.8698357866450203E-2</v>
      </c>
      <c r="AH901" s="17">
        <v>0.30344867211590698</v>
      </c>
      <c r="AI901" s="17">
        <v>5.2708268264099002E-2</v>
      </c>
      <c r="AJ901" s="17">
        <v>4.06985825267858E-2</v>
      </c>
      <c r="AK901" s="17">
        <v>0.162373258053015</v>
      </c>
      <c r="AL901" s="17">
        <v>0.16251567208211601</v>
      </c>
      <c r="AM901" s="17"/>
      <c r="AN901" s="17">
        <v>6.8128184569603706E-2</v>
      </c>
      <c r="AO901" s="17">
        <v>8.5975707011262906E-2</v>
      </c>
      <c r="AP901" s="17">
        <v>0.23294377723990201</v>
      </c>
      <c r="AQ901" s="17"/>
      <c r="AR901" s="17">
        <v>4.5276549569199902E-2</v>
      </c>
      <c r="AS901" s="17">
        <v>8.9561055001447107E-2</v>
      </c>
      <c r="AT901" s="17">
        <v>0.199776372301046</v>
      </c>
      <c r="AU901" s="17"/>
      <c r="AV901" s="17">
        <v>7.9230864431383496E-2</v>
      </c>
      <c r="AW901" s="17">
        <v>0.13262116150865799</v>
      </c>
      <c r="AX901" s="17">
        <v>0.184669216865192</v>
      </c>
      <c r="AY901" s="17"/>
      <c r="AZ901" s="17">
        <v>0.117806707090183</v>
      </c>
      <c r="BA901" s="17">
        <v>0.180125637866062</v>
      </c>
    </row>
    <row r="902" spans="2:53" x14ac:dyDescent="0.35">
      <c r="B902" t="s">
        <v>130</v>
      </c>
      <c r="C902" s="17">
        <v>0.10036171702045001</v>
      </c>
      <c r="D902" s="17">
        <v>6.6059798988401697E-2</v>
      </c>
      <c r="E902" s="17">
        <v>0.13179686297843601</v>
      </c>
      <c r="F902" s="17"/>
      <c r="G902" s="17">
        <v>0.11141556541262899</v>
      </c>
      <c r="H902" s="17">
        <v>0.106924450367507</v>
      </c>
      <c r="I902" s="17">
        <v>7.1299421613940497E-2</v>
      </c>
      <c r="J902" s="17">
        <v>0.13315064832461801</v>
      </c>
      <c r="K902" s="17">
        <v>0.11095697392574801</v>
      </c>
      <c r="L902" s="17">
        <v>8.2086240246285705E-2</v>
      </c>
      <c r="M902" s="17"/>
      <c r="N902" s="17">
        <v>9.5593839269290298E-2</v>
      </c>
      <c r="O902" s="17">
        <v>0.103500505725344</v>
      </c>
      <c r="P902" s="17"/>
      <c r="Q902" s="17">
        <v>0.19369301421343499</v>
      </c>
      <c r="R902" s="17">
        <v>0.13416948965261499</v>
      </c>
      <c r="S902" s="17">
        <v>0.13724248312588799</v>
      </c>
      <c r="T902" s="17">
        <v>7.5781503446063603E-2</v>
      </c>
      <c r="U902" s="17">
        <v>0.102579943038212</v>
      </c>
      <c r="V902" s="17">
        <v>0.11001094245576</v>
      </c>
      <c r="W902" s="17">
        <v>3.55292258727209E-2</v>
      </c>
      <c r="X902" s="17">
        <v>6.6528540569840505E-2</v>
      </c>
      <c r="Y902" s="17">
        <v>7.3610501595907402E-2</v>
      </c>
      <c r="Z902" s="17">
        <v>5.3246499130786502E-2</v>
      </c>
      <c r="AA902" s="17">
        <v>6.3884596587894193E-2</v>
      </c>
      <c r="AB902" s="17">
        <v>6.8545694861496601E-2</v>
      </c>
      <c r="AC902" s="17">
        <v>0</v>
      </c>
      <c r="AD902" s="17">
        <v>4.6583594591393197E-2</v>
      </c>
      <c r="AE902" s="17">
        <v>7.4926587260776195E-2</v>
      </c>
      <c r="AF902" s="17"/>
      <c r="AG902" s="17">
        <v>5.1650833282911097E-2</v>
      </c>
      <c r="AH902" s="17">
        <v>7.0107163477574105E-2</v>
      </c>
      <c r="AI902" s="17">
        <v>5.1763812500400498E-2</v>
      </c>
      <c r="AJ902" s="17">
        <v>5.8002644612404897E-2</v>
      </c>
      <c r="AK902" s="17">
        <v>8.7685125739867295E-2</v>
      </c>
      <c r="AL902" s="17">
        <v>0.15109749623934701</v>
      </c>
      <c r="AM902" s="17"/>
      <c r="AN902" s="17">
        <v>7.3197317420529401E-2</v>
      </c>
      <c r="AO902" s="17">
        <v>7.3865060791757295E-2</v>
      </c>
      <c r="AP902" s="17">
        <v>7.6110228309893099E-2</v>
      </c>
      <c r="AQ902" s="17"/>
      <c r="AR902" s="17">
        <v>2.3403309687468701E-2</v>
      </c>
      <c r="AS902" s="17">
        <v>7.5601307084275898E-2</v>
      </c>
      <c r="AT902" s="17">
        <v>9.02023568597978E-2</v>
      </c>
      <c r="AU902" s="17"/>
      <c r="AV902" s="17">
        <v>2.0874974776049899E-2</v>
      </c>
      <c r="AW902" s="17">
        <v>7.3463698213829101E-2</v>
      </c>
      <c r="AX902" s="17">
        <v>0.10417569827754999</v>
      </c>
      <c r="AY902" s="17"/>
      <c r="AZ902" s="17">
        <v>6.4116768756830603E-2</v>
      </c>
      <c r="BA902" s="17">
        <v>0.148454106296525</v>
      </c>
    </row>
    <row r="903" spans="2:53" x14ac:dyDescent="0.35">
      <c r="C903" s="17"/>
      <c r="D903" s="17"/>
      <c r="E903" s="17"/>
      <c r="F903" s="17"/>
      <c r="G903" s="17"/>
      <c r="H903" s="17"/>
      <c r="I903" s="17"/>
      <c r="J903" s="17"/>
      <c r="K903" s="17"/>
      <c r="L903" s="17"/>
      <c r="M903" s="17"/>
      <c r="N903" s="17"/>
      <c r="O903" s="17"/>
      <c r="P903" s="17"/>
      <c r="Q903" s="17"/>
      <c r="R903" s="17"/>
      <c r="S903" s="17"/>
      <c r="T903" s="17"/>
      <c r="U903" s="17"/>
      <c r="V903" s="17"/>
      <c r="W903" s="17"/>
      <c r="X903" s="17"/>
      <c r="Y903" s="17"/>
      <c r="Z903" s="17"/>
      <c r="AA903" s="17"/>
      <c r="AB903" s="17"/>
      <c r="AC903" s="17"/>
      <c r="AD903" s="17"/>
      <c r="AE903" s="17"/>
      <c r="AF903" s="17"/>
      <c r="AG903" s="17"/>
      <c r="AH903" s="17"/>
      <c r="AI903" s="17"/>
      <c r="AJ903" s="17"/>
      <c r="AK903" s="17"/>
      <c r="AL903" s="17"/>
      <c r="AM903" s="17"/>
      <c r="AN903" s="17"/>
      <c r="AO903" s="17"/>
      <c r="AP903" s="17"/>
      <c r="AQ903" s="17"/>
      <c r="AR903" s="17"/>
      <c r="AS903" s="17"/>
      <c r="AT903" s="17"/>
      <c r="AU903" s="17"/>
      <c r="AV903" s="17"/>
      <c r="AW903" s="17"/>
      <c r="AX903" s="17"/>
      <c r="AY903" s="17"/>
      <c r="AZ903" s="17"/>
      <c r="BA903" s="17"/>
    </row>
    <row r="904" spans="2:53" x14ac:dyDescent="0.35">
      <c r="B904" s="6" t="s">
        <v>423</v>
      </c>
      <c r="C904" s="17"/>
      <c r="D904" s="17"/>
      <c r="E904" s="17"/>
      <c r="F904" s="17"/>
      <c r="G904" s="17"/>
      <c r="H904" s="17"/>
      <c r="I904" s="17"/>
      <c r="J904" s="17"/>
      <c r="K904" s="17"/>
      <c r="L904" s="17"/>
      <c r="M904" s="17"/>
      <c r="N904" s="17"/>
      <c r="O904" s="17"/>
      <c r="P904" s="17"/>
      <c r="Q904" s="17"/>
      <c r="R904" s="17"/>
      <c r="S904" s="17"/>
      <c r="T904" s="17"/>
      <c r="U904" s="17"/>
      <c r="V904" s="17"/>
      <c r="W904" s="17"/>
      <c r="X904" s="17"/>
      <c r="Y904" s="17"/>
      <c r="Z904" s="17"/>
      <c r="AA904" s="17"/>
      <c r="AB904" s="17"/>
      <c r="AC904" s="17"/>
      <c r="AD904" s="17"/>
      <c r="AE904" s="17"/>
      <c r="AF904" s="17"/>
      <c r="AG904" s="17"/>
      <c r="AH904" s="17"/>
      <c r="AI904" s="17"/>
      <c r="AJ904" s="17"/>
      <c r="AK904" s="17"/>
      <c r="AL904" s="17"/>
      <c r="AM904" s="17"/>
      <c r="AN904" s="17"/>
      <c r="AO904" s="17"/>
      <c r="AP904" s="17"/>
      <c r="AQ904" s="17"/>
      <c r="AR904" s="17"/>
      <c r="AS904" s="17"/>
      <c r="AT904" s="17"/>
      <c r="AU904" s="17"/>
      <c r="AV904" s="17"/>
      <c r="AW904" s="17"/>
      <c r="AX904" s="17"/>
      <c r="AY904" s="17"/>
      <c r="AZ904" s="17"/>
      <c r="BA904" s="17"/>
    </row>
    <row r="905" spans="2:53" x14ac:dyDescent="0.35">
      <c r="B905" s="21" t="s">
        <v>86</v>
      </c>
      <c r="C905" s="17"/>
      <c r="D905" s="17"/>
      <c r="E905" s="17"/>
      <c r="F905" s="17"/>
      <c r="G905" s="17"/>
      <c r="H905" s="17"/>
      <c r="I905" s="17"/>
      <c r="J905" s="17"/>
      <c r="K905" s="17"/>
      <c r="L905" s="17"/>
      <c r="M905" s="17"/>
      <c r="N905" s="17"/>
      <c r="O905" s="17"/>
      <c r="P905" s="17"/>
      <c r="Q905" s="17"/>
      <c r="R905" s="17"/>
      <c r="S905" s="17"/>
      <c r="T905" s="17"/>
      <c r="U905" s="17"/>
      <c r="V905" s="17"/>
      <c r="W905" s="17"/>
      <c r="X905" s="17"/>
      <c r="Y905" s="17"/>
      <c r="Z905" s="17"/>
      <c r="AA905" s="17"/>
      <c r="AB905" s="17"/>
      <c r="AC905" s="17"/>
      <c r="AD905" s="17"/>
      <c r="AE905" s="17"/>
      <c r="AF905" s="17"/>
      <c r="AG905" s="17"/>
      <c r="AH905" s="17"/>
      <c r="AI905" s="17"/>
      <c r="AJ905" s="17"/>
      <c r="AK905" s="17"/>
      <c r="AL905" s="17"/>
      <c r="AM905" s="17"/>
      <c r="AN905" s="17"/>
      <c r="AO905" s="17"/>
      <c r="AP905" s="17"/>
      <c r="AQ905" s="17"/>
      <c r="AR905" s="17"/>
      <c r="AS905" s="17"/>
      <c r="AT905" s="17"/>
      <c r="AU905" s="17"/>
      <c r="AV905" s="17"/>
      <c r="AW905" s="17"/>
      <c r="AX905" s="17"/>
      <c r="AY905" s="17"/>
      <c r="AZ905" s="17"/>
      <c r="BA905" s="17"/>
    </row>
    <row r="906" spans="2:53" x14ac:dyDescent="0.35">
      <c r="B906" t="s">
        <v>322</v>
      </c>
      <c r="C906" s="17">
        <v>0.14047741787814999</v>
      </c>
      <c r="D906" s="17">
        <v>0.134138554304427</v>
      </c>
      <c r="E906" s="17">
        <v>0.14616011644269999</v>
      </c>
      <c r="F906" s="17"/>
      <c r="G906" s="17">
        <v>0.14268591819342999</v>
      </c>
      <c r="H906" s="17">
        <v>0.208592697887788</v>
      </c>
      <c r="I906" s="17">
        <v>0.15637639323314001</v>
      </c>
      <c r="J906" s="17">
        <v>0.111141726908836</v>
      </c>
      <c r="K906" s="17">
        <v>0.116040877868562</v>
      </c>
      <c r="L906" s="17">
        <v>0.12561127802393701</v>
      </c>
      <c r="M906" s="17"/>
      <c r="N906" s="17">
        <v>0.164583977392425</v>
      </c>
      <c r="O906" s="17">
        <v>0.12460759053225599</v>
      </c>
      <c r="P906" s="17"/>
      <c r="Q906" s="17">
        <v>0.16670371304971701</v>
      </c>
      <c r="R906" s="17">
        <v>0.17613338631672201</v>
      </c>
      <c r="S906" s="17">
        <v>0.128844717865606</v>
      </c>
      <c r="T906" s="17">
        <v>0.147315423172142</v>
      </c>
      <c r="U906" s="17">
        <v>0.13585067307860099</v>
      </c>
      <c r="V906" s="17">
        <v>0.13999032797076399</v>
      </c>
      <c r="W906" s="17">
        <v>0.16573054996724801</v>
      </c>
      <c r="X906" s="17">
        <v>0.100480165204983</v>
      </c>
      <c r="Y906" s="17">
        <v>9.7947515335913102E-2</v>
      </c>
      <c r="Z906" s="17">
        <v>0.127974901903599</v>
      </c>
      <c r="AA906" s="17">
        <v>7.0184705959349294E-2</v>
      </c>
      <c r="AB906" s="17">
        <v>6.9015250934675601E-2</v>
      </c>
      <c r="AC906" s="17">
        <v>0.25162292168183098</v>
      </c>
      <c r="AD906" s="17">
        <v>0.319019988418552</v>
      </c>
      <c r="AE906" s="17">
        <v>0.189478912367051</v>
      </c>
      <c r="AF906" s="17"/>
      <c r="AG906" s="17">
        <v>0.17739241933799399</v>
      </c>
      <c r="AH906" s="17">
        <v>6.8229521970813806E-2</v>
      </c>
      <c r="AI906" s="17">
        <v>0.30137677433656201</v>
      </c>
      <c r="AJ906" s="17">
        <v>0.22035772335852</v>
      </c>
      <c r="AK906" s="17">
        <v>0.12750003917130801</v>
      </c>
      <c r="AL906" s="17">
        <v>9.6192820728657105E-2</v>
      </c>
      <c r="AM906" s="17"/>
      <c r="AN906" s="17">
        <v>0.230988927378831</v>
      </c>
      <c r="AO906" s="17">
        <v>0.140799553402703</v>
      </c>
      <c r="AP906" s="17">
        <v>9.8918125566814702E-2</v>
      </c>
      <c r="AQ906" s="17"/>
      <c r="AR906" s="17">
        <v>0.23721920121676501</v>
      </c>
      <c r="AS906" s="17">
        <v>0.152418174408152</v>
      </c>
      <c r="AT906" s="17">
        <v>0.125651251194309</v>
      </c>
      <c r="AU906" s="17"/>
      <c r="AV906" s="17">
        <v>0.26849101932200797</v>
      </c>
      <c r="AW906" s="17">
        <v>0.13363229863001699</v>
      </c>
      <c r="AX906" s="17">
        <v>0.13668321074079201</v>
      </c>
      <c r="AY906" s="17"/>
      <c r="AZ906" s="17">
        <v>0.182012704553111</v>
      </c>
      <c r="BA906" s="17">
        <v>8.5365429279438299E-2</v>
      </c>
    </row>
    <row r="907" spans="2:53" x14ac:dyDescent="0.35">
      <c r="B907" t="s">
        <v>323</v>
      </c>
      <c r="C907" s="17">
        <v>0.27623558811281201</v>
      </c>
      <c r="D907" s="17">
        <v>0.27334520956563302</v>
      </c>
      <c r="E907" s="17">
        <v>0.27825320804270998</v>
      </c>
      <c r="F907" s="17"/>
      <c r="G907" s="17">
        <v>0.30568715890612902</v>
      </c>
      <c r="H907" s="17">
        <v>0.302579590704457</v>
      </c>
      <c r="I907" s="17">
        <v>0.25145643200324402</v>
      </c>
      <c r="J907" s="17">
        <v>0.25330706433359801</v>
      </c>
      <c r="K907" s="17">
        <v>0.28616102864722298</v>
      </c>
      <c r="L907" s="17">
        <v>0.27357754861899503</v>
      </c>
      <c r="M907" s="17"/>
      <c r="N907" s="17">
        <v>0.27309400137881501</v>
      </c>
      <c r="O907" s="17">
        <v>0.27830375711184102</v>
      </c>
      <c r="P907" s="17"/>
      <c r="Q907" s="17">
        <v>0.26267605347998302</v>
      </c>
      <c r="R907" s="17">
        <v>0.25571789889593699</v>
      </c>
      <c r="S907" s="17">
        <v>0.202269290480868</v>
      </c>
      <c r="T907" s="17">
        <v>0.24272674558336699</v>
      </c>
      <c r="U907" s="17">
        <v>0.342495718529986</v>
      </c>
      <c r="V907" s="17">
        <v>0.278304419388819</v>
      </c>
      <c r="W907" s="17">
        <v>0.29659703672806498</v>
      </c>
      <c r="X907" s="17">
        <v>0.31986750514442702</v>
      </c>
      <c r="Y907" s="17">
        <v>0.32788834903837999</v>
      </c>
      <c r="Z907" s="17">
        <v>0.32049689631399603</v>
      </c>
      <c r="AA907" s="17">
        <v>0.23562042218263901</v>
      </c>
      <c r="AB907" s="17">
        <v>0.315014172734146</v>
      </c>
      <c r="AC907" s="17">
        <v>0.21698696158849301</v>
      </c>
      <c r="AD907" s="17">
        <v>0.37941591106155498</v>
      </c>
      <c r="AE907" s="17">
        <v>0.25118004933381899</v>
      </c>
      <c r="AF907" s="17"/>
      <c r="AG907" s="17">
        <v>0.42889998570927301</v>
      </c>
      <c r="AH907" s="17">
        <v>0.20197684203490501</v>
      </c>
      <c r="AI907" s="17">
        <v>0.34907575355076198</v>
      </c>
      <c r="AJ907" s="17">
        <v>0.36297137453204897</v>
      </c>
      <c r="AK907" s="17">
        <v>0.22046514257375899</v>
      </c>
      <c r="AL907" s="17">
        <v>0.23876473961401101</v>
      </c>
      <c r="AM907" s="17"/>
      <c r="AN907" s="17">
        <v>0.35794920690076498</v>
      </c>
      <c r="AO907" s="17">
        <v>0.31985643712664502</v>
      </c>
      <c r="AP907" s="17">
        <v>0.23370535726452099</v>
      </c>
      <c r="AQ907" s="17"/>
      <c r="AR907" s="17">
        <v>0.365882382987466</v>
      </c>
      <c r="AS907" s="17">
        <v>0.35410259672250999</v>
      </c>
      <c r="AT907" s="17">
        <v>0.22693405570847</v>
      </c>
      <c r="AU907" s="17"/>
      <c r="AV907" s="17">
        <v>0.34818480696054499</v>
      </c>
      <c r="AW907" s="17">
        <v>0.32189223852741</v>
      </c>
      <c r="AX907" s="17">
        <v>0.212748802420127</v>
      </c>
      <c r="AY907" s="17"/>
      <c r="AZ907" s="17">
        <v>0.30626155146742101</v>
      </c>
      <c r="BA907" s="17">
        <v>0.236394992741114</v>
      </c>
    </row>
    <row r="908" spans="2:53" x14ac:dyDescent="0.35">
      <c r="B908" t="s">
        <v>324</v>
      </c>
      <c r="C908" s="17">
        <v>0.22435282909447701</v>
      </c>
      <c r="D908" s="17">
        <v>0.230372527947584</v>
      </c>
      <c r="E908" s="17">
        <v>0.21970147656243699</v>
      </c>
      <c r="F908" s="17"/>
      <c r="G908" s="17">
        <v>0.264939212261734</v>
      </c>
      <c r="H908" s="17">
        <v>0.183133560309994</v>
      </c>
      <c r="I908" s="17">
        <v>0.24945236379244401</v>
      </c>
      <c r="J908" s="17">
        <v>0.22083127386885301</v>
      </c>
      <c r="K908" s="17">
        <v>0.243059997927455</v>
      </c>
      <c r="L908" s="17">
        <v>0.20705257478172401</v>
      </c>
      <c r="M908" s="17"/>
      <c r="N908" s="17">
        <v>0.23384725891944999</v>
      </c>
      <c r="O908" s="17">
        <v>0.218102457199607</v>
      </c>
      <c r="P908" s="17"/>
      <c r="Q908" s="17">
        <v>0.20716936920349499</v>
      </c>
      <c r="R908" s="17">
        <v>0.213505866220319</v>
      </c>
      <c r="S908" s="17">
        <v>0.304351035063398</v>
      </c>
      <c r="T908" s="17">
        <v>0.22910553100359801</v>
      </c>
      <c r="U908" s="17">
        <v>0.222943792298718</v>
      </c>
      <c r="V908" s="17">
        <v>0.20620833856075901</v>
      </c>
      <c r="W908" s="17">
        <v>0.23217822749796699</v>
      </c>
      <c r="X908" s="17">
        <v>0.19818333603198399</v>
      </c>
      <c r="Y908" s="17">
        <v>0.26178459287012901</v>
      </c>
      <c r="Z908" s="17">
        <v>0.156700099645946</v>
      </c>
      <c r="AA908" s="17">
        <v>0.26368305725785401</v>
      </c>
      <c r="AB908" s="17">
        <v>0.225778128912316</v>
      </c>
      <c r="AC908" s="17">
        <v>0.35481180361457099</v>
      </c>
      <c r="AD908" s="17">
        <v>7.5187704341676195E-2</v>
      </c>
      <c r="AE908" s="17">
        <v>0.21336653629900901</v>
      </c>
      <c r="AF908" s="17"/>
      <c r="AG908" s="17">
        <v>0.22470070412130599</v>
      </c>
      <c r="AH908" s="17">
        <v>0.202570759215076</v>
      </c>
      <c r="AI908" s="17">
        <v>0.16374455568889401</v>
      </c>
      <c r="AJ908" s="17">
        <v>0.22292472757217999</v>
      </c>
      <c r="AK908" s="17">
        <v>0.239051876913111</v>
      </c>
      <c r="AL908" s="17">
        <v>0.25670916752692702</v>
      </c>
      <c r="AM908" s="17"/>
      <c r="AN908" s="17">
        <v>0.19350578432544799</v>
      </c>
      <c r="AO908" s="17">
        <v>0.25571048454450201</v>
      </c>
      <c r="AP908" s="17">
        <v>0.21767337987938201</v>
      </c>
      <c r="AQ908" s="17"/>
      <c r="AR908" s="17">
        <v>0.176985198994451</v>
      </c>
      <c r="AS908" s="17">
        <v>0.22409583662951699</v>
      </c>
      <c r="AT908" s="17">
        <v>0.22842842777466399</v>
      </c>
      <c r="AU908" s="17"/>
      <c r="AV908" s="17">
        <v>0.15999999979304999</v>
      </c>
      <c r="AW908" s="17">
        <v>0.23071827397786501</v>
      </c>
      <c r="AX908" s="17">
        <v>0.23150204996801199</v>
      </c>
      <c r="AY908" s="17"/>
      <c r="AZ908" s="17">
        <v>0.20766266119218599</v>
      </c>
      <c r="BA908" s="17">
        <v>0.246498537401245</v>
      </c>
    </row>
    <row r="909" spans="2:53" x14ac:dyDescent="0.35">
      <c r="B909" t="s">
        <v>325</v>
      </c>
      <c r="C909" s="17">
        <v>0.13245342332204199</v>
      </c>
      <c r="D909" s="17">
        <v>0.14247120571326399</v>
      </c>
      <c r="E909" s="17">
        <v>0.12385133015271101</v>
      </c>
      <c r="F909" s="17"/>
      <c r="G909" s="17">
        <v>0.108734681383247</v>
      </c>
      <c r="H909" s="17">
        <v>0.11827394424932899</v>
      </c>
      <c r="I909" s="17">
        <v>0.12692900891747699</v>
      </c>
      <c r="J909" s="17">
        <v>0.14455629550722901</v>
      </c>
      <c r="K909" s="17">
        <v>0.11219259714292</v>
      </c>
      <c r="L909" s="17">
        <v>0.15781284882879301</v>
      </c>
      <c r="M909" s="17"/>
      <c r="N909" s="17">
        <v>0.102691036844822</v>
      </c>
      <c r="O909" s="17">
        <v>0.15204659399061299</v>
      </c>
      <c r="P909" s="17"/>
      <c r="Q909" s="17">
        <v>8.8536657456063594E-2</v>
      </c>
      <c r="R909" s="17">
        <v>0.13286458475999599</v>
      </c>
      <c r="S909" s="17">
        <v>0.11860326186492</v>
      </c>
      <c r="T909" s="17">
        <v>0.167010777624789</v>
      </c>
      <c r="U909" s="17">
        <v>7.2559110153503401E-2</v>
      </c>
      <c r="V909" s="17">
        <v>0.122688535117166</v>
      </c>
      <c r="W909" s="17">
        <v>0.149224743956381</v>
      </c>
      <c r="X909" s="17">
        <v>0.18896294220572801</v>
      </c>
      <c r="Y909" s="17">
        <v>0.11942038672499</v>
      </c>
      <c r="Z909" s="17">
        <v>0.16305440079952599</v>
      </c>
      <c r="AA909" s="17">
        <v>0.19038804492243799</v>
      </c>
      <c r="AB909" s="17">
        <v>0.10078942091218999</v>
      </c>
      <c r="AC909" s="17">
        <v>2.6116729528682998E-2</v>
      </c>
      <c r="AD909" s="17">
        <v>0.185050918168539</v>
      </c>
      <c r="AE909" s="17">
        <v>7.4393051057924306E-2</v>
      </c>
      <c r="AF909" s="17"/>
      <c r="AG909" s="17">
        <v>8.1751463852181905E-2</v>
      </c>
      <c r="AH909" s="17">
        <v>0.18265396513100901</v>
      </c>
      <c r="AI909" s="17">
        <v>9.9372159668430105E-2</v>
      </c>
      <c r="AJ909" s="17">
        <v>8.2365311981810699E-2</v>
      </c>
      <c r="AK909" s="17">
        <v>0.20476967813076</v>
      </c>
      <c r="AL909" s="17">
        <v>0.1235342675623</v>
      </c>
      <c r="AM909" s="17"/>
      <c r="AN909" s="17">
        <v>8.9388640678645201E-2</v>
      </c>
      <c r="AO909" s="17">
        <v>0.12742442045952801</v>
      </c>
      <c r="AP909" s="17">
        <v>0.18343878686998899</v>
      </c>
      <c r="AQ909" s="17"/>
      <c r="AR909" s="17">
        <v>0.13003742582378899</v>
      </c>
      <c r="AS909" s="17">
        <v>0.121910190217496</v>
      </c>
      <c r="AT909" s="17">
        <v>0.14635993562809299</v>
      </c>
      <c r="AU909" s="17"/>
      <c r="AV909" s="17">
        <v>0.12970159431585301</v>
      </c>
      <c r="AW909" s="17">
        <v>0.13074439945784599</v>
      </c>
      <c r="AX909" s="17">
        <v>0.147846159469359</v>
      </c>
      <c r="AY909" s="17"/>
      <c r="AZ909" s="17">
        <v>0.13782227908797301</v>
      </c>
      <c r="BA909" s="17">
        <v>0.12532964155846199</v>
      </c>
    </row>
    <row r="910" spans="2:53" x14ac:dyDescent="0.35">
      <c r="B910" t="s">
        <v>326</v>
      </c>
      <c r="C910" s="17">
        <v>0.13010524815359301</v>
      </c>
      <c r="D910" s="17">
        <v>0.14695042571341799</v>
      </c>
      <c r="E910" s="17">
        <v>0.11388462923385501</v>
      </c>
      <c r="F910" s="17"/>
      <c r="G910" s="17">
        <v>6.6366864666494496E-2</v>
      </c>
      <c r="H910" s="17">
        <v>8.4707423447372296E-2</v>
      </c>
      <c r="I910" s="17">
        <v>0.145132396369161</v>
      </c>
      <c r="J910" s="17">
        <v>0.157456034127711</v>
      </c>
      <c r="K910" s="17">
        <v>0.14506464109719999</v>
      </c>
      <c r="L910" s="17">
        <v>0.14484270125119</v>
      </c>
      <c r="M910" s="17"/>
      <c r="N910" s="17">
        <v>0.136474708284647</v>
      </c>
      <c r="O910" s="17">
        <v>0.12591210592993701</v>
      </c>
      <c r="P910" s="17"/>
      <c r="Q910" s="17">
        <v>9.7229119081809603E-2</v>
      </c>
      <c r="R910" s="17">
        <v>8.2448124417913604E-2</v>
      </c>
      <c r="S910" s="17">
        <v>0.12553332449336099</v>
      </c>
      <c r="T910" s="17">
        <v>0.110489649995277</v>
      </c>
      <c r="U910" s="17">
        <v>0.14886429031265999</v>
      </c>
      <c r="V910" s="17">
        <v>0.13954731709071599</v>
      </c>
      <c r="W910" s="17">
        <v>0.12370308148751499</v>
      </c>
      <c r="X910" s="17">
        <v>0.13070976715427099</v>
      </c>
      <c r="Y910" s="17">
        <v>0.111947014389296</v>
      </c>
      <c r="Z910" s="17">
        <v>0.20259988542678101</v>
      </c>
      <c r="AA910" s="17">
        <v>0.16877857538728</v>
      </c>
      <c r="AB910" s="17">
        <v>0.22157135954230001</v>
      </c>
      <c r="AC910" s="17">
        <v>0.150461583586422</v>
      </c>
      <c r="AD910" s="17">
        <v>4.1325478009677397E-2</v>
      </c>
      <c r="AE910" s="17">
        <v>0.25079457781737002</v>
      </c>
      <c r="AF910" s="17"/>
      <c r="AG910" s="17">
        <v>5.7896369710626699E-2</v>
      </c>
      <c r="AH910" s="17">
        <v>0.30261251634978298</v>
      </c>
      <c r="AI910" s="17">
        <v>3.97718928514912E-2</v>
      </c>
      <c r="AJ910" s="17">
        <v>4.8276929402078103E-2</v>
      </c>
      <c r="AK910" s="17">
        <v>0.13700354354355301</v>
      </c>
      <c r="AL910" s="17">
        <v>0.120874002960876</v>
      </c>
      <c r="AM910" s="17"/>
      <c r="AN910" s="17">
        <v>6.1327213822354697E-2</v>
      </c>
      <c r="AO910" s="17">
        <v>7.7035936630354906E-2</v>
      </c>
      <c r="AP910" s="17">
        <v>0.207092371075867</v>
      </c>
      <c r="AQ910" s="17"/>
      <c r="AR910" s="17">
        <v>5.40674565536046E-2</v>
      </c>
      <c r="AS910" s="17">
        <v>8.0506692072382993E-2</v>
      </c>
      <c r="AT910" s="17">
        <v>0.18418794467112301</v>
      </c>
      <c r="AU910" s="17"/>
      <c r="AV910" s="17">
        <v>7.9570014520385507E-2</v>
      </c>
      <c r="AW910" s="17">
        <v>0.115190530384363</v>
      </c>
      <c r="AX910" s="17">
        <v>0.17539796997659601</v>
      </c>
      <c r="AY910" s="17"/>
      <c r="AZ910" s="17">
        <v>0.107989718661929</v>
      </c>
      <c r="BA910" s="17">
        <v>0.15944971419128201</v>
      </c>
    </row>
    <row r="911" spans="2:53" x14ac:dyDescent="0.35">
      <c r="B911" t="s">
        <v>130</v>
      </c>
      <c r="C911" s="17">
        <v>9.6375493438925694E-2</v>
      </c>
      <c r="D911" s="17">
        <v>7.2722076755673298E-2</v>
      </c>
      <c r="E911" s="17">
        <v>0.118149239565586</v>
      </c>
      <c r="F911" s="17"/>
      <c r="G911" s="17">
        <v>0.111586164588964</v>
      </c>
      <c r="H911" s="17">
        <v>0.10271278340105899</v>
      </c>
      <c r="I911" s="17">
        <v>7.0653405684533099E-2</v>
      </c>
      <c r="J911" s="17">
        <v>0.112707605253773</v>
      </c>
      <c r="K911" s="17">
        <v>9.7480857316639205E-2</v>
      </c>
      <c r="L911" s="17">
        <v>9.1103048495360106E-2</v>
      </c>
      <c r="M911" s="17"/>
      <c r="N911" s="17">
        <v>8.9309017179841299E-2</v>
      </c>
      <c r="O911" s="17">
        <v>0.101027495235745</v>
      </c>
      <c r="P911" s="17"/>
      <c r="Q911" s="17">
        <v>0.17768508772893099</v>
      </c>
      <c r="R911" s="17">
        <v>0.13933013938911201</v>
      </c>
      <c r="S911" s="17">
        <v>0.120398370231848</v>
      </c>
      <c r="T911" s="17">
        <v>0.103351872620828</v>
      </c>
      <c r="U911" s="17">
        <v>7.7286415626532198E-2</v>
      </c>
      <c r="V911" s="17">
        <v>0.11326106187177599</v>
      </c>
      <c r="W911" s="17">
        <v>3.2566360362823302E-2</v>
      </c>
      <c r="X911" s="17">
        <v>6.17962842586064E-2</v>
      </c>
      <c r="Y911" s="17">
        <v>8.1012141641292806E-2</v>
      </c>
      <c r="Z911" s="17">
        <v>2.91738159101523E-2</v>
      </c>
      <c r="AA911" s="17">
        <v>7.1345194290439104E-2</v>
      </c>
      <c r="AB911" s="17">
        <v>6.7831666964372803E-2</v>
      </c>
      <c r="AC911" s="17">
        <v>0</v>
      </c>
      <c r="AD911" s="17">
        <v>0</v>
      </c>
      <c r="AE911" s="17">
        <v>2.0786873124827899E-2</v>
      </c>
      <c r="AF911" s="17"/>
      <c r="AG911" s="17">
        <v>2.93590572686179E-2</v>
      </c>
      <c r="AH911" s="17">
        <v>4.1956395298412601E-2</v>
      </c>
      <c r="AI911" s="17">
        <v>4.6658863903860398E-2</v>
      </c>
      <c r="AJ911" s="17">
        <v>6.3103933153362102E-2</v>
      </c>
      <c r="AK911" s="17">
        <v>7.1209719667509705E-2</v>
      </c>
      <c r="AL911" s="17">
        <v>0.163925001607228</v>
      </c>
      <c r="AM911" s="17"/>
      <c r="AN911" s="17">
        <v>6.6840226893955607E-2</v>
      </c>
      <c r="AO911" s="17">
        <v>7.9173167836267905E-2</v>
      </c>
      <c r="AP911" s="17">
        <v>5.9171979343426398E-2</v>
      </c>
      <c r="AQ911" s="17"/>
      <c r="AR911" s="17">
        <v>3.5808334423923102E-2</v>
      </c>
      <c r="AS911" s="17">
        <v>6.6966509949941994E-2</v>
      </c>
      <c r="AT911" s="17">
        <v>8.8438385023340504E-2</v>
      </c>
      <c r="AU911" s="17"/>
      <c r="AV911" s="17">
        <v>1.4052565088158201E-2</v>
      </c>
      <c r="AW911" s="17">
        <v>6.7822259022499803E-2</v>
      </c>
      <c r="AX911" s="17">
        <v>9.58218074251143E-2</v>
      </c>
      <c r="AY911" s="17"/>
      <c r="AZ911" s="17">
        <v>5.8251085037379101E-2</v>
      </c>
      <c r="BA911" s="17">
        <v>0.146961684828459</v>
      </c>
    </row>
    <row r="912" spans="2:53" x14ac:dyDescent="0.35">
      <c r="C912" s="17"/>
      <c r="D912" s="17"/>
      <c r="E912" s="17"/>
      <c r="F912" s="17"/>
      <c r="G912" s="17"/>
      <c r="H912" s="17"/>
      <c r="I912" s="17"/>
      <c r="J912" s="17"/>
      <c r="K912" s="17"/>
      <c r="L912" s="17"/>
      <c r="M912" s="17"/>
      <c r="N912" s="17"/>
      <c r="O912" s="17"/>
      <c r="P912" s="17"/>
      <c r="Q912" s="17"/>
      <c r="R912" s="17"/>
      <c r="S912" s="17"/>
      <c r="T912" s="17"/>
      <c r="U912" s="17"/>
      <c r="V912" s="17"/>
      <c r="W912" s="17"/>
      <c r="X912" s="17"/>
      <c r="Y912" s="17"/>
      <c r="Z912" s="17"/>
      <c r="AA912" s="17"/>
      <c r="AB912" s="17"/>
      <c r="AC912" s="17"/>
      <c r="AD912" s="17"/>
      <c r="AE912" s="17"/>
      <c r="AF912" s="17"/>
      <c r="AG912" s="17"/>
      <c r="AH912" s="17"/>
      <c r="AI912" s="17"/>
      <c r="AJ912" s="17"/>
      <c r="AK912" s="17"/>
      <c r="AL912" s="17"/>
      <c r="AM912" s="17"/>
      <c r="AN912" s="17"/>
      <c r="AO912" s="17"/>
      <c r="AP912" s="17"/>
      <c r="AQ912" s="17"/>
      <c r="AR912" s="17"/>
      <c r="AS912" s="17"/>
      <c r="AT912" s="17"/>
      <c r="AU912" s="17"/>
      <c r="AV912" s="17"/>
      <c r="AW912" s="17"/>
      <c r="AX912" s="17"/>
      <c r="AY912" s="17"/>
      <c r="AZ912" s="17"/>
      <c r="BA912" s="17"/>
    </row>
    <row r="913" spans="2:53" x14ac:dyDescent="0.35">
      <c r="B913" s="6" t="s">
        <v>424</v>
      </c>
      <c r="C913" s="17"/>
      <c r="D913" s="17"/>
      <c r="E913" s="17"/>
      <c r="F913" s="17"/>
      <c r="G913" s="17"/>
      <c r="H913" s="17"/>
      <c r="I913" s="17"/>
      <c r="J913" s="17"/>
      <c r="K913" s="17"/>
      <c r="L913" s="17"/>
      <c r="M913" s="17"/>
      <c r="N913" s="17"/>
      <c r="O913" s="17"/>
      <c r="P913" s="17"/>
      <c r="Q913" s="17"/>
      <c r="R913" s="17"/>
      <c r="S913" s="17"/>
      <c r="T913" s="17"/>
      <c r="U913" s="17"/>
      <c r="V913" s="17"/>
      <c r="W913" s="17"/>
      <c r="X913" s="17"/>
      <c r="Y913" s="17"/>
      <c r="Z913" s="17"/>
      <c r="AA913" s="17"/>
      <c r="AB913" s="17"/>
      <c r="AC913" s="17"/>
      <c r="AD913" s="17"/>
      <c r="AE913" s="17"/>
      <c r="AF913" s="17"/>
      <c r="AG913" s="17"/>
      <c r="AH913" s="17"/>
      <c r="AI913" s="17"/>
      <c r="AJ913" s="17"/>
      <c r="AK913" s="17"/>
      <c r="AL913" s="17"/>
      <c r="AM913" s="17"/>
      <c r="AN913" s="17"/>
      <c r="AO913" s="17"/>
      <c r="AP913" s="17"/>
      <c r="AQ913" s="17"/>
      <c r="AR913" s="17"/>
      <c r="AS913" s="17"/>
      <c r="AT913" s="17"/>
      <c r="AU913" s="17"/>
      <c r="AV913" s="17"/>
      <c r="AW913" s="17"/>
      <c r="AX913" s="17"/>
      <c r="AY913" s="17"/>
      <c r="AZ913" s="17"/>
      <c r="BA913" s="17"/>
    </row>
    <row r="914" spans="2:53" x14ac:dyDescent="0.35">
      <c r="B914" s="21" t="s">
        <v>86</v>
      </c>
      <c r="C914" s="17"/>
      <c r="D914" s="17"/>
      <c r="E914" s="17"/>
      <c r="F914" s="17"/>
      <c r="G914" s="17"/>
      <c r="H914" s="17"/>
      <c r="I914" s="17"/>
      <c r="J914" s="17"/>
      <c r="K914" s="17"/>
      <c r="L914" s="17"/>
      <c r="M914" s="17"/>
      <c r="N914" s="17"/>
      <c r="O914" s="17"/>
      <c r="P914" s="17"/>
      <c r="Q914" s="17"/>
      <c r="R914" s="17"/>
      <c r="S914" s="17"/>
      <c r="T914" s="17"/>
      <c r="U914" s="17"/>
      <c r="V914" s="17"/>
      <c r="W914" s="17"/>
      <c r="X914" s="17"/>
      <c r="Y914" s="17"/>
      <c r="Z914" s="17"/>
      <c r="AA914" s="17"/>
      <c r="AB914" s="17"/>
      <c r="AC914" s="17"/>
      <c r="AD914" s="17"/>
      <c r="AE914" s="17"/>
      <c r="AF914" s="17"/>
      <c r="AG914" s="17"/>
      <c r="AH914" s="17"/>
      <c r="AI914" s="17"/>
      <c r="AJ914" s="17"/>
      <c r="AK914" s="17"/>
      <c r="AL914" s="17"/>
      <c r="AM914" s="17"/>
      <c r="AN914" s="17"/>
      <c r="AO914" s="17"/>
      <c r="AP914" s="17"/>
      <c r="AQ914" s="17"/>
      <c r="AR914" s="17"/>
      <c r="AS914" s="17"/>
      <c r="AT914" s="17"/>
      <c r="AU914" s="17"/>
      <c r="AV914" s="17"/>
      <c r="AW914" s="17"/>
      <c r="AX914" s="17"/>
      <c r="AY914" s="17"/>
      <c r="AZ914" s="17"/>
      <c r="BA914" s="17"/>
    </row>
    <row r="915" spans="2:53" x14ac:dyDescent="0.35">
      <c r="B915" t="s">
        <v>322</v>
      </c>
      <c r="C915" s="17">
        <v>0.13864669924825099</v>
      </c>
      <c r="D915" s="17">
        <v>0.12868127474801699</v>
      </c>
      <c r="E915" s="17">
        <v>0.14760838033240301</v>
      </c>
      <c r="F915" s="17"/>
      <c r="G915" s="17">
        <v>0.185221733702608</v>
      </c>
      <c r="H915" s="17">
        <v>0.19991212404137401</v>
      </c>
      <c r="I915" s="17">
        <v>0.14547534206242699</v>
      </c>
      <c r="J915" s="17">
        <v>0.106445595352354</v>
      </c>
      <c r="K915" s="17">
        <v>0.100991271805505</v>
      </c>
      <c r="L915" s="17">
        <v>0.12558649076767101</v>
      </c>
      <c r="M915" s="17"/>
      <c r="N915" s="17">
        <v>0.156169872189137</v>
      </c>
      <c r="O915" s="17">
        <v>0.127110846155675</v>
      </c>
      <c r="P915" s="17"/>
      <c r="Q915" s="17">
        <v>0.13326664319713799</v>
      </c>
      <c r="R915" s="17">
        <v>0.18359206230967501</v>
      </c>
      <c r="S915" s="17">
        <v>7.8277917086187698E-2</v>
      </c>
      <c r="T915" s="17">
        <v>0.17667900368397799</v>
      </c>
      <c r="U915" s="17">
        <v>0.16380185994254301</v>
      </c>
      <c r="V915" s="17">
        <v>0.135563333390986</v>
      </c>
      <c r="W915" s="17">
        <v>0.16965870161878799</v>
      </c>
      <c r="X915" s="17">
        <v>0.105523024627985</v>
      </c>
      <c r="Y915" s="17">
        <v>0.10642306475816</v>
      </c>
      <c r="Z915" s="17">
        <v>0.141847952642326</v>
      </c>
      <c r="AA915" s="17">
        <v>6.5586126183636795E-2</v>
      </c>
      <c r="AB915" s="17">
        <v>8.0478217111386904E-2</v>
      </c>
      <c r="AC915" s="17">
        <v>0.135629512065262</v>
      </c>
      <c r="AD915" s="17">
        <v>0.28506279587318201</v>
      </c>
      <c r="AE915" s="17">
        <v>0.16047677987387801</v>
      </c>
      <c r="AF915" s="17"/>
      <c r="AG915" s="17">
        <v>0.19046929938111601</v>
      </c>
      <c r="AH915" s="17">
        <v>6.8754868915072306E-2</v>
      </c>
      <c r="AI915" s="17">
        <v>0.306419022869095</v>
      </c>
      <c r="AJ915" s="17">
        <v>0.21518140778327899</v>
      </c>
      <c r="AK915" s="17">
        <v>9.9847220091079603E-2</v>
      </c>
      <c r="AL915" s="17">
        <v>9.55853429222151E-2</v>
      </c>
      <c r="AM915" s="17"/>
      <c r="AN915" s="17">
        <v>0.22364397313422901</v>
      </c>
      <c r="AO915" s="17">
        <v>0.131046927986749</v>
      </c>
      <c r="AP915" s="17">
        <v>0.105056498382012</v>
      </c>
      <c r="AQ915" s="17"/>
      <c r="AR915" s="17">
        <v>0.22121864231052699</v>
      </c>
      <c r="AS915" s="17">
        <v>0.14184561648001601</v>
      </c>
      <c r="AT915" s="17">
        <v>0.13119248057762201</v>
      </c>
      <c r="AU915" s="17"/>
      <c r="AV915" s="17">
        <v>0.24225362582315699</v>
      </c>
      <c r="AW915" s="17">
        <v>0.13434357183057</v>
      </c>
      <c r="AX915" s="17">
        <v>0.12672104803797901</v>
      </c>
      <c r="AY915" s="17"/>
      <c r="AZ915" s="17">
        <v>0.17317520142735601</v>
      </c>
      <c r="BA915" s="17">
        <v>9.2831813382238698E-2</v>
      </c>
    </row>
    <row r="916" spans="2:53" x14ac:dyDescent="0.35">
      <c r="B916" t="s">
        <v>323</v>
      </c>
      <c r="C916" s="17">
        <v>0.29623694868082101</v>
      </c>
      <c r="D916" s="17">
        <v>0.30040101977546602</v>
      </c>
      <c r="E916" s="17">
        <v>0.29193502363247897</v>
      </c>
      <c r="F916" s="17"/>
      <c r="G916" s="17">
        <v>0.29221001730405399</v>
      </c>
      <c r="H916" s="17">
        <v>0.26521246498378998</v>
      </c>
      <c r="I916" s="17">
        <v>0.30034803673340699</v>
      </c>
      <c r="J916" s="17">
        <v>0.27474068483045899</v>
      </c>
      <c r="K916" s="17">
        <v>0.278643946168598</v>
      </c>
      <c r="L916" s="17">
        <v>0.33767282007702598</v>
      </c>
      <c r="M916" s="17"/>
      <c r="N916" s="17">
        <v>0.29399326275080701</v>
      </c>
      <c r="O916" s="17">
        <v>0.29771401173109402</v>
      </c>
      <c r="P916" s="17"/>
      <c r="Q916" s="17">
        <v>0.27462542902349302</v>
      </c>
      <c r="R916" s="17">
        <v>0.26929817138121598</v>
      </c>
      <c r="S916" s="17">
        <v>0.28532171716719401</v>
      </c>
      <c r="T916" s="17">
        <v>0.25897875470411003</v>
      </c>
      <c r="U916" s="17">
        <v>0.36086102935831998</v>
      </c>
      <c r="V916" s="17">
        <v>0.27697684105922299</v>
      </c>
      <c r="W916" s="17">
        <v>0.29796684283292202</v>
      </c>
      <c r="X916" s="17">
        <v>0.35113763814066901</v>
      </c>
      <c r="Y916" s="17">
        <v>0.36793638581882998</v>
      </c>
      <c r="Z916" s="17">
        <v>0.32391903861508903</v>
      </c>
      <c r="AA916" s="17">
        <v>0.30525884248528601</v>
      </c>
      <c r="AB916" s="17">
        <v>0.24260353411305599</v>
      </c>
      <c r="AC916" s="17">
        <v>0.39826588671420499</v>
      </c>
      <c r="AD916" s="17">
        <v>0.40325152460950098</v>
      </c>
      <c r="AE916" s="17">
        <v>0.16860786008995299</v>
      </c>
      <c r="AF916" s="17"/>
      <c r="AG916" s="17">
        <v>0.37710030288498497</v>
      </c>
      <c r="AH916" s="17">
        <v>0.22436548103606899</v>
      </c>
      <c r="AI916" s="17">
        <v>0.32556202568271603</v>
      </c>
      <c r="AJ916" s="17">
        <v>0.34870203385105297</v>
      </c>
      <c r="AK916" s="17">
        <v>0.31996458063785199</v>
      </c>
      <c r="AL916" s="17">
        <v>0.26548908003876298</v>
      </c>
      <c r="AM916" s="17"/>
      <c r="AN916" s="17">
        <v>0.36557681516785401</v>
      </c>
      <c r="AO916" s="17">
        <v>0.31182614284459698</v>
      </c>
      <c r="AP916" s="17">
        <v>0.28100828810413198</v>
      </c>
      <c r="AQ916" s="17"/>
      <c r="AR916" s="17">
        <v>0.41017559469218601</v>
      </c>
      <c r="AS916" s="17">
        <v>0.34798150405225398</v>
      </c>
      <c r="AT916" s="17">
        <v>0.26480681134170198</v>
      </c>
      <c r="AU916" s="17"/>
      <c r="AV916" s="17">
        <v>0.38355146895585701</v>
      </c>
      <c r="AW916" s="17">
        <v>0.34542198270013003</v>
      </c>
      <c r="AX916" s="17">
        <v>0.24582980803969401</v>
      </c>
      <c r="AY916" s="17"/>
      <c r="AZ916" s="17">
        <v>0.32163934910070302</v>
      </c>
      <c r="BA916" s="17">
        <v>0.26253122724747302</v>
      </c>
    </row>
    <row r="917" spans="2:53" x14ac:dyDescent="0.35">
      <c r="B917" t="s">
        <v>324</v>
      </c>
      <c r="C917" s="17">
        <v>0.23759570648560899</v>
      </c>
      <c r="D917" s="17">
        <v>0.24386006302004701</v>
      </c>
      <c r="E917" s="17">
        <v>0.23277005883090501</v>
      </c>
      <c r="F917" s="17"/>
      <c r="G917" s="17">
        <v>0.25584259091884998</v>
      </c>
      <c r="H917" s="17">
        <v>0.25328303824656101</v>
      </c>
      <c r="I917" s="17">
        <v>0.23220210982728101</v>
      </c>
      <c r="J917" s="17">
        <v>0.236774272114223</v>
      </c>
      <c r="K917" s="17">
        <v>0.23160858077270699</v>
      </c>
      <c r="L917" s="17">
        <v>0.229008385222983</v>
      </c>
      <c r="M917" s="17"/>
      <c r="N917" s="17">
        <v>0.25544098104113</v>
      </c>
      <c r="O917" s="17">
        <v>0.225847807497015</v>
      </c>
      <c r="P917" s="17"/>
      <c r="Q917" s="17">
        <v>0.273620499871852</v>
      </c>
      <c r="R917" s="17">
        <v>0.219190655998035</v>
      </c>
      <c r="S917" s="17">
        <v>0.26464023589277003</v>
      </c>
      <c r="T917" s="17">
        <v>0.22997032545132101</v>
      </c>
      <c r="U917" s="17">
        <v>0.19144565494448601</v>
      </c>
      <c r="V917" s="17">
        <v>0.230124213960677</v>
      </c>
      <c r="W917" s="17">
        <v>0.25046823785313099</v>
      </c>
      <c r="X917" s="17">
        <v>0.224676496980418</v>
      </c>
      <c r="Y917" s="17">
        <v>0.27757663419616102</v>
      </c>
      <c r="Z917" s="17">
        <v>0.222046992218488</v>
      </c>
      <c r="AA917" s="17">
        <v>0.29177776288942198</v>
      </c>
      <c r="AB917" s="17">
        <v>0.178660372583231</v>
      </c>
      <c r="AC917" s="17">
        <v>0.25461882346943099</v>
      </c>
      <c r="AD917" s="17">
        <v>0.17344485472978299</v>
      </c>
      <c r="AE917" s="17">
        <v>0.28305098858997202</v>
      </c>
      <c r="AF917" s="17"/>
      <c r="AG917" s="17">
        <v>0.26147006053036098</v>
      </c>
      <c r="AH917" s="17">
        <v>0.202568545617901</v>
      </c>
      <c r="AI917" s="17">
        <v>0.22808257396477999</v>
      </c>
      <c r="AJ917" s="17">
        <v>0.22455131703228001</v>
      </c>
      <c r="AK917" s="17">
        <v>0.22766903164993399</v>
      </c>
      <c r="AL917" s="17">
        <v>0.27222285000015101</v>
      </c>
      <c r="AM917" s="17"/>
      <c r="AN917" s="17">
        <v>0.215435539420779</v>
      </c>
      <c r="AO917" s="17">
        <v>0.27029744606162498</v>
      </c>
      <c r="AP917" s="17">
        <v>0.21802129795588901</v>
      </c>
      <c r="AQ917" s="17"/>
      <c r="AR917" s="17">
        <v>0.18297329465256201</v>
      </c>
      <c r="AS917" s="17">
        <v>0.25083599949542001</v>
      </c>
      <c r="AT917" s="17">
        <v>0.23309872418744601</v>
      </c>
      <c r="AU917" s="17"/>
      <c r="AV917" s="17">
        <v>0.15005022573670501</v>
      </c>
      <c r="AW917" s="17">
        <v>0.252457948647487</v>
      </c>
      <c r="AX917" s="17">
        <v>0.23923266813469801</v>
      </c>
      <c r="AY917" s="17"/>
      <c r="AZ917" s="17">
        <v>0.223451848780374</v>
      </c>
      <c r="BA917" s="17">
        <v>0.25636278833321302</v>
      </c>
    </row>
    <row r="918" spans="2:53" x14ac:dyDescent="0.35">
      <c r="B918" t="s">
        <v>325</v>
      </c>
      <c r="C918" s="17">
        <v>0.108990025899458</v>
      </c>
      <c r="D918" s="17">
        <v>0.124765251126834</v>
      </c>
      <c r="E918" s="17">
        <v>9.5088000595689295E-2</v>
      </c>
      <c r="F918" s="17"/>
      <c r="G918" s="17">
        <v>6.8484084834165002E-2</v>
      </c>
      <c r="H918" s="17">
        <v>8.4769671634726595E-2</v>
      </c>
      <c r="I918" s="17">
        <v>0.11814305412793601</v>
      </c>
      <c r="J918" s="17">
        <v>0.117335327624941</v>
      </c>
      <c r="K918" s="17">
        <v>0.13381541222020699</v>
      </c>
      <c r="L918" s="17">
        <v>0.112434970006482</v>
      </c>
      <c r="M918" s="17"/>
      <c r="N918" s="17">
        <v>9.6922898797489804E-2</v>
      </c>
      <c r="O918" s="17">
        <v>0.11693405555477999</v>
      </c>
      <c r="P918" s="17"/>
      <c r="Q918" s="17">
        <v>5.8376866333946599E-2</v>
      </c>
      <c r="R918" s="17">
        <v>0.10701050162989401</v>
      </c>
      <c r="S918" s="17">
        <v>7.6962494705619305E-2</v>
      </c>
      <c r="T918" s="17">
        <v>0.13308070430975799</v>
      </c>
      <c r="U918" s="17">
        <v>6.2502303929853203E-2</v>
      </c>
      <c r="V918" s="17">
        <v>9.1654045333626893E-2</v>
      </c>
      <c r="W918" s="17">
        <v>0.128788357179274</v>
      </c>
      <c r="X918" s="17">
        <v>0.14690875527243599</v>
      </c>
      <c r="Y918" s="17">
        <v>0.11412474964186201</v>
      </c>
      <c r="Z918" s="17">
        <v>0.13911166216958301</v>
      </c>
      <c r="AA918" s="17">
        <v>0.15324483072513401</v>
      </c>
      <c r="AB918" s="17">
        <v>0.16863989466503099</v>
      </c>
      <c r="AC918" s="17">
        <v>0.11411961851178599</v>
      </c>
      <c r="AD918" s="17">
        <v>5.03317521864627E-2</v>
      </c>
      <c r="AE918" s="17">
        <v>0.16513743987896301</v>
      </c>
      <c r="AF918" s="17"/>
      <c r="AG918" s="17">
        <v>7.3378251707720998E-2</v>
      </c>
      <c r="AH918" s="17">
        <v>0.18091367591456001</v>
      </c>
      <c r="AI918" s="17">
        <v>3.7642352595725299E-2</v>
      </c>
      <c r="AJ918" s="17">
        <v>0.102689624062547</v>
      </c>
      <c r="AK918" s="17">
        <v>0.152901833665475</v>
      </c>
      <c r="AL918" s="17">
        <v>0.101549519878019</v>
      </c>
      <c r="AM918" s="17"/>
      <c r="AN918" s="17">
        <v>6.7207290062913497E-2</v>
      </c>
      <c r="AO918" s="17">
        <v>0.12839860900960201</v>
      </c>
      <c r="AP918" s="17">
        <v>0.13616380596886701</v>
      </c>
      <c r="AQ918" s="17"/>
      <c r="AR918" s="17">
        <v>8.5499987290125298E-2</v>
      </c>
      <c r="AS918" s="17">
        <v>0.110605602496623</v>
      </c>
      <c r="AT918" s="17">
        <v>0.121505552937688</v>
      </c>
      <c r="AU918" s="17"/>
      <c r="AV918" s="17">
        <v>0.10638247528585699</v>
      </c>
      <c r="AW918" s="17">
        <v>0.10585936936481501</v>
      </c>
      <c r="AX918" s="17">
        <v>0.121529990491329</v>
      </c>
      <c r="AY918" s="17"/>
      <c r="AZ918" s="17">
        <v>0.109314912676203</v>
      </c>
      <c r="BA918" s="17">
        <v>0.10855894289102699</v>
      </c>
    </row>
    <row r="919" spans="2:53" x14ac:dyDescent="0.35">
      <c r="B919" t="s">
        <v>326</v>
      </c>
      <c r="C919" s="17">
        <v>0.11960811883176101</v>
      </c>
      <c r="D919" s="17">
        <v>0.13122878093577001</v>
      </c>
      <c r="E919" s="17">
        <v>0.108083179193543</v>
      </c>
      <c r="F919" s="17"/>
      <c r="G919" s="17">
        <v>7.6381803698343603E-2</v>
      </c>
      <c r="H919" s="17">
        <v>9.4024360803731902E-2</v>
      </c>
      <c r="I919" s="17">
        <v>0.127342787280604</v>
      </c>
      <c r="J919" s="17">
        <v>0.14467119930986899</v>
      </c>
      <c r="K919" s="17">
        <v>0.143705021736627</v>
      </c>
      <c r="L919" s="17">
        <v>0.115329419584078</v>
      </c>
      <c r="M919" s="17"/>
      <c r="N919" s="17">
        <v>0.112145853851084</v>
      </c>
      <c r="O919" s="17">
        <v>0.124520676211944</v>
      </c>
      <c r="P919" s="17"/>
      <c r="Q919" s="17">
        <v>8.6293360829187205E-2</v>
      </c>
      <c r="R919" s="17">
        <v>8.2035515593362501E-2</v>
      </c>
      <c r="S919" s="17">
        <v>0.157443798121672</v>
      </c>
      <c r="T919" s="17">
        <v>0.11021256371491001</v>
      </c>
      <c r="U919" s="17">
        <v>0.13348898045952901</v>
      </c>
      <c r="V919" s="17">
        <v>0.154364595914008</v>
      </c>
      <c r="W919" s="17">
        <v>9.7933204798409404E-2</v>
      </c>
      <c r="X919" s="17">
        <v>0.10225209536450899</v>
      </c>
      <c r="Y919" s="17">
        <v>8.5939059824627101E-2</v>
      </c>
      <c r="Z919" s="17">
        <v>0.128089094924212</v>
      </c>
      <c r="AA919" s="17">
        <v>0.13852345809879901</v>
      </c>
      <c r="AB919" s="17">
        <v>0.24140512691739199</v>
      </c>
      <c r="AC919" s="17">
        <v>9.7366159239316005E-2</v>
      </c>
      <c r="AD919" s="17">
        <v>4.1325478009677397E-2</v>
      </c>
      <c r="AE919" s="17">
        <v>0.20194005844240701</v>
      </c>
      <c r="AF919" s="17"/>
      <c r="AG919" s="17">
        <v>6.4627826170973901E-2</v>
      </c>
      <c r="AH919" s="17">
        <v>0.27579138990442797</v>
      </c>
      <c r="AI919" s="17">
        <v>5.30370842447467E-2</v>
      </c>
      <c r="AJ919" s="17">
        <v>4.9252111284867998E-2</v>
      </c>
      <c r="AK919" s="17">
        <v>0.12758514491259201</v>
      </c>
      <c r="AL919" s="17">
        <v>0.107652958771569</v>
      </c>
      <c r="AM919" s="17"/>
      <c r="AN919" s="17">
        <v>6.6136963056724396E-2</v>
      </c>
      <c r="AO919" s="17">
        <v>6.2386911363539299E-2</v>
      </c>
      <c r="AP919" s="17">
        <v>0.190403355118691</v>
      </c>
      <c r="AQ919" s="17"/>
      <c r="AR919" s="17">
        <v>4.92956017698978E-2</v>
      </c>
      <c r="AS919" s="17">
        <v>8.35906066486755E-2</v>
      </c>
      <c r="AT919" s="17">
        <v>0.16129212204318299</v>
      </c>
      <c r="AU919" s="17"/>
      <c r="AV919" s="17">
        <v>7.9369648276692198E-2</v>
      </c>
      <c r="AW919" s="17">
        <v>9.9750480947655706E-2</v>
      </c>
      <c r="AX919" s="17">
        <v>0.16427598257582299</v>
      </c>
      <c r="AY919" s="17"/>
      <c r="AZ919" s="17">
        <v>0.109792008639842</v>
      </c>
      <c r="BA919" s="17">
        <v>0.13263283579626201</v>
      </c>
    </row>
    <row r="920" spans="2:53" x14ac:dyDescent="0.35">
      <c r="B920" t="s">
        <v>130</v>
      </c>
      <c r="C920" s="17">
        <v>9.8922500854100107E-2</v>
      </c>
      <c r="D920" s="17">
        <v>7.1063610393866106E-2</v>
      </c>
      <c r="E920" s="17">
        <v>0.12451535741498</v>
      </c>
      <c r="F920" s="17"/>
      <c r="G920" s="17">
        <v>0.121859769541978</v>
      </c>
      <c r="H920" s="17">
        <v>0.10279834028981601</v>
      </c>
      <c r="I920" s="17">
        <v>7.64886699683449E-2</v>
      </c>
      <c r="J920" s="17">
        <v>0.120032920768154</v>
      </c>
      <c r="K920" s="17">
        <v>0.111235767296355</v>
      </c>
      <c r="L920" s="17">
        <v>7.9967914341758997E-2</v>
      </c>
      <c r="M920" s="17"/>
      <c r="N920" s="17">
        <v>8.5327131370352E-2</v>
      </c>
      <c r="O920" s="17">
        <v>0.107872602849491</v>
      </c>
      <c r="P920" s="17"/>
      <c r="Q920" s="17">
        <v>0.173817200744383</v>
      </c>
      <c r="R920" s="17">
        <v>0.13887309308781701</v>
      </c>
      <c r="S920" s="17">
        <v>0.13735383702655701</v>
      </c>
      <c r="T920" s="17">
        <v>9.1078648135923604E-2</v>
      </c>
      <c r="U920" s="17">
        <v>8.7900171365268898E-2</v>
      </c>
      <c r="V920" s="17">
        <v>0.11131697034148</v>
      </c>
      <c r="W920" s="17">
        <v>5.5184655717476001E-2</v>
      </c>
      <c r="X920" s="17">
        <v>6.9501989613983198E-2</v>
      </c>
      <c r="Y920" s="17">
        <v>4.8000105760360297E-2</v>
      </c>
      <c r="Z920" s="17">
        <v>4.4985259430302599E-2</v>
      </c>
      <c r="AA920" s="17">
        <v>4.5608979617722797E-2</v>
      </c>
      <c r="AB920" s="17">
        <v>8.8212854609903399E-2</v>
      </c>
      <c r="AC920" s="17">
        <v>0</v>
      </c>
      <c r="AD920" s="17">
        <v>4.6583594591393197E-2</v>
      </c>
      <c r="AE920" s="17">
        <v>2.0786873124827899E-2</v>
      </c>
      <c r="AF920" s="17"/>
      <c r="AG920" s="17">
        <v>3.2954259324842403E-2</v>
      </c>
      <c r="AH920" s="17">
        <v>4.7606038611969902E-2</v>
      </c>
      <c r="AI920" s="17">
        <v>4.9256940642937397E-2</v>
      </c>
      <c r="AJ920" s="17">
        <v>5.9623505985972602E-2</v>
      </c>
      <c r="AK920" s="17">
        <v>7.2032189043068504E-2</v>
      </c>
      <c r="AL920" s="17">
        <v>0.157500248389283</v>
      </c>
      <c r="AM920" s="17"/>
      <c r="AN920" s="17">
        <v>6.1999419157499402E-2</v>
      </c>
      <c r="AO920" s="17">
        <v>9.6043962733888003E-2</v>
      </c>
      <c r="AP920" s="17">
        <v>6.9346754470408806E-2</v>
      </c>
      <c r="AQ920" s="17"/>
      <c r="AR920" s="17">
        <v>5.0836879284702298E-2</v>
      </c>
      <c r="AS920" s="17">
        <v>6.5140670827010805E-2</v>
      </c>
      <c r="AT920" s="17">
        <v>8.8104308912359403E-2</v>
      </c>
      <c r="AU920" s="17"/>
      <c r="AV920" s="17">
        <v>3.8392555921732498E-2</v>
      </c>
      <c r="AW920" s="17">
        <v>6.2166646509342602E-2</v>
      </c>
      <c r="AX920" s="17">
        <v>0.102410502720477</v>
      </c>
      <c r="AY920" s="17"/>
      <c r="AZ920" s="17">
        <v>6.2626679375521702E-2</v>
      </c>
      <c r="BA920" s="17">
        <v>0.14708239234978601</v>
      </c>
    </row>
    <row r="921" spans="2:53" x14ac:dyDescent="0.35">
      <c r="C921" s="17"/>
      <c r="D921" s="17"/>
      <c r="E921" s="17"/>
      <c r="F921" s="17"/>
      <c r="G921" s="17"/>
      <c r="H921" s="17"/>
      <c r="I921" s="17"/>
      <c r="J921" s="17"/>
      <c r="K921" s="17"/>
      <c r="L921" s="17"/>
      <c r="M921" s="17"/>
      <c r="N921" s="17"/>
      <c r="O921" s="17"/>
      <c r="P921" s="17"/>
      <c r="Q921" s="17"/>
      <c r="R921" s="17"/>
      <c r="S921" s="17"/>
      <c r="T921" s="17"/>
      <c r="U921" s="17"/>
      <c r="V921" s="17"/>
      <c r="W921" s="17"/>
      <c r="X921" s="17"/>
      <c r="Y921" s="17"/>
      <c r="Z921" s="17"/>
      <c r="AA921" s="17"/>
      <c r="AB921" s="17"/>
      <c r="AC921" s="17"/>
      <c r="AD921" s="17"/>
      <c r="AE921" s="17"/>
      <c r="AF921" s="17"/>
      <c r="AG921" s="17"/>
      <c r="AH921" s="17"/>
      <c r="AI921" s="17"/>
      <c r="AJ921" s="17"/>
      <c r="AK921" s="17"/>
      <c r="AL921" s="17"/>
      <c r="AM921" s="17"/>
      <c r="AN921" s="17"/>
      <c r="AO921" s="17"/>
      <c r="AP921" s="17"/>
      <c r="AQ921" s="17"/>
      <c r="AR921" s="17"/>
      <c r="AS921" s="17"/>
      <c r="AT921" s="17"/>
      <c r="AU921" s="17"/>
      <c r="AV921" s="17"/>
      <c r="AW921" s="17"/>
      <c r="AX921" s="17"/>
      <c r="AY921" s="17"/>
      <c r="AZ921" s="17"/>
      <c r="BA921" s="17"/>
    </row>
    <row r="922" spans="2:53" x14ac:dyDescent="0.35">
      <c r="B922" s="6" t="s">
        <v>425</v>
      </c>
      <c r="C922" s="17"/>
      <c r="D922" s="17"/>
      <c r="E922" s="17"/>
      <c r="F922" s="17"/>
      <c r="G922" s="17"/>
      <c r="H922" s="17"/>
      <c r="I922" s="17"/>
      <c r="J922" s="17"/>
      <c r="K922" s="17"/>
      <c r="L922" s="17"/>
      <c r="M922" s="17"/>
      <c r="N922" s="17"/>
      <c r="O922" s="17"/>
      <c r="P922" s="17"/>
      <c r="Q922" s="17"/>
      <c r="R922" s="17"/>
      <c r="S922" s="17"/>
      <c r="T922" s="17"/>
      <c r="U922" s="17"/>
      <c r="V922" s="17"/>
      <c r="W922" s="17"/>
      <c r="X922" s="17"/>
      <c r="Y922" s="17"/>
      <c r="Z922" s="17"/>
      <c r="AA922" s="17"/>
      <c r="AB922" s="17"/>
      <c r="AC922" s="17"/>
      <c r="AD922" s="17"/>
      <c r="AE922" s="17"/>
      <c r="AF922" s="17"/>
      <c r="AG922" s="17"/>
      <c r="AH922" s="17"/>
      <c r="AI922" s="17"/>
      <c r="AJ922" s="17"/>
      <c r="AK922" s="17"/>
      <c r="AL922" s="17"/>
      <c r="AM922" s="17"/>
      <c r="AN922" s="17"/>
      <c r="AO922" s="17"/>
      <c r="AP922" s="17"/>
      <c r="AQ922" s="17"/>
      <c r="AR922" s="17"/>
      <c r="AS922" s="17"/>
      <c r="AT922" s="17"/>
      <c r="AU922" s="17"/>
      <c r="AV922" s="17"/>
      <c r="AW922" s="17"/>
      <c r="AX922" s="17"/>
      <c r="AY922" s="17"/>
      <c r="AZ922" s="17"/>
      <c r="BA922" s="17"/>
    </row>
    <row r="923" spans="2:53" x14ac:dyDescent="0.35">
      <c r="B923" s="21" t="s">
        <v>86</v>
      </c>
      <c r="C923" s="17"/>
      <c r="D923" s="17"/>
      <c r="E923" s="17"/>
      <c r="F923" s="17"/>
      <c r="G923" s="17"/>
      <c r="H923" s="17"/>
      <c r="I923" s="17"/>
      <c r="J923" s="17"/>
      <c r="K923" s="17"/>
      <c r="L923" s="17"/>
      <c r="M923" s="17"/>
      <c r="N923" s="17"/>
      <c r="O923" s="17"/>
      <c r="P923" s="17"/>
      <c r="Q923" s="17"/>
      <c r="R923" s="17"/>
      <c r="S923" s="17"/>
      <c r="T923" s="17"/>
      <c r="U923" s="17"/>
      <c r="V923" s="17"/>
      <c r="W923" s="17"/>
      <c r="X923" s="17"/>
      <c r="Y923" s="17"/>
      <c r="Z923" s="17"/>
      <c r="AA923" s="17"/>
      <c r="AB923" s="17"/>
      <c r="AC923" s="17"/>
      <c r="AD923" s="17"/>
      <c r="AE923" s="17"/>
      <c r="AF923" s="17"/>
      <c r="AG923" s="17"/>
      <c r="AH923" s="17"/>
      <c r="AI923" s="17"/>
      <c r="AJ923" s="17"/>
      <c r="AK923" s="17"/>
      <c r="AL923" s="17"/>
      <c r="AM923" s="17"/>
      <c r="AN923" s="17"/>
      <c r="AO923" s="17"/>
      <c r="AP923" s="17"/>
      <c r="AQ923" s="17"/>
      <c r="AR923" s="17"/>
      <c r="AS923" s="17"/>
      <c r="AT923" s="17"/>
      <c r="AU923" s="17"/>
      <c r="AV923" s="17"/>
      <c r="AW923" s="17"/>
      <c r="AX923" s="17"/>
      <c r="AY923" s="17"/>
      <c r="AZ923" s="17"/>
      <c r="BA923" s="17"/>
    </row>
    <row r="924" spans="2:53" x14ac:dyDescent="0.35">
      <c r="B924" t="s">
        <v>322</v>
      </c>
      <c r="C924" s="17">
        <v>0.111336533557061</v>
      </c>
      <c r="D924" s="17">
        <v>0.10481083227356799</v>
      </c>
      <c r="E924" s="17">
        <v>0.117084294325661</v>
      </c>
      <c r="F924" s="17"/>
      <c r="G924" s="17">
        <v>0.16866790663217801</v>
      </c>
      <c r="H924" s="17">
        <v>0.215285771105792</v>
      </c>
      <c r="I924" s="17">
        <v>0.13203886956369901</v>
      </c>
      <c r="J924" s="17">
        <v>7.9654420576289797E-2</v>
      </c>
      <c r="K924" s="17">
        <v>7.4631536575217206E-2</v>
      </c>
      <c r="L924" s="17">
        <v>6.0551778384239099E-2</v>
      </c>
      <c r="M924" s="17"/>
      <c r="N924" s="17">
        <v>0.108300952860617</v>
      </c>
      <c r="O924" s="17">
        <v>0.11333491667426</v>
      </c>
      <c r="P924" s="17"/>
      <c r="Q924" s="17">
        <v>0.17368936313521699</v>
      </c>
      <c r="R924" s="17">
        <v>0.14844598020573099</v>
      </c>
      <c r="S924" s="17">
        <v>9.3259071208894206E-2</v>
      </c>
      <c r="T924" s="17">
        <v>0.16300525994958601</v>
      </c>
      <c r="U924" s="17">
        <v>9.9070493092876993E-2</v>
      </c>
      <c r="V924" s="17">
        <v>9.2027420966121695E-2</v>
      </c>
      <c r="W924" s="17">
        <v>0.119226195739473</v>
      </c>
      <c r="X924" s="17">
        <v>7.3757853945206495E-2</v>
      </c>
      <c r="Y924" s="17">
        <v>6.7173560834931395E-2</v>
      </c>
      <c r="Z924" s="17">
        <v>5.6347118515571198E-2</v>
      </c>
      <c r="AA924" s="17">
        <v>6.7503464648577302E-2</v>
      </c>
      <c r="AB924" s="17">
        <v>5.4570827558483199E-2</v>
      </c>
      <c r="AC924" s="17">
        <v>3.1239001551531399E-2</v>
      </c>
      <c r="AD924" s="17">
        <v>0.25128846983245801</v>
      </c>
      <c r="AE924" s="17">
        <v>9.0905169733034405E-2</v>
      </c>
      <c r="AF924" s="17"/>
      <c r="AG924" s="17">
        <v>0.13135405314412199</v>
      </c>
      <c r="AH924" s="17">
        <v>5.4114290752718501E-2</v>
      </c>
      <c r="AI924" s="17">
        <v>0.29345387317057903</v>
      </c>
      <c r="AJ924" s="17">
        <v>0.16319305039378601</v>
      </c>
      <c r="AK924" s="17">
        <v>6.3455792736103897E-2</v>
      </c>
      <c r="AL924" s="17">
        <v>7.5959709797987607E-2</v>
      </c>
      <c r="AM924" s="17"/>
      <c r="AN924" s="17">
        <v>0.16614509468196401</v>
      </c>
      <c r="AO924" s="17">
        <v>0.129248663570071</v>
      </c>
      <c r="AP924" s="17">
        <v>7.8741227791465501E-2</v>
      </c>
      <c r="AQ924" s="17"/>
      <c r="AR924" s="17">
        <v>0.234758152994471</v>
      </c>
      <c r="AS924" s="17">
        <v>0.108174605000478</v>
      </c>
      <c r="AT924" s="17">
        <v>0.102679406210479</v>
      </c>
      <c r="AU924" s="17"/>
      <c r="AV924" s="17">
        <v>0.255034173403072</v>
      </c>
      <c r="AW924" s="17">
        <v>9.37632291049105E-2</v>
      </c>
      <c r="AX924" s="17">
        <v>0.111873914567655</v>
      </c>
      <c r="AY924" s="17"/>
      <c r="AZ924" s="17">
        <v>0.14464694560773</v>
      </c>
      <c r="BA924" s="17">
        <v>6.7137896780548503E-2</v>
      </c>
    </row>
    <row r="925" spans="2:53" x14ac:dyDescent="0.35">
      <c r="B925" t="s">
        <v>323</v>
      </c>
      <c r="C925" s="17">
        <v>0.22960468258438599</v>
      </c>
      <c r="D925" s="17">
        <v>0.24733636137214099</v>
      </c>
      <c r="E925" s="17">
        <v>0.21277273820812601</v>
      </c>
      <c r="F925" s="17"/>
      <c r="G925" s="17">
        <v>0.25658696807168402</v>
      </c>
      <c r="H925" s="17">
        <v>0.27245578075029198</v>
      </c>
      <c r="I925" s="17">
        <v>0.23350058100525101</v>
      </c>
      <c r="J925" s="17">
        <v>0.22696675670928601</v>
      </c>
      <c r="K925" s="17">
        <v>0.16832369034903499</v>
      </c>
      <c r="L925" s="17">
        <v>0.231788898654434</v>
      </c>
      <c r="M925" s="17"/>
      <c r="N925" s="17">
        <v>0.24582564100023899</v>
      </c>
      <c r="O925" s="17">
        <v>0.21892610320054201</v>
      </c>
      <c r="P925" s="17"/>
      <c r="Q925" s="17">
        <v>0.23639014019513199</v>
      </c>
      <c r="R925" s="17">
        <v>0.24379527732836301</v>
      </c>
      <c r="S925" s="17">
        <v>0.20830778433478001</v>
      </c>
      <c r="T925" s="17">
        <v>0.18977996966584901</v>
      </c>
      <c r="U925" s="17">
        <v>0.24513046053175599</v>
      </c>
      <c r="V925" s="17">
        <v>0.21712197611266201</v>
      </c>
      <c r="W925" s="17">
        <v>0.23094263965900799</v>
      </c>
      <c r="X925" s="17">
        <v>0.29208420726044698</v>
      </c>
      <c r="Y925" s="17">
        <v>0.239149088416092</v>
      </c>
      <c r="Z925" s="17">
        <v>0.293175496994803</v>
      </c>
      <c r="AA925" s="17">
        <v>0.19299997096911101</v>
      </c>
      <c r="AB925" s="17">
        <v>0.22798316472465099</v>
      </c>
      <c r="AC925" s="17">
        <v>0.33606232458737401</v>
      </c>
      <c r="AD925" s="17">
        <v>0.20705777073662801</v>
      </c>
      <c r="AE925" s="17">
        <v>0.15826316797766601</v>
      </c>
      <c r="AF925" s="17"/>
      <c r="AG925" s="17">
        <v>0.30736096975272997</v>
      </c>
      <c r="AH925" s="17">
        <v>0.15706311006255799</v>
      </c>
      <c r="AI925" s="17">
        <v>0.319124905316574</v>
      </c>
      <c r="AJ925" s="17">
        <v>0.26570024279196602</v>
      </c>
      <c r="AK925" s="17">
        <v>0.25729829124518599</v>
      </c>
      <c r="AL925" s="17">
        <v>0.20204414025926501</v>
      </c>
      <c r="AM925" s="17"/>
      <c r="AN925" s="17">
        <v>0.331612597324493</v>
      </c>
      <c r="AO925" s="17">
        <v>0.24229307032254199</v>
      </c>
      <c r="AP925" s="17">
        <v>0.19243639871291601</v>
      </c>
      <c r="AQ925" s="17"/>
      <c r="AR925" s="17">
        <v>0.37688494425720998</v>
      </c>
      <c r="AS925" s="17">
        <v>0.27777839632080897</v>
      </c>
      <c r="AT925" s="17">
        <v>0.184785975725583</v>
      </c>
      <c r="AU925" s="17"/>
      <c r="AV925" s="17">
        <v>0.31530680094972102</v>
      </c>
      <c r="AW925" s="17">
        <v>0.27049572859657101</v>
      </c>
      <c r="AX925" s="17">
        <v>0.17641240053249299</v>
      </c>
      <c r="AY925" s="17"/>
      <c r="AZ925" s="17">
        <v>0.25472221181945698</v>
      </c>
      <c r="BA925" s="17">
        <v>0.196276948610526</v>
      </c>
    </row>
    <row r="926" spans="2:53" x14ac:dyDescent="0.35">
      <c r="B926" t="s">
        <v>324</v>
      </c>
      <c r="C926" s="17">
        <v>0.244681984628625</v>
      </c>
      <c r="D926" s="17">
        <v>0.25230964818195301</v>
      </c>
      <c r="E926" s="17">
        <v>0.23864657166621001</v>
      </c>
      <c r="F926" s="17"/>
      <c r="G926" s="17">
        <v>0.29854938341048198</v>
      </c>
      <c r="H926" s="17">
        <v>0.22510326101007</v>
      </c>
      <c r="I926" s="17">
        <v>0.23901327393097899</v>
      </c>
      <c r="J926" s="17">
        <v>0.24085166033757699</v>
      </c>
      <c r="K926" s="17">
        <v>0.243191752937407</v>
      </c>
      <c r="L926" s="17">
        <v>0.24124903842128001</v>
      </c>
      <c r="M926" s="17"/>
      <c r="N926" s="17">
        <v>0.23563756652607901</v>
      </c>
      <c r="O926" s="17">
        <v>0.25063610486077598</v>
      </c>
      <c r="P926" s="17"/>
      <c r="Q926" s="17">
        <v>0.266237319205889</v>
      </c>
      <c r="R926" s="17">
        <v>0.20811169874126001</v>
      </c>
      <c r="S926" s="17">
        <v>0.27417696375332401</v>
      </c>
      <c r="T926" s="17">
        <v>0.24930074982526801</v>
      </c>
      <c r="U926" s="17">
        <v>0.234506622370204</v>
      </c>
      <c r="V926" s="17">
        <v>0.222623444802802</v>
      </c>
      <c r="W926" s="17">
        <v>0.280555019380274</v>
      </c>
      <c r="X926" s="17">
        <v>0.217906218646819</v>
      </c>
      <c r="Y926" s="17">
        <v>0.27623452782632402</v>
      </c>
      <c r="Z926" s="17">
        <v>0.25011360168215802</v>
      </c>
      <c r="AA926" s="17">
        <v>0.286183632877056</v>
      </c>
      <c r="AB926" s="17">
        <v>0.225586761749792</v>
      </c>
      <c r="AC926" s="17">
        <v>0.23280970181069599</v>
      </c>
      <c r="AD926" s="17">
        <v>3.6816506343868301E-2</v>
      </c>
      <c r="AE926" s="17">
        <v>0.16495056872824301</v>
      </c>
      <c r="AF926" s="17"/>
      <c r="AG926" s="17">
        <v>0.291469472016197</v>
      </c>
      <c r="AH926" s="17">
        <v>0.196900683184353</v>
      </c>
      <c r="AI926" s="17">
        <v>0.211701758314884</v>
      </c>
      <c r="AJ926" s="17">
        <v>0.28690241672127198</v>
      </c>
      <c r="AK926" s="17">
        <v>0.20029932202186801</v>
      </c>
      <c r="AL926" s="17">
        <v>0.28227047528121901</v>
      </c>
      <c r="AM926" s="17"/>
      <c r="AN926" s="17">
        <v>0.23907029203059699</v>
      </c>
      <c r="AO926" s="17">
        <v>0.29953692965974399</v>
      </c>
      <c r="AP926" s="17">
        <v>0.209685118156963</v>
      </c>
      <c r="AQ926" s="17"/>
      <c r="AR926" s="17">
        <v>0.23167113758159499</v>
      </c>
      <c r="AS926" s="17">
        <v>0.26615991890146701</v>
      </c>
      <c r="AT926" s="17">
        <v>0.233529795993698</v>
      </c>
      <c r="AU926" s="17"/>
      <c r="AV926" s="17">
        <v>0.21237059233741201</v>
      </c>
      <c r="AW926" s="17">
        <v>0.26498801710013797</v>
      </c>
      <c r="AX926" s="17">
        <v>0.22691628369014699</v>
      </c>
      <c r="AY926" s="17"/>
      <c r="AZ926" s="17">
        <v>0.24744069475681901</v>
      </c>
      <c r="BA926" s="17">
        <v>0.24102153075185301</v>
      </c>
    </row>
    <row r="927" spans="2:53" x14ac:dyDescent="0.35">
      <c r="B927" t="s">
        <v>325</v>
      </c>
      <c r="C927" s="17">
        <v>0.13800818729730299</v>
      </c>
      <c r="D927" s="17">
        <v>0.130995931967966</v>
      </c>
      <c r="E927" s="17">
        <v>0.14485453707537299</v>
      </c>
      <c r="F927" s="17"/>
      <c r="G927" s="17">
        <v>0.12903337271385601</v>
      </c>
      <c r="H927" s="17">
        <v>8.7942390871907597E-2</v>
      </c>
      <c r="I927" s="17">
        <v>0.125310002333541</v>
      </c>
      <c r="J927" s="17">
        <v>0.12683484731139899</v>
      </c>
      <c r="K927" s="17">
        <v>0.16643429532495499</v>
      </c>
      <c r="L927" s="17">
        <v>0.167331449931681</v>
      </c>
      <c r="M927" s="17"/>
      <c r="N927" s="17">
        <v>0.13511577558886501</v>
      </c>
      <c r="O927" s="17">
        <v>0.13991231942362201</v>
      </c>
      <c r="P927" s="17"/>
      <c r="Q927" s="17">
        <v>6.5305926758961505E-2</v>
      </c>
      <c r="R927" s="17">
        <v>0.154000504222085</v>
      </c>
      <c r="S927" s="17">
        <v>0.14931873057429099</v>
      </c>
      <c r="T927" s="17">
        <v>0.14228410864160901</v>
      </c>
      <c r="U927" s="17">
        <v>0.122317545868429</v>
      </c>
      <c r="V927" s="17">
        <v>0.15146768587057899</v>
      </c>
      <c r="W927" s="17">
        <v>0.14906920720870601</v>
      </c>
      <c r="X927" s="17">
        <v>9.5247355521359101E-2</v>
      </c>
      <c r="Y927" s="17">
        <v>0.195004561620262</v>
      </c>
      <c r="Z927" s="17">
        <v>0.13371983639061999</v>
      </c>
      <c r="AA927" s="17">
        <v>0.16410551691028599</v>
      </c>
      <c r="AB927" s="17">
        <v>0.149253194545485</v>
      </c>
      <c r="AC927" s="17">
        <v>0.116597650369335</v>
      </c>
      <c r="AD927" s="17">
        <v>0.22695516873330199</v>
      </c>
      <c r="AE927" s="17">
        <v>0.22671516468003799</v>
      </c>
      <c r="AF927" s="17"/>
      <c r="AG927" s="17">
        <v>9.7888319662830806E-2</v>
      </c>
      <c r="AH927" s="17">
        <v>0.153863472985416</v>
      </c>
      <c r="AI927" s="17">
        <v>8.9593046770575904E-2</v>
      </c>
      <c r="AJ927" s="17">
        <v>9.3056688597377105E-2</v>
      </c>
      <c r="AK927" s="17">
        <v>0.178927035748768</v>
      </c>
      <c r="AL927" s="17">
        <v>0.13253527986541699</v>
      </c>
      <c r="AM927" s="17"/>
      <c r="AN927" s="17">
        <v>0.110951014481301</v>
      </c>
      <c r="AO927" s="17">
        <v>0.12591869858642199</v>
      </c>
      <c r="AP927" s="17">
        <v>0.172820395410823</v>
      </c>
      <c r="AQ927" s="17"/>
      <c r="AR927" s="17">
        <v>6.4040508228877593E-2</v>
      </c>
      <c r="AS927" s="17">
        <v>0.15008707622197201</v>
      </c>
      <c r="AT927" s="17">
        <v>0.14820639130504501</v>
      </c>
      <c r="AU927" s="17"/>
      <c r="AV927" s="17">
        <v>9.9775314577814106E-2</v>
      </c>
      <c r="AW927" s="17">
        <v>0.135658770365541</v>
      </c>
      <c r="AX927" s="17">
        <v>0.161756687541141</v>
      </c>
      <c r="AY927" s="17"/>
      <c r="AZ927" s="17">
        <v>0.13665275963058701</v>
      </c>
      <c r="BA927" s="17">
        <v>0.13980666565376701</v>
      </c>
    </row>
    <row r="928" spans="2:53" x14ac:dyDescent="0.35">
      <c r="B928" t="s">
        <v>326</v>
      </c>
      <c r="C928" s="17">
        <v>0.173420958109332</v>
      </c>
      <c r="D928" s="17">
        <v>0.189871643592425</v>
      </c>
      <c r="E928" s="17">
        <v>0.15771262830836399</v>
      </c>
      <c r="F928" s="17"/>
      <c r="G928" s="17">
        <v>6.6779116717364806E-2</v>
      </c>
      <c r="H928" s="17">
        <v>0.116943540404987</v>
      </c>
      <c r="I928" s="17">
        <v>0.182406599992777</v>
      </c>
      <c r="J928" s="17">
        <v>0.21030985397221599</v>
      </c>
      <c r="K928" s="17">
        <v>0.21671709922260199</v>
      </c>
      <c r="L928" s="17">
        <v>0.191437823473109</v>
      </c>
      <c r="M928" s="17"/>
      <c r="N928" s="17">
        <v>0.18607072881707901</v>
      </c>
      <c r="O928" s="17">
        <v>0.16509336258587201</v>
      </c>
      <c r="P928" s="17"/>
      <c r="Q928" s="17">
        <v>8.7561283213782204E-2</v>
      </c>
      <c r="R928" s="17">
        <v>0.10543876985400399</v>
      </c>
      <c r="S928" s="17">
        <v>0.165311335144018</v>
      </c>
      <c r="T928" s="17">
        <v>0.161720100447036</v>
      </c>
      <c r="U928" s="17">
        <v>0.18444207769266799</v>
      </c>
      <c r="V928" s="17">
        <v>0.20895235282858399</v>
      </c>
      <c r="W928" s="17">
        <v>0.16611917393553899</v>
      </c>
      <c r="X928" s="17">
        <v>0.23344929084973101</v>
      </c>
      <c r="Y928" s="17">
        <v>0.136074927522916</v>
      </c>
      <c r="Z928" s="17">
        <v>0.22242427408016299</v>
      </c>
      <c r="AA928" s="17">
        <v>0.22607093862996999</v>
      </c>
      <c r="AB928" s="17">
        <v>0.27477438445721603</v>
      </c>
      <c r="AC928" s="17">
        <v>0.28329132168106302</v>
      </c>
      <c r="AD928" s="17">
        <v>0.23129848976235001</v>
      </c>
      <c r="AE928" s="17">
        <v>0.29732251339333599</v>
      </c>
      <c r="AF928" s="17"/>
      <c r="AG928" s="17">
        <v>0.121482721459112</v>
      </c>
      <c r="AH928" s="17">
        <v>0.37986376984173797</v>
      </c>
      <c r="AI928" s="17">
        <v>4.1882939333848103E-2</v>
      </c>
      <c r="AJ928" s="17">
        <v>9.2624661889872895E-2</v>
      </c>
      <c r="AK928" s="17">
        <v>0.18671137812264399</v>
      </c>
      <c r="AL928" s="17">
        <v>0.16218975185718401</v>
      </c>
      <c r="AM928" s="17"/>
      <c r="AN928" s="17">
        <v>8.8368429102430202E-2</v>
      </c>
      <c r="AO928" s="17">
        <v>9.7573765664088596E-2</v>
      </c>
      <c r="AP928" s="17">
        <v>0.28027465221019399</v>
      </c>
      <c r="AQ928" s="17"/>
      <c r="AR928" s="17">
        <v>5.5757820468097699E-2</v>
      </c>
      <c r="AS928" s="17">
        <v>0.11098954862551801</v>
      </c>
      <c r="AT928" s="17">
        <v>0.24515302022417701</v>
      </c>
      <c r="AU928" s="17"/>
      <c r="AV928" s="17">
        <v>9.1751187791554306E-2</v>
      </c>
      <c r="AW928" s="17">
        <v>0.16380896524659799</v>
      </c>
      <c r="AX928" s="17">
        <v>0.22176133025207101</v>
      </c>
      <c r="AY928" s="17"/>
      <c r="AZ928" s="17">
        <v>0.15778507460260299</v>
      </c>
      <c r="BA928" s="17">
        <v>0.194167766486921</v>
      </c>
    </row>
    <row r="929" spans="2:53" x14ac:dyDescent="0.35">
      <c r="B929" t="s">
        <v>130</v>
      </c>
      <c r="C929" s="17">
        <v>0.102947653823294</v>
      </c>
      <c r="D929" s="17">
        <v>7.4675582611947094E-2</v>
      </c>
      <c r="E929" s="17">
        <v>0.128929230416266</v>
      </c>
      <c r="F929" s="17"/>
      <c r="G929" s="17">
        <v>8.0383252454435103E-2</v>
      </c>
      <c r="H929" s="17">
        <v>8.2269255856951995E-2</v>
      </c>
      <c r="I929" s="17">
        <v>8.77306731737518E-2</v>
      </c>
      <c r="J929" s="17">
        <v>0.115382461093232</v>
      </c>
      <c r="K929" s="17">
        <v>0.13070162559078399</v>
      </c>
      <c r="L929" s="17">
        <v>0.10764101113525699</v>
      </c>
      <c r="M929" s="17"/>
      <c r="N929" s="17">
        <v>8.9049335207121494E-2</v>
      </c>
      <c r="O929" s="17">
        <v>0.11209719325492799</v>
      </c>
      <c r="P929" s="17"/>
      <c r="Q929" s="17">
        <v>0.17081596749101699</v>
      </c>
      <c r="R929" s="17">
        <v>0.140207769648557</v>
      </c>
      <c r="S929" s="17">
        <v>0.109626114984693</v>
      </c>
      <c r="T929" s="17">
        <v>9.3909811470651999E-2</v>
      </c>
      <c r="U929" s="17">
        <v>0.114532800444066</v>
      </c>
      <c r="V929" s="17">
        <v>0.107807119419252</v>
      </c>
      <c r="W929" s="17">
        <v>5.4087764076999001E-2</v>
      </c>
      <c r="X929" s="17">
        <v>8.7555073776436995E-2</v>
      </c>
      <c r="Y929" s="17">
        <v>8.6363333779475193E-2</v>
      </c>
      <c r="Z929" s="17">
        <v>4.4219672336684203E-2</v>
      </c>
      <c r="AA929" s="17">
        <v>6.31364759649998E-2</v>
      </c>
      <c r="AB929" s="17">
        <v>6.7831666964372803E-2</v>
      </c>
      <c r="AC929" s="17">
        <v>0</v>
      </c>
      <c r="AD929" s="17">
        <v>4.6583594591393197E-2</v>
      </c>
      <c r="AE929" s="17">
        <v>6.1843415487682102E-2</v>
      </c>
      <c r="AF929" s="17"/>
      <c r="AG929" s="17">
        <v>5.0444463965007402E-2</v>
      </c>
      <c r="AH929" s="17">
        <v>5.8194673173216603E-2</v>
      </c>
      <c r="AI929" s="17">
        <v>4.4243477093538403E-2</v>
      </c>
      <c r="AJ929" s="17">
        <v>9.8522939605726306E-2</v>
      </c>
      <c r="AK929" s="17">
        <v>0.11330818012543099</v>
      </c>
      <c r="AL929" s="17">
        <v>0.145000642938927</v>
      </c>
      <c r="AM929" s="17"/>
      <c r="AN929" s="17">
        <v>6.3852572379214406E-2</v>
      </c>
      <c r="AO929" s="17">
        <v>0.105428872197133</v>
      </c>
      <c r="AP929" s="17">
        <v>6.6042207717638204E-2</v>
      </c>
      <c r="AQ929" s="17"/>
      <c r="AR929" s="17">
        <v>3.6887436469749103E-2</v>
      </c>
      <c r="AS929" s="17">
        <v>8.6810454929756906E-2</v>
      </c>
      <c r="AT929" s="17">
        <v>8.5645410541018194E-2</v>
      </c>
      <c r="AU929" s="17"/>
      <c r="AV929" s="17">
        <v>2.5761930940425899E-2</v>
      </c>
      <c r="AW929" s="17">
        <v>7.1285289586241501E-2</v>
      </c>
      <c r="AX929" s="17">
        <v>0.10127938341649299</v>
      </c>
      <c r="AY929" s="17"/>
      <c r="AZ929" s="17">
        <v>5.8752313582804201E-2</v>
      </c>
      <c r="BA929" s="17">
        <v>0.161589191716384</v>
      </c>
    </row>
    <row r="930" spans="2:53" x14ac:dyDescent="0.35">
      <c r="C930" s="17"/>
      <c r="D930" s="17"/>
      <c r="E930" s="17"/>
      <c r="F930" s="17"/>
      <c r="G930" s="17"/>
      <c r="H930" s="17"/>
      <c r="I930" s="17"/>
      <c r="J930" s="17"/>
      <c r="K930" s="17"/>
      <c r="L930" s="17"/>
      <c r="M930" s="17"/>
      <c r="N930" s="17"/>
      <c r="O930" s="17"/>
      <c r="P930" s="17"/>
      <c r="Q930" s="17"/>
      <c r="R930" s="17"/>
      <c r="S930" s="17"/>
      <c r="T930" s="17"/>
      <c r="U930" s="17"/>
      <c r="V930" s="17"/>
      <c r="W930" s="17"/>
      <c r="X930" s="17"/>
      <c r="Y930" s="17"/>
      <c r="Z930" s="17"/>
      <c r="AA930" s="17"/>
      <c r="AB930" s="17"/>
      <c r="AC930" s="17"/>
      <c r="AD930" s="17"/>
      <c r="AE930" s="17"/>
      <c r="AF930" s="17"/>
      <c r="AG930" s="17"/>
      <c r="AH930" s="17"/>
      <c r="AI930" s="17"/>
      <c r="AJ930" s="17"/>
      <c r="AK930" s="17"/>
      <c r="AL930" s="17"/>
      <c r="AM930" s="17"/>
      <c r="AN930" s="17"/>
      <c r="AO930" s="17"/>
      <c r="AP930" s="17"/>
      <c r="AQ930" s="17"/>
      <c r="AR930" s="17"/>
      <c r="AS930" s="17"/>
      <c r="AT930" s="17"/>
      <c r="AU930" s="17"/>
      <c r="AV930" s="17"/>
      <c r="AW930" s="17"/>
      <c r="AX930" s="17"/>
      <c r="AY930" s="17"/>
      <c r="AZ930" s="17"/>
      <c r="BA930" s="17"/>
    </row>
    <row r="931" spans="2:53" x14ac:dyDescent="0.35">
      <c r="B931" s="6" t="s">
        <v>426</v>
      </c>
      <c r="C931" s="17"/>
      <c r="D931" s="17"/>
      <c r="E931" s="17"/>
      <c r="F931" s="17"/>
      <c r="G931" s="17"/>
      <c r="H931" s="17"/>
      <c r="I931" s="17"/>
      <c r="J931" s="17"/>
      <c r="K931" s="17"/>
      <c r="L931" s="17"/>
      <c r="M931" s="17"/>
      <c r="N931" s="17"/>
      <c r="O931" s="17"/>
      <c r="P931" s="17"/>
      <c r="Q931" s="17"/>
      <c r="R931" s="17"/>
      <c r="S931" s="17"/>
      <c r="T931" s="17"/>
      <c r="U931" s="17"/>
      <c r="V931" s="17"/>
      <c r="W931" s="17"/>
      <c r="X931" s="17"/>
      <c r="Y931" s="17"/>
      <c r="Z931" s="17"/>
      <c r="AA931" s="17"/>
      <c r="AB931" s="17"/>
      <c r="AC931" s="17"/>
      <c r="AD931" s="17"/>
      <c r="AE931" s="17"/>
      <c r="AF931" s="17"/>
      <c r="AG931" s="17"/>
      <c r="AH931" s="17"/>
      <c r="AI931" s="17"/>
      <c r="AJ931" s="17"/>
      <c r="AK931" s="17"/>
      <c r="AL931" s="17"/>
      <c r="AM931" s="17"/>
      <c r="AN931" s="17"/>
      <c r="AO931" s="17"/>
      <c r="AP931" s="17"/>
      <c r="AQ931" s="17"/>
      <c r="AR931" s="17"/>
      <c r="AS931" s="17"/>
      <c r="AT931" s="17"/>
      <c r="AU931" s="17"/>
      <c r="AV931" s="17"/>
      <c r="AW931" s="17"/>
      <c r="AX931" s="17"/>
      <c r="AY931" s="17"/>
      <c r="AZ931" s="17"/>
      <c r="BA931" s="17"/>
    </row>
    <row r="932" spans="2:53" x14ac:dyDescent="0.35">
      <c r="B932" s="21" t="s">
        <v>86</v>
      </c>
      <c r="C932" s="17"/>
      <c r="D932" s="17"/>
      <c r="E932" s="17"/>
      <c r="F932" s="17"/>
      <c r="G932" s="17"/>
      <c r="H932" s="17"/>
      <c r="I932" s="17"/>
      <c r="J932" s="17"/>
      <c r="K932" s="17"/>
      <c r="L932" s="17"/>
      <c r="M932" s="17"/>
      <c r="N932" s="17"/>
      <c r="O932" s="17"/>
      <c r="P932" s="17"/>
      <c r="Q932" s="17"/>
      <c r="R932" s="17"/>
      <c r="S932" s="17"/>
      <c r="T932" s="17"/>
      <c r="U932" s="17"/>
      <c r="V932" s="17"/>
      <c r="W932" s="17"/>
      <c r="X932" s="17"/>
      <c r="Y932" s="17"/>
      <c r="Z932" s="17"/>
      <c r="AA932" s="17"/>
      <c r="AB932" s="17"/>
      <c r="AC932" s="17"/>
      <c r="AD932" s="17"/>
      <c r="AE932" s="17"/>
      <c r="AF932" s="17"/>
      <c r="AG932" s="17"/>
      <c r="AH932" s="17"/>
      <c r="AI932" s="17"/>
      <c r="AJ932" s="17"/>
      <c r="AK932" s="17"/>
      <c r="AL932" s="17"/>
      <c r="AM932" s="17"/>
      <c r="AN932" s="17"/>
      <c r="AO932" s="17"/>
      <c r="AP932" s="17"/>
      <c r="AQ932" s="17"/>
      <c r="AR932" s="17"/>
      <c r="AS932" s="17"/>
      <c r="AT932" s="17"/>
      <c r="AU932" s="17"/>
      <c r="AV932" s="17"/>
      <c r="AW932" s="17"/>
      <c r="AX932" s="17"/>
      <c r="AY932" s="17"/>
      <c r="AZ932" s="17"/>
      <c r="BA932" s="17"/>
    </row>
    <row r="933" spans="2:53" x14ac:dyDescent="0.35">
      <c r="B933" t="s">
        <v>322</v>
      </c>
      <c r="C933" s="17">
        <v>0.12652210475797199</v>
      </c>
      <c r="D933" s="17">
        <v>0.12728589283459801</v>
      </c>
      <c r="E933" s="17">
        <v>0.12572016239157599</v>
      </c>
      <c r="F933" s="17"/>
      <c r="G933" s="17">
        <v>0.1645135478959</v>
      </c>
      <c r="H933" s="17">
        <v>0.19784430553721599</v>
      </c>
      <c r="I933" s="17">
        <v>0.146368572713794</v>
      </c>
      <c r="J933" s="17">
        <v>0.10347148712951</v>
      </c>
      <c r="K933" s="17">
        <v>0.10020754708969799</v>
      </c>
      <c r="L933" s="17">
        <v>9.0328982760090507E-2</v>
      </c>
      <c r="M933" s="17"/>
      <c r="N933" s="17">
        <v>0.14020675779665101</v>
      </c>
      <c r="O933" s="17">
        <v>0.117513225623489</v>
      </c>
      <c r="P933" s="17"/>
      <c r="Q933" s="17">
        <v>0.167369819551521</v>
      </c>
      <c r="R933" s="17">
        <v>0.18355500333319699</v>
      </c>
      <c r="S933" s="17">
        <v>0.10524575835154</v>
      </c>
      <c r="T933" s="17">
        <v>0.13497237932745901</v>
      </c>
      <c r="U933" s="17">
        <v>0.11589144897965201</v>
      </c>
      <c r="V933" s="17">
        <v>0.10522240483914801</v>
      </c>
      <c r="W933" s="17">
        <v>0.154454608450629</v>
      </c>
      <c r="X933" s="17">
        <v>8.2460774771528897E-2</v>
      </c>
      <c r="Y933" s="17">
        <v>7.7169291359699799E-2</v>
      </c>
      <c r="Z933" s="17">
        <v>0.138622843072948</v>
      </c>
      <c r="AA933" s="17">
        <v>9.3362166850262801E-2</v>
      </c>
      <c r="AB933" s="17">
        <v>2.65608327460705E-2</v>
      </c>
      <c r="AC933" s="17">
        <v>0.19504299685225501</v>
      </c>
      <c r="AD933" s="17">
        <v>0.24937928742861901</v>
      </c>
      <c r="AE933" s="17">
        <v>0.16942772532695699</v>
      </c>
      <c r="AF933" s="17"/>
      <c r="AG933" s="17">
        <v>0.14806795820532001</v>
      </c>
      <c r="AH933" s="17">
        <v>8.0295492186947898E-2</v>
      </c>
      <c r="AI933" s="17">
        <v>0.27215178990816702</v>
      </c>
      <c r="AJ933" s="17">
        <v>0.16589427998883999</v>
      </c>
      <c r="AK933" s="17">
        <v>0.10685203859379599</v>
      </c>
      <c r="AL933" s="17">
        <v>8.7419908669815194E-2</v>
      </c>
      <c r="AM933" s="17"/>
      <c r="AN933" s="17">
        <v>0.18994696820543799</v>
      </c>
      <c r="AO933" s="17">
        <v>0.121702947910171</v>
      </c>
      <c r="AP933" s="17">
        <v>0.102451099791287</v>
      </c>
      <c r="AQ933" s="17"/>
      <c r="AR933" s="17">
        <v>0.24164050355962499</v>
      </c>
      <c r="AS933" s="17">
        <v>0.11947672320154901</v>
      </c>
      <c r="AT933" s="17">
        <v>0.11870618114425099</v>
      </c>
      <c r="AU933" s="17"/>
      <c r="AV933" s="17">
        <v>0.26337626893626198</v>
      </c>
      <c r="AW933" s="17">
        <v>0.104678264106514</v>
      </c>
      <c r="AX933" s="17">
        <v>0.12925122691604199</v>
      </c>
      <c r="AY933" s="17"/>
      <c r="AZ933" s="17">
        <v>0.16325108681630701</v>
      </c>
      <c r="BA933" s="17">
        <v>7.7787464829230102E-2</v>
      </c>
    </row>
    <row r="934" spans="2:53" x14ac:dyDescent="0.35">
      <c r="B934" t="s">
        <v>323</v>
      </c>
      <c r="C934" s="17">
        <v>0.27903112608883801</v>
      </c>
      <c r="D934" s="17">
        <v>0.27907617481290697</v>
      </c>
      <c r="E934" s="17">
        <v>0.27839935496101198</v>
      </c>
      <c r="F934" s="17"/>
      <c r="G934" s="17">
        <v>0.29261527208495802</v>
      </c>
      <c r="H934" s="17">
        <v>0.27869361671234799</v>
      </c>
      <c r="I934" s="17">
        <v>0.24990381252090799</v>
      </c>
      <c r="J934" s="17">
        <v>0.242104157130488</v>
      </c>
      <c r="K934" s="17">
        <v>0.278630135503316</v>
      </c>
      <c r="L934" s="17">
        <v>0.315840198969283</v>
      </c>
      <c r="M934" s="17"/>
      <c r="N934" s="17">
        <v>0.29146151436558398</v>
      </c>
      <c r="O934" s="17">
        <v>0.27084795438083897</v>
      </c>
      <c r="P934" s="17"/>
      <c r="Q934" s="17">
        <v>0.21891079066888</v>
      </c>
      <c r="R934" s="17">
        <v>0.268426216513028</v>
      </c>
      <c r="S934" s="17">
        <v>0.26530319072495101</v>
      </c>
      <c r="T934" s="17">
        <v>0.268946018572922</v>
      </c>
      <c r="U934" s="17">
        <v>0.30472510329663699</v>
      </c>
      <c r="V934" s="17">
        <v>0.29043475452304601</v>
      </c>
      <c r="W934" s="17">
        <v>0.26897997868903101</v>
      </c>
      <c r="X934" s="17">
        <v>0.31201569761145598</v>
      </c>
      <c r="Y934" s="17">
        <v>0.37905855076202299</v>
      </c>
      <c r="Z934" s="17">
        <v>0.29713831470169499</v>
      </c>
      <c r="AA934" s="17">
        <v>0.22083039972601501</v>
      </c>
      <c r="AB934" s="17">
        <v>0.27442361336742299</v>
      </c>
      <c r="AC934" s="17">
        <v>0.38733999183273399</v>
      </c>
      <c r="AD934" s="17">
        <v>0.33497728193241599</v>
      </c>
      <c r="AE934" s="17">
        <v>0.22663444922755799</v>
      </c>
      <c r="AF934" s="17"/>
      <c r="AG934" s="17">
        <v>0.38996910795230599</v>
      </c>
      <c r="AH934" s="17">
        <v>0.19674251608375901</v>
      </c>
      <c r="AI934" s="17">
        <v>0.37034172154970701</v>
      </c>
      <c r="AJ934" s="17">
        <v>0.34353393339492799</v>
      </c>
      <c r="AK934" s="17">
        <v>0.29797795505498498</v>
      </c>
      <c r="AL934" s="17">
        <v>0.22519860718069001</v>
      </c>
      <c r="AM934" s="17"/>
      <c r="AN934" s="17">
        <v>0.35765093019614103</v>
      </c>
      <c r="AO934" s="17">
        <v>0.28705801377885998</v>
      </c>
      <c r="AP934" s="17">
        <v>0.25840678136887602</v>
      </c>
      <c r="AQ934" s="17"/>
      <c r="AR934" s="17">
        <v>0.39118031211680199</v>
      </c>
      <c r="AS934" s="17">
        <v>0.36891601226423099</v>
      </c>
      <c r="AT934" s="17">
        <v>0.22445520360135299</v>
      </c>
      <c r="AU934" s="17"/>
      <c r="AV934" s="17">
        <v>0.35449227319360599</v>
      </c>
      <c r="AW934" s="17">
        <v>0.33007862577714597</v>
      </c>
      <c r="AX934" s="17">
        <v>0.22207790874791999</v>
      </c>
      <c r="AY934" s="17"/>
      <c r="AZ934" s="17">
        <v>0.30887701178969301</v>
      </c>
      <c r="BA934" s="17">
        <v>0.23942947062571099</v>
      </c>
    </row>
    <row r="935" spans="2:53" x14ac:dyDescent="0.35">
      <c r="B935" t="s">
        <v>324</v>
      </c>
      <c r="C935" s="17">
        <v>0.23837596687624801</v>
      </c>
      <c r="D935" s="17">
        <v>0.238580822889738</v>
      </c>
      <c r="E935" s="17">
        <v>0.23904279102345499</v>
      </c>
      <c r="F935" s="17"/>
      <c r="G935" s="17">
        <v>0.26314418824964397</v>
      </c>
      <c r="H935" s="17">
        <v>0.22763503071223601</v>
      </c>
      <c r="I935" s="17">
        <v>0.26409928141611899</v>
      </c>
      <c r="J935" s="17">
        <v>0.21751784072167499</v>
      </c>
      <c r="K935" s="17">
        <v>0.23367028166793</v>
      </c>
      <c r="L935" s="17">
        <v>0.235453972425961</v>
      </c>
      <c r="M935" s="17"/>
      <c r="N935" s="17">
        <v>0.24732663508931699</v>
      </c>
      <c r="O935" s="17">
        <v>0.232483564060007</v>
      </c>
      <c r="P935" s="17"/>
      <c r="Q935" s="17">
        <v>0.24837592019431101</v>
      </c>
      <c r="R935" s="17">
        <v>0.18904671369413401</v>
      </c>
      <c r="S935" s="17">
        <v>0.24787633617847701</v>
      </c>
      <c r="T935" s="17">
        <v>0.24007031127758999</v>
      </c>
      <c r="U935" s="17">
        <v>0.239967612336281</v>
      </c>
      <c r="V935" s="17">
        <v>0.23138892007038001</v>
      </c>
      <c r="W935" s="17">
        <v>0.27605469905209801</v>
      </c>
      <c r="X935" s="17">
        <v>0.20287644552534501</v>
      </c>
      <c r="Y935" s="17">
        <v>0.304844392988246</v>
      </c>
      <c r="Z935" s="17">
        <v>0.19704827164560901</v>
      </c>
      <c r="AA935" s="17">
        <v>0.36980281099120599</v>
      </c>
      <c r="AB935" s="17">
        <v>0.284940434508833</v>
      </c>
      <c r="AC935" s="17">
        <v>0.16945926543419901</v>
      </c>
      <c r="AD935" s="17">
        <v>3.8725688747707099E-2</v>
      </c>
      <c r="AE935" s="17">
        <v>0.16164421084239</v>
      </c>
      <c r="AF935" s="17"/>
      <c r="AG935" s="17">
        <v>0.27299219458937302</v>
      </c>
      <c r="AH935" s="17">
        <v>0.212167520351424</v>
      </c>
      <c r="AI935" s="17">
        <v>0.19018587206805401</v>
      </c>
      <c r="AJ935" s="17">
        <v>0.259786554876835</v>
      </c>
      <c r="AK935" s="17">
        <v>0.240442424338633</v>
      </c>
      <c r="AL935" s="17">
        <v>0.27770110588754099</v>
      </c>
      <c r="AM935" s="17"/>
      <c r="AN935" s="17">
        <v>0.22427358367870301</v>
      </c>
      <c r="AO935" s="17">
        <v>0.299202201794179</v>
      </c>
      <c r="AP935" s="17">
        <v>0.21033266839218001</v>
      </c>
      <c r="AQ935" s="17"/>
      <c r="AR935" s="17">
        <v>0.20970498613524199</v>
      </c>
      <c r="AS935" s="17">
        <v>0.24651795227607801</v>
      </c>
      <c r="AT935" s="17">
        <v>0.23454459994420901</v>
      </c>
      <c r="AU935" s="17"/>
      <c r="AV935" s="17">
        <v>0.16629341514138801</v>
      </c>
      <c r="AW935" s="17">
        <v>0.250738652437903</v>
      </c>
      <c r="AX935" s="17">
        <v>0.24060190936984199</v>
      </c>
      <c r="AY935" s="17"/>
      <c r="AZ935" s="17">
        <v>0.22483503696549401</v>
      </c>
      <c r="BA935" s="17">
        <v>0.25634304101004202</v>
      </c>
    </row>
    <row r="936" spans="2:53" x14ac:dyDescent="0.35">
      <c r="B936" t="s">
        <v>325</v>
      </c>
      <c r="C936" s="17">
        <v>0.117289859147455</v>
      </c>
      <c r="D936" s="17">
        <v>0.126406191041944</v>
      </c>
      <c r="E936" s="17">
        <v>0.109450222670139</v>
      </c>
      <c r="F936" s="17"/>
      <c r="G936" s="17">
        <v>9.6473590490337199E-2</v>
      </c>
      <c r="H936" s="17">
        <v>9.4390017034041707E-2</v>
      </c>
      <c r="I936" s="17">
        <v>9.9972090923716297E-2</v>
      </c>
      <c r="J936" s="17">
        <v>0.161576814392492</v>
      </c>
      <c r="K936" s="17">
        <v>0.11341591668699</v>
      </c>
      <c r="L936" s="17">
        <v>0.122557901895614</v>
      </c>
      <c r="M936" s="17"/>
      <c r="N936" s="17">
        <v>9.2151569823791399E-2</v>
      </c>
      <c r="O936" s="17">
        <v>0.13383889473676999</v>
      </c>
      <c r="P936" s="17"/>
      <c r="Q936" s="17">
        <v>7.0027302866559005E-2</v>
      </c>
      <c r="R936" s="17">
        <v>0.121038709963949</v>
      </c>
      <c r="S936" s="17">
        <v>0.13256128489925301</v>
      </c>
      <c r="T936" s="17">
        <v>0.13880255828775101</v>
      </c>
      <c r="U936" s="17">
        <v>8.8437253304345195E-2</v>
      </c>
      <c r="V936" s="17">
        <v>0.122764114622936</v>
      </c>
      <c r="W936" s="17">
        <v>0.120193754290279</v>
      </c>
      <c r="X936" s="17">
        <v>0.164132660642344</v>
      </c>
      <c r="Y936" s="17">
        <v>6.1772893374816798E-2</v>
      </c>
      <c r="Z936" s="17">
        <v>0.12398609632551499</v>
      </c>
      <c r="AA936" s="17">
        <v>9.1507997795245904E-2</v>
      </c>
      <c r="AB936" s="17">
        <v>8.5563271628249699E-2</v>
      </c>
      <c r="AC936" s="17">
        <v>0.118885423893876</v>
      </c>
      <c r="AD936" s="17">
        <v>0.23867691710372399</v>
      </c>
      <c r="AE936" s="17">
        <v>0.172249030044728</v>
      </c>
      <c r="AF936" s="17"/>
      <c r="AG936" s="17">
        <v>7.8930163543783599E-2</v>
      </c>
      <c r="AH936" s="17">
        <v>0.14242111591941101</v>
      </c>
      <c r="AI936" s="17">
        <v>6.7657457734057805E-2</v>
      </c>
      <c r="AJ936" s="17">
        <v>0.10890701922668899</v>
      </c>
      <c r="AK936" s="17">
        <v>0.13351181039563201</v>
      </c>
      <c r="AL936" s="17">
        <v>0.112354274439056</v>
      </c>
      <c r="AM936" s="17"/>
      <c r="AN936" s="17">
        <v>9.6082409104252198E-2</v>
      </c>
      <c r="AO936" s="17">
        <v>0.12391383878036499</v>
      </c>
      <c r="AP936" s="17">
        <v>0.13730077709601399</v>
      </c>
      <c r="AQ936" s="17"/>
      <c r="AR936" s="17">
        <v>8.9660445774438297E-2</v>
      </c>
      <c r="AS936" s="17">
        <v>0.101724416184394</v>
      </c>
      <c r="AT936" s="17">
        <v>0.13861886774676299</v>
      </c>
      <c r="AU936" s="17"/>
      <c r="AV936" s="17">
        <v>0.10324060963661499</v>
      </c>
      <c r="AW936" s="17">
        <v>0.11658472484509901</v>
      </c>
      <c r="AX936" s="17">
        <v>0.13295675339119001</v>
      </c>
      <c r="AY936" s="17"/>
      <c r="AZ936" s="17">
        <v>0.125692763056764</v>
      </c>
      <c r="BA936" s="17">
        <v>0.106140285338804</v>
      </c>
    </row>
    <row r="937" spans="2:53" x14ac:dyDescent="0.35">
      <c r="B937" t="s">
        <v>326</v>
      </c>
      <c r="C937" s="17">
        <v>0.13360150755973499</v>
      </c>
      <c r="D937" s="17">
        <v>0.15270760906432701</v>
      </c>
      <c r="E937" s="17">
        <v>0.115345078190076</v>
      </c>
      <c r="F937" s="17"/>
      <c r="G937" s="17">
        <v>7.7500125187554003E-2</v>
      </c>
      <c r="H937" s="17">
        <v>8.8112017166242201E-2</v>
      </c>
      <c r="I937" s="17">
        <v>0.142249057784092</v>
      </c>
      <c r="J937" s="17">
        <v>0.16560953261056499</v>
      </c>
      <c r="K937" s="17">
        <v>0.14207541978674601</v>
      </c>
      <c r="L937" s="17">
        <v>0.15020546015241701</v>
      </c>
      <c r="M937" s="17"/>
      <c r="N937" s="17">
        <v>0.134009200529526</v>
      </c>
      <c r="O937" s="17">
        <v>0.13333311517313601</v>
      </c>
      <c r="P937" s="17"/>
      <c r="Q937" s="17">
        <v>0.111036874519867</v>
      </c>
      <c r="R937" s="17">
        <v>9.4000766468075897E-2</v>
      </c>
      <c r="S937" s="17">
        <v>0.12758919687137499</v>
      </c>
      <c r="T937" s="17">
        <v>0.112098425793246</v>
      </c>
      <c r="U937" s="17">
        <v>0.145648848877655</v>
      </c>
      <c r="V937" s="17">
        <v>0.140041442193231</v>
      </c>
      <c r="W937" s="17">
        <v>0.12955518864882201</v>
      </c>
      <c r="X937" s="17">
        <v>0.162037124265173</v>
      </c>
      <c r="Y937" s="17">
        <v>0.107893942101628</v>
      </c>
      <c r="Z937" s="17">
        <v>0.18471172121289101</v>
      </c>
      <c r="AA937" s="17">
        <v>0.16984851036468099</v>
      </c>
      <c r="AB937" s="17">
        <v>0.24029899313952</v>
      </c>
      <c r="AC937" s="17">
        <v>0.129272321986936</v>
      </c>
      <c r="AD937" s="17">
        <v>9.1657230196140096E-2</v>
      </c>
      <c r="AE937" s="17">
        <v>0.171859461764443</v>
      </c>
      <c r="AF937" s="17"/>
      <c r="AG937" s="17">
        <v>6.0835250915931498E-2</v>
      </c>
      <c r="AH937" s="17">
        <v>0.31142555135736899</v>
      </c>
      <c r="AI937" s="17">
        <v>3.1563601920110901E-2</v>
      </c>
      <c r="AJ937" s="17">
        <v>5.33487765057611E-2</v>
      </c>
      <c r="AK937" s="17">
        <v>0.14539043559175799</v>
      </c>
      <c r="AL937" s="17">
        <v>0.13048371329355701</v>
      </c>
      <c r="AM937" s="17"/>
      <c r="AN937" s="17">
        <v>6.0531402219205499E-2</v>
      </c>
      <c r="AO937" s="17">
        <v>7.0587102454681E-2</v>
      </c>
      <c r="AP937" s="17">
        <v>0.225551208732437</v>
      </c>
      <c r="AQ937" s="17"/>
      <c r="AR937" s="17">
        <v>2.97930128821049E-2</v>
      </c>
      <c r="AS937" s="17">
        <v>8.4500564435895001E-2</v>
      </c>
      <c r="AT937" s="17">
        <v>0.18948302339261</v>
      </c>
      <c r="AU937" s="17"/>
      <c r="AV937" s="17">
        <v>6.8045003537484494E-2</v>
      </c>
      <c r="AW937" s="17">
        <v>0.12306588359445</v>
      </c>
      <c r="AX937" s="17">
        <v>0.17538416185146999</v>
      </c>
      <c r="AY937" s="17"/>
      <c r="AZ937" s="17">
        <v>0.110600757555014</v>
      </c>
      <c r="BA937" s="17">
        <v>0.16412054747733301</v>
      </c>
    </row>
    <row r="938" spans="2:53" x14ac:dyDescent="0.35">
      <c r="B938" t="s">
        <v>130</v>
      </c>
      <c r="C938" s="17">
        <v>0.105179435569753</v>
      </c>
      <c r="D938" s="17">
        <v>7.5943309356485605E-2</v>
      </c>
      <c r="E938" s="17">
        <v>0.13204239076374299</v>
      </c>
      <c r="F938" s="17"/>
      <c r="G938" s="17">
        <v>0.10575327609160599</v>
      </c>
      <c r="H938" s="17">
        <v>0.113325012837916</v>
      </c>
      <c r="I938" s="17">
        <v>9.7407184641370007E-2</v>
      </c>
      <c r="J938" s="17">
        <v>0.109720168015271</v>
      </c>
      <c r="K938" s="17">
        <v>0.13200069926531999</v>
      </c>
      <c r="L938" s="17">
        <v>8.5613483796635498E-2</v>
      </c>
      <c r="M938" s="17"/>
      <c r="N938" s="17">
        <v>9.48443223951312E-2</v>
      </c>
      <c r="O938" s="17">
        <v>0.111983246025759</v>
      </c>
      <c r="P938" s="17"/>
      <c r="Q938" s="17">
        <v>0.18427929219886199</v>
      </c>
      <c r="R938" s="17">
        <v>0.14393259002761699</v>
      </c>
      <c r="S938" s="17">
        <v>0.12142423297440399</v>
      </c>
      <c r="T938" s="17">
        <v>0.105110306741032</v>
      </c>
      <c r="U938" s="17">
        <v>0.105329733205429</v>
      </c>
      <c r="V938" s="17">
        <v>0.110148363751257</v>
      </c>
      <c r="W938" s="17">
        <v>5.0761770869141E-2</v>
      </c>
      <c r="X938" s="17">
        <v>7.64772971841534E-2</v>
      </c>
      <c r="Y938" s="17">
        <v>6.9260929413586705E-2</v>
      </c>
      <c r="Z938" s="17">
        <v>5.8492753041341702E-2</v>
      </c>
      <c r="AA938" s="17">
        <v>5.4648114272588602E-2</v>
      </c>
      <c r="AB938" s="17">
        <v>8.8212854609903399E-2</v>
      </c>
      <c r="AC938" s="17">
        <v>0</v>
      </c>
      <c r="AD938" s="17">
        <v>4.6583594591393197E-2</v>
      </c>
      <c r="AE938" s="17">
        <v>9.8185122793924107E-2</v>
      </c>
      <c r="AF938" s="17"/>
      <c r="AG938" s="17">
        <v>4.9205324793285897E-2</v>
      </c>
      <c r="AH938" s="17">
        <v>5.69478041010886E-2</v>
      </c>
      <c r="AI938" s="17">
        <v>6.8099556819903595E-2</v>
      </c>
      <c r="AJ938" s="17">
        <v>6.8529436006947497E-2</v>
      </c>
      <c r="AK938" s="17">
        <v>7.5825336025196005E-2</v>
      </c>
      <c r="AL938" s="17">
        <v>0.16684239052934</v>
      </c>
      <c r="AM938" s="17"/>
      <c r="AN938" s="17">
        <v>7.15147065962599E-2</v>
      </c>
      <c r="AO938" s="17">
        <v>9.7535895281743806E-2</v>
      </c>
      <c r="AP938" s="17">
        <v>6.5957464619206096E-2</v>
      </c>
      <c r="AQ938" s="17"/>
      <c r="AR938" s="17">
        <v>3.8020739531786703E-2</v>
      </c>
      <c r="AS938" s="17">
        <v>7.8864331637852794E-2</v>
      </c>
      <c r="AT938" s="17">
        <v>9.4192124170815295E-2</v>
      </c>
      <c r="AU938" s="17"/>
      <c r="AV938" s="17">
        <v>4.4552429554644203E-2</v>
      </c>
      <c r="AW938" s="17">
        <v>7.4853849238888007E-2</v>
      </c>
      <c r="AX938" s="17">
        <v>9.9728039723536901E-2</v>
      </c>
      <c r="AY938" s="17"/>
      <c r="AZ938" s="17">
        <v>6.6743343816728806E-2</v>
      </c>
      <c r="BA938" s="17">
        <v>0.15617919071887901</v>
      </c>
    </row>
    <row r="939" spans="2:53" x14ac:dyDescent="0.35">
      <c r="C939" s="17"/>
      <c r="D939" s="17"/>
      <c r="E939" s="17"/>
      <c r="F939" s="17"/>
      <c r="G939" s="17"/>
      <c r="H939" s="17"/>
      <c r="I939" s="17"/>
      <c r="J939" s="17"/>
      <c r="K939" s="17"/>
      <c r="L939" s="17"/>
      <c r="M939" s="17"/>
      <c r="N939" s="17"/>
      <c r="O939" s="17"/>
      <c r="P939" s="17"/>
      <c r="Q939" s="17"/>
      <c r="R939" s="17"/>
      <c r="S939" s="17"/>
      <c r="T939" s="17"/>
      <c r="U939" s="17"/>
      <c r="V939" s="17"/>
      <c r="W939" s="17"/>
      <c r="X939" s="17"/>
      <c r="Y939" s="17"/>
      <c r="Z939" s="17"/>
      <c r="AA939" s="17"/>
      <c r="AB939" s="17"/>
      <c r="AC939" s="17"/>
      <c r="AD939" s="17"/>
      <c r="AE939" s="17"/>
      <c r="AF939" s="17"/>
      <c r="AG939" s="17"/>
      <c r="AH939" s="17"/>
      <c r="AI939" s="17"/>
      <c r="AJ939" s="17"/>
      <c r="AK939" s="17"/>
      <c r="AL939" s="17"/>
      <c r="AM939" s="17"/>
      <c r="AN939" s="17"/>
      <c r="AO939" s="17"/>
      <c r="AP939" s="17"/>
      <c r="AQ939" s="17"/>
      <c r="AR939" s="17"/>
      <c r="AS939" s="17"/>
      <c r="AT939" s="17"/>
      <c r="AU939" s="17"/>
      <c r="AV939" s="17"/>
      <c r="AW939" s="17"/>
      <c r="AX939" s="17"/>
      <c r="AY939" s="17"/>
      <c r="AZ939" s="17"/>
      <c r="BA939" s="17"/>
    </row>
    <row r="940" spans="2:53" x14ac:dyDescent="0.35">
      <c r="B940" s="6" t="s">
        <v>427</v>
      </c>
      <c r="C940" s="17"/>
      <c r="D940" s="17"/>
      <c r="E940" s="17"/>
      <c r="F940" s="17"/>
      <c r="G940" s="17"/>
      <c r="H940" s="17"/>
      <c r="I940" s="17"/>
      <c r="J940" s="17"/>
      <c r="K940" s="17"/>
      <c r="L940" s="17"/>
      <c r="M940" s="17"/>
      <c r="N940" s="17"/>
      <c r="O940" s="17"/>
      <c r="P940" s="17"/>
      <c r="Q940" s="17"/>
      <c r="R940" s="17"/>
      <c r="S940" s="17"/>
      <c r="T940" s="17"/>
      <c r="U940" s="17"/>
      <c r="V940" s="17"/>
      <c r="W940" s="17"/>
      <c r="X940" s="17"/>
      <c r="Y940" s="17"/>
      <c r="Z940" s="17"/>
      <c r="AA940" s="17"/>
      <c r="AB940" s="17"/>
      <c r="AC940" s="17"/>
      <c r="AD940" s="17"/>
      <c r="AE940" s="17"/>
      <c r="AF940" s="17"/>
      <c r="AG940" s="17"/>
      <c r="AH940" s="17"/>
      <c r="AI940" s="17"/>
      <c r="AJ940" s="17"/>
      <c r="AK940" s="17"/>
      <c r="AL940" s="17"/>
      <c r="AM940" s="17"/>
      <c r="AN940" s="17"/>
      <c r="AO940" s="17"/>
      <c r="AP940" s="17"/>
      <c r="AQ940" s="17"/>
      <c r="AR940" s="17"/>
      <c r="AS940" s="17"/>
      <c r="AT940" s="17"/>
      <c r="AU940" s="17"/>
      <c r="AV940" s="17"/>
      <c r="AW940" s="17"/>
      <c r="AX940" s="17"/>
      <c r="AY940" s="17"/>
      <c r="AZ940" s="17"/>
      <c r="BA940" s="17"/>
    </row>
    <row r="941" spans="2:53" x14ac:dyDescent="0.35">
      <c r="B941" s="21" t="s">
        <v>86</v>
      </c>
      <c r="C941" s="17"/>
      <c r="D941" s="17"/>
      <c r="E941" s="17"/>
      <c r="F941" s="17"/>
      <c r="G941" s="17"/>
      <c r="H941" s="17"/>
      <c r="I941" s="17"/>
      <c r="J941" s="17"/>
      <c r="K941" s="17"/>
      <c r="L941" s="17"/>
      <c r="M941" s="17"/>
      <c r="N941" s="17"/>
      <c r="O941" s="17"/>
      <c r="P941" s="17"/>
      <c r="Q941" s="17"/>
      <c r="R941" s="17"/>
      <c r="S941" s="17"/>
      <c r="T941" s="17"/>
      <c r="U941" s="17"/>
      <c r="V941" s="17"/>
      <c r="W941" s="17"/>
      <c r="X941" s="17"/>
      <c r="Y941" s="17"/>
      <c r="Z941" s="17"/>
      <c r="AA941" s="17"/>
      <c r="AB941" s="17"/>
      <c r="AC941" s="17"/>
      <c r="AD941" s="17"/>
      <c r="AE941" s="17"/>
      <c r="AF941" s="17"/>
      <c r="AG941" s="17"/>
      <c r="AH941" s="17"/>
      <c r="AI941" s="17"/>
      <c r="AJ941" s="17"/>
      <c r="AK941" s="17"/>
      <c r="AL941" s="17"/>
      <c r="AM941" s="17"/>
      <c r="AN941" s="17"/>
      <c r="AO941" s="17"/>
      <c r="AP941" s="17"/>
      <c r="AQ941" s="17"/>
      <c r="AR941" s="17"/>
      <c r="AS941" s="17"/>
      <c r="AT941" s="17"/>
      <c r="AU941" s="17"/>
      <c r="AV941" s="17"/>
      <c r="AW941" s="17"/>
      <c r="AX941" s="17"/>
      <c r="AY941" s="17"/>
      <c r="AZ941" s="17"/>
      <c r="BA941" s="17"/>
    </row>
    <row r="942" spans="2:53" x14ac:dyDescent="0.35">
      <c r="B942" t="s">
        <v>322</v>
      </c>
      <c r="C942" s="17">
        <v>9.6611237134497999E-2</v>
      </c>
      <c r="D942" s="17">
        <v>0.107194910474312</v>
      </c>
      <c r="E942" s="17">
        <v>8.6805885485329998E-2</v>
      </c>
      <c r="F942" s="17"/>
      <c r="G942" s="17">
        <v>0.194326388168574</v>
      </c>
      <c r="H942" s="17">
        <v>0.14688183154951601</v>
      </c>
      <c r="I942" s="17">
        <v>8.8932518812711706E-2</v>
      </c>
      <c r="J942" s="17">
        <v>7.2444371402237501E-2</v>
      </c>
      <c r="K942" s="17">
        <v>7.8343584595815904E-2</v>
      </c>
      <c r="L942" s="17">
        <v>6.1152523675559699E-2</v>
      </c>
      <c r="M942" s="17"/>
      <c r="N942" s="17">
        <v>0.109735094537823</v>
      </c>
      <c r="O942" s="17">
        <v>8.7971540914903196E-2</v>
      </c>
      <c r="P942" s="17"/>
      <c r="Q942" s="17">
        <v>0.15904457723273999</v>
      </c>
      <c r="R942" s="17">
        <v>0.13246062647186199</v>
      </c>
      <c r="S942" s="17">
        <v>6.6877838087858493E-2</v>
      </c>
      <c r="T942" s="17">
        <v>0.106640701701454</v>
      </c>
      <c r="U942" s="17">
        <v>6.7888566363434502E-2</v>
      </c>
      <c r="V942" s="17">
        <v>8.8910359137137698E-2</v>
      </c>
      <c r="W942" s="17">
        <v>8.2016304585694297E-2</v>
      </c>
      <c r="X942" s="17">
        <v>6.5042097455726103E-2</v>
      </c>
      <c r="Y942" s="17">
        <v>5.8302860446966101E-2</v>
      </c>
      <c r="Z942" s="17">
        <v>9.0999463570908407E-2</v>
      </c>
      <c r="AA942" s="17">
        <v>0.10672632554589701</v>
      </c>
      <c r="AB942" s="17">
        <v>6.9695962426400498E-2</v>
      </c>
      <c r="AC942" s="17">
        <v>0.21952477161308101</v>
      </c>
      <c r="AD942" s="17">
        <v>0.27208019660243699</v>
      </c>
      <c r="AE942" s="17">
        <v>0.15651352418150499</v>
      </c>
      <c r="AF942" s="17"/>
      <c r="AG942" s="17">
        <v>0.10688680867384499</v>
      </c>
      <c r="AH942" s="17">
        <v>6.08607555747799E-2</v>
      </c>
      <c r="AI942" s="17">
        <v>0.21986822059672601</v>
      </c>
      <c r="AJ942" s="17">
        <v>0.151842662583693</v>
      </c>
      <c r="AK942" s="17">
        <v>6.9208798057869503E-2</v>
      </c>
      <c r="AL942" s="17">
        <v>6.4901665080822998E-2</v>
      </c>
      <c r="AM942" s="17"/>
      <c r="AN942" s="17">
        <v>0.14712894394364401</v>
      </c>
      <c r="AO942" s="17">
        <v>0.117399273388166</v>
      </c>
      <c r="AP942" s="17">
        <v>6.80639963639742E-2</v>
      </c>
      <c r="AQ942" s="17"/>
      <c r="AR942" s="17">
        <v>0.200081182811572</v>
      </c>
      <c r="AS942" s="17">
        <v>9.4591115758628996E-2</v>
      </c>
      <c r="AT942" s="17">
        <v>8.8872103845398703E-2</v>
      </c>
      <c r="AU942" s="17"/>
      <c r="AV942" s="17">
        <v>0.204991284386633</v>
      </c>
      <c r="AW942" s="17">
        <v>8.6737404048700201E-2</v>
      </c>
      <c r="AX942" s="17">
        <v>9.0783255456519801E-2</v>
      </c>
      <c r="AY942" s="17"/>
      <c r="AZ942" s="17">
        <v>0.120711097803731</v>
      </c>
      <c r="BA942" s="17">
        <v>6.46338185884969E-2</v>
      </c>
    </row>
    <row r="943" spans="2:53" x14ac:dyDescent="0.35">
      <c r="B943" t="s">
        <v>323</v>
      </c>
      <c r="C943" s="17">
        <v>0.25514690403003198</v>
      </c>
      <c r="D943" s="17">
        <v>0.26546158056329999</v>
      </c>
      <c r="E943" s="17">
        <v>0.245125824503901</v>
      </c>
      <c r="F943" s="17"/>
      <c r="G943" s="17">
        <v>0.23118796438691699</v>
      </c>
      <c r="H943" s="17">
        <v>0.322255453405283</v>
      </c>
      <c r="I943" s="17">
        <v>0.25407321761611101</v>
      </c>
      <c r="J943" s="17">
        <v>0.21827888271925</v>
      </c>
      <c r="K943" s="17">
        <v>0.202074880682034</v>
      </c>
      <c r="L943" s="17">
        <v>0.28407339089936301</v>
      </c>
      <c r="M943" s="17"/>
      <c r="N943" s="17">
        <v>0.26553654386962999</v>
      </c>
      <c r="O943" s="17">
        <v>0.248307197586529</v>
      </c>
      <c r="P943" s="17"/>
      <c r="Q943" s="17">
        <v>0.18063900436427799</v>
      </c>
      <c r="R943" s="17">
        <v>0.224559631581907</v>
      </c>
      <c r="S943" s="17">
        <v>0.26242912336158097</v>
      </c>
      <c r="T943" s="17">
        <v>0.245233160532079</v>
      </c>
      <c r="U943" s="17">
        <v>0.295259650273486</v>
      </c>
      <c r="V943" s="17">
        <v>0.21940047462418</v>
      </c>
      <c r="W943" s="17">
        <v>0.31165019409394001</v>
      </c>
      <c r="X943" s="17">
        <v>0.27044614884010898</v>
      </c>
      <c r="Y943" s="17">
        <v>0.34328803887891501</v>
      </c>
      <c r="Z943" s="17">
        <v>0.30513932229240398</v>
      </c>
      <c r="AA943" s="17">
        <v>0.26728825373074</v>
      </c>
      <c r="AB943" s="17">
        <v>0.22810768431318601</v>
      </c>
      <c r="AC943" s="17">
        <v>0.13777901773666701</v>
      </c>
      <c r="AD943" s="17">
        <v>0.31343753386322598</v>
      </c>
      <c r="AE943" s="17">
        <v>0.21674133382292601</v>
      </c>
      <c r="AF943" s="17"/>
      <c r="AG943" s="17">
        <v>0.35467378800252602</v>
      </c>
      <c r="AH943" s="17">
        <v>0.144882380516096</v>
      </c>
      <c r="AI943" s="17">
        <v>0.360363086893979</v>
      </c>
      <c r="AJ943" s="17">
        <v>0.328191294712606</v>
      </c>
      <c r="AK943" s="17">
        <v>0.26950394051742199</v>
      </c>
      <c r="AL943" s="17">
        <v>0.212531788430009</v>
      </c>
      <c r="AM943" s="17"/>
      <c r="AN943" s="17">
        <v>0.351882810575047</v>
      </c>
      <c r="AO943" s="17">
        <v>0.26782594711725899</v>
      </c>
      <c r="AP943" s="17">
        <v>0.20830421730088899</v>
      </c>
      <c r="AQ943" s="17"/>
      <c r="AR943" s="17">
        <v>0.38891081604786798</v>
      </c>
      <c r="AS943" s="17">
        <v>0.33760076802357097</v>
      </c>
      <c r="AT943" s="17">
        <v>0.199493749966107</v>
      </c>
      <c r="AU943" s="17"/>
      <c r="AV943" s="17">
        <v>0.375183571587695</v>
      </c>
      <c r="AW943" s="17">
        <v>0.28795684797103199</v>
      </c>
      <c r="AX943" s="17">
        <v>0.21116495105650901</v>
      </c>
      <c r="AY943" s="17"/>
      <c r="AZ943" s="17">
        <v>0.30398677823471898</v>
      </c>
      <c r="BA943" s="17">
        <v>0.19034266633702601</v>
      </c>
    </row>
    <row r="944" spans="2:53" x14ac:dyDescent="0.35">
      <c r="B944" t="s">
        <v>324</v>
      </c>
      <c r="C944" s="17">
        <v>0.25349273936814598</v>
      </c>
      <c r="D944" s="17">
        <v>0.25516458448054702</v>
      </c>
      <c r="E944" s="17">
        <v>0.25288458260261398</v>
      </c>
      <c r="F944" s="17"/>
      <c r="G944" s="17">
        <v>0.26202622497613598</v>
      </c>
      <c r="H944" s="17">
        <v>0.23169405369926299</v>
      </c>
      <c r="I944" s="17">
        <v>0.27397756271695001</v>
      </c>
      <c r="J944" s="17">
        <v>0.243602352457055</v>
      </c>
      <c r="K944" s="17">
        <v>0.27172583088603203</v>
      </c>
      <c r="L944" s="17">
        <v>0.24517350630807899</v>
      </c>
      <c r="M944" s="17"/>
      <c r="N944" s="17">
        <v>0.24188064908068199</v>
      </c>
      <c r="O944" s="17">
        <v>0.26113720924273998</v>
      </c>
      <c r="P944" s="17"/>
      <c r="Q944" s="17">
        <v>0.30337848622526098</v>
      </c>
      <c r="R944" s="17">
        <v>0.21188086153971</v>
      </c>
      <c r="S944" s="17">
        <v>0.236723108250709</v>
      </c>
      <c r="T944" s="17">
        <v>0.28298748428690701</v>
      </c>
      <c r="U944" s="17">
        <v>0.26269805375725003</v>
      </c>
      <c r="V944" s="17">
        <v>0.22506627808044799</v>
      </c>
      <c r="W944" s="17">
        <v>0.28456463109454599</v>
      </c>
      <c r="X944" s="17">
        <v>0.247401878586852</v>
      </c>
      <c r="Y944" s="17">
        <v>0.25592945377683401</v>
      </c>
      <c r="Z944" s="17">
        <v>0.241716057707037</v>
      </c>
      <c r="AA944" s="17">
        <v>0.23728874029751801</v>
      </c>
      <c r="AB944" s="17">
        <v>0.23370760900200599</v>
      </c>
      <c r="AC944" s="17">
        <v>0.27863480604632701</v>
      </c>
      <c r="AD944" s="17">
        <v>3.7564527643080402E-2</v>
      </c>
      <c r="AE944" s="17">
        <v>0.206900127362381</v>
      </c>
      <c r="AF944" s="17"/>
      <c r="AG944" s="17">
        <v>0.30755164024864501</v>
      </c>
      <c r="AH944" s="17">
        <v>0.21378161190839601</v>
      </c>
      <c r="AI944" s="17">
        <v>0.18960310987528201</v>
      </c>
      <c r="AJ944" s="17">
        <v>0.23147208787184601</v>
      </c>
      <c r="AK944" s="17">
        <v>0.247365663210044</v>
      </c>
      <c r="AL944" s="17">
        <v>0.28327018986321001</v>
      </c>
      <c r="AM944" s="17"/>
      <c r="AN944" s="17">
        <v>0.225724769531881</v>
      </c>
      <c r="AO944" s="17">
        <v>0.30559871238157199</v>
      </c>
      <c r="AP944" s="17">
        <v>0.238166915417757</v>
      </c>
      <c r="AQ944" s="17"/>
      <c r="AR944" s="17">
        <v>0.22310785148071299</v>
      </c>
      <c r="AS944" s="17">
        <v>0.25914869303237598</v>
      </c>
      <c r="AT944" s="17">
        <v>0.25330126602660402</v>
      </c>
      <c r="AU944" s="17"/>
      <c r="AV944" s="17">
        <v>0.183742048215638</v>
      </c>
      <c r="AW944" s="17">
        <v>0.28160177124353403</v>
      </c>
      <c r="AX944" s="17">
        <v>0.232827893149331</v>
      </c>
      <c r="AY944" s="17"/>
      <c r="AZ944" s="17">
        <v>0.236871821799782</v>
      </c>
      <c r="BA944" s="17">
        <v>0.27554656137968397</v>
      </c>
    </row>
    <row r="945" spans="2:53" x14ac:dyDescent="0.35">
      <c r="B945" t="s">
        <v>325</v>
      </c>
      <c r="C945" s="17">
        <v>0.12661370807584499</v>
      </c>
      <c r="D945" s="17">
        <v>0.123717523177064</v>
      </c>
      <c r="E945" s="17">
        <v>0.12969030556903899</v>
      </c>
      <c r="F945" s="17"/>
      <c r="G945" s="17">
        <v>0.122301777322302</v>
      </c>
      <c r="H945" s="17">
        <v>7.6437838706745906E-2</v>
      </c>
      <c r="I945" s="17">
        <v>0.11531511654684699</v>
      </c>
      <c r="J945" s="17">
        <v>0.150767844387453</v>
      </c>
      <c r="K945" s="17">
        <v>0.14803088837818401</v>
      </c>
      <c r="L945" s="17">
        <v>0.134617806597956</v>
      </c>
      <c r="M945" s="17"/>
      <c r="N945" s="17">
        <v>0.123811082159414</v>
      </c>
      <c r="O945" s="17">
        <v>0.128458732430421</v>
      </c>
      <c r="P945" s="17"/>
      <c r="Q945" s="17">
        <v>5.4901708384735397E-2</v>
      </c>
      <c r="R945" s="17">
        <v>0.13953701793161</v>
      </c>
      <c r="S945" s="17">
        <v>0.16279304749902601</v>
      </c>
      <c r="T945" s="17">
        <v>0.13366726971107301</v>
      </c>
      <c r="U945" s="17">
        <v>9.0217745016657899E-2</v>
      </c>
      <c r="V945" s="17">
        <v>0.16196757316316099</v>
      </c>
      <c r="W945" s="17">
        <v>9.8276216293595106E-2</v>
      </c>
      <c r="X945" s="17">
        <v>0.16540208034697301</v>
      </c>
      <c r="Y945" s="17">
        <v>0.10556257838080201</v>
      </c>
      <c r="Z945" s="17">
        <v>0.13729825728441999</v>
      </c>
      <c r="AA945" s="17">
        <v>0.16014628775332901</v>
      </c>
      <c r="AB945" s="17">
        <v>0.16002439045730099</v>
      </c>
      <c r="AC945" s="17">
        <v>3.1566170836938703E-2</v>
      </c>
      <c r="AD945" s="17">
        <v>0.23334510948749099</v>
      </c>
      <c r="AE945" s="17">
        <v>0.121517403751077</v>
      </c>
      <c r="AF945" s="17"/>
      <c r="AG945" s="17">
        <v>9.9951670216547703E-2</v>
      </c>
      <c r="AH945" s="17">
        <v>0.18674555584523</v>
      </c>
      <c r="AI945" s="17">
        <v>7.5557575731721102E-2</v>
      </c>
      <c r="AJ945" s="17">
        <v>0.13833849810204901</v>
      </c>
      <c r="AK945" s="17">
        <v>0.14498696144971801</v>
      </c>
      <c r="AL945" s="17">
        <v>0.121657462104929</v>
      </c>
      <c r="AM945" s="17"/>
      <c r="AN945" s="17">
        <v>0.10547510995848</v>
      </c>
      <c r="AO945" s="17">
        <v>0.123703484013255</v>
      </c>
      <c r="AP945" s="17">
        <v>0.15681614855853901</v>
      </c>
      <c r="AQ945" s="17"/>
      <c r="AR945" s="17">
        <v>0.10041418372161701</v>
      </c>
      <c r="AS945" s="17">
        <v>0.106533530591658</v>
      </c>
      <c r="AT945" s="17">
        <v>0.149231966240259</v>
      </c>
      <c r="AU945" s="17"/>
      <c r="AV945" s="17">
        <v>0.100268941757455</v>
      </c>
      <c r="AW945" s="17">
        <v>0.12151328263111399</v>
      </c>
      <c r="AX945" s="17">
        <v>0.150216542686847</v>
      </c>
      <c r="AY945" s="17"/>
      <c r="AZ945" s="17">
        <v>0.12390179470383</v>
      </c>
      <c r="BA945" s="17">
        <v>0.13021206867002499</v>
      </c>
    </row>
    <row r="946" spans="2:53" x14ac:dyDescent="0.35">
      <c r="B946" t="s">
        <v>326</v>
      </c>
      <c r="C946" s="17">
        <v>0.157711120549823</v>
      </c>
      <c r="D946" s="17">
        <v>0.17608768302441999</v>
      </c>
      <c r="E946" s="17">
        <v>0.14020184067029201</v>
      </c>
      <c r="F946" s="17"/>
      <c r="G946" s="17">
        <v>0.10413281600112401</v>
      </c>
      <c r="H946" s="17">
        <v>0.13132458801012201</v>
      </c>
      <c r="I946" s="17">
        <v>0.166862049616261</v>
      </c>
      <c r="J946" s="17">
        <v>0.18188096803236001</v>
      </c>
      <c r="K946" s="17">
        <v>0.17236293876129899</v>
      </c>
      <c r="L946" s="17">
        <v>0.16352228285435899</v>
      </c>
      <c r="M946" s="17"/>
      <c r="N946" s="17">
        <v>0.160200974399756</v>
      </c>
      <c r="O946" s="17">
        <v>0.15607200026426099</v>
      </c>
      <c r="P946" s="17"/>
      <c r="Q946" s="17">
        <v>0.117804934620105</v>
      </c>
      <c r="R946" s="17">
        <v>0.143127007060846</v>
      </c>
      <c r="S946" s="17">
        <v>0.142654734600176</v>
      </c>
      <c r="T946" s="17">
        <v>0.122556899345599</v>
      </c>
      <c r="U946" s="17">
        <v>0.16875017575613299</v>
      </c>
      <c r="V946" s="17">
        <v>0.19009529333497899</v>
      </c>
      <c r="W946" s="17">
        <v>0.17607612072520801</v>
      </c>
      <c r="X946" s="17">
        <v>0.185848365141114</v>
      </c>
      <c r="Y946" s="17">
        <v>0.15593695405632599</v>
      </c>
      <c r="Z946" s="17">
        <v>0.16705257227454401</v>
      </c>
      <c r="AA946" s="17">
        <v>0.15514526721212299</v>
      </c>
      <c r="AB946" s="17">
        <v>0.25429254401147999</v>
      </c>
      <c r="AC946" s="17">
        <v>0.30177362488939602</v>
      </c>
      <c r="AD946" s="17">
        <v>9.6989037812372697E-2</v>
      </c>
      <c r="AE946" s="17">
        <v>0.24746014206577799</v>
      </c>
      <c r="AF946" s="17"/>
      <c r="AG946" s="17">
        <v>8.6003308482789101E-2</v>
      </c>
      <c r="AH946" s="17">
        <v>0.32956139002707302</v>
      </c>
      <c r="AI946" s="17">
        <v>0.101375618848878</v>
      </c>
      <c r="AJ946" s="17">
        <v>5.3603527267660898E-2</v>
      </c>
      <c r="AK946" s="17">
        <v>0.15762564899276499</v>
      </c>
      <c r="AL946" s="17">
        <v>0.15632767446819201</v>
      </c>
      <c r="AM946" s="17"/>
      <c r="AN946" s="17">
        <v>9.2214355318237795E-2</v>
      </c>
      <c r="AO946" s="17">
        <v>7.9320376745804805E-2</v>
      </c>
      <c r="AP946" s="17">
        <v>0.25432375825286502</v>
      </c>
      <c r="AQ946" s="17"/>
      <c r="AR946" s="17">
        <v>5.9825604267249102E-2</v>
      </c>
      <c r="AS946" s="17">
        <v>0.120059583733042</v>
      </c>
      <c r="AT946" s="17">
        <v>0.20766389836791799</v>
      </c>
      <c r="AU946" s="17"/>
      <c r="AV946" s="17">
        <v>0.103023058379264</v>
      </c>
      <c r="AW946" s="17">
        <v>0.136376473111785</v>
      </c>
      <c r="AX946" s="17">
        <v>0.21104205628598099</v>
      </c>
      <c r="AY946" s="17"/>
      <c r="AZ946" s="17">
        <v>0.145629840116316</v>
      </c>
      <c r="BA946" s="17">
        <v>0.173741427375914</v>
      </c>
    </row>
    <row r="947" spans="2:53" x14ac:dyDescent="0.35">
      <c r="B947" t="s">
        <v>130</v>
      </c>
      <c r="C947" s="17">
        <v>0.110424290841657</v>
      </c>
      <c r="D947" s="17">
        <v>7.2373718280356297E-2</v>
      </c>
      <c r="E947" s="17">
        <v>0.145291561168824</v>
      </c>
      <c r="F947" s="17"/>
      <c r="G947" s="17">
        <v>8.6024829144946399E-2</v>
      </c>
      <c r="H947" s="17">
        <v>9.1406234629070299E-2</v>
      </c>
      <c r="I947" s="17">
        <v>0.100839534691119</v>
      </c>
      <c r="J947" s="17">
        <v>0.13302558100164499</v>
      </c>
      <c r="K947" s="17">
        <v>0.127461876696636</v>
      </c>
      <c r="L947" s="17">
        <v>0.111460489664683</v>
      </c>
      <c r="M947" s="17"/>
      <c r="N947" s="17">
        <v>9.8835655952694904E-2</v>
      </c>
      <c r="O947" s="17">
        <v>0.118053319561145</v>
      </c>
      <c r="P947" s="17"/>
      <c r="Q947" s="17">
        <v>0.18423128917288201</v>
      </c>
      <c r="R947" s="17">
        <v>0.14843485541406601</v>
      </c>
      <c r="S947" s="17">
        <v>0.128522148200651</v>
      </c>
      <c r="T947" s="17">
        <v>0.10891448442288799</v>
      </c>
      <c r="U947" s="17">
        <v>0.115185808833039</v>
      </c>
      <c r="V947" s="17">
        <v>0.11456002166009401</v>
      </c>
      <c r="W947" s="17">
        <v>4.7416533207017102E-2</v>
      </c>
      <c r="X947" s="17">
        <v>6.5859429629225794E-2</v>
      </c>
      <c r="Y947" s="17">
        <v>8.0980114460157807E-2</v>
      </c>
      <c r="Z947" s="17">
        <v>5.7794326870686398E-2</v>
      </c>
      <c r="AA947" s="17">
        <v>7.3405125460392295E-2</v>
      </c>
      <c r="AB947" s="17">
        <v>5.4171809789626602E-2</v>
      </c>
      <c r="AC947" s="17">
        <v>3.07216088775898E-2</v>
      </c>
      <c r="AD947" s="17">
        <v>4.6583594591393197E-2</v>
      </c>
      <c r="AE947" s="17">
        <v>5.0867468816333403E-2</v>
      </c>
      <c r="AF947" s="17"/>
      <c r="AG947" s="17">
        <v>4.4932784375647197E-2</v>
      </c>
      <c r="AH947" s="17">
        <v>6.4168306128425098E-2</v>
      </c>
      <c r="AI947" s="17">
        <v>5.32323880534133E-2</v>
      </c>
      <c r="AJ947" s="17">
        <v>9.65519294621454E-2</v>
      </c>
      <c r="AK947" s="17">
        <v>0.111308987772182</v>
      </c>
      <c r="AL947" s="17">
        <v>0.16131122005283599</v>
      </c>
      <c r="AM947" s="17"/>
      <c r="AN947" s="17">
        <v>7.7574010672710803E-2</v>
      </c>
      <c r="AO947" s="17">
        <v>0.106152206353943</v>
      </c>
      <c r="AP947" s="17">
        <v>7.4324964105974806E-2</v>
      </c>
      <c r="AQ947" s="17"/>
      <c r="AR947" s="17">
        <v>2.7660361670980699E-2</v>
      </c>
      <c r="AS947" s="17">
        <v>8.2066308860724302E-2</v>
      </c>
      <c r="AT947" s="17">
        <v>0.101437015553713</v>
      </c>
      <c r="AU947" s="17"/>
      <c r="AV947" s="17">
        <v>3.2791095673315597E-2</v>
      </c>
      <c r="AW947" s="17">
        <v>8.5814220993835802E-2</v>
      </c>
      <c r="AX947" s="17">
        <v>0.103965301364812</v>
      </c>
      <c r="AY947" s="17"/>
      <c r="AZ947" s="17">
        <v>6.8898667341622005E-2</v>
      </c>
      <c r="BA947" s="17">
        <v>0.16552345764885401</v>
      </c>
    </row>
    <row r="948" spans="2:53" x14ac:dyDescent="0.35">
      <c r="C948" s="17"/>
      <c r="D948" s="17"/>
      <c r="E948" s="17"/>
      <c r="F948" s="17"/>
      <c r="G948" s="17"/>
      <c r="H948" s="17"/>
      <c r="I948" s="17"/>
      <c r="J948" s="17"/>
      <c r="K948" s="17"/>
      <c r="L948" s="17"/>
      <c r="M948" s="17"/>
      <c r="N948" s="17"/>
      <c r="O948" s="17"/>
      <c r="P948" s="17"/>
      <c r="Q948" s="17"/>
      <c r="R948" s="17"/>
      <c r="S948" s="17"/>
      <c r="T948" s="17"/>
      <c r="U948" s="17"/>
      <c r="V948" s="17"/>
      <c r="W948" s="17"/>
      <c r="X948" s="17"/>
      <c r="Y948" s="17"/>
      <c r="Z948" s="17"/>
      <c r="AA948" s="17"/>
      <c r="AB948" s="17"/>
      <c r="AC948" s="17"/>
      <c r="AD948" s="17"/>
      <c r="AE948" s="17"/>
      <c r="AF948" s="17"/>
      <c r="AG948" s="17"/>
      <c r="AH948" s="17"/>
      <c r="AI948" s="17"/>
      <c r="AJ948" s="17"/>
      <c r="AK948" s="17"/>
      <c r="AL948" s="17"/>
      <c r="AM948" s="17"/>
      <c r="AN948" s="17"/>
      <c r="AO948" s="17"/>
      <c r="AP948" s="17"/>
      <c r="AQ948" s="17"/>
      <c r="AR948" s="17"/>
      <c r="AS948" s="17"/>
      <c r="AT948" s="17"/>
      <c r="AU948" s="17"/>
      <c r="AV948" s="17"/>
      <c r="AW948" s="17"/>
      <c r="AX948" s="17"/>
      <c r="AY948" s="17"/>
      <c r="AZ948" s="17"/>
      <c r="BA948" s="17"/>
    </row>
    <row r="949" spans="2:53" x14ac:dyDescent="0.35">
      <c r="B949" s="6" t="s">
        <v>428</v>
      </c>
      <c r="C949" s="17"/>
      <c r="D949" s="17"/>
      <c r="E949" s="17"/>
      <c r="F949" s="17"/>
      <c r="G949" s="17"/>
      <c r="H949" s="17"/>
      <c r="I949" s="17"/>
      <c r="J949" s="17"/>
      <c r="K949" s="17"/>
      <c r="L949" s="17"/>
      <c r="M949" s="17"/>
      <c r="N949" s="17"/>
      <c r="O949" s="17"/>
      <c r="P949" s="17"/>
      <c r="Q949" s="17"/>
      <c r="R949" s="17"/>
      <c r="S949" s="17"/>
      <c r="T949" s="17"/>
      <c r="U949" s="17"/>
      <c r="V949" s="17"/>
      <c r="W949" s="17"/>
      <c r="X949" s="17"/>
      <c r="Y949" s="17"/>
      <c r="Z949" s="17"/>
      <c r="AA949" s="17"/>
      <c r="AB949" s="17"/>
      <c r="AC949" s="17"/>
      <c r="AD949" s="17"/>
      <c r="AE949" s="17"/>
      <c r="AF949" s="17"/>
      <c r="AG949" s="17"/>
      <c r="AH949" s="17"/>
      <c r="AI949" s="17"/>
      <c r="AJ949" s="17"/>
      <c r="AK949" s="17"/>
      <c r="AL949" s="17"/>
      <c r="AM949" s="17"/>
      <c r="AN949" s="17"/>
      <c r="AO949" s="17"/>
      <c r="AP949" s="17"/>
      <c r="AQ949" s="17"/>
      <c r="AR949" s="17"/>
      <c r="AS949" s="17"/>
      <c r="AT949" s="17"/>
      <c r="AU949" s="17"/>
      <c r="AV949" s="17"/>
      <c r="AW949" s="17"/>
      <c r="AX949" s="17"/>
      <c r="AY949" s="17"/>
      <c r="AZ949" s="17"/>
      <c r="BA949" s="17"/>
    </row>
    <row r="950" spans="2:53" x14ac:dyDescent="0.35">
      <c r="B950" s="21" t="s">
        <v>86</v>
      </c>
      <c r="C950" s="17"/>
      <c r="D950" s="17"/>
      <c r="E950" s="17"/>
      <c r="F950" s="17"/>
      <c r="G950" s="17"/>
      <c r="H950" s="17"/>
      <c r="I950" s="17"/>
      <c r="J950" s="17"/>
      <c r="K950" s="17"/>
      <c r="L950" s="17"/>
      <c r="M950" s="17"/>
      <c r="N950" s="17"/>
      <c r="O950" s="17"/>
      <c r="P950" s="17"/>
      <c r="Q950" s="17"/>
      <c r="R950" s="17"/>
      <c r="S950" s="17"/>
      <c r="T950" s="17"/>
      <c r="U950" s="17"/>
      <c r="V950" s="17"/>
      <c r="W950" s="17"/>
      <c r="X950" s="17"/>
      <c r="Y950" s="17"/>
      <c r="Z950" s="17"/>
      <c r="AA950" s="17"/>
      <c r="AB950" s="17"/>
      <c r="AC950" s="17"/>
      <c r="AD950" s="17"/>
      <c r="AE950" s="17"/>
      <c r="AF950" s="17"/>
      <c r="AG950" s="17"/>
      <c r="AH950" s="17"/>
      <c r="AI950" s="17"/>
      <c r="AJ950" s="17"/>
      <c r="AK950" s="17"/>
      <c r="AL950" s="17"/>
      <c r="AM950" s="17"/>
      <c r="AN950" s="17"/>
      <c r="AO950" s="17"/>
      <c r="AP950" s="17"/>
      <c r="AQ950" s="17"/>
      <c r="AR950" s="17"/>
      <c r="AS950" s="17"/>
      <c r="AT950" s="17"/>
      <c r="AU950" s="17"/>
      <c r="AV950" s="17"/>
      <c r="AW950" s="17"/>
      <c r="AX950" s="17"/>
      <c r="AY950" s="17"/>
      <c r="AZ950" s="17"/>
      <c r="BA950" s="17"/>
    </row>
    <row r="951" spans="2:53" x14ac:dyDescent="0.35">
      <c r="B951" t="s">
        <v>322</v>
      </c>
      <c r="C951" s="17">
        <v>0.130208162666758</v>
      </c>
      <c r="D951" s="17">
        <v>0.12898844642236401</v>
      </c>
      <c r="E951" s="17">
        <v>0.13121638238281999</v>
      </c>
      <c r="F951" s="17"/>
      <c r="G951" s="17">
        <v>0.24232151426399301</v>
      </c>
      <c r="H951" s="17">
        <v>0.20646727986212701</v>
      </c>
      <c r="I951" s="17">
        <v>0.11979685846586401</v>
      </c>
      <c r="J951" s="17">
        <v>9.0199566613010596E-2</v>
      </c>
      <c r="K951" s="17">
        <v>9.0031460149482698E-2</v>
      </c>
      <c r="L951" s="17">
        <v>9.98314298146631E-2</v>
      </c>
      <c r="M951" s="17"/>
      <c r="N951" s="17">
        <v>0.12652742665553601</v>
      </c>
      <c r="O951" s="17">
        <v>0.132631264352809</v>
      </c>
      <c r="P951" s="17"/>
      <c r="Q951" s="17">
        <v>0.17495226705491501</v>
      </c>
      <c r="R951" s="17">
        <v>0.167529041261997</v>
      </c>
      <c r="S951" s="17">
        <v>0.114778956917978</v>
      </c>
      <c r="T951" s="17">
        <v>0.16920167343328699</v>
      </c>
      <c r="U951" s="17">
        <v>0.14449303475165301</v>
      </c>
      <c r="V951" s="17">
        <v>0.11247113975961601</v>
      </c>
      <c r="W951" s="17">
        <v>0.13933515487480899</v>
      </c>
      <c r="X951" s="17">
        <v>7.1294331321407695E-2</v>
      </c>
      <c r="Y951" s="17">
        <v>0.12758542286239799</v>
      </c>
      <c r="Z951" s="17">
        <v>5.3056909107713997E-2</v>
      </c>
      <c r="AA951" s="17">
        <v>5.2383769362653501E-2</v>
      </c>
      <c r="AB951" s="17">
        <v>2.7324685311282699E-2</v>
      </c>
      <c r="AC951" s="17">
        <v>0.22385723117985701</v>
      </c>
      <c r="AD951" s="17">
        <v>0.21256278108475099</v>
      </c>
      <c r="AE951" s="17">
        <v>0.209583329864416</v>
      </c>
      <c r="AF951" s="17"/>
      <c r="AG951" s="17">
        <v>0.17128945829780801</v>
      </c>
      <c r="AH951" s="17">
        <v>7.5140300944023006E-2</v>
      </c>
      <c r="AI951" s="17">
        <v>0.27889913559694701</v>
      </c>
      <c r="AJ951" s="17">
        <v>0.196619216833327</v>
      </c>
      <c r="AK951" s="17">
        <v>8.5929856106318203E-2</v>
      </c>
      <c r="AL951" s="17">
        <v>9.295305599841E-2</v>
      </c>
      <c r="AM951" s="17"/>
      <c r="AN951" s="17">
        <v>0.19189102033777999</v>
      </c>
      <c r="AO951" s="17">
        <v>0.14293678296280701</v>
      </c>
      <c r="AP951" s="17">
        <v>0.10035468580382299</v>
      </c>
      <c r="AQ951" s="17"/>
      <c r="AR951" s="17">
        <v>0.23013399064829199</v>
      </c>
      <c r="AS951" s="17">
        <v>0.131839895186629</v>
      </c>
      <c r="AT951" s="17">
        <v>0.12036569060596999</v>
      </c>
      <c r="AU951" s="17"/>
      <c r="AV951" s="17">
        <v>0.24663698751612401</v>
      </c>
      <c r="AW951" s="17">
        <v>0.120342730959605</v>
      </c>
      <c r="AX951" s="17">
        <v>0.12612078616025699</v>
      </c>
      <c r="AY951" s="17"/>
      <c r="AZ951" s="17">
        <v>0.163362650600891</v>
      </c>
      <c r="BA951" s="17">
        <v>8.6216417158388195E-2</v>
      </c>
    </row>
    <row r="952" spans="2:53" x14ac:dyDescent="0.35">
      <c r="B952" t="s">
        <v>323</v>
      </c>
      <c r="C952" s="17">
        <v>0.27188430628840998</v>
      </c>
      <c r="D952" s="17">
        <v>0.27314622437589797</v>
      </c>
      <c r="E952" s="17">
        <v>0.27012454033202299</v>
      </c>
      <c r="F952" s="17"/>
      <c r="G952" s="17">
        <v>0.22824454462471599</v>
      </c>
      <c r="H952" s="17">
        <v>0.28080927636675301</v>
      </c>
      <c r="I952" s="17">
        <v>0.268787607617469</v>
      </c>
      <c r="J952" s="17">
        <v>0.24118962420541301</v>
      </c>
      <c r="K952" s="17">
        <v>0.27233951989139699</v>
      </c>
      <c r="L952" s="17">
        <v>0.305722868898194</v>
      </c>
      <c r="M952" s="17"/>
      <c r="N952" s="17">
        <v>0.27139120777187797</v>
      </c>
      <c r="O952" s="17">
        <v>0.27220892284421699</v>
      </c>
      <c r="P952" s="17"/>
      <c r="Q952" s="17">
        <v>0.22846817931243801</v>
      </c>
      <c r="R952" s="17">
        <v>0.25982188760798602</v>
      </c>
      <c r="S952" s="17">
        <v>0.27320592343052902</v>
      </c>
      <c r="T952" s="17">
        <v>0.26807285879224602</v>
      </c>
      <c r="U952" s="17">
        <v>0.27202270396933498</v>
      </c>
      <c r="V952" s="17">
        <v>0.240128296878071</v>
      </c>
      <c r="W952" s="17">
        <v>0.26991237427509002</v>
      </c>
      <c r="X952" s="17">
        <v>0.34065565234605899</v>
      </c>
      <c r="Y952" s="17">
        <v>0.31465342861510898</v>
      </c>
      <c r="Z952" s="17">
        <v>0.35914082074926101</v>
      </c>
      <c r="AA952" s="17">
        <v>0.25567042570119197</v>
      </c>
      <c r="AB952" s="17">
        <v>0.343772237489951</v>
      </c>
      <c r="AC952" s="17">
        <v>0.18046224162709101</v>
      </c>
      <c r="AD952" s="17">
        <v>0.28182145867879699</v>
      </c>
      <c r="AE952" s="17">
        <v>0.207519062932665</v>
      </c>
      <c r="AF952" s="17"/>
      <c r="AG952" s="17">
        <v>0.37010949906566598</v>
      </c>
      <c r="AH952" s="17">
        <v>0.18574959394219501</v>
      </c>
      <c r="AI952" s="17">
        <v>0.38644744730843</v>
      </c>
      <c r="AJ952" s="17">
        <v>0.35614441714741002</v>
      </c>
      <c r="AK952" s="17">
        <v>0.27213523433680797</v>
      </c>
      <c r="AL952" s="17">
        <v>0.23411057517145001</v>
      </c>
      <c r="AM952" s="17"/>
      <c r="AN952" s="17">
        <v>0.37213513413173599</v>
      </c>
      <c r="AO952" s="17">
        <v>0.30460398224982999</v>
      </c>
      <c r="AP952" s="17">
        <v>0.22531457888512299</v>
      </c>
      <c r="AQ952" s="17"/>
      <c r="AR952" s="17">
        <v>0.36942513194082299</v>
      </c>
      <c r="AS952" s="17">
        <v>0.34075736263754403</v>
      </c>
      <c r="AT952" s="17">
        <v>0.229705251339207</v>
      </c>
      <c r="AU952" s="17"/>
      <c r="AV952" s="17">
        <v>0.34271292325081898</v>
      </c>
      <c r="AW952" s="17">
        <v>0.325577803868696</v>
      </c>
      <c r="AX952" s="17">
        <v>0.21834586929019401</v>
      </c>
      <c r="AY952" s="17"/>
      <c r="AZ952" s="17">
        <v>0.31155645713221802</v>
      </c>
      <c r="BA952" s="17">
        <v>0.21924445954555899</v>
      </c>
    </row>
    <row r="953" spans="2:53" x14ac:dyDescent="0.35">
      <c r="B953" t="s">
        <v>324</v>
      </c>
      <c r="C953" s="17">
        <v>0.239588917131483</v>
      </c>
      <c r="D953" s="17">
        <v>0.24086161750945601</v>
      </c>
      <c r="E953" s="17">
        <v>0.23929265150793999</v>
      </c>
      <c r="F953" s="17"/>
      <c r="G953" s="17">
        <v>0.24534650546233999</v>
      </c>
      <c r="H953" s="17">
        <v>0.24438218794097799</v>
      </c>
      <c r="I953" s="17">
        <v>0.25293803615506999</v>
      </c>
      <c r="J953" s="17">
        <v>0.23734881909585501</v>
      </c>
      <c r="K953" s="17">
        <v>0.232837666079587</v>
      </c>
      <c r="L953" s="17">
        <v>0.23209554457187201</v>
      </c>
      <c r="M953" s="17"/>
      <c r="N953" s="17">
        <v>0.26065200805661398</v>
      </c>
      <c r="O953" s="17">
        <v>0.225722665659357</v>
      </c>
      <c r="P953" s="17"/>
      <c r="Q953" s="17">
        <v>0.234454347317401</v>
      </c>
      <c r="R953" s="17">
        <v>0.25760771688752498</v>
      </c>
      <c r="S953" s="17">
        <v>0.26419441800445298</v>
      </c>
      <c r="T953" s="17">
        <v>0.25238596110809802</v>
      </c>
      <c r="U953" s="17">
        <v>0.199121840174043</v>
      </c>
      <c r="V953" s="17">
        <v>0.228743189455199</v>
      </c>
      <c r="W953" s="17">
        <v>0.26865416983171803</v>
      </c>
      <c r="X953" s="17">
        <v>0.21346157656755799</v>
      </c>
      <c r="Y953" s="17">
        <v>0.29833727451039599</v>
      </c>
      <c r="Z953" s="17">
        <v>0.206342245829013</v>
      </c>
      <c r="AA953" s="17">
        <v>0.218755167246166</v>
      </c>
      <c r="AB953" s="17">
        <v>0.22528804696577401</v>
      </c>
      <c r="AC953" s="17">
        <v>0.33047261361471297</v>
      </c>
      <c r="AD953" s="17">
        <v>9.2125575396664397E-2</v>
      </c>
      <c r="AE953" s="17">
        <v>0.23379492428038201</v>
      </c>
      <c r="AF953" s="17"/>
      <c r="AG953" s="17">
        <v>0.264988570360151</v>
      </c>
      <c r="AH953" s="17">
        <v>0.204049721735578</v>
      </c>
      <c r="AI953" s="17">
        <v>0.194401179541799</v>
      </c>
      <c r="AJ953" s="17">
        <v>0.212265521214414</v>
      </c>
      <c r="AK953" s="17">
        <v>0.25461759369355302</v>
      </c>
      <c r="AL953" s="17">
        <v>0.29117928130273402</v>
      </c>
      <c r="AM953" s="17"/>
      <c r="AN953" s="17">
        <v>0.21386003056116701</v>
      </c>
      <c r="AO953" s="17">
        <v>0.27064904794400602</v>
      </c>
      <c r="AP953" s="17">
        <v>0.23673640865867701</v>
      </c>
      <c r="AQ953" s="17"/>
      <c r="AR953" s="17">
        <v>0.20107001953310799</v>
      </c>
      <c r="AS953" s="17">
        <v>0.23758750341902901</v>
      </c>
      <c r="AT953" s="17">
        <v>0.245271414389515</v>
      </c>
      <c r="AU953" s="17"/>
      <c r="AV953" s="17">
        <v>0.202727262539665</v>
      </c>
      <c r="AW953" s="17">
        <v>0.245200741491336</v>
      </c>
      <c r="AX953" s="17">
        <v>0.241205543860364</v>
      </c>
      <c r="AY953" s="17"/>
      <c r="AZ953" s="17">
        <v>0.22939908554552099</v>
      </c>
      <c r="BA953" s="17">
        <v>0.25310951436686502</v>
      </c>
    </row>
    <row r="954" spans="2:53" x14ac:dyDescent="0.35">
      <c r="B954" t="s">
        <v>325</v>
      </c>
      <c r="C954" s="17">
        <v>0.11507483398150101</v>
      </c>
      <c r="D954" s="17">
        <v>0.116789411027816</v>
      </c>
      <c r="E954" s="17">
        <v>0.11393299076784701</v>
      </c>
      <c r="F954" s="17"/>
      <c r="G954" s="17">
        <v>0.105554986925243</v>
      </c>
      <c r="H954" s="17">
        <v>7.2970349356237099E-2</v>
      </c>
      <c r="I954" s="17">
        <v>0.12226808577932299</v>
      </c>
      <c r="J954" s="17">
        <v>0.122796462380817</v>
      </c>
      <c r="K954" s="17">
        <v>0.13084189483329101</v>
      </c>
      <c r="L954" s="17">
        <v>0.123512838944539</v>
      </c>
      <c r="M954" s="17"/>
      <c r="N954" s="17">
        <v>0.105806492513389</v>
      </c>
      <c r="O954" s="17">
        <v>0.12117636741660701</v>
      </c>
      <c r="P954" s="17"/>
      <c r="Q954" s="17">
        <v>7.2016692147442801E-2</v>
      </c>
      <c r="R954" s="17">
        <v>7.7993387832841696E-2</v>
      </c>
      <c r="S954" s="17">
        <v>0.102841950062456</v>
      </c>
      <c r="T954" s="17">
        <v>0.11244426492481099</v>
      </c>
      <c r="U954" s="17">
        <v>0.103915289971997</v>
      </c>
      <c r="V954" s="17">
        <v>0.130667870490633</v>
      </c>
      <c r="W954" s="17">
        <v>0.14969109983760101</v>
      </c>
      <c r="X954" s="17">
        <v>0.136974268124884</v>
      </c>
      <c r="Y954" s="17">
        <v>8.2674982868296207E-2</v>
      </c>
      <c r="Z954" s="17">
        <v>0.13898717177600001</v>
      </c>
      <c r="AA954" s="17">
        <v>0.17987404378490601</v>
      </c>
      <c r="AB954" s="17">
        <v>0.13007862435405601</v>
      </c>
      <c r="AC954" s="17">
        <v>0.14637512521049201</v>
      </c>
      <c r="AD954" s="17">
        <v>0.27992870407888398</v>
      </c>
      <c r="AE954" s="17">
        <v>4.5148684129568899E-2</v>
      </c>
      <c r="AF954" s="17"/>
      <c r="AG954" s="17">
        <v>0.106661079906764</v>
      </c>
      <c r="AH954" s="17">
        <v>0.16808669842843399</v>
      </c>
      <c r="AI954" s="17">
        <v>5.4842235561810199E-2</v>
      </c>
      <c r="AJ954" s="17">
        <v>0.13636208576676501</v>
      </c>
      <c r="AK954" s="17">
        <v>0.12582671871212101</v>
      </c>
      <c r="AL954" s="17">
        <v>8.5471228258590798E-2</v>
      </c>
      <c r="AM954" s="17"/>
      <c r="AN954" s="17">
        <v>9.1743719595364495E-2</v>
      </c>
      <c r="AO954" s="17">
        <v>0.12681217152134999</v>
      </c>
      <c r="AP954" s="17">
        <v>0.135231621647775</v>
      </c>
      <c r="AQ954" s="17"/>
      <c r="AR954" s="17">
        <v>9.7293765316556993E-2</v>
      </c>
      <c r="AS954" s="17">
        <v>0.11845383472193199</v>
      </c>
      <c r="AT954" s="17">
        <v>0.123171124688552</v>
      </c>
      <c r="AU954" s="17"/>
      <c r="AV954" s="17">
        <v>0.108964227224639</v>
      </c>
      <c r="AW954" s="17">
        <v>0.124832781552557</v>
      </c>
      <c r="AX954" s="17">
        <v>0.106594150174534</v>
      </c>
      <c r="AY954" s="17"/>
      <c r="AZ954" s="17">
        <v>0.11399524514418</v>
      </c>
      <c r="BA954" s="17">
        <v>0.11650730965355501</v>
      </c>
    </row>
    <row r="955" spans="2:53" x14ac:dyDescent="0.35">
      <c r="B955" t="s">
        <v>326</v>
      </c>
      <c r="C955" s="17">
        <v>0.137108234776361</v>
      </c>
      <c r="D955" s="17">
        <v>0.161171875005891</v>
      </c>
      <c r="E955" s="17">
        <v>0.114372999896485</v>
      </c>
      <c r="F955" s="17"/>
      <c r="G955" s="17">
        <v>9.42601209602449E-2</v>
      </c>
      <c r="H955" s="17">
        <v>0.10213602780058099</v>
      </c>
      <c r="I955" s="17">
        <v>0.15208115910888101</v>
      </c>
      <c r="J955" s="17">
        <v>0.18190972592577001</v>
      </c>
      <c r="K955" s="17">
        <v>0.131635756278324</v>
      </c>
      <c r="L955" s="17">
        <v>0.13893168710607501</v>
      </c>
      <c r="M955" s="17"/>
      <c r="N955" s="17">
        <v>0.142132089587962</v>
      </c>
      <c r="O955" s="17">
        <v>0.13380093128397499</v>
      </c>
      <c r="P955" s="17"/>
      <c r="Q955" s="17">
        <v>0.11008410882217</v>
      </c>
      <c r="R955" s="17">
        <v>0.110113195704622</v>
      </c>
      <c r="S955" s="17">
        <v>0.115676586851145</v>
      </c>
      <c r="T955" s="17">
        <v>0.10977007881907</v>
      </c>
      <c r="U955" s="17">
        <v>0.168076287413639</v>
      </c>
      <c r="V955" s="17">
        <v>0.15760746506786499</v>
      </c>
      <c r="W955" s="17">
        <v>0.109365262254882</v>
      </c>
      <c r="X955" s="17">
        <v>0.148142464631451</v>
      </c>
      <c r="Y955" s="17">
        <v>0.12667373400039</v>
      </c>
      <c r="Z955" s="17">
        <v>0.19282986624568499</v>
      </c>
      <c r="AA955" s="17">
        <v>0.212325179014554</v>
      </c>
      <c r="AB955" s="17">
        <v>0.20570473891456401</v>
      </c>
      <c r="AC955" s="17">
        <v>0.118832788367847</v>
      </c>
      <c r="AD955" s="17">
        <v>4.1325478009677397E-2</v>
      </c>
      <c r="AE955" s="17">
        <v>0.253086529976634</v>
      </c>
      <c r="AF955" s="17"/>
      <c r="AG955" s="17">
        <v>4.4529365008983302E-2</v>
      </c>
      <c r="AH955" s="17">
        <v>0.294967695089281</v>
      </c>
      <c r="AI955" s="17">
        <v>5.21420137821779E-2</v>
      </c>
      <c r="AJ955" s="17">
        <v>2.83275598360632E-2</v>
      </c>
      <c r="AK955" s="17">
        <v>0.14321546793404699</v>
      </c>
      <c r="AL955" s="17">
        <v>0.14977257935650201</v>
      </c>
      <c r="AM955" s="17"/>
      <c r="AN955" s="17">
        <v>6.3830573655534503E-2</v>
      </c>
      <c r="AO955" s="17">
        <v>7.2969264409400797E-2</v>
      </c>
      <c r="AP955" s="17">
        <v>0.22314180912974799</v>
      </c>
      <c r="AQ955" s="17"/>
      <c r="AR955" s="17">
        <v>6.5260153836250695E-2</v>
      </c>
      <c r="AS955" s="17">
        <v>8.9042757267490294E-2</v>
      </c>
      <c r="AT955" s="17">
        <v>0.18365849799858999</v>
      </c>
      <c r="AU955" s="17"/>
      <c r="AV955" s="17">
        <v>5.7474561286903599E-2</v>
      </c>
      <c r="AW955" s="17">
        <v>0.11371739400432999</v>
      </c>
      <c r="AX955" s="17">
        <v>0.19819622660225</v>
      </c>
      <c r="AY955" s="17"/>
      <c r="AZ955" s="17">
        <v>0.115928985369504</v>
      </c>
      <c r="BA955" s="17">
        <v>0.16521037744301101</v>
      </c>
    </row>
    <row r="956" spans="2:53" x14ac:dyDescent="0.35">
      <c r="B956" t="s">
        <v>130</v>
      </c>
      <c r="C956" s="17">
        <v>0.106135545155488</v>
      </c>
      <c r="D956" s="17">
        <v>7.9042425658575097E-2</v>
      </c>
      <c r="E956" s="17">
        <v>0.13106043511288501</v>
      </c>
      <c r="F956" s="17"/>
      <c r="G956" s="17">
        <v>8.4272327763462204E-2</v>
      </c>
      <c r="H956" s="17">
        <v>9.3234878673323904E-2</v>
      </c>
      <c r="I956" s="17">
        <v>8.4128252873393303E-2</v>
      </c>
      <c r="J956" s="17">
        <v>0.126555801779134</v>
      </c>
      <c r="K956" s="17">
        <v>0.14231370276791799</v>
      </c>
      <c r="L956" s="17">
        <v>9.9905630664656603E-2</v>
      </c>
      <c r="M956" s="17"/>
      <c r="N956" s="17">
        <v>9.34907754146211E-2</v>
      </c>
      <c r="O956" s="17">
        <v>0.114459848443035</v>
      </c>
      <c r="P956" s="17"/>
      <c r="Q956" s="17">
        <v>0.18002440534563399</v>
      </c>
      <c r="R956" s="17">
        <v>0.12693477070502801</v>
      </c>
      <c r="S956" s="17">
        <v>0.129302164733439</v>
      </c>
      <c r="T956" s="17">
        <v>8.8125162922486802E-2</v>
      </c>
      <c r="U956" s="17">
        <v>0.11237084371933199</v>
      </c>
      <c r="V956" s="17">
        <v>0.130382038348617</v>
      </c>
      <c r="W956" s="17">
        <v>6.3041938925901694E-2</v>
      </c>
      <c r="X956" s="17">
        <v>8.94717070086401E-2</v>
      </c>
      <c r="Y956" s="17">
        <v>5.0075157143411798E-2</v>
      </c>
      <c r="Z956" s="17">
        <v>4.96429862923271E-2</v>
      </c>
      <c r="AA956" s="17">
        <v>8.0991414890527594E-2</v>
      </c>
      <c r="AB956" s="17">
        <v>6.7831666964372803E-2</v>
      </c>
      <c r="AC956" s="17">
        <v>0</v>
      </c>
      <c r="AD956" s="17">
        <v>9.2236002751225996E-2</v>
      </c>
      <c r="AE956" s="17">
        <v>5.0867468816333403E-2</v>
      </c>
      <c r="AF956" s="17"/>
      <c r="AG956" s="17">
        <v>4.2422027360628299E-2</v>
      </c>
      <c r="AH956" s="17">
        <v>7.2005989860490199E-2</v>
      </c>
      <c r="AI956" s="17">
        <v>3.3267988208835697E-2</v>
      </c>
      <c r="AJ956" s="17">
        <v>7.0281199202020805E-2</v>
      </c>
      <c r="AK956" s="17">
        <v>0.118275129217153</v>
      </c>
      <c r="AL956" s="17">
        <v>0.146513279912314</v>
      </c>
      <c r="AM956" s="17"/>
      <c r="AN956" s="17">
        <v>6.6539521718418898E-2</v>
      </c>
      <c r="AO956" s="17">
        <v>8.2028750912605197E-2</v>
      </c>
      <c r="AP956" s="17">
        <v>7.9220895874852704E-2</v>
      </c>
      <c r="AQ956" s="17"/>
      <c r="AR956" s="17">
        <v>3.6816938724968898E-2</v>
      </c>
      <c r="AS956" s="17">
        <v>8.2318646767376102E-2</v>
      </c>
      <c r="AT956" s="17">
        <v>9.78280209781663E-2</v>
      </c>
      <c r="AU956" s="17"/>
      <c r="AV956" s="17">
        <v>4.1484038181848801E-2</v>
      </c>
      <c r="AW956" s="17">
        <v>7.0328548123475096E-2</v>
      </c>
      <c r="AX956" s="17">
        <v>0.109537423912401</v>
      </c>
      <c r="AY956" s="17"/>
      <c r="AZ956" s="17">
        <v>6.5757576207685201E-2</v>
      </c>
      <c r="BA956" s="17">
        <v>0.15971192183262201</v>
      </c>
    </row>
    <row r="957" spans="2:53" x14ac:dyDescent="0.35">
      <c r="C957" s="17"/>
      <c r="D957" s="17"/>
      <c r="E957" s="17"/>
      <c r="F957" s="17"/>
      <c r="G957" s="17"/>
      <c r="H957" s="17"/>
      <c r="I957" s="17"/>
      <c r="J957" s="17"/>
      <c r="K957" s="17"/>
      <c r="L957" s="17"/>
      <c r="M957" s="17"/>
      <c r="N957" s="17"/>
      <c r="O957" s="17"/>
      <c r="P957" s="17"/>
      <c r="Q957" s="17"/>
      <c r="R957" s="17"/>
      <c r="S957" s="17"/>
      <c r="T957" s="17"/>
      <c r="U957" s="17"/>
      <c r="V957" s="17"/>
      <c r="W957" s="17"/>
      <c r="X957" s="17"/>
      <c r="Y957" s="17"/>
      <c r="Z957" s="17"/>
      <c r="AA957" s="17"/>
      <c r="AB957" s="17"/>
      <c r="AC957" s="17"/>
      <c r="AD957" s="17"/>
      <c r="AE957" s="17"/>
      <c r="AF957" s="17"/>
      <c r="AG957" s="17"/>
      <c r="AH957" s="17"/>
      <c r="AI957" s="17"/>
      <c r="AJ957" s="17"/>
      <c r="AK957" s="17"/>
      <c r="AL957" s="17"/>
      <c r="AM957" s="17"/>
      <c r="AN957" s="17"/>
      <c r="AO957" s="17"/>
      <c r="AP957" s="17"/>
      <c r="AQ957" s="17"/>
      <c r="AR957" s="17"/>
      <c r="AS957" s="17"/>
      <c r="AT957" s="17"/>
      <c r="AU957" s="17"/>
      <c r="AV957" s="17"/>
      <c r="AW957" s="17"/>
      <c r="AX957" s="17"/>
      <c r="AY957" s="17"/>
      <c r="AZ957" s="17"/>
      <c r="BA957" s="17"/>
    </row>
    <row r="958" spans="2:53" x14ac:dyDescent="0.35">
      <c r="B958" s="6" t="s">
        <v>429</v>
      </c>
      <c r="C958" s="17"/>
      <c r="D958" s="17"/>
      <c r="E958" s="17"/>
      <c r="F958" s="17"/>
      <c r="G958" s="17"/>
      <c r="H958" s="17"/>
      <c r="I958" s="17"/>
      <c r="J958" s="17"/>
      <c r="K958" s="17"/>
      <c r="L958" s="17"/>
      <c r="M958" s="17"/>
      <c r="N958" s="17"/>
      <c r="O958" s="17"/>
      <c r="P958" s="17"/>
      <c r="Q958" s="17"/>
      <c r="R958" s="17"/>
      <c r="S958" s="17"/>
      <c r="T958" s="17"/>
      <c r="U958" s="17"/>
      <c r="V958" s="17"/>
      <c r="W958" s="17"/>
      <c r="X958" s="17"/>
      <c r="Y958" s="17"/>
      <c r="Z958" s="17"/>
      <c r="AA958" s="17"/>
      <c r="AB958" s="17"/>
      <c r="AC958" s="17"/>
      <c r="AD958" s="17"/>
      <c r="AE958" s="17"/>
      <c r="AF958" s="17"/>
      <c r="AG958" s="17"/>
      <c r="AH958" s="17"/>
      <c r="AI958" s="17"/>
      <c r="AJ958" s="17"/>
      <c r="AK958" s="17"/>
      <c r="AL958" s="17"/>
      <c r="AM958" s="17"/>
      <c r="AN958" s="17"/>
      <c r="AO958" s="17"/>
      <c r="AP958" s="17"/>
      <c r="AQ958" s="17"/>
      <c r="AR958" s="17"/>
      <c r="AS958" s="17"/>
      <c r="AT958" s="17"/>
      <c r="AU958" s="17"/>
      <c r="AV958" s="17"/>
      <c r="AW958" s="17"/>
      <c r="AX958" s="17"/>
      <c r="AY958" s="17"/>
      <c r="AZ958" s="17"/>
      <c r="BA958" s="17"/>
    </row>
    <row r="959" spans="2:53" x14ac:dyDescent="0.35">
      <c r="B959" s="21" t="s">
        <v>86</v>
      </c>
      <c r="C959" s="17"/>
      <c r="D959" s="17"/>
      <c r="E959" s="17"/>
      <c r="F959" s="17"/>
      <c r="G959" s="17"/>
      <c r="H959" s="17"/>
      <c r="I959" s="17"/>
      <c r="J959" s="17"/>
      <c r="K959" s="17"/>
      <c r="L959" s="17"/>
      <c r="M959" s="17"/>
      <c r="N959" s="17"/>
      <c r="O959" s="17"/>
      <c r="P959" s="17"/>
      <c r="Q959" s="17"/>
      <c r="R959" s="17"/>
      <c r="S959" s="17"/>
      <c r="T959" s="17"/>
      <c r="U959" s="17"/>
      <c r="V959" s="17"/>
      <c r="W959" s="17"/>
      <c r="X959" s="17"/>
      <c r="Y959" s="17"/>
      <c r="Z959" s="17"/>
      <c r="AA959" s="17"/>
      <c r="AB959" s="17"/>
      <c r="AC959" s="17"/>
      <c r="AD959" s="17"/>
      <c r="AE959" s="17"/>
      <c r="AF959" s="17"/>
      <c r="AG959" s="17"/>
      <c r="AH959" s="17"/>
      <c r="AI959" s="17"/>
      <c r="AJ959" s="17"/>
      <c r="AK959" s="17"/>
      <c r="AL959" s="17"/>
      <c r="AM959" s="17"/>
      <c r="AN959" s="17"/>
      <c r="AO959" s="17"/>
      <c r="AP959" s="17"/>
      <c r="AQ959" s="17"/>
      <c r="AR959" s="17"/>
      <c r="AS959" s="17"/>
      <c r="AT959" s="17"/>
      <c r="AU959" s="17"/>
      <c r="AV959" s="17"/>
      <c r="AW959" s="17"/>
      <c r="AX959" s="17"/>
      <c r="AY959" s="17"/>
      <c r="AZ959" s="17"/>
      <c r="BA959" s="17"/>
    </row>
    <row r="960" spans="2:53" x14ac:dyDescent="0.35">
      <c r="B960" t="s">
        <v>322</v>
      </c>
      <c r="C960" s="17">
        <v>9.6870872759918694E-2</v>
      </c>
      <c r="D960" s="17">
        <v>0.104750702785311</v>
      </c>
      <c r="E960" s="17">
        <v>8.9516030824989601E-2</v>
      </c>
      <c r="F960" s="17"/>
      <c r="G960" s="17">
        <v>0.15548299326964399</v>
      </c>
      <c r="H960" s="17">
        <v>0.216587657446936</v>
      </c>
      <c r="I960" s="17">
        <v>9.5677162830814996E-2</v>
      </c>
      <c r="J960" s="17">
        <v>7.1480581590673498E-2</v>
      </c>
      <c r="K960" s="17">
        <v>4.6807744530999097E-2</v>
      </c>
      <c r="L960" s="17">
        <v>5.4121466440141403E-2</v>
      </c>
      <c r="M960" s="17"/>
      <c r="N960" s="17">
        <v>0.11781023653943699</v>
      </c>
      <c r="O960" s="17">
        <v>8.3086073327338694E-2</v>
      </c>
      <c r="P960" s="17"/>
      <c r="Q960" s="17">
        <v>0.15119571769010501</v>
      </c>
      <c r="R960" s="17">
        <v>0.16813756172305899</v>
      </c>
      <c r="S960" s="17">
        <v>5.9380773879914597E-2</v>
      </c>
      <c r="T960" s="17">
        <v>9.9659096578208706E-2</v>
      </c>
      <c r="U960" s="17">
        <v>0.104257641138294</v>
      </c>
      <c r="V960" s="17">
        <v>7.7945080923746898E-2</v>
      </c>
      <c r="W960" s="17">
        <v>0.113120242859511</v>
      </c>
      <c r="X960" s="17">
        <v>4.5848670601776199E-2</v>
      </c>
      <c r="Y960" s="17">
        <v>9.5994482471388906E-2</v>
      </c>
      <c r="Z960" s="17">
        <v>7.4531457756257802E-2</v>
      </c>
      <c r="AA960" s="17">
        <v>1.3137850855292999E-2</v>
      </c>
      <c r="AB960" s="17">
        <v>1.5783176070489201E-2</v>
      </c>
      <c r="AC960" s="17">
        <v>0.162249494482715</v>
      </c>
      <c r="AD960" s="17">
        <v>0.28122138419187898</v>
      </c>
      <c r="AE960" s="17">
        <v>0.17244474171744201</v>
      </c>
      <c r="AF960" s="17"/>
      <c r="AG960" s="17">
        <v>0.111971203630298</v>
      </c>
      <c r="AH960" s="17">
        <v>4.6271081909377197E-2</v>
      </c>
      <c r="AI960" s="17">
        <v>0.22794040754486999</v>
      </c>
      <c r="AJ960" s="17">
        <v>0.15961155627382301</v>
      </c>
      <c r="AK960" s="17">
        <v>6.5579949216941602E-2</v>
      </c>
      <c r="AL960" s="17">
        <v>5.6385133332769399E-2</v>
      </c>
      <c r="AM960" s="17"/>
      <c r="AN960" s="17">
        <v>0.15115512210630799</v>
      </c>
      <c r="AO960" s="17">
        <v>8.9466272267916203E-2</v>
      </c>
      <c r="AP960" s="17">
        <v>7.8614247961481504E-2</v>
      </c>
      <c r="AQ960" s="17"/>
      <c r="AR960" s="17">
        <v>0.215625455403922</v>
      </c>
      <c r="AS960" s="17">
        <v>8.7225197340673299E-2</v>
      </c>
      <c r="AT960" s="17">
        <v>8.7303391671285202E-2</v>
      </c>
      <c r="AU960" s="17"/>
      <c r="AV960" s="17">
        <v>0.20615379398567199</v>
      </c>
      <c r="AW960" s="17">
        <v>7.7910838164039597E-2</v>
      </c>
      <c r="AX960" s="17">
        <v>0.10139323156531201</v>
      </c>
      <c r="AY960" s="17"/>
      <c r="AZ960" s="17">
        <v>0.1268268568423</v>
      </c>
      <c r="BA960" s="17">
        <v>5.71231308909151E-2</v>
      </c>
    </row>
    <row r="961" spans="2:53" x14ac:dyDescent="0.35">
      <c r="B961" t="s">
        <v>323</v>
      </c>
      <c r="C961" s="17">
        <v>0.26345646053829502</v>
      </c>
      <c r="D961" s="17">
        <v>0.26812934884918399</v>
      </c>
      <c r="E961" s="17">
        <v>0.25857634528403001</v>
      </c>
      <c r="F961" s="17"/>
      <c r="G961" s="17">
        <v>0.26006515069924302</v>
      </c>
      <c r="H961" s="17">
        <v>0.28129113447244802</v>
      </c>
      <c r="I961" s="17">
        <v>0.24775641998667</v>
      </c>
      <c r="J961" s="17">
        <v>0.258545344283242</v>
      </c>
      <c r="K961" s="17">
        <v>0.26845105991257101</v>
      </c>
      <c r="L961" s="17">
        <v>0.26440226179560999</v>
      </c>
      <c r="M961" s="17"/>
      <c r="N961" s="17">
        <v>0.26826288473300303</v>
      </c>
      <c r="O961" s="17">
        <v>0.26029229594334302</v>
      </c>
      <c r="P961" s="17"/>
      <c r="Q961" s="17">
        <v>0.217343641043661</v>
      </c>
      <c r="R961" s="17">
        <v>0.22871815257210901</v>
      </c>
      <c r="S961" s="17">
        <v>0.266938917211336</v>
      </c>
      <c r="T961" s="17">
        <v>0.28391226716766399</v>
      </c>
      <c r="U961" s="17">
        <v>0.270091444141558</v>
      </c>
      <c r="V961" s="17">
        <v>0.24851895014403799</v>
      </c>
      <c r="W961" s="17">
        <v>0.24574666947771701</v>
      </c>
      <c r="X961" s="17">
        <v>0.28060609298591399</v>
      </c>
      <c r="Y961" s="17">
        <v>0.29084411825141199</v>
      </c>
      <c r="Z961" s="17">
        <v>0.33904291050312901</v>
      </c>
      <c r="AA961" s="17">
        <v>0.228618903660049</v>
      </c>
      <c r="AB961" s="17">
        <v>0.40534239203836597</v>
      </c>
      <c r="AC961" s="17">
        <v>0.17069689724550499</v>
      </c>
      <c r="AD961" s="17">
        <v>0.34435083963062801</v>
      </c>
      <c r="AE961" s="17">
        <v>0.19110242757415399</v>
      </c>
      <c r="AF961" s="17"/>
      <c r="AG961" s="17">
        <v>0.41239356429239499</v>
      </c>
      <c r="AH961" s="17">
        <v>0.17391337900404499</v>
      </c>
      <c r="AI961" s="17">
        <v>0.36272660394470302</v>
      </c>
      <c r="AJ961" s="17">
        <v>0.36029196402343999</v>
      </c>
      <c r="AK961" s="17">
        <v>0.246708600080325</v>
      </c>
      <c r="AL961" s="17">
        <v>0.21446031904568399</v>
      </c>
      <c r="AM961" s="17"/>
      <c r="AN961" s="17">
        <v>0.35797933633058099</v>
      </c>
      <c r="AO961" s="17">
        <v>0.307697131691759</v>
      </c>
      <c r="AP961" s="17">
        <v>0.21215365367785299</v>
      </c>
      <c r="AQ961" s="17"/>
      <c r="AR961" s="17">
        <v>0.427531693693537</v>
      </c>
      <c r="AS961" s="17">
        <v>0.34204782234804998</v>
      </c>
      <c r="AT961" s="17">
        <v>0.20859554072851</v>
      </c>
      <c r="AU961" s="17"/>
      <c r="AV961" s="17">
        <v>0.35248374667930898</v>
      </c>
      <c r="AW961" s="17">
        <v>0.323430112764924</v>
      </c>
      <c r="AX961" s="17">
        <v>0.198595214749654</v>
      </c>
      <c r="AY961" s="17"/>
      <c r="AZ961" s="17">
        <v>0.319371285619034</v>
      </c>
      <c r="BA961" s="17">
        <v>0.189264672084685</v>
      </c>
    </row>
    <row r="962" spans="2:53" x14ac:dyDescent="0.35">
      <c r="B962" t="s">
        <v>324</v>
      </c>
      <c r="C962" s="17">
        <v>0.24727796053896101</v>
      </c>
      <c r="D962" s="17">
        <v>0.26430520120072398</v>
      </c>
      <c r="E962" s="17">
        <v>0.232736164054275</v>
      </c>
      <c r="F962" s="17"/>
      <c r="G962" s="17">
        <v>0.26715875648064202</v>
      </c>
      <c r="H962" s="17">
        <v>0.21027670699617601</v>
      </c>
      <c r="I962" s="17">
        <v>0.26160132461984997</v>
      </c>
      <c r="J962" s="17">
        <v>0.25005940124104897</v>
      </c>
      <c r="K962" s="17">
        <v>0.245793156980158</v>
      </c>
      <c r="L962" s="17">
        <v>0.25068284319788098</v>
      </c>
      <c r="M962" s="17"/>
      <c r="N962" s="17">
        <v>0.23817600870043201</v>
      </c>
      <c r="O962" s="17">
        <v>0.25326995637323102</v>
      </c>
      <c r="P962" s="17"/>
      <c r="Q962" s="17">
        <v>0.26017964502218199</v>
      </c>
      <c r="R962" s="17">
        <v>0.260407154023655</v>
      </c>
      <c r="S962" s="17">
        <v>0.29166781228899702</v>
      </c>
      <c r="T962" s="17">
        <v>0.245512306515034</v>
      </c>
      <c r="U962" s="17">
        <v>0.23288692896917601</v>
      </c>
      <c r="V962" s="17">
        <v>0.214438862792208</v>
      </c>
      <c r="W962" s="17">
        <v>0.25988675491351698</v>
      </c>
      <c r="X962" s="17">
        <v>0.27905514437824502</v>
      </c>
      <c r="Y962" s="17">
        <v>0.253604572452438</v>
      </c>
      <c r="Z962" s="17">
        <v>0.18260509943882999</v>
      </c>
      <c r="AA962" s="17">
        <v>0.28168079961478398</v>
      </c>
      <c r="AB962" s="17">
        <v>0.13874192317109199</v>
      </c>
      <c r="AC962" s="17">
        <v>0.341197984272195</v>
      </c>
      <c r="AD962" s="17">
        <v>0.203714939801971</v>
      </c>
      <c r="AE962" s="17">
        <v>0.246674937124365</v>
      </c>
      <c r="AF962" s="17"/>
      <c r="AG962" s="17">
        <v>0.249654437682505</v>
      </c>
      <c r="AH962" s="17">
        <v>0.20742692315637101</v>
      </c>
      <c r="AI962" s="17">
        <v>0.25210370253928199</v>
      </c>
      <c r="AJ962" s="17">
        <v>0.24219553030874999</v>
      </c>
      <c r="AK962" s="17">
        <v>0.24655098697998401</v>
      </c>
      <c r="AL962" s="17">
        <v>0.28816284226831401</v>
      </c>
      <c r="AM962" s="17"/>
      <c r="AN962" s="17">
        <v>0.253986571233347</v>
      </c>
      <c r="AO962" s="17">
        <v>0.30160380797397701</v>
      </c>
      <c r="AP962" s="17">
        <v>0.20143694838072901</v>
      </c>
      <c r="AQ962" s="17"/>
      <c r="AR962" s="17">
        <v>0.153999364236418</v>
      </c>
      <c r="AS962" s="17">
        <v>0.25687664200740301</v>
      </c>
      <c r="AT962" s="17">
        <v>0.252314760577873</v>
      </c>
      <c r="AU962" s="17"/>
      <c r="AV962" s="17">
        <v>0.19842405003965499</v>
      </c>
      <c r="AW962" s="17">
        <v>0.246730825115175</v>
      </c>
      <c r="AX962" s="17">
        <v>0.26683413074596402</v>
      </c>
      <c r="AY962" s="17"/>
      <c r="AZ962" s="17">
        <v>0.225055539187448</v>
      </c>
      <c r="BA962" s="17">
        <v>0.27676425834026402</v>
      </c>
    </row>
    <row r="963" spans="2:53" x14ac:dyDescent="0.35">
      <c r="B963" t="s">
        <v>325</v>
      </c>
      <c r="C963" s="17">
        <v>0.132358774915453</v>
      </c>
      <c r="D963" s="17">
        <v>0.12908437023827099</v>
      </c>
      <c r="E963" s="17">
        <v>0.135798569396097</v>
      </c>
      <c r="F963" s="17"/>
      <c r="G963" s="17">
        <v>8.1014871872663499E-2</v>
      </c>
      <c r="H963" s="17">
        <v>9.9544704359167999E-2</v>
      </c>
      <c r="I963" s="17">
        <v>0.13592304011248399</v>
      </c>
      <c r="J963" s="17">
        <v>0.123588372375175</v>
      </c>
      <c r="K963" s="17">
        <v>0.12720586686472399</v>
      </c>
      <c r="L963" s="17">
        <v>0.17794624210471199</v>
      </c>
      <c r="M963" s="17"/>
      <c r="N963" s="17">
        <v>0.115973473350272</v>
      </c>
      <c r="O963" s="17">
        <v>0.14314554466149901</v>
      </c>
      <c r="P963" s="17"/>
      <c r="Q963" s="17">
        <v>7.9899260241609898E-2</v>
      </c>
      <c r="R963" s="17">
        <v>0.116276380835951</v>
      </c>
      <c r="S963" s="17">
        <v>0.119059724088242</v>
      </c>
      <c r="T963" s="17">
        <v>0.11897108273444</v>
      </c>
      <c r="U963" s="17">
        <v>0.1183017873293</v>
      </c>
      <c r="V963" s="17">
        <v>0.139248335071367</v>
      </c>
      <c r="W963" s="17">
        <v>0.160565583784821</v>
      </c>
      <c r="X963" s="17">
        <v>0.214844458952029</v>
      </c>
      <c r="Y963" s="17">
        <v>0.12649507672612101</v>
      </c>
      <c r="Z963" s="17">
        <v>0.154523351379389</v>
      </c>
      <c r="AA963" s="17">
        <v>0.20076243761009899</v>
      </c>
      <c r="AB963" s="17">
        <v>9.7211641694394502E-2</v>
      </c>
      <c r="AC963" s="17">
        <v>9.0247111558409795E-2</v>
      </c>
      <c r="AD963" s="17">
        <v>0.129387358365844</v>
      </c>
      <c r="AE963" s="17">
        <v>9.2441400631690193E-2</v>
      </c>
      <c r="AF963" s="17"/>
      <c r="AG963" s="17">
        <v>8.0353403773356896E-2</v>
      </c>
      <c r="AH963" s="17">
        <v>0.17824689993228601</v>
      </c>
      <c r="AI963" s="17">
        <v>7.6630979849144604E-2</v>
      </c>
      <c r="AJ963" s="17">
        <v>0.160634887285654</v>
      </c>
      <c r="AK963" s="17">
        <v>0.182870411866868</v>
      </c>
      <c r="AL963" s="17">
        <v>0.119903345115958</v>
      </c>
      <c r="AM963" s="17"/>
      <c r="AN963" s="17">
        <v>0.10966348295768601</v>
      </c>
      <c r="AO963" s="17">
        <v>9.4666180451364407E-2</v>
      </c>
      <c r="AP963" s="17">
        <v>0.178447492754539</v>
      </c>
      <c r="AQ963" s="17"/>
      <c r="AR963" s="17">
        <v>0.11770963922961999</v>
      </c>
      <c r="AS963" s="17">
        <v>0.13452491397893199</v>
      </c>
      <c r="AT963" s="17">
        <v>0.142683855360941</v>
      </c>
      <c r="AU963" s="17"/>
      <c r="AV963" s="17">
        <v>0.129151706928466</v>
      </c>
      <c r="AW963" s="17">
        <v>0.140982852698399</v>
      </c>
      <c r="AX963" s="17">
        <v>0.12903526822569999</v>
      </c>
      <c r="AY963" s="17"/>
      <c r="AZ963" s="17">
        <v>0.12395004322886399</v>
      </c>
      <c r="BA963" s="17">
        <v>0.14351608143574901</v>
      </c>
    </row>
    <row r="964" spans="2:53" x14ac:dyDescent="0.35">
      <c r="B964" t="s">
        <v>326</v>
      </c>
      <c r="C964" s="17">
        <v>0.14659942627025099</v>
      </c>
      <c r="D964" s="17">
        <v>0.15881773949755101</v>
      </c>
      <c r="E964" s="17">
        <v>0.13462955604659399</v>
      </c>
      <c r="F964" s="17"/>
      <c r="G964" s="17">
        <v>0.11145224359947201</v>
      </c>
      <c r="H964" s="17">
        <v>0.10117359920352299</v>
      </c>
      <c r="I964" s="17">
        <v>0.16418975583869799</v>
      </c>
      <c r="J964" s="17">
        <v>0.16472297463775901</v>
      </c>
      <c r="K964" s="17">
        <v>0.163088716354436</v>
      </c>
      <c r="L964" s="17">
        <v>0.15352839875518901</v>
      </c>
      <c r="M964" s="17"/>
      <c r="N964" s="17">
        <v>0.15642221355257499</v>
      </c>
      <c r="O964" s="17">
        <v>0.140132890133744</v>
      </c>
      <c r="P964" s="17"/>
      <c r="Q964" s="17">
        <v>8.0700291791161199E-2</v>
      </c>
      <c r="R964" s="17">
        <v>0.104372929037107</v>
      </c>
      <c r="S964" s="17">
        <v>0.13334689033194899</v>
      </c>
      <c r="T964" s="17">
        <v>0.14989506845902301</v>
      </c>
      <c r="U964" s="17">
        <v>0.14621006565172801</v>
      </c>
      <c r="V964" s="17">
        <v>0.18761027633439301</v>
      </c>
      <c r="W964" s="17">
        <v>0.146194031336113</v>
      </c>
      <c r="X964" s="17">
        <v>0.11508231869709599</v>
      </c>
      <c r="Y964" s="17">
        <v>0.16248483725615201</v>
      </c>
      <c r="Z964" s="17">
        <v>0.18750131180493601</v>
      </c>
      <c r="AA964" s="17">
        <v>0.200753825964684</v>
      </c>
      <c r="AB964" s="17">
        <v>0.26362623388457501</v>
      </c>
      <c r="AC964" s="17">
        <v>0.20488690356358599</v>
      </c>
      <c r="AD964" s="17">
        <v>4.1325478009677397E-2</v>
      </c>
      <c r="AE964" s="17">
        <v>0.24646902413601501</v>
      </c>
      <c r="AF964" s="17"/>
      <c r="AG964" s="17">
        <v>9.8395276488551106E-2</v>
      </c>
      <c r="AH964" s="17">
        <v>0.327132345452886</v>
      </c>
      <c r="AI964" s="17">
        <v>2.9214571847678401E-2</v>
      </c>
      <c r="AJ964" s="17">
        <v>2.9857738710308099E-2</v>
      </c>
      <c r="AK964" s="17">
        <v>0.16969596036262499</v>
      </c>
      <c r="AL964" s="17">
        <v>0.146135181628959</v>
      </c>
      <c r="AM964" s="17"/>
      <c r="AN964" s="17">
        <v>6.1844044668220299E-2</v>
      </c>
      <c r="AO964" s="17">
        <v>9.6406038977345496E-2</v>
      </c>
      <c r="AP964" s="17">
        <v>0.244228571942602</v>
      </c>
      <c r="AQ964" s="17"/>
      <c r="AR964" s="17">
        <v>5.2632055310128302E-2</v>
      </c>
      <c r="AS964" s="17">
        <v>0.102622857527651</v>
      </c>
      <c r="AT964" s="17">
        <v>0.20073538913431199</v>
      </c>
      <c r="AU964" s="17"/>
      <c r="AV964" s="17">
        <v>9.3278018239780297E-2</v>
      </c>
      <c r="AW964" s="17">
        <v>0.12829158474216501</v>
      </c>
      <c r="AX964" s="17">
        <v>0.19459652585214399</v>
      </c>
      <c r="AY964" s="17"/>
      <c r="AZ964" s="17">
        <v>0.12822103157348899</v>
      </c>
      <c r="BA964" s="17">
        <v>0.17098519461505499</v>
      </c>
    </row>
    <row r="965" spans="2:53" x14ac:dyDescent="0.35">
      <c r="B965" t="s">
        <v>130</v>
      </c>
      <c r="C965" s="17">
        <v>0.113436504977121</v>
      </c>
      <c r="D965" s="17">
        <v>7.4912637428959303E-2</v>
      </c>
      <c r="E965" s="17">
        <v>0.14874333439401599</v>
      </c>
      <c r="F965" s="17"/>
      <c r="G965" s="17">
        <v>0.12482598407833501</v>
      </c>
      <c r="H965" s="17">
        <v>9.1126197521748803E-2</v>
      </c>
      <c r="I965" s="17">
        <v>9.4852296611481896E-2</v>
      </c>
      <c r="J965" s="17">
        <v>0.131603325872101</v>
      </c>
      <c r="K965" s="17">
        <v>0.148653455357112</v>
      </c>
      <c r="L965" s="17">
        <v>9.9318787706467807E-2</v>
      </c>
      <c r="M965" s="17"/>
      <c r="N965" s="17">
        <v>0.10335518312428101</v>
      </c>
      <c r="O965" s="17">
        <v>0.12007323956084499</v>
      </c>
      <c r="P965" s="17"/>
      <c r="Q965" s="17">
        <v>0.21068144421128099</v>
      </c>
      <c r="R965" s="17">
        <v>0.12208782180812</v>
      </c>
      <c r="S965" s="17">
        <v>0.12960588219956201</v>
      </c>
      <c r="T965" s="17">
        <v>0.102050178545631</v>
      </c>
      <c r="U965" s="17">
        <v>0.12825213276994399</v>
      </c>
      <c r="V965" s="17">
        <v>0.13223849473424701</v>
      </c>
      <c r="W965" s="17">
        <v>7.4486717628321805E-2</v>
      </c>
      <c r="X965" s="17">
        <v>6.4563314384939993E-2</v>
      </c>
      <c r="Y965" s="17">
        <v>7.0576912842488501E-2</v>
      </c>
      <c r="Z965" s="17">
        <v>6.17958691174594E-2</v>
      </c>
      <c r="AA965" s="17">
        <v>7.5046182295090302E-2</v>
      </c>
      <c r="AB965" s="17">
        <v>7.9294633141083995E-2</v>
      </c>
      <c r="AC965" s="17">
        <v>3.07216088775898E-2</v>
      </c>
      <c r="AD965" s="17">
        <v>0</v>
      </c>
      <c r="AE965" s="17">
        <v>5.0867468816333403E-2</v>
      </c>
      <c r="AF965" s="17"/>
      <c r="AG965" s="17">
        <v>4.7232114132894201E-2</v>
      </c>
      <c r="AH965" s="17">
        <v>6.7009370545034405E-2</v>
      </c>
      <c r="AI965" s="17">
        <v>5.1383734274322003E-2</v>
      </c>
      <c r="AJ965" s="17">
        <v>4.7408323398024699E-2</v>
      </c>
      <c r="AK965" s="17">
        <v>8.8594091493255395E-2</v>
      </c>
      <c r="AL965" s="17">
        <v>0.174953178608315</v>
      </c>
      <c r="AM965" s="17"/>
      <c r="AN965" s="17">
        <v>6.5371442703858695E-2</v>
      </c>
      <c r="AO965" s="17">
        <v>0.110160568637638</v>
      </c>
      <c r="AP965" s="17">
        <v>8.5119085282795104E-2</v>
      </c>
      <c r="AQ965" s="17"/>
      <c r="AR965" s="17">
        <v>3.2501792126374003E-2</v>
      </c>
      <c r="AS965" s="17">
        <v>7.6702566797290594E-2</v>
      </c>
      <c r="AT965" s="17">
        <v>0.10836706252707801</v>
      </c>
      <c r="AU965" s="17"/>
      <c r="AV965" s="17">
        <v>2.05086841271175E-2</v>
      </c>
      <c r="AW965" s="17">
        <v>8.2653786515297006E-2</v>
      </c>
      <c r="AX965" s="17">
        <v>0.109545628861226</v>
      </c>
      <c r="AY965" s="17"/>
      <c r="AZ965" s="17">
        <v>7.6575243548865204E-2</v>
      </c>
      <c r="BA965" s="17">
        <v>0.162346662633332</v>
      </c>
    </row>
    <row r="966" spans="2:53" x14ac:dyDescent="0.35">
      <c r="C966" s="17"/>
      <c r="D966" s="17"/>
      <c r="E966" s="17"/>
      <c r="F966" s="17"/>
      <c r="G966" s="17"/>
      <c r="H966" s="17"/>
      <c r="I966" s="17"/>
      <c r="J966" s="17"/>
      <c r="K966" s="17"/>
      <c r="L966" s="17"/>
      <c r="M966" s="17"/>
      <c r="N966" s="17"/>
      <c r="O966" s="17"/>
      <c r="P966" s="17"/>
      <c r="Q966" s="17"/>
      <c r="R966" s="17"/>
      <c r="S966" s="17"/>
      <c r="T966" s="17"/>
      <c r="U966" s="17"/>
      <c r="V966" s="17"/>
      <c r="W966" s="17"/>
      <c r="X966" s="17"/>
      <c r="Y966" s="17"/>
      <c r="Z966" s="17"/>
      <c r="AA966" s="17"/>
      <c r="AB966" s="17"/>
      <c r="AC966" s="17"/>
      <c r="AD966" s="17"/>
      <c r="AE966" s="17"/>
      <c r="AF966" s="17"/>
      <c r="AG966" s="17"/>
      <c r="AH966" s="17"/>
      <c r="AI966" s="17"/>
      <c r="AJ966" s="17"/>
      <c r="AK966" s="17"/>
      <c r="AL966" s="17"/>
      <c r="AM966" s="17"/>
      <c r="AN966" s="17"/>
      <c r="AO966" s="17"/>
      <c r="AP966" s="17"/>
      <c r="AQ966" s="17"/>
      <c r="AR966" s="17"/>
      <c r="AS966" s="17"/>
      <c r="AT966" s="17"/>
      <c r="AU966" s="17"/>
      <c r="AV966" s="17"/>
      <c r="AW966" s="17"/>
      <c r="AX966" s="17"/>
      <c r="AY966" s="17"/>
      <c r="AZ966" s="17"/>
      <c r="BA966" s="17"/>
    </row>
    <row r="967" spans="2:53" x14ac:dyDescent="0.35">
      <c r="B967" s="6" t="s">
        <v>434</v>
      </c>
      <c r="C967" s="17"/>
      <c r="D967" s="17"/>
      <c r="E967" s="17"/>
      <c r="F967" s="17"/>
      <c r="G967" s="17"/>
      <c r="H967" s="17"/>
      <c r="I967" s="17"/>
      <c r="J967" s="17"/>
      <c r="K967" s="17"/>
      <c r="L967" s="17"/>
      <c r="M967" s="17"/>
      <c r="N967" s="17"/>
      <c r="O967" s="17"/>
      <c r="P967" s="17"/>
      <c r="Q967" s="17"/>
      <c r="R967" s="17"/>
      <c r="S967" s="17"/>
      <c r="T967" s="17"/>
      <c r="U967" s="17"/>
      <c r="V967" s="17"/>
      <c r="W967" s="17"/>
      <c r="X967" s="17"/>
      <c r="Y967" s="17"/>
      <c r="Z967" s="17"/>
      <c r="AA967" s="17"/>
      <c r="AB967" s="17"/>
      <c r="AC967" s="17"/>
      <c r="AD967" s="17"/>
      <c r="AE967" s="17"/>
      <c r="AF967" s="17"/>
      <c r="AG967" s="17"/>
      <c r="AH967" s="17"/>
      <c r="AI967" s="17"/>
      <c r="AJ967" s="17"/>
      <c r="AK967" s="17"/>
      <c r="AL967" s="17"/>
      <c r="AM967" s="17"/>
      <c r="AN967" s="17"/>
      <c r="AO967" s="17"/>
      <c r="AP967" s="17"/>
      <c r="AQ967" s="17"/>
      <c r="AR967" s="17"/>
      <c r="AS967" s="17"/>
      <c r="AT967" s="17"/>
      <c r="AU967" s="17"/>
      <c r="AV967" s="17"/>
      <c r="AW967" s="17"/>
      <c r="AX967" s="17"/>
      <c r="AY967" s="17"/>
      <c r="AZ967" s="17"/>
      <c r="BA967" s="17"/>
    </row>
    <row r="968" spans="2:53" x14ac:dyDescent="0.35">
      <c r="B968" s="21" t="s">
        <v>86</v>
      </c>
      <c r="C968" s="17"/>
      <c r="D968" s="17"/>
      <c r="E968" s="17"/>
      <c r="F968" s="17"/>
      <c r="G968" s="17"/>
      <c r="H968" s="17"/>
      <c r="I968" s="17"/>
      <c r="J968" s="17"/>
      <c r="K968" s="17"/>
      <c r="L968" s="17"/>
      <c r="M968" s="17"/>
      <c r="N968" s="17"/>
      <c r="O968" s="17"/>
      <c r="P968" s="17"/>
      <c r="Q968" s="17"/>
      <c r="R968" s="17"/>
      <c r="S968" s="17"/>
      <c r="T968" s="17"/>
      <c r="U968" s="17"/>
      <c r="V968" s="17"/>
      <c r="W968" s="17"/>
      <c r="X968" s="17"/>
      <c r="Y968" s="17"/>
      <c r="Z968" s="17"/>
      <c r="AA968" s="17"/>
      <c r="AB968" s="17"/>
      <c r="AC968" s="17"/>
      <c r="AD968" s="17"/>
      <c r="AE968" s="17"/>
      <c r="AF968" s="17"/>
      <c r="AG968" s="17"/>
      <c r="AH968" s="17"/>
      <c r="AI968" s="17"/>
      <c r="AJ968" s="17"/>
      <c r="AK968" s="17"/>
      <c r="AL968" s="17"/>
      <c r="AM968" s="17"/>
      <c r="AN968" s="17"/>
      <c r="AO968" s="17"/>
      <c r="AP968" s="17"/>
      <c r="AQ968" s="17"/>
      <c r="AR968" s="17"/>
      <c r="AS968" s="17"/>
      <c r="AT968" s="17"/>
      <c r="AU968" s="17"/>
      <c r="AV968" s="17"/>
      <c r="AW968" s="17"/>
      <c r="AX968" s="17"/>
      <c r="AY968" s="17"/>
      <c r="AZ968" s="17"/>
      <c r="BA968" s="17"/>
    </row>
    <row r="969" spans="2:53" x14ac:dyDescent="0.35">
      <c r="B969" t="s">
        <v>430</v>
      </c>
      <c r="C969" s="17">
        <v>0.22349380935594301</v>
      </c>
      <c r="D969" s="17">
        <v>0.22293778511319601</v>
      </c>
      <c r="E969" s="17">
        <v>0.224234331909094</v>
      </c>
      <c r="F969" s="17"/>
      <c r="G969" s="17">
        <v>0.235216067856898</v>
      </c>
      <c r="H969" s="17">
        <v>0.21699319902844799</v>
      </c>
      <c r="I969" s="17">
        <v>0.19336194108392599</v>
      </c>
      <c r="J969" s="17">
        <v>0.20024692677426401</v>
      </c>
      <c r="K969" s="17">
        <v>0.20063810412615199</v>
      </c>
      <c r="L969" s="17">
        <v>0.27004930272311001</v>
      </c>
      <c r="M969" s="17"/>
      <c r="N969" s="17">
        <v>0.24724954986089601</v>
      </c>
      <c r="O969" s="17">
        <v>0.20785493313786499</v>
      </c>
      <c r="P969" s="17"/>
      <c r="Q969" s="17">
        <v>0.23170076883034799</v>
      </c>
      <c r="R969" s="17">
        <v>0.19613319464446299</v>
      </c>
      <c r="S969" s="17">
        <v>0.202913441969549</v>
      </c>
      <c r="T969" s="17">
        <v>0.207528988050865</v>
      </c>
      <c r="U969" s="17">
        <v>0.24384217579725001</v>
      </c>
      <c r="V969" s="17">
        <v>0.21631305074773199</v>
      </c>
      <c r="W969" s="17">
        <v>0.22822033012182699</v>
      </c>
      <c r="X969" s="17">
        <v>0.18367725060474799</v>
      </c>
      <c r="Y969" s="17">
        <v>0.33554403380037701</v>
      </c>
      <c r="Z969" s="17">
        <v>0.19755883119595399</v>
      </c>
      <c r="AA969" s="17">
        <v>0.198587232396577</v>
      </c>
      <c r="AB969" s="17">
        <v>0.29796240900906101</v>
      </c>
      <c r="AC969" s="17">
        <v>0.35060687048948203</v>
      </c>
      <c r="AD969" s="17">
        <v>0.41464323495504601</v>
      </c>
      <c r="AE969" s="17">
        <v>0.25924150080088998</v>
      </c>
      <c r="AF969" s="17"/>
      <c r="AG969" s="17">
        <v>0.34460068022975998</v>
      </c>
      <c r="AH969" s="17">
        <v>0.11154548007293399</v>
      </c>
      <c r="AI969" s="17">
        <v>0.26366430956293901</v>
      </c>
      <c r="AJ969" s="17">
        <v>0.37125179524311902</v>
      </c>
      <c r="AK969" s="17">
        <v>0.20836261023066399</v>
      </c>
      <c r="AL969" s="17">
        <v>0.205366446505033</v>
      </c>
      <c r="AM969" s="17"/>
      <c r="AN969" s="17">
        <v>0.34942810946901698</v>
      </c>
      <c r="AO969" s="17">
        <v>0.23655920461653199</v>
      </c>
      <c r="AP969" s="17">
        <v>0.14680274996002701</v>
      </c>
      <c r="AQ969" s="17"/>
      <c r="AR969" s="17">
        <v>0.38376900946570502</v>
      </c>
      <c r="AS969" s="17">
        <v>0.31022383907018097</v>
      </c>
      <c r="AT969" s="17">
        <v>0.15648714501238101</v>
      </c>
      <c r="AU969" s="17"/>
      <c r="AV969" s="17">
        <v>0.35616177721595599</v>
      </c>
      <c r="AW969" s="17">
        <v>0.26230987908989201</v>
      </c>
      <c r="AX969" s="17">
        <v>0.15918684887413201</v>
      </c>
      <c r="AY969" s="17"/>
      <c r="AZ969" s="17">
        <v>0.25119529134254098</v>
      </c>
      <c r="BA969" s="17">
        <v>0.18673750208978401</v>
      </c>
    </row>
    <row r="970" spans="2:53" x14ac:dyDescent="0.35">
      <c r="B970" t="s">
        <v>431</v>
      </c>
      <c r="C970" s="17">
        <v>0.45621230839886401</v>
      </c>
      <c r="D970" s="17">
        <v>0.45832028683978498</v>
      </c>
      <c r="E970" s="17">
        <v>0.45593394232638601</v>
      </c>
      <c r="F970" s="17"/>
      <c r="G970" s="17">
        <v>0.44458492212573703</v>
      </c>
      <c r="H970" s="17">
        <v>0.43393237821444902</v>
      </c>
      <c r="I970" s="17">
        <v>0.50018312651734897</v>
      </c>
      <c r="J970" s="17">
        <v>0.475151344688655</v>
      </c>
      <c r="K970" s="17">
        <v>0.46615040110013001</v>
      </c>
      <c r="L970" s="17">
        <v>0.42820820561182499</v>
      </c>
      <c r="M970" s="17"/>
      <c r="N970" s="17">
        <v>0.44174822691321902</v>
      </c>
      <c r="O970" s="17">
        <v>0.46573430077435102</v>
      </c>
      <c r="P970" s="17"/>
      <c r="Q970" s="17">
        <v>0.37816333142367098</v>
      </c>
      <c r="R970" s="17">
        <v>0.40308199335828099</v>
      </c>
      <c r="S970" s="17">
        <v>0.48960922435653298</v>
      </c>
      <c r="T970" s="17">
        <v>0.45025441368907398</v>
      </c>
      <c r="U970" s="17">
        <v>0.38220547473389699</v>
      </c>
      <c r="V970" s="17">
        <v>0.50395478349447198</v>
      </c>
      <c r="W970" s="17">
        <v>0.53224999263554096</v>
      </c>
      <c r="X970" s="17">
        <v>0.48068931717646401</v>
      </c>
      <c r="Y970" s="17">
        <v>0.49447887969279097</v>
      </c>
      <c r="Z970" s="17">
        <v>0.49461414384029401</v>
      </c>
      <c r="AA970" s="17">
        <v>0.49751746779240003</v>
      </c>
      <c r="AB970" s="17">
        <v>0.37426651930814803</v>
      </c>
      <c r="AC970" s="17">
        <v>0.52243693946129999</v>
      </c>
      <c r="AD970" s="17">
        <v>0.48139901392330697</v>
      </c>
      <c r="AE970" s="17">
        <v>0.35726158416189502</v>
      </c>
      <c r="AF970" s="17"/>
      <c r="AG970" s="17">
        <v>0.43995212121014499</v>
      </c>
      <c r="AH970" s="17">
        <v>0.50216020807605199</v>
      </c>
      <c r="AI970" s="17">
        <v>0.39550073841807798</v>
      </c>
      <c r="AJ970" s="17">
        <v>0.42992087047400801</v>
      </c>
      <c r="AK970" s="17">
        <v>0.53293361087094404</v>
      </c>
      <c r="AL970" s="17">
        <v>0.43683923036574401</v>
      </c>
      <c r="AM970" s="17"/>
      <c r="AN970" s="17">
        <v>0.38056599898666799</v>
      </c>
      <c r="AO970" s="17">
        <v>0.49023253382489501</v>
      </c>
      <c r="AP970" s="17">
        <v>0.52682575691815603</v>
      </c>
      <c r="AQ970" s="17"/>
      <c r="AR970" s="17">
        <v>0.41404949629334598</v>
      </c>
      <c r="AS970" s="17">
        <v>0.47135380419086398</v>
      </c>
      <c r="AT970" s="17">
        <v>0.45917527556055199</v>
      </c>
      <c r="AU970" s="17"/>
      <c r="AV970" s="17">
        <v>0.42795530805133603</v>
      </c>
      <c r="AW970" s="17">
        <v>0.47609156701438099</v>
      </c>
      <c r="AX970" s="17">
        <v>0.44954042311347903</v>
      </c>
      <c r="AY970" s="17"/>
      <c r="AZ970" s="17">
        <v>0.452151246948584</v>
      </c>
      <c r="BA970" s="17">
        <v>0.46160081514249102</v>
      </c>
    </row>
    <row r="971" spans="2:53" x14ac:dyDescent="0.35">
      <c r="B971" t="s">
        <v>432</v>
      </c>
      <c r="C971" s="17">
        <v>0.13489233334932599</v>
      </c>
      <c r="D971" s="17">
        <v>0.121658494847284</v>
      </c>
      <c r="E971" s="17">
        <v>0.14577530875800601</v>
      </c>
      <c r="F971" s="17"/>
      <c r="G971" s="17">
        <v>0.18932380940274099</v>
      </c>
      <c r="H971" s="17">
        <v>0.20179651816883001</v>
      </c>
      <c r="I971" s="17">
        <v>0.13679411712932801</v>
      </c>
      <c r="J971" s="17">
        <v>0.12974837007166101</v>
      </c>
      <c r="K971" s="17">
        <v>9.0324978416493396E-2</v>
      </c>
      <c r="L971" s="17">
        <v>0.105173502684205</v>
      </c>
      <c r="M971" s="17"/>
      <c r="N971" s="17">
        <v>0.13911247055029699</v>
      </c>
      <c r="O971" s="17">
        <v>0.132114133137233</v>
      </c>
      <c r="P971" s="17"/>
      <c r="Q971" s="17">
        <v>0.175972006446002</v>
      </c>
      <c r="R971" s="17">
        <v>0.19498922059295901</v>
      </c>
      <c r="S971" s="17">
        <v>0.11969205538632</v>
      </c>
      <c r="T971" s="17">
        <v>0.158877900337972</v>
      </c>
      <c r="U971" s="17">
        <v>0.13352227117422899</v>
      </c>
      <c r="V971" s="17">
        <v>8.4943660046706199E-2</v>
      </c>
      <c r="W971" s="17">
        <v>0.137614410517028</v>
      </c>
      <c r="X971" s="17">
        <v>0.13975937431819199</v>
      </c>
      <c r="Y971" s="17">
        <v>8.7463529621151698E-2</v>
      </c>
      <c r="Z971" s="17">
        <v>0.120927919373855</v>
      </c>
      <c r="AA971" s="17">
        <v>0.186848925165573</v>
      </c>
      <c r="AB971" s="17">
        <v>0.130192302889619</v>
      </c>
      <c r="AC971" s="17">
        <v>2.4499552801792002E-2</v>
      </c>
      <c r="AD971" s="17">
        <v>0</v>
      </c>
      <c r="AE971" s="17">
        <v>8.0005025492421805E-2</v>
      </c>
      <c r="AF971" s="17"/>
      <c r="AG971" s="17">
        <v>0.14241355042805701</v>
      </c>
      <c r="AH971" s="17">
        <v>0.13335922874481301</v>
      </c>
      <c r="AI971" s="17">
        <v>0.23583224642194001</v>
      </c>
      <c r="AJ971" s="17">
        <v>0.11744854174674001</v>
      </c>
      <c r="AK971" s="17">
        <v>8.2996528582348503E-2</v>
      </c>
      <c r="AL971" s="17">
        <v>0.132666755058375</v>
      </c>
      <c r="AM971" s="17"/>
      <c r="AN971" s="17">
        <v>0.14746847296468901</v>
      </c>
      <c r="AO971" s="17">
        <v>0.127259279684519</v>
      </c>
      <c r="AP971" s="17">
        <v>0.123508707152927</v>
      </c>
      <c r="AQ971" s="17"/>
      <c r="AR971" s="17">
        <v>0.148783278176853</v>
      </c>
      <c r="AS971" s="17">
        <v>9.9816973370908099E-2</v>
      </c>
      <c r="AT971" s="17">
        <v>0.142785134163286</v>
      </c>
      <c r="AU971" s="17"/>
      <c r="AV971" s="17">
        <v>7.8918332824211498E-2</v>
      </c>
      <c r="AW971" s="17">
        <v>0.115583769570163</v>
      </c>
      <c r="AX971" s="17">
        <v>0.15951452365956501</v>
      </c>
      <c r="AY971" s="17"/>
      <c r="AZ971" s="17">
        <v>0.148276938300307</v>
      </c>
      <c r="BA971" s="17">
        <v>0.117132682351144</v>
      </c>
    </row>
    <row r="972" spans="2:53" x14ac:dyDescent="0.35">
      <c r="B972" t="s">
        <v>433</v>
      </c>
      <c r="C972" s="17">
        <v>0.18540154889586699</v>
      </c>
      <c r="D972" s="17">
        <v>0.19708343319973501</v>
      </c>
      <c r="E972" s="17">
        <v>0.174056417006514</v>
      </c>
      <c r="F972" s="17"/>
      <c r="G972" s="17">
        <v>0.13087520061462399</v>
      </c>
      <c r="H972" s="17">
        <v>0.147277904588273</v>
      </c>
      <c r="I972" s="17">
        <v>0.169660815269397</v>
      </c>
      <c r="J972" s="17">
        <v>0.19485335846542001</v>
      </c>
      <c r="K972" s="17">
        <v>0.242886516357224</v>
      </c>
      <c r="L972" s="17">
        <v>0.19656898898086</v>
      </c>
      <c r="M972" s="17"/>
      <c r="N972" s="17">
        <v>0.17188975267558801</v>
      </c>
      <c r="O972" s="17">
        <v>0.194296632950551</v>
      </c>
      <c r="P972" s="17"/>
      <c r="Q972" s="17">
        <v>0.21416389329997801</v>
      </c>
      <c r="R972" s="17">
        <v>0.20579559140429801</v>
      </c>
      <c r="S972" s="17">
        <v>0.187785278287598</v>
      </c>
      <c r="T972" s="17">
        <v>0.18333869792208901</v>
      </c>
      <c r="U972" s="17">
        <v>0.24043007829462401</v>
      </c>
      <c r="V972" s="17">
        <v>0.19478850571108999</v>
      </c>
      <c r="W972" s="17">
        <v>0.101915266725604</v>
      </c>
      <c r="X972" s="17">
        <v>0.195874057900596</v>
      </c>
      <c r="Y972" s="17">
        <v>8.2513556885680198E-2</v>
      </c>
      <c r="Z972" s="17">
        <v>0.186899105589896</v>
      </c>
      <c r="AA972" s="17">
        <v>0.11704637464545101</v>
      </c>
      <c r="AB972" s="17">
        <v>0.19757876879317199</v>
      </c>
      <c r="AC972" s="17">
        <v>0.102456637247426</v>
      </c>
      <c r="AD972" s="17">
        <v>0.103957751121647</v>
      </c>
      <c r="AE972" s="17">
        <v>0.303491889544793</v>
      </c>
      <c r="AF972" s="17"/>
      <c r="AG972" s="17">
        <v>7.3033648132037901E-2</v>
      </c>
      <c r="AH972" s="17">
        <v>0.252935083106201</v>
      </c>
      <c r="AI972" s="17">
        <v>0.105002705597043</v>
      </c>
      <c r="AJ972" s="17">
        <v>8.1378792536132297E-2</v>
      </c>
      <c r="AK972" s="17">
        <v>0.17570725031604301</v>
      </c>
      <c r="AL972" s="17">
        <v>0.22512756807084799</v>
      </c>
      <c r="AM972" s="17"/>
      <c r="AN972" s="17">
        <v>0.122537418579626</v>
      </c>
      <c r="AO972" s="17">
        <v>0.145948981874054</v>
      </c>
      <c r="AP972" s="17">
        <v>0.20286278596888899</v>
      </c>
      <c r="AQ972" s="17"/>
      <c r="AR972" s="17">
        <v>5.3398216064096199E-2</v>
      </c>
      <c r="AS972" s="17">
        <v>0.118605383368047</v>
      </c>
      <c r="AT972" s="17">
        <v>0.241552445263781</v>
      </c>
      <c r="AU972" s="17"/>
      <c r="AV972" s="17">
        <v>0.136964581908497</v>
      </c>
      <c r="AW972" s="17">
        <v>0.146014784325564</v>
      </c>
      <c r="AX972" s="17">
        <v>0.23175820435282399</v>
      </c>
      <c r="AY972" s="17"/>
      <c r="AZ972" s="17">
        <v>0.148376523408567</v>
      </c>
      <c r="BA972" s="17">
        <v>0.23452900041658101</v>
      </c>
    </row>
    <row r="973" spans="2:53" x14ac:dyDescent="0.35">
      <c r="C973" s="17"/>
      <c r="D973" s="17"/>
      <c r="E973" s="17"/>
      <c r="F973" s="17"/>
      <c r="G973" s="17"/>
      <c r="H973" s="17"/>
      <c r="I973" s="17"/>
      <c r="J973" s="17"/>
      <c r="K973" s="17"/>
      <c r="L973" s="17"/>
      <c r="M973" s="17"/>
      <c r="N973" s="17"/>
      <c r="O973" s="17"/>
      <c r="P973" s="17"/>
      <c r="Q973" s="17"/>
      <c r="R973" s="17"/>
      <c r="S973" s="17"/>
      <c r="T973" s="17"/>
      <c r="U973" s="17"/>
      <c r="V973" s="17"/>
      <c r="W973" s="17"/>
      <c r="X973" s="17"/>
      <c r="Y973" s="17"/>
      <c r="Z973" s="17"/>
      <c r="AA973" s="17"/>
      <c r="AB973" s="17"/>
      <c r="AC973" s="17"/>
      <c r="AD973" s="17"/>
      <c r="AE973" s="17"/>
      <c r="AF973" s="17"/>
      <c r="AG973" s="17"/>
      <c r="AH973" s="17"/>
      <c r="AI973" s="17"/>
      <c r="AJ973" s="17"/>
      <c r="AK973" s="17"/>
      <c r="AL973" s="17"/>
      <c r="AM973" s="17"/>
      <c r="AN973" s="17"/>
      <c r="AO973" s="17"/>
      <c r="AP973" s="17"/>
      <c r="AQ973" s="17"/>
      <c r="AR973" s="17"/>
      <c r="AS973" s="17"/>
      <c r="AT973" s="17"/>
      <c r="AU973" s="17"/>
      <c r="AV973" s="17"/>
      <c r="AW973" s="17"/>
      <c r="AX973" s="17"/>
      <c r="AY973" s="17"/>
      <c r="AZ973" s="17"/>
      <c r="BA973" s="17"/>
    </row>
    <row r="974" spans="2:53" x14ac:dyDescent="0.35">
      <c r="B974" s="6" t="s">
        <v>436</v>
      </c>
      <c r="C974" s="17"/>
      <c r="D974" s="17"/>
      <c r="E974" s="17"/>
      <c r="F974" s="17"/>
      <c r="G974" s="17"/>
      <c r="H974" s="17"/>
      <c r="I974" s="17"/>
      <c r="J974" s="17"/>
      <c r="K974" s="17"/>
      <c r="L974" s="17"/>
      <c r="M974" s="17"/>
      <c r="N974" s="17"/>
      <c r="O974" s="17"/>
      <c r="P974" s="17"/>
      <c r="Q974" s="17"/>
      <c r="R974" s="17"/>
      <c r="S974" s="17"/>
      <c r="T974" s="17"/>
      <c r="U974" s="17"/>
      <c r="V974" s="17"/>
      <c r="W974" s="17"/>
      <c r="X974" s="17"/>
      <c r="Y974" s="17"/>
      <c r="Z974" s="17"/>
      <c r="AA974" s="17"/>
      <c r="AB974" s="17"/>
      <c r="AC974" s="17"/>
      <c r="AD974" s="17"/>
      <c r="AE974" s="17"/>
      <c r="AF974" s="17"/>
      <c r="AG974" s="17"/>
      <c r="AH974" s="17"/>
      <c r="AI974" s="17"/>
      <c r="AJ974" s="17"/>
      <c r="AK974" s="17"/>
      <c r="AL974" s="17"/>
      <c r="AM974" s="17"/>
      <c r="AN974" s="17"/>
      <c r="AO974" s="17"/>
      <c r="AP974" s="17"/>
      <c r="AQ974" s="17"/>
      <c r="AR974" s="17"/>
      <c r="AS974" s="17"/>
      <c r="AT974" s="17"/>
      <c r="AU974" s="17"/>
      <c r="AV974" s="17"/>
      <c r="AW974" s="17"/>
      <c r="AX974" s="17"/>
      <c r="AY974" s="17"/>
      <c r="AZ974" s="17"/>
      <c r="BA974" s="17"/>
    </row>
    <row r="975" spans="2:53" x14ac:dyDescent="0.35">
      <c r="B975" s="21" t="s">
        <v>86</v>
      </c>
      <c r="C975" s="17"/>
      <c r="D975" s="17"/>
      <c r="E975" s="17"/>
      <c r="F975" s="17"/>
      <c r="G975" s="17"/>
      <c r="H975" s="17"/>
      <c r="I975" s="17"/>
      <c r="J975" s="17"/>
      <c r="K975" s="17"/>
      <c r="L975" s="17"/>
      <c r="M975" s="17"/>
      <c r="N975" s="17"/>
      <c r="O975" s="17"/>
      <c r="P975" s="17"/>
      <c r="Q975" s="17"/>
      <c r="R975" s="17"/>
      <c r="S975" s="17"/>
      <c r="T975" s="17"/>
      <c r="U975" s="17"/>
      <c r="V975" s="17"/>
      <c r="W975" s="17"/>
      <c r="X975" s="17"/>
      <c r="Y975" s="17"/>
      <c r="Z975" s="17"/>
      <c r="AA975" s="17"/>
      <c r="AB975" s="17"/>
      <c r="AC975" s="17"/>
      <c r="AD975" s="17"/>
      <c r="AE975" s="17"/>
      <c r="AF975" s="17"/>
      <c r="AG975" s="17"/>
      <c r="AH975" s="17"/>
      <c r="AI975" s="17"/>
      <c r="AJ975" s="17"/>
      <c r="AK975" s="17"/>
      <c r="AL975" s="17"/>
      <c r="AM975" s="17"/>
      <c r="AN975" s="17"/>
      <c r="AO975" s="17"/>
      <c r="AP975" s="17"/>
      <c r="AQ975" s="17"/>
      <c r="AR975" s="17"/>
      <c r="AS975" s="17"/>
      <c r="AT975" s="17"/>
      <c r="AU975" s="17"/>
      <c r="AV975" s="17"/>
      <c r="AW975" s="17"/>
      <c r="AX975" s="17"/>
      <c r="AY975" s="17"/>
      <c r="AZ975" s="17"/>
      <c r="BA975" s="17"/>
    </row>
    <row r="976" spans="2:53" x14ac:dyDescent="0.35">
      <c r="B976" t="s">
        <v>435</v>
      </c>
      <c r="C976" s="17">
        <v>8.6955094936532806E-2</v>
      </c>
      <c r="D976" s="17">
        <v>8.8226847930121102E-2</v>
      </c>
      <c r="E976" s="17">
        <v>8.4689116298243106E-2</v>
      </c>
      <c r="F976" s="17"/>
      <c r="G976" s="17">
        <v>0.112201019615599</v>
      </c>
      <c r="H976" s="17">
        <v>0.115975361530544</v>
      </c>
      <c r="I976" s="17">
        <v>9.3365100495325704E-2</v>
      </c>
      <c r="J976" s="17">
        <v>6.7087677413968705E-2</v>
      </c>
      <c r="K976" s="17">
        <v>8.2772976212820704E-2</v>
      </c>
      <c r="L976" s="17">
        <v>7.2173605733663299E-2</v>
      </c>
      <c r="M976" s="17"/>
      <c r="N976" s="17">
        <v>9.2058597816955801E-2</v>
      </c>
      <c r="O976" s="17">
        <v>8.3595357537107201E-2</v>
      </c>
      <c r="P976" s="17"/>
      <c r="Q976" s="17">
        <v>0.10155511335591</v>
      </c>
      <c r="R976" s="17">
        <v>8.0014018330851505E-2</v>
      </c>
      <c r="S976" s="17">
        <v>0.114547938633841</v>
      </c>
      <c r="T976" s="17">
        <v>0.130827188964494</v>
      </c>
      <c r="U976" s="17">
        <v>7.0302083097281504E-2</v>
      </c>
      <c r="V976" s="17">
        <v>8.4486106050333604E-2</v>
      </c>
      <c r="W976" s="17">
        <v>9.1156477459476901E-2</v>
      </c>
      <c r="X976" s="17">
        <v>5.7546241246273201E-2</v>
      </c>
      <c r="Y976" s="17">
        <v>3.7053172948916899E-2</v>
      </c>
      <c r="Z976" s="17">
        <v>4.5975391620052999E-2</v>
      </c>
      <c r="AA976" s="17">
        <v>6.5744974360462102E-2</v>
      </c>
      <c r="AB976" s="17">
        <v>2.9946318478221299E-2</v>
      </c>
      <c r="AC976" s="17">
        <v>0.16679886678122399</v>
      </c>
      <c r="AD976" s="17">
        <v>0.16299856789786499</v>
      </c>
      <c r="AE976" s="17">
        <v>8.82088543780956E-2</v>
      </c>
      <c r="AF976" s="17"/>
      <c r="AG976" s="17">
        <v>0.10383977661766999</v>
      </c>
      <c r="AH976" s="17">
        <v>7.3615889666499401E-2</v>
      </c>
      <c r="AI976" s="17">
        <v>0.12053956633168</v>
      </c>
      <c r="AJ976" s="17">
        <v>9.8701502966679094E-2</v>
      </c>
      <c r="AK976" s="17">
        <v>9.14044052980829E-2</v>
      </c>
      <c r="AL976" s="17">
        <v>7.3295396783584293E-2</v>
      </c>
      <c r="AM976" s="17"/>
      <c r="AN976" s="17">
        <v>0.104090442255766</v>
      </c>
      <c r="AO976" s="17">
        <v>8.3796928480452504E-2</v>
      </c>
      <c r="AP976" s="17">
        <v>8.7537742948602199E-2</v>
      </c>
      <c r="AQ976" s="17"/>
      <c r="AR976" s="17">
        <v>0.166375441629358</v>
      </c>
      <c r="AS976" s="17">
        <v>9.2174233562401203E-2</v>
      </c>
      <c r="AT976" s="17">
        <v>7.7943975401291193E-2</v>
      </c>
      <c r="AU976" s="17"/>
      <c r="AV976" s="17">
        <v>0.18750809414643799</v>
      </c>
      <c r="AW976" s="17">
        <v>7.2668130582974902E-2</v>
      </c>
      <c r="AX976" s="17">
        <v>9.0955400137594206E-2</v>
      </c>
      <c r="AY976" s="17"/>
      <c r="AZ976" s="17">
        <v>0.105012059703761</v>
      </c>
      <c r="BA976" s="17">
        <v>6.2995822808076599E-2</v>
      </c>
    </row>
    <row r="977" spans="2:53" x14ac:dyDescent="0.35">
      <c r="B977" t="s">
        <v>271</v>
      </c>
      <c r="C977" s="17">
        <v>0.25754029016888202</v>
      </c>
      <c r="D977" s="17">
        <v>0.28057670899555398</v>
      </c>
      <c r="E977" s="17">
        <v>0.235439931649565</v>
      </c>
      <c r="F977" s="17"/>
      <c r="G977" s="17">
        <v>0.25385586791116999</v>
      </c>
      <c r="H977" s="17">
        <v>0.29685897368053099</v>
      </c>
      <c r="I977" s="17">
        <v>0.29417490027488802</v>
      </c>
      <c r="J977" s="17">
        <v>0.24314346865786601</v>
      </c>
      <c r="K977" s="17">
        <v>0.232104822198479</v>
      </c>
      <c r="L977" s="17">
        <v>0.239546591695005</v>
      </c>
      <c r="M977" s="17"/>
      <c r="N977" s="17">
        <v>0.28875378345493102</v>
      </c>
      <c r="O977" s="17">
        <v>0.236991827041304</v>
      </c>
      <c r="P977" s="17"/>
      <c r="Q977" s="17">
        <v>0.20427815614564901</v>
      </c>
      <c r="R977" s="17">
        <v>0.245375840586432</v>
      </c>
      <c r="S977" s="17">
        <v>0.25706576488595401</v>
      </c>
      <c r="T977" s="17">
        <v>0.22777688683487801</v>
      </c>
      <c r="U977" s="17">
        <v>0.291709326542194</v>
      </c>
      <c r="V977" s="17">
        <v>0.197122369408952</v>
      </c>
      <c r="W977" s="17">
        <v>0.30711695301057301</v>
      </c>
      <c r="X977" s="17">
        <v>0.29590382418460898</v>
      </c>
      <c r="Y977" s="17">
        <v>0.27193519020186602</v>
      </c>
      <c r="Z977" s="17">
        <v>0.36447263706657701</v>
      </c>
      <c r="AA977" s="17">
        <v>0.284280250427001</v>
      </c>
      <c r="AB977" s="17">
        <v>0.22783507284061899</v>
      </c>
      <c r="AC977" s="17">
        <v>0.24661405804748601</v>
      </c>
      <c r="AD977" s="17">
        <v>0.26861070131748999</v>
      </c>
      <c r="AE977" s="17">
        <v>0.26613815594456902</v>
      </c>
      <c r="AF977" s="17"/>
      <c r="AG977" s="17">
        <v>0.35827973810127001</v>
      </c>
      <c r="AH977" s="17">
        <v>0.159475076540955</v>
      </c>
      <c r="AI977" s="17">
        <v>0.44198178327886301</v>
      </c>
      <c r="AJ977" s="17">
        <v>0.33010037532259501</v>
      </c>
      <c r="AK977" s="17">
        <v>0.27294496172514399</v>
      </c>
      <c r="AL977" s="17">
        <v>0.21563480916615299</v>
      </c>
      <c r="AM977" s="17"/>
      <c r="AN977" s="17">
        <v>0.34090369250800401</v>
      </c>
      <c r="AO977" s="17">
        <v>0.30793456760344901</v>
      </c>
      <c r="AP977" s="17">
        <v>0.207381220347433</v>
      </c>
      <c r="AQ977" s="17"/>
      <c r="AR977" s="17">
        <v>0.41442521720856301</v>
      </c>
      <c r="AS977" s="17">
        <v>0.32796598078987599</v>
      </c>
      <c r="AT977" s="17">
        <v>0.20732053289220001</v>
      </c>
      <c r="AU977" s="17"/>
      <c r="AV977" s="17">
        <v>0.41208341655352199</v>
      </c>
      <c r="AW977" s="17">
        <v>0.29613506498381598</v>
      </c>
      <c r="AX977" s="17">
        <v>0.19251380289535899</v>
      </c>
      <c r="AY977" s="17"/>
      <c r="AZ977" s="17">
        <v>0.29278187305897402</v>
      </c>
      <c r="BA977" s="17">
        <v>0.21077923782227001</v>
      </c>
    </row>
    <row r="978" spans="2:53" x14ac:dyDescent="0.35">
      <c r="B978" t="s">
        <v>272</v>
      </c>
      <c r="C978" s="17">
        <v>0.35767874174018799</v>
      </c>
      <c r="D978" s="17">
        <v>0.35098100159913498</v>
      </c>
      <c r="E978" s="17">
        <v>0.36502567927171498</v>
      </c>
      <c r="F978" s="17"/>
      <c r="G978" s="17">
        <v>0.34291724150658098</v>
      </c>
      <c r="H978" s="17">
        <v>0.33758081250799499</v>
      </c>
      <c r="I978" s="17">
        <v>0.32581904053848998</v>
      </c>
      <c r="J978" s="17">
        <v>0.35606008340284501</v>
      </c>
      <c r="K978" s="17">
        <v>0.35228631167995</v>
      </c>
      <c r="L978" s="17">
        <v>0.39862810209532501</v>
      </c>
      <c r="M978" s="17"/>
      <c r="N978" s="17">
        <v>0.35658985213322297</v>
      </c>
      <c r="O978" s="17">
        <v>0.35839557941464101</v>
      </c>
      <c r="P978" s="17"/>
      <c r="Q978" s="17">
        <v>0.34473199173063401</v>
      </c>
      <c r="R978" s="17">
        <v>0.365058342807283</v>
      </c>
      <c r="S978" s="17">
        <v>0.31322722608504699</v>
      </c>
      <c r="T978" s="17">
        <v>0.364537197333139</v>
      </c>
      <c r="U978" s="17">
        <v>0.30048587724438902</v>
      </c>
      <c r="V978" s="17">
        <v>0.38005517386597498</v>
      </c>
      <c r="W978" s="17">
        <v>0.321319735683255</v>
      </c>
      <c r="X978" s="17">
        <v>0.42728609857508099</v>
      </c>
      <c r="Y978" s="17">
        <v>0.45447310357821702</v>
      </c>
      <c r="Z978" s="17">
        <v>0.30445117413322698</v>
      </c>
      <c r="AA978" s="17">
        <v>0.37992760321222602</v>
      </c>
      <c r="AB978" s="17">
        <v>0.51911336071666703</v>
      </c>
      <c r="AC978" s="17">
        <v>0.259464831554858</v>
      </c>
      <c r="AD978" s="17">
        <v>0.36270036325648702</v>
      </c>
      <c r="AE978" s="17">
        <v>0.36936119579346499</v>
      </c>
      <c r="AF978" s="17"/>
      <c r="AG978" s="17">
        <v>0.36346376581394202</v>
      </c>
      <c r="AH978" s="17">
        <v>0.31975434912452599</v>
      </c>
      <c r="AI978" s="17">
        <v>0.317853844964048</v>
      </c>
      <c r="AJ978" s="17">
        <v>0.38054999532190198</v>
      </c>
      <c r="AK978" s="17">
        <v>0.42461045901570899</v>
      </c>
      <c r="AL978" s="17">
        <v>0.37504362364001198</v>
      </c>
      <c r="AM978" s="17"/>
      <c r="AN978" s="17">
        <v>0.35728601343125299</v>
      </c>
      <c r="AO978" s="17">
        <v>0.36260033476950299</v>
      </c>
      <c r="AP978" s="17">
        <v>0.366824057974383</v>
      </c>
      <c r="AQ978" s="17"/>
      <c r="AR978" s="17">
        <v>0.26732472780820099</v>
      </c>
      <c r="AS978" s="17">
        <v>0.39012247780860598</v>
      </c>
      <c r="AT978" s="17">
        <v>0.35670010975463501</v>
      </c>
      <c r="AU978" s="17"/>
      <c r="AV978" s="17">
        <v>0.289239061810598</v>
      </c>
      <c r="AW978" s="17">
        <v>0.39219836594677299</v>
      </c>
      <c r="AX978" s="17">
        <v>0.34976402700633602</v>
      </c>
      <c r="AY978" s="17"/>
      <c r="AZ978" s="17">
        <v>0.35078081997265698</v>
      </c>
      <c r="BA978" s="17">
        <v>0.36683139762004102</v>
      </c>
    </row>
    <row r="979" spans="2:53" x14ac:dyDescent="0.35">
      <c r="B979" t="s">
        <v>273</v>
      </c>
      <c r="C979" s="17">
        <v>0.110939752843196</v>
      </c>
      <c r="D979" s="17">
        <v>0.111419769579989</v>
      </c>
      <c r="E979" s="17">
        <v>0.110901588494233</v>
      </c>
      <c r="F979" s="17"/>
      <c r="G979" s="17">
        <v>0.101741335779603</v>
      </c>
      <c r="H979" s="17">
        <v>0.118341156329118</v>
      </c>
      <c r="I979" s="17">
        <v>0.12318351777377901</v>
      </c>
      <c r="J979" s="17">
        <v>0.119431667311676</v>
      </c>
      <c r="K979" s="17">
        <v>9.9269916471330405E-2</v>
      </c>
      <c r="L979" s="17">
        <v>0.104614509904322</v>
      </c>
      <c r="M979" s="17"/>
      <c r="N979" s="17">
        <v>0.105520840917113</v>
      </c>
      <c r="O979" s="17">
        <v>0.11450713028744</v>
      </c>
      <c r="P979" s="17"/>
      <c r="Q979" s="17">
        <v>7.6435646839835406E-2</v>
      </c>
      <c r="R979" s="17">
        <v>0.124759654638156</v>
      </c>
      <c r="S979" s="17">
        <v>5.9233912940468397E-2</v>
      </c>
      <c r="T979" s="17">
        <v>0.12710512980945601</v>
      </c>
      <c r="U979" s="17">
        <v>0.156801673742437</v>
      </c>
      <c r="V979" s="17">
        <v>0.122465188456999</v>
      </c>
      <c r="W979" s="17">
        <v>0.13722402844919199</v>
      </c>
      <c r="X979" s="17">
        <v>9.7941065549349005E-2</v>
      </c>
      <c r="Y979" s="17">
        <v>0.116485252775984</v>
      </c>
      <c r="Z979" s="17">
        <v>7.6232907081524595E-2</v>
      </c>
      <c r="AA979" s="17">
        <v>9.1282457207559606E-2</v>
      </c>
      <c r="AB979" s="17">
        <v>0.121633474166253</v>
      </c>
      <c r="AC979" s="17">
        <v>0.29521608086881201</v>
      </c>
      <c r="AD979" s="17">
        <v>8.5309283339100303E-2</v>
      </c>
      <c r="AE979" s="17">
        <v>5.5945907047978999E-2</v>
      </c>
      <c r="AF979" s="17"/>
      <c r="AG979" s="17">
        <v>8.3570368959858907E-2</v>
      </c>
      <c r="AH979" s="17">
        <v>0.20390523686576001</v>
      </c>
      <c r="AI979" s="17">
        <v>5.9757417337208803E-2</v>
      </c>
      <c r="AJ979" s="17">
        <v>0.108809341989999</v>
      </c>
      <c r="AK979" s="17">
        <v>7.3113825622588197E-2</v>
      </c>
      <c r="AL979" s="17">
        <v>8.7631996503267903E-2</v>
      </c>
      <c r="AM979" s="17"/>
      <c r="AN979" s="17">
        <v>7.8115211452383801E-2</v>
      </c>
      <c r="AO979" s="17">
        <v>0.10296190318786</v>
      </c>
      <c r="AP979" s="17">
        <v>0.147387911273337</v>
      </c>
      <c r="AQ979" s="17"/>
      <c r="AR979" s="17">
        <v>5.91360316306603E-2</v>
      </c>
      <c r="AS979" s="17">
        <v>9.4727374342375603E-2</v>
      </c>
      <c r="AT979" s="17">
        <v>0.133904513419179</v>
      </c>
      <c r="AU979" s="17"/>
      <c r="AV979" s="17">
        <v>3.95584818845163E-2</v>
      </c>
      <c r="AW979" s="17">
        <v>0.117216388653836</v>
      </c>
      <c r="AX979" s="17">
        <v>0.11911838505831999</v>
      </c>
      <c r="AY979" s="17"/>
      <c r="AZ979" s="17">
        <v>0.109488887516429</v>
      </c>
      <c r="BA979" s="17">
        <v>0.112864864711878</v>
      </c>
    </row>
    <row r="980" spans="2:53" x14ac:dyDescent="0.35">
      <c r="B980" t="s">
        <v>274</v>
      </c>
      <c r="C980" s="17">
        <v>6.5360823407725699E-2</v>
      </c>
      <c r="D980" s="17">
        <v>7.8288520079913104E-2</v>
      </c>
      <c r="E980" s="17">
        <v>5.3882537825220803E-2</v>
      </c>
      <c r="F980" s="17"/>
      <c r="G980" s="17">
        <v>7.3468942082836997E-2</v>
      </c>
      <c r="H980" s="17">
        <v>8.0940025974565302E-2</v>
      </c>
      <c r="I980" s="17">
        <v>5.5164169534246597E-2</v>
      </c>
      <c r="J980" s="17">
        <v>7.6260437600473505E-2</v>
      </c>
      <c r="K980" s="17">
        <v>5.3472230536756198E-2</v>
      </c>
      <c r="L980" s="17">
        <v>5.9776703347024E-2</v>
      </c>
      <c r="M980" s="17"/>
      <c r="N980" s="17">
        <v>6.4609993746090402E-2</v>
      </c>
      <c r="O980" s="17">
        <v>6.5855109499827397E-2</v>
      </c>
      <c r="P980" s="17"/>
      <c r="Q980" s="17">
        <v>6.2617238873097197E-2</v>
      </c>
      <c r="R980" s="17">
        <v>5.5138532782902101E-2</v>
      </c>
      <c r="S980" s="17">
        <v>9.3977487220039901E-2</v>
      </c>
      <c r="T980" s="17">
        <v>3.5877523579295002E-2</v>
      </c>
      <c r="U980" s="17">
        <v>7.8682047411325798E-2</v>
      </c>
      <c r="V980" s="17">
        <v>6.0632494471652101E-2</v>
      </c>
      <c r="W980" s="17">
        <v>5.8768275600031401E-2</v>
      </c>
      <c r="X980" s="17">
        <v>5.0581418450752799E-2</v>
      </c>
      <c r="Y980" s="17">
        <v>4.9331409364662897E-2</v>
      </c>
      <c r="Z980" s="17">
        <v>0.11803870640217</v>
      </c>
      <c r="AA980" s="17">
        <v>0.117956244321021</v>
      </c>
      <c r="AB980" s="17">
        <v>1.3937540711575399E-2</v>
      </c>
      <c r="AC980" s="17">
        <v>3.1906162747620002E-2</v>
      </c>
      <c r="AD980" s="17">
        <v>4.1325478009677397E-2</v>
      </c>
      <c r="AE980" s="17">
        <v>9.95645052392993E-2</v>
      </c>
      <c r="AF980" s="17"/>
      <c r="AG980" s="17">
        <v>2.8411900104469801E-2</v>
      </c>
      <c r="AH980" s="17">
        <v>0.139141284062124</v>
      </c>
      <c r="AI980" s="17">
        <v>4.2226749414385902E-2</v>
      </c>
      <c r="AJ980" s="17">
        <v>2.1868812409751599E-2</v>
      </c>
      <c r="AK980" s="17">
        <v>2.8357501243812699E-2</v>
      </c>
      <c r="AL980" s="17">
        <v>7.2391483021365402E-2</v>
      </c>
      <c r="AM980" s="17"/>
      <c r="AN980" s="17">
        <v>3.9878144890969802E-2</v>
      </c>
      <c r="AO980" s="17">
        <v>4.46588137581658E-2</v>
      </c>
      <c r="AP980" s="17">
        <v>9.4041622439609798E-2</v>
      </c>
      <c r="AQ980" s="17"/>
      <c r="AR980" s="17">
        <v>6.30794762188948E-2</v>
      </c>
      <c r="AS980" s="17">
        <v>2.7497264410983099E-2</v>
      </c>
      <c r="AT980" s="17">
        <v>9.5367314795348407E-2</v>
      </c>
      <c r="AU980" s="17"/>
      <c r="AV980" s="17">
        <v>4.41023483246838E-2</v>
      </c>
      <c r="AW980" s="17">
        <v>4.2891784950191497E-2</v>
      </c>
      <c r="AX980" s="17">
        <v>0.10648405856273201</v>
      </c>
      <c r="AY980" s="17"/>
      <c r="AZ980" s="17">
        <v>6.2398888344395997E-2</v>
      </c>
      <c r="BA980" s="17">
        <v>6.9290930661295103E-2</v>
      </c>
    </row>
    <row r="981" spans="2:53" x14ac:dyDescent="0.35">
      <c r="B981" t="s">
        <v>130</v>
      </c>
      <c r="C981" s="17">
        <v>0.12152529690347499</v>
      </c>
      <c r="D981" s="17">
        <v>9.0507151815287901E-2</v>
      </c>
      <c r="E981" s="17">
        <v>0.150061146461023</v>
      </c>
      <c r="F981" s="17"/>
      <c r="G981" s="17">
        <v>0.115815593104209</v>
      </c>
      <c r="H981" s="17">
        <v>5.0303669977246501E-2</v>
      </c>
      <c r="I981" s="17">
        <v>0.10829327138327099</v>
      </c>
      <c r="J981" s="17">
        <v>0.138016665613171</v>
      </c>
      <c r="K981" s="17">
        <v>0.18009374290066399</v>
      </c>
      <c r="L981" s="17">
        <v>0.12526048722465999</v>
      </c>
      <c r="M981" s="17"/>
      <c r="N981" s="17">
        <v>9.2466931931686494E-2</v>
      </c>
      <c r="O981" s="17">
        <v>0.140654996219681</v>
      </c>
      <c r="P981" s="17"/>
      <c r="Q981" s="17">
        <v>0.210381853054873</v>
      </c>
      <c r="R981" s="17">
        <v>0.12965361085437599</v>
      </c>
      <c r="S981" s="17">
        <v>0.16194767023464901</v>
      </c>
      <c r="T981" s="17">
        <v>0.113876073478737</v>
      </c>
      <c r="U981" s="17">
        <v>0.102018991962372</v>
      </c>
      <c r="V981" s="17">
        <v>0.15523866774608799</v>
      </c>
      <c r="W981" s="17">
        <v>8.4414529797471494E-2</v>
      </c>
      <c r="X981" s="17">
        <v>7.0741351993934803E-2</v>
      </c>
      <c r="Y981" s="17">
        <v>7.0721871130353303E-2</v>
      </c>
      <c r="Z981" s="17">
        <v>9.0829183696447602E-2</v>
      </c>
      <c r="AA981" s="17">
        <v>6.0808470471730401E-2</v>
      </c>
      <c r="AB981" s="17">
        <v>8.7534233086664498E-2</v>
      </c>
      <c r="AC981" s="17">
        <v>0</v>
      </c>
      <c r="AD981" s="17">
        <v>7.9055606179380997E-2</v>
      </c>
      <c r="AE981" s="17">
        <v>0.12078138159659201</v>
      </c>
      <c r="AF981" s="17"/>
      <c r="AG981" s="17">
        <v>6.2434450402789103E-2</v>
      </c>
      <c r="AH981" s="17">
        <v>0.104108163740136</v>
      </c>
      <c r="AI981" s="17">
        <v>1.7640638673815101E-2</v>
      </c>
      <c r="AJ981" s="17">
        <v>5.9969971989073903E-2</v>
      </c>
      <c r="AK981" s="17">
        <v>0.109568847094663</v>
      </c>
      <c r="AL981" s="17">
        <v>0.17600269088561701</v>
      </c>
      <c r="AM981" s="17"/>
      <c r="AN981" s="17">
        <v>7.9726495461623206E-2</v>
      </c>
      <c r="AO981" s="17">
        <v>9.8047452200570095E-2</v>
      </c>
      <c r="AP981" s="17">
        <v>9.6827445016635094E-2</v>
      </c>
      <c r="AQ981" s="17"/>
      <c r="AR981" s="17">
        <v>2.9659105504323199E-2</v>
      </c>
      <c r="AS981" s="17">
        <v>6.7512669085758106E-2</v>
      </c>
      <c r="AT981" s="17">
        <v>0.12876355373734599</v>
      </c>
      <c r="AU981" s="17"/>
      <c r="AV981" s="17">
        <v>2.75085972802428E-2</v>
      </c>
      <c r="AW981" s="17">
        <v>7.8890264882407607E-2</v>
      </c>
      <c r="AX981" s="17">
        <v>0.141164326339659</v>
      </c>
      <c r="AY981" s="17"/>
      <c r="AZ981" s="17">
        <v>7.9537471403782797E-2</v>
      </c>
      <c r="BA981" s="17">
        <v>0.17723774637643899</v>
      </c>
    </row>
    <row r="982" spans="2:53" x14ac:dyDescent="0.35">
      <c r="C982" s="17"/>
      <c r="D982" s="17"/>
      <c r="E982" s="17"/>
      <c r="F982" s="17"/>
      <c r="G982" s="17"/>
      <c r="H982" s="17"/>
      <c r="I982" s="17"/>
      <c r="J982" s="17"/>
      <c r="K982" s="17"/>
      <c r="L982" s="17"/>
      <c r="M982" s="17"/>
      <c r="N982" s="17"/>
      <c r="O982" s="17"/>
      <c r="P982" s="17"/>
      <c r="Q982" s="17"/>
      <c r="R982" s="17"/>
      <c r="S982" s="17"/>
      <c r="T982" s="17"/>
      <c r="U982" s="17"/>
      <c r="V982" s="17"/>
      <c r="W982" s="17"/>
      <c r="X982" s="17"/>
      <c r="Y982" s="17"/>
      <c r="Z982" s="17"/>
      <c r="AA982" s="17"/>
      <c r="AB982" s="17"/>
      <c r="AC982" s="17"/>
      <c r="AD982" s="17"/>
      <c r="AE982" s="17"/>
      <c r="AF982" s="17"/>
      <c r="AG982" s="17"/>
      <c r="AH982" s="17"/>
      <c r="AI982" s="17"/>
      <c r="AJ982" s="17"/>
      <c r="AK982" s="17"/>
      <c r="AL982" s="17"/>
      <c r="AM982" s="17"/>
      <c r="AN982" s="17"/>
      <c r="AO982" s="17"/>
      <c r="AP982" s="17"/>
      <c r="AQ982" s="17"/>
      <c r="AR982" s="17"/>
      <c r="AS982" s="17"/>
      <c r="AT982" s="17"/>
      <c r="AU982" s="17"/>
      <c r="AV982" s="17"/>
      <c r="AW982" s="17"/>
      <c r="AX982" s="17"/>
      <c r="AY982" s="17"/>
      <c r="AZ982" s="17"/>
      <c r="BA982" s="17"/>
    </row>
    <row r="983" spans="2:53" x14ac:dyDescent="0.35">
      <c r="B983" s="6" t="s">
        <v>131</v>
      </c>
      <c r="C983" s="17"/>
      <c r="D983" s="17"/>
      <c r="E983" s="17"/>
      <c r="F983" s="17"/>
      <c r="G983" s="17"/>
      <c r="H983" s="17"/>
      <c r="I983" s="17"/>
      <c r="J983" s="17"/>
      <c r="K983" s="17"/>
      <c r="L983" s="17"/>
      <c r="M983" s="17"/>
      <c r="N983" s="17"/>
      <c r="O983" s="17"/>
      <c r="P983" s="17"/>
      <c r="Q983" s="17"/>
      <c r="R983" s="17"/>
      <c r="S983" s="17"/>
      <c r="T983" s="17"/>
      <c r="U983" s="17"/>
      <c r="V983" s="17"/>
      <c r="W983" s="17"/>
      <c r="X983" s="17"/>
      <c r="Y983" s="17"/>
      <c r="Z983" s="17"/>
      <c r="AA983" s="17"/>
      <c r="AB983" s="17"/>
      <c r="AC983" s="17"/>
      <c r="AD983" s="17"/>
      <c r="AE983" s="17"/>
      <c r="AF983" s="17"/>
      <c r="AG983" s="17"/>
      <c r="AH983" s="17"/>
      <c r="AI983" s="17"/>
      <c r="AJ983" s="17"/>
      <c r="AK983" s="17"/>
      <c r="AL983" s="17"/>
      <c r="AM983" s="17"/>
      <c r="AN983" s="17"/>
      <c r="AO983" s="17"/>
      <c r="AP983" s="17"/>
      <c r="AQ983" s="17"/>
      <c r="AR983" s="17"/>
      <c r="AS983" s="17"/>
      <c r="AT983" s="17"/>
      <c r="AU983" s="17"/>
      <c r="AV983" s="17"/>
      <c r="AW983" s="17"/>
      <c r="AX983" s="17"/>
      <c r="AY983" s="17"/>
      <c r="AZ983" s="17"/>
      <c r="BA983" s="17"/>
    </row>
    <row r="984" spans="2:53" x14ac:dyDescent="0.35">
      <c r="B984" s="21" t="s">
        <v>86</v>
      </c>
      <c r="C984" s="17"/>
      <c r="D984" s="17"/>
      <c r="E984" s="17"/>
      <c r="F984" s="17"/>
      <c r="G984" s="17"/>
      <c r="H984" s="17"/>
      <c r="I984" s="17"/>
      <c r="J984" s="17"/>
      <c r="K984" s="17"/>
      <c r="L984" s="17"/>
      <c r="M984" s="17"/>
      <c r="N984" s="17"/>
      <c r="O984" s="17"/>
      <c r="P984" s="17"/>
      <c r="Q984" s="17"/>
      <c r="R984" s="17"/>
      <c r="S984" s="17"/>
      <c r="T984" s="17"/>
      <c r="U984" s="17"/>
      <c r="V984" s="17"/>
      <c r="W984" s="17"/>
      <c r="X984" s="17"/>
      <c r="Y984" s="17"/>
      <c r="Z984" s="17"/>
      <c r="AA984" s="17"/>
      <c r="AB984" s="17"/>
      <c r="AC984" s="17"/>
      <c r="AD984" s="17"/>
      <c r="AE984" s="17"/>
      <c r="AF984" s="17"/>
      <c r="AG984" s="17"/>
      <c r="AH984" s="17"/>
      <c r="AI984" s="17"/>
      <c r="AJ984" s="17"/>
      <c r="AK984" s="17"/>
      <c r="AL984" s="17"/>
      <c r="AM984" s="17"/>
      <c r="AN984" s="17"/>
      <c r="AO984" s="17"/>
      <c r="AP984" s="17"/>
      <c r="AQ984" s="17"/>
      <c r="AR984" s="17"/>
      <c r="AS984" s="17"/>
      <c r="AT984" s="17"/>
      <c r="AU984" s="17"/>
      <c r="AV984" s="17"/>
      <c r="AW984" s="17"/>
      <c r="AX984" s="17"/>
      <c r="AY984" s="17"/>
      <c r="AZ984" s="17"/>
      <c r="BA984" s="17"/>
    </row>
    <row r="985" spans="2:53" x14ac:dyDescent="0.35">
      <c r="B985" t="s">
        <v>437</v>
      </c>
      <c r="C985" s="17">
        <v>0.411484740940809</v>
      </c>
      <c r="D985" s="17">
        <v>0.40915403510061099</v>
      </c>
      <c r="E985" s="17">
        <v>0.41450530152213799</v>
      </c>
      <c r="F985" s="17"/>
      <c r="G985" s="17">
        <v>0.434812874143714</v>
      </c>
      <c r="H985" s="17">
        <v>0.50391627518085602</v>
      </c>
      <c r="I985" s="17">
        <v>0.37238640096767001</v>
      </c>
      <c r="J985" s="17">
        <v>0.37476638198585899</v>
      </c>
      <c r="K985" s="17">
        <v>0.398703042636261</v>
      </c>
      <c r="L985" s="17">
        <v>0.40560304491779597</v>
      </c>
      <c r="M985" s="17"/>
      <c r="N985" s="17">
        <v>0.38940140590045402</v>
      </c>
      <c r="O985" s="17">
        <v>0.42602263939556201</v>
      </c>
      <c r="P985" s="17"/>
      <c r="Q985" s="17">
        <v>0.38203152434675602</v>
      </c>
      <c r="R985" s="17">
        <v>0.42749337545884902</v>
      </c>
      <c r="S985" s="17">
        <v>0.45544827784872099</v>
      </c>
      <c r="T985" s="17">
        <v>0.43811850368750999</v>
      </c>
      <c r="U985" s="17">
        <v>0.38263277929207701</v>
      </c>
      <c r="V985" s="17">
        <v>0.42331808166487001</v>
      </c>
      <c r="W985" s="17">
        <v>0.48719043655113597</v>
      </c>
      <c r="X985" s="17">
        <v>0.39841110929595802</v>
      </c>
      <c r="Y985" s="17">
        <v>0.36653653310114398</v>
      </c>
      <c r="Z985" s="17">
        <v>0.36657230240347799</v>
      </c>
      <c r="AA985" s="17">
        <v>0.41721664919720203</v>
      </c>
      <c r="AB985" s="17">
        <v>0.20129140820350599</v>
      </c>
      <c r="AC985" s="17">
        <v>0.58419572357495497</v>
      </c>
      <c r="AD985" s="17">
        <v>0.42137400338935699</v>
      </c>
      <c r="AE985" s="17">
        <v>0.340873154054049</v>
      </c>
      <c r="AF985" s="17"/>
      <c r="AG985" s="17">
        <v>0.40960778502130901</v>
      </c>
      <c r="AH985" s="17">
        <v>0.38853847656615398</v>
      </c>
      <c r="AI985" s="17">
        <v>0.54112061973645598</v>
      </c>
      <c r="AJ985" s="17">
        <v>0.44517819523774399</v>
      </c>
      <c r="AK985" s="17">
        <v>0.383110155018488</v>
      </c>
      <c r="AL985" s="17">
        <v>0.39765199535235002</v>
      </c>
      <c r="AM985" s="17"/>
      <c r="AN985" s="17">
        <v>0.47952328343686201</v>
      </c>
      <c r="AO985" s="17">
        <v>0.42399160464712099</v>
      </c>
      <c r="AP985" s="17">
        <v>0.38017154812327297</v>
      </c>
      <c r="AQ985" s="17"/>
      <c r="AR985" s="17">
        <v>0.51550206526786002</v>
      </c>
      <c r="AS985" s="17">
        <v>0.42232340072487301</v>
      </c>
      <c r="AT985" s="17">
        <v>0.40695628677355999</v>
      </c>
      <c r="AU985" s="17"/>
      <c r="AV985" s="17">
        <v>0.49669908423953002</v>
      </c>
      <c r="AW985" s="17">
        <v>0.41375899202868899</v>
      </c>
      <c r="AX985" s="17">
        <v>0.41459503382349</v>
      </c>
      <c r="AY985" s="17"/>
      <c r="AZ985" s="17">
        <v>0.43603137670442399</v>
      </c>
      <c r="BA985" s="17">
        <v>0.37891450925015702</v>
      </c>
    </row>
    <row r="986" spans="2:53" x14ac:dyDescent="0.35">
      <c r="B986" t="s">
        <v>438</v>
      </c>
      <c r="C986" s="17">
        <v>0.39256320146556301</v>
      </c>
      <c r="D986" s="17">
        <v>0.42984326287820102</v>
      </c>
      <c r="E986" s="17">
        <v>0.35717911616090098</v>
      </c>
      <c r="F986" s="17"/>
      <c r="G986" s="17">
        <v>0.44260136370999997</v>
      </c>
      <c r="H986" s="17">
        <v>0.36128815121080399</v>
      </c>
      <c r="I986" s="17">
        <v>0.42717512289552301</v>
      </c>
      <c r="J986" s="17">
        <v>0.38771273339196</v>
      </c>
      <c r="K986" s="17">
        <v>0.350448149667002</v>
      </c>
      <c r="L986" s="17">
        <v>0.39842347868147898</v>
      </c>
      <c r="M986" s="17"/>
      <c r="N986" s="17">
        <v>0.451943779195916</v>
      </c>
      <c r="O986" s="17">
        <v>0.35347178671091201</v>
      </c>
      <c r="P986" s="17"/>
      <c r="Q986" s="17">
        <v>0.37574045498325698</v>
      </c>
      <c r="R986" s="17">
        <v>0.37277673032386199</v>
      </c>
      <c r="S986" s="17">
        <v>0.28847083527447898</v>
      </c>
      <c r="T986" s="17">
        <v>0.38661083692630399</v>
      </c>
      <c r="U986" s="17">
        <v>0.37638077904610201</v>
      </c>
      <c r="V986" s="17">
        <v>0.358277329724213</v>
      </c>
      <c r="W986" s="17">
        <v>0.39412564718390802</v>
      </c>
      <c r="X986" s="17">
        <v>0.41074745903040699</v>
      </c>
      <c r="Y986" s="17">
        <v>0.50766664850198195</v>
      </c>
      <c r="Z986" s="17">
        <v>0.486205021733703</v>
      </c>
      <c r="AA986" s="17">
        <v>0.36964223801060198</v>
      </c>
      <c r="AB986" s="17">
        <v>0.62005582595942199</v>
      </c>
      <c r="AC986" s="17">
        <v>0.35981644893552001</v>
      </c>
      <c r="AD986" s="17">
        <v>0.57862599661064296</v>
      </c>
      <c r="AE986" s="17">
        <v>0.49333240764618902</v>
      </c>
      <c r="AF986" s="17"/>
      <c r="AG986" s="17">
        <v>0.51922808187024705</v>
      </c>
      <c r="AH986" s="17">
        <v>0.399638466137274</v>
      </c>
      <c r="AI986" s="17">
        <v>0.38159835477871701</v>
      </c>
      <c r="AJ986" s="17">
        <v>0.41229734180808397</v>
      </c>
      <c r="AK986" s="17">
        <v>0.44929592282497999</v>
      </c>
      <c r="AL986" s="17">
        <v>0.33935272335118299</v>
      </c>
      <c r="AM986" s="17"/>
      <c r="AN986" s="17">
        <v>0.37577667820178401</v>
      </c>
      <c r="AO986" s="17">
        <v>0.38736815930726098</v>
      </c>
      <c r="AP986" s="17">
        <v>0.453935884857053</v>
      </c>
      <c r="AQ986" s="17"/>
      <c r="AR986" s="17">
        <v>0.42708179659494899</v>
      </c>
      <c r="AS986" s="17">
        <v>0.44516531062846298</v>
      </c>
      <c r="AT986" s="17">
        <v>0.38337746791205002</v>
      </c>
      <c r="AU986" s="17"/>
      <c r="AV986" s="17">
        <v>0.43338677051101399</v>
      </c>
      <c r="AW986" s="17">
        <v>0.42509696332454</v>
      </c>
      <c r="AX986" s="17">
        <v>0.38053932909046301</v>
      </c>
      <c r="AY986" s="17"/>
      <c r="AZ986" s="17">
        <v>0.43883232205709199</v>
      </c>
      <c r="BA986" s="17">
        <v>0.33117002350418301</v>
      </c>
    </row>
    <row r="987" spans="2:53" x14ac:dyDescent="0.35">
      <c r="B987" t="s">
        <v>261</v>
      </c>
      <c r="C987" s="17">
        <v>0.19595205759362799</v>
      </c>
      <c r="D987" s="17">
        <v>0.16100270202118899</v>
      </c>
      <c r="E987" s="17">
        <v>0.228315582316961</v>
      </c>
      <c r="F987" s="17"/>
      <c r="G987" s="17">
        <v>0.122585762146287</v>
      </c>
      <c r="H987" s="17">
        <v>0.13479557360834099</v>
      </c>
      <c r="I987" s="17">
        <v>0.20043847613680599</v>
      </c>
      <c r="J987" s="17">
        <v>0.23752088462218099</v>
      </c>
      <c r="K987" s="17">
        <v>0.25084880769673701</v>
      </c>
      <c r="L987" s="17">
        <v>0.19597347640072499</v>
      </c>
      <c r="M987" s="17"/>
      <c r="N987" s="17">
        <v>0.15865481490363001</v>
      </c>
      <c r="O987" s="17">
        <v>0.22050557389352601</v>
      </c>
      <c r="P987" s="17"/>
      <c r="Q987" s="17">
        <v>0.242228020669987</v>
      </c>
      <c r="R987" s="17">
        <v>0.19972989421729001</v>
      </c>
      <c r="S987" s="17">
        <v>0.25608088687679997</v>
      </c>
      <c r="T987" s="17">
        <v>0.17527065938618699</v>
      </c>
      <c r="U987" s="17">
        <v>0.24098644166182101</v>
      </c>
      <c r="V987" s="17">
        <v>0.218404588610916</v>
      </c>
      <c r="W987" s="17">
        <v>0.118683916264956</v>
      </c>
      <c r="X987" s="17">
        <v>0.19084143167363399</v>
      </c>
      <c r="Y987" s="17">
        <v>0.12579681839687401</v>
      </c>
      <c r="Z987" s="17">
        <v>0.14722267586281901</v>
      </c>
      <c r="AA987" s="17">
        <v>0.213141112792197</v>
      </c>
      <c r="AB987" s="17">
        <v>0.17865276583707199</v>
      </c>
      <c r="AC987" s="17">
        <v>5.5987827489524702E-2</v>
      </c>
      <c r="AD987" s="17">
        <v>0</v>
      </c>
      <c r="AE987" s="17">
        <v>0.16579443829976201</v>
      </c>
      <c r="AF987" s="17"/>
      <c r="AG987" s="17">
        <v>7.1164133108444105E-2</v>
      </c>
      <c r="AH987" s="17">
        <v>0.211823057296572</v>
      </c>
      <c r="AI987" s="17">
        <v>7.7281025484826807E-2</v>
      </c>
      <c r="AJ987" s="17">
        <v>0.14252446295417201</v>
      </c>
      <c r="AK987" s="17">
        <v>0.16759392215653099</v>
      </c>
      <c r="AL987" s="17">
        <v>0.26299528129646699</v>
      </c>
      <c r="AM987" s="17"/>
      <c r="AN987" s="17">
        <v>0.14470003836135301</v>
      </c>
      <c r="AO987" s="17">
        <v>0.188640236045618</v>
      </c>
      <c r="AP987" s="17">
        <v>0.165892567019674</v>
      </c>
      <c r="AQ987" s="17"/>
      <c r="AR987" s="17">
        <v>5.7416138137190799E-2</v>
      </c>
      <c r="AS987" s="17">
        <v>0.132511288646664</v>
      </c>
      <c r="AT987" s="17">
        <v>0.20966624531438899</v>
      </c>
      <c r="AU987" s="17"/>
      <c r="AV987" s="17">
        <v>6.9914145249456799E-2</v>
      </c>
      <c r="AW987" s="17">
        <v>0.16114404464677001</v>
      </c>
      <c r="AX987" s="17">
        <v>0.20486563708604699</v>
      </c>
      <c r="AY987" s="17"/>
      <c r="AZ987" s="17">
        <v>0.12513630123848399</v>
      </c>
      <c r="BA987" s="17">
        <v>0.28991546724565997</v>
      </c>
    </row>
    <row r="988" spans="2:53" x14ac:dyDescent="0.35">
      <c r="C988" s="17"/>
      <c r="D988" s="17"/>
      <c r="E988" s="17"/>
      <c r="F988" s="17"/>
      <c r="G988" s="17"/>
      <c r="H988" s="17"/>
      <c r="I988" s="17"/>
      <c r="J988" s="17"/>
      <c r="K988" s="17"/>
      <c r="L988" s="17"/>
      <c r="M988" s="17"/>
      <c r="N988" s="17"/>
      <c r="O988" s="17"/>
      <c r="P988" s="17"/>
      <c r="Q988" s="17"/>
      <c r="R988" s="17"/>
      <c r="S988" s="17"/>
      <c r="T988" s="17"/>
      <c r="U988" s="17"/>
      <c r="V988" s="17"/>
      <c r="W988" s="17"/>
      <c r="X988" s="17"/>
      <c r="Y988" s="17"/>
      <c r="Z988" s="17"/>
      <c r="AA988" s="17"/>
      <c r="AB988" s="17"/>
      <c r="AC988" s="17"/>
      <c r="AD988" s="17"/>
      <c r="AE988" s="17"/>
      <c r="AF988" s="17"/>
      <c r="AG988" s="17"/>
      <c r="AH988" s="17"/>
      <c r="AI988" s="17"/>
      <c r="AJ988" s="17"/>
      <c r="AK988" s="17"/>
      <c r="AL988" s="17"/>
      <c r="AM988" s="17"/>
      <c r="AN988" s="17"/>
      <c r="AO988" s="17"/>
      <c r="AP988" s="17"/>
      <c r="AQ988" s="17"/>
      <c r="AR988" s="17"/>
      <c r="AS988" s="17"/>
      <c r="AT988" s="17"/>
      <c r="AU988" s="17"/>
      <c r="AV988" s="17"/>
      <c r="AW988" s="17"/>
      <c r="AX988" s="17"/>
      <c r="AY988" s="17"/>
      <c r="AZ988" s="17"/>
      <c r="BA988" s="17"/>
    </row>
    <row r="989" spans="2:53" x14ac:dyDescent="0.35">
      <c r="B989" s="6" t="s">
        <v>455</v>
      </c>
      <c r="C989" s="17"/>
      <c r="D989" s="17"/>
      <c r="E989" s="17"/>
      <c r="F989" s="17"/>
      <c r="G989" s="17"/>
      <c r="H989" s="17"/>
      <c r="I989" s="17"/>
      <c r="J989" s="17"/>
      <c r="K989" s="17"/>
      <c r="L989" s="17"/>
      <c r="M989" s="17"/>
      <c r="N989" s="17"/>
      <c r="O989" s="17"/>
      <c r="P989" s="17"/>
      <c r="Q989" s="17"/>
      <c r="R989" s="17"/>
      <c r="S989" s="17"/>
      <c r="T989" s="17"/>
      <c r="U989" s="17"/>
      <c r="V989" s="17"/>
      <c r="W989" s="17"/>
      <c r="X989" s="17"/>
      <c r="Y989" s="17"/>
      <c r="Z989" s="17"/>
      <c r="AA989" s="17"/>
      <c r="AB989" s="17"/>
      <c r="AC989" s="17"/>
      <c r="AD989" s="17"/>
      <c r="AE989" s="17"/>
      <c r="AF989" s="17"/>
      <c r="AG989" s="17"/>
      <c r="AH989" s="17"/>
      <c r="AI989" s="17"/>
      <c r="AJ989" s="17"/>
      <c r="AK989" s="17"/>
      <c r="AL989" s="17"/>
      <c r="AM989" s="17"/>
      <c r="AN989" s="17"/>
      <c r="AO989" s="17"/>
      <c r="AP989" s="17"/>
      <c r="AQ989" s="17"/>
      <c r="AR989" s="17"/>
      <c r="AS989" s="17"/>
      <c r="AT989" s="17"/>
      <c r="AU989" s="17"/>
      <c r="AV989" s="17"/>
      <c r="AW989" s="17"/>
      <c r="AX989" s="17"/>
      <c r="AY989" s="17"/>
      <c r="AZ989" s="17"/>
      <c r="BA989" s="17"/>
    </row>
    <row r="990" spans="2:53" x14ac:dyDescent="0.35">
      <c r="B990" s="21" t="s">
        <v>86</v>
      </c>
      <c r="C990" s="17"/>
      <c r="D990" s="17"/>
      <c r="E990" s="17"/>
      <c r="F990" s="17"/>
      <c r="G990" s="17"/>
      <c r="H990" s="17"/>
      <c r="I990" s="17"/>
      <c r="J990" s="17"/>
      <c r="K990" s="17"/>
      <c r="L990" s="17"/>
      <c r="M990" s="17"/>
      <c r="N990" s="17"/>
      <c r="O990" s="17"/>
      <c r="P990" s="17"/>
      <c r="Q990" s="17"/>
      <c r="R990" s="17"/>
      <c r="S990" s="17"/>
      <c r="T990" s="17"/>
      <c r="U990" s="17"/>
      <c r="V990" s="17"/>
      <c r="W990" s="17"/>
      <c r="X990" s="17"/>
      <c r="Y990" s="17"/>
      <c r="Z990" s="17"/>
      <c r="AA990" s="17"/>
      <c r="AB990" s="17"/>
      <c r="AC990" s="17"/>
      <c r="AD990" s="17"/>
      <c r="AE990" s="17"/>
      <c r="AF990" s="17"/>
      <c r="AG990" s="17"/>
      <c r="AH990" s="17"/>
      <c r="AI990" s="17"/>
      <c r="AJ990" s="17"/>
      <c r="AK990" s="17"/>
      <c r="AL990" s="17"/>
      <c r="AM990" s="17"/>
      <c r="AN990" s="17"/>
      <c r="AO990" s="17"/>
      <c r="AP990" s="17"/>
      <c r="AQ990" s="17"/>
      <c r="AR990" s="17"/>
      <c r="AS990" s="17"/>
      <c r="AT990" s="17"/>
      <c r="AU990" s="17"/>
      <c r="AV990" s="17"/>
      <c r="AW990" s="17"/>
      <c r="AX990" s="17"/>
      <c r="AY990" s="17"/>
      <c r="AZ990" s="17"/>
      <c r="BA990" s="17"/>
    </row>
    <row r="991" spans="2:53" x14ac:dyDescent="0.35">
      <c r="B991" t="s">
        <v>449</v>
      </c>
      <c r="C991" s="17">
        <v>0.118195558011245</v>
      </c>
      <c r="D991" s="17">
        <v>0.120524056883712</v>
      </c>
      <c r="E991" s="17">
        <v>0.11594627081957801</v>
      </c>
      <c r="F991" s="17"/>
      <c r="G991" s="17">
        <v>0.213735257976401</v>
      </c>
      <c r="H991" s="17">
        <v>0.151320347215742</v>
      </c>
      <c r="I991" s="17">
        <v>0.133976574829067</v>
      </c>
      <c r="J991" s="17">
        <v>9.3201812928465397E-2</v>
      </c>
      <c r="K991" s="17">
        <v>0.104643674962345</v>
      </c>
      <c r="L991" s="17">
        <v>7.6645831849176199E-2</v>
      </c>
      <c r="M991" s="17"/>
      <c r="N991" s="17">
        <v>0.12854904573720199</v>
      </c>
      <c r="O991" s="17">
        <v>0.111379651222826</v>
      </c>
      <c r="P991" s="17"/>
      <c r="Q991" s="17">
        <v>0.169394825374798</v>
      </c>
      <c r="R991" s="17">
        <v>0.163211264410975</v>
      </c>
      <c r="S991" s="17">
        <v>8.6140325650457497E-2</v>
      </c>
      <c r="T991" s="17">
        <v>0.108300526530928</v>
      </c>
      <c r="U991" s="17">
        <v>0.12790642851706799</v>
      </c>
      <c r="V991" s="17">
        <v>0.14077827617364999</v>
      </c>
      <c r="W991" s="17">
        <v>0.10190424894363399</v>
      </c>
      <c r="X991" s="17">
        <v>0.13252883011678901</v>
      </c>
      <c r="Y991" s="17">
        <v>8.0903101469541203E-2</v>
      </c>
      <c r="Z991" s="17">
        <v>8.5445204891070506E-2</v>
      </c>
      <c r="AA991" s="17">
        <v>4.92779016864913E-2</v>
      </c>
      <c r="AB991" s="17">
        <v>0.101051571569932</v>
      </c>
      <c r="AC991" s="17">
        <v>8.3691772415187896E-2</v>
      </c>
      <c r="AD991" s="17">
        <v>0.148350324155965</v>
      </c>
      <c r="AE991" s="17">
        <v>0.13325476884460799</v>
      </c>
      <c r="AF991" s="17"/>
      <c r="AG991" s="17">
        <v>0.14402575743123899</v>
      </c>
      <c r="AH991" s="17">
        <v>7.3002201310164494E-2</v>
      </c>
      <c r="AI991" s="17">
        <v>0.227110996921178</v>
      </c>
      <c r="AJ991" s="17">
        <v>0.15087163948069199</v>
      </c>
      <c r="AK991" s="17">
        <v>9.4176146613162703E-2</v>
      </c>
      <c r="AL991" s="17">
        <v>9.9861647424386801E-2</v>
      </c>
      <c r="AM991" s="17"/>
      <c r="AN991" s="17">
        <v>0.172885384495859</v>
      </c>
      <c r="AO991" s="17">
        <v>0.13478943548229699</v>
      </c>
      <c r="AP991" s="17">
        <v>8.2965329075526201E-2</v>
      </c>
      <c r="AQ991" s="17"/>
      <c r="AR991" s="17">
        <v>0.26643360230491803</v>
      </c>
      <c r="AS991" s="17">
        <v>0.12967817274005999</v>
      </c>
      <c r="AT991" s="17">
        <v>9.5108007194073793E-2</v>
      </c>
      <c r="AU991" s="17"/>
      <c r="AV991" s="17">
        <v>0.22064850675908801</v>
      </c>
      <c r="AW991" s="17">
        <v>0.121473671478752</v>
      </c>
      <c r="AX991" s="17">
        <v>0.101930660530861</v>
      </c>
      <c r="AY991" s="17"/>
      <c r="AZ991" s="17">
        <v>0.14237992411502001</v>
      </c>
      <c r="BA991" s="17">
        <v>8.6106011611610106E-2</v>
      </c>
    </row>
    <row r="992" spans="2:53" x14ac:dyDescent="0.35">
      <c r="B992" t="s">
        <v>450</v>
      </c>
      <c r="C992" s="17">
        <v>0.31906244452034399</v>
      </c>
      <c r="D992" s="17">
        <v>0.32186956088558599</v>
      </c>
      <c r="E992" s="17">
        <v>0.316071492288448</v>
      </c>
      <c r="F992" s="17"/>
      <c r="G992" s="17">
        <v>0.28250356247059</v>
      </c>
      <c r="H992" s="17">
        <v>0.29835718992176802</v>
      </c>
      <c r="I992" s="17">
        <v>0.29097341239670899</v>
      </c>
      <c r="J992" s="17">
        <v>0.29861141141598002</v>
      </c>
      <c r="K992" s="17">
        <v>0.298550317494927</v>
      </c>
      <c r="L992" s="17">
        <v>0.38826573878318699</v>
      </c>
      <c r="M992" s="17"/>
      <c r="N992" s="17">
        <v>0.34324234867297898</v>
      </c>
      <c r="O992" s="17">
        <v>0.30314433294098803</v>
      </c>
      <c r="P992" s="17"/>
      <c r="Q992" s="17">
        <v>0.20163342028807399</v>
      </c>
      <c r="R992" s="17">
        <v>0.218081594213313</v>
      </c>
      <c r="S992" s="17">
        <v>0.31738629189611101</v>
      </c>
      <c r="T992" s="17">
        <v>0.37511359230791202</v>
      </c>
      <c r="U992" s="17">
        <v>0.300750777480363</v>
      </c>
      <c r="V992" s="17">
        <v>0.32024290534928002</v>
      </c>
      <c r="W992" s="17">
        <v>0.30063493992420398</v>
      </c>
      <c r="X992" s="17">
        <v>0.38849343630639999</v>
      </c>
      <c r="Y992" s="17">
        <v>0.37918162901966002</v>
      </c>
      <c r="Z992" s="17">
        <v>0.36080114233210803</v>
      </c>
      <c r="AA992" s="17">
        <v>0.43217053493195601</v>
      </c>
      <c r="AB992" s="17">
        <v>0.294882823858028</v>
      </c>
      <c r="AC992" s="17">
        <v>0.37352051219386001</v>
      </c>
      <c r="AD992" s="17">
        <v>0.40386908288783302</v>
      </c>
      <c r="AE992" s="17">
        <v>0.31975474469181298</v>
      </c>
      <c r="AF992" s="17"/>
      <c r="AG992" s="17">
        <v>0.43916864085359902</v>
      </c>
      <c r="AH992" s="17">
        <v>0.246022786107396</v>
      </c>
      <c r="AI992" s="17">
        <v>0.43081550608880897</v>
      </c>
      <c r="AJ992" s="17">
        <v>0.44964965147891001</v>
      </c>
      <c r="AK992" s="17">
        <v>0.38775652706497399</v>
      </c>
      <c r="AL992" s="17">
        <v>0.24687279656963601</v>
      </c>
      <c r="AM992" s="17"/>
      <c r="AN992" s="17">
        <v>0.41957744387489398</v>
      </c>
      <c r="AO992" s="17">
        <v>0.31667403488557899</v>
      </c>
      <c r="AP992" s="17">
        <v>0.29545016978355998</v>
      </c>
      <c r="AQ992" s="17"/>
      <c r="AR992" s="17">
        <v>0.36932441288492301</v>
      </c>
      <c r="AS992" s="17">
        <v>0.41308008201094698</v>
      </c>
      <c r="AT992" s="17">
        <v>0.268877170137305</v>
      </c>
      <c r="AU992" s="17"/>
      <c r="AV992" s="17">
        <v>0.33207641328049903</v>
      </c>
      <c r="AW992" s="17">
        <v>0.38329549801131402</v>
      </c>
      <c r="AX992" s="17">
        <v>0.26177365078151099</v>
      </c>
      <c r="AY992" s="17"/>
      <c r="AZ992" s="17">
        <v>0.35489982180851698</v>
      </c>
      <c r="BA992" s="17">
        <v>0.27151084956038402</v>
      </c>
    </row>
    <row r="993" spans="2:53" x14ac:dyDescent="0.35">
      <c r="B993" t="s">
        <v>451</v>
      </c>
      <c r="C993" s="17">
        <v>0.25744196146357201</v>
      </c>
      <c r="D993" s="17">
        <v>0.30051001880887102</v>
      </c>
      <c r="E993" s="17">
        <v>0.217919738069418</v>
      </c>
      <c r="F993" s="17"/>
      <c r="G993" s="17">
        <v>0.262836804493432</v>
      </c>
      <c r="H993" s="17">
        <v>0.295263144551005</v>
      </c>
      <c r="I993" s="17">
        <v>0.24678660062531799</v>
      </c>
      <c r="J993" s="17">
        <v>0.28302363521482998</v>
      </c>
      <c r="K993" s="17">
        <v>0.24075323146291999</v>
      </c>
      <c r="L993" s="17">
        <v>0.23405107199154801</v>
      </c>
      <c r="M993" s="17"/>
      <c r="N993" s="17">
        <v>0.27130465901905298</v>
      </c>
      <c r="O993" s="17">
        <v>0.248315872084308</v>
      </c>
      <c r="P993" s="17"/>
      <c r="Q993" s="17">
        <v>0.27459537785021199</v>
      </c>
      <c r="R993" s="17">
        <v>0.24457662342331199</v>
      </c>
      <c r="S993" s="17">
        <v>0.22795548258163401</v>
      </c>
      <c r="T993" s="17">
        <v>0.23706573685368099</v>
      </c>
      <c r="U993" s="17">
        <v>0.25673708939902201</v>
      </c>
      <c r="V993" s="17">
        <v>0.24963011776539301</v>
      </c>
      <c r="W993" s="17">
        <v>0.30492334001522697</v>
      </c>
      <c r="X993" s="17">
        <v>0.19452299266281001</v>
      </c>
      <c r="Y993" s="17">
        <v>0.29062743192801999</v>
      </c>
      <c r="Z993" s="17">
        <v>0.31633923817605403</v>
      </c>
      <c r="AA993" s="17">
        <v>0.26264883066872202</v>
      </c>
      <c r="AB993" s="17">
        <v>0.29358814748463802</v>
      </c>
      <c r="AC993" s="17">
        <v>0.48653993021191799</v>
      </c>
      <c r="AD993" s="17">
        <v>0.25158683908332902</v>
      </c>
      <c r="AE993" s="17">
        <v>0.299950851985477</v>
      </c>
      <c r="AF993" s="17"/>
      <c r="AG993" s="17">
        <v>0.25516899185502201</v>
      </c>
      <c r="AH993" s="17">
        <v>0.33342592282948003</v>
      </c>
      <c r="AI993" s="17">
        <v>0.158150518737917</v>
      </c>
      <c r="AJ993" s="17">
        <v>0.17746526227697201</v>
      </c>
      <c r="AK993" s="17">
        <v>0.17450494205054201</v>
      </c>
      <c r="AL993" s="17">
        <v>0.31722043207143502</v>
      </c>
      <c r="AM993" s="17"/>
      <c r="AN993" s="17">
        <v>0.191553764067764</v>
      </c>
      <c r="AO993" s="17">
        <v>0.29994180484987598</v>
      </c>
      <c r="AP993" s="17">
        <v>0.294375951035242</v>
      </c>
      <c r="AQ993" s="17"/>
      <c r="AR993" s="17">
        <v>0.18615983596532101</v>
      </c>
      <c r="AS993" s="17">
        <v>0.24275523110868699</v>
      </c>
      <c r="AT993" s="17">
        <v>0.29130114403198398</v>
      </c>
      <c r="AU993" s="17"/>
      <c r="AV993" s="17">
        <v>0.28742230846935501</v>
      </c>
      <c r="AW993" s="17">
        <v>0.24592928270063999</v>
      </c>
      <c r="AX993" s="17">
        <v>0.27603830587358902</v>
      </c>
      <c r="AY993" s="17"/>
      <c r="AZ993" s="17">
        <v>0.258468836938121</v>
      </c>
      <c r="BA993" s="17">
        <v>0.25607942965083902</v>
      </c>
    </row>
    <row r="994" spans="2:53" x14ac:dyDescent="0.35">
      <c r="B994" t="s">
        <v>452</v>
      </c>
      <c r="C994" s="17">
        <v>0.10752996476709099</v>
      </c>
      <c r="D994" s="17">
        <v>0.10626358899209699</v>
      </c>
      <c r="E994" s="17">
        <v>0.109061773781033</v>
      </c>
      <c r="F994" s="17"/>
      <c r="G994" s="17">
        <v>0.105802388154717</v>
      </c>
      <c r="H994" s="17">
        <v>0.11898768448653201</v>
      </c>
      <c r="I994" s="17">
        <v>0.137392521229287</v>
      </c>
      <c r="J994" s="17">
        <v>8.7264071458918499E-2</v>
      </c>
      <c r="K994" s="17">
        <v>9.2637053653507204E-2</v>
      </c>
      <c r="L994" s="17">
        <v>0.105941621499907</v>
      </c>
      <c r="M994" s="17"/>
      <c r="N994" s="17">
        <v>9.8032834031769295E-2</v>
      </c>
      <c r="O994" s="17">
        <v>0.113782114724936</v>
      </c>
      <c r="P994" s="17"/>
      <c r="Q994" s="17">
        <v>0.114861785133271</v>
      </c>
      <c r="R994" s="17">
        <v>0.13136502780183401</v>
      </c>
      <c r="S994" s="17">
        <v>0.10359465461718299</v>
      </c>
      <c r="T994" s="17">
        <v>7.3207205308189097E-2</v>
      </c>
      <c r="U994" s="17">
        <v>0.11327363173756</v>
      </c>
      <c r="V994" s="17">
        <v>7.3433572552903004E-2</v>
      </c>
      <c r="W994" s="17">
        <v>0.13675198502951</v>
      </c>
      <c r="X994" s="17">
        <v>0.15037779035451099</v>
      </c>
      <c r="Y994" s="17">
        <v>0.11827931457553501</v>
      </c>
      <c r="Z994" s="17">
        <v>0.10213946018442099</v>
      </c>
      <c r="AA994" s="17">
        <v>0.127861207641429</v>
      </c>
      <c r="AB994" s="17">
        <v>0.122580253452216</v>
      </c>
      <c r="AC994" s="17">
        <v>5.6247785179034601E-2</v>
      </c>
      <c r="AD994" s="17">
        <v>9.2236002751225996E-2</v>
      </c>
      <c r="AE994" s="17">
        <v>7.5910714492261402E-2</v>
      </c>
      <c r="AF994" s="17"/>
      <c r="AG994" s="17">
        <v>7.8457462586751001E-2</v>
      </c>
      <c r="AH994" s="17">
        <v>0.13860133018168</v>
      </c>
      <c r="AI994" s="17">
        <v>9.4222941118144402E-2</v>
      </c>
      <c r="AJ994" s="17">
        <v>9.3090560151440196E-2</v>
      </c>
      <c r="AK994" s="17">
        <v>0.126567331059108</v>
      </c>
      <c r="AL994" s="17">
        <v>9.1978004539473704E-2</v>
      </c>
      <c r="AM994" s="17"/>
      <c r="AN994" s="17">
        <v>9.6134322756146903E-2</v>
      </c>
      <c r="AO994" s="17">
        <v>8.3242654568005697E-2</v>
      </c>
      <c r="AP994" s="17">
        <v>0.133715406928445</v>
      </c>
      <c r="AQ994" s="17"/>
      <c r="AR994" s="17">
        <v>0.104169900813673</v>
      </c>
      <c r="AS994" s="17">
        <v>9.6274781838237997E-2</v>
      </c>
      <c r="AT994" s="17">
        <v>0.12028870910061699</v>
      </c>
      <c r="AU994" s="17"/>
      <c r="AV994" s="17">
        <v>8.48828649704126E-2</v>
      </c>
      <c r="AW994" s="17">
        <v>9.83600227365483E-2</v>
      </c>
      <c r="AX994" s="17">
        <v>0.13110769194750499</v>
      </c>
      <c r="AY994" s="17"/>
      <c r="AZ994" s="17">
        <v>0.118913012407153</v>
      </c>
      <c r="BA994" s="17">
        <v>9.2426123142811706E-2</v>
      </c>
    </row>
    <row r="995" spans="2:53" x14ac:dyDescent="0.35">
      <c r="B995" t="s">
        <v>453</v>
      </c>
      <c r="C995" s="17">
        <v>6.8526275799985506E-2</v>
      </c>
      <c r="D995" s="17">
        <v>6.4155081523691607E-2</v>
      </c>
      <c r="E995" s="17">
        <v>7.2731460155792793E-2</v>
      </c>
      <c r="F995" s="17"/>
      <c r="G995" s="17">
        <v>2.1618233919080802E-2</v>
      </c>
      <c r="H995" s="17">
        <v>6.0952816624916098E-2</v>
      </c>
      <c r="I995" s="17">
        <v>8.0269068982900302E-2</v>
      </c>
      <c r="J995" s="17">
        <v>8.6259406120504603E-2</v>
      </c>
      <c r="K995" s="17">
        <v>9.4737111316372802E-2</v>
      </c>
      <c r="L995" s="17">
        <v>5.6569704705510003E-2</v>
      </c>
      <c r="M995" s="17"/>
      <c r="N995" s="17">
        <v>6.1806967404399699E-2</v>
      </c>
      <c r="O995" s="17">
        <v>7.2949730090865403E-2</v>
      </c>
      <c r="P995" s="17"/>
      <c r="Q995" s="17">
        <v>6.9693729815198793E-2</v>
      </c>
      <c r="R995" s="17">
        <v>8.6098434278135794E-2</v>
      </c>
      <c r="S995" s="17">
        <v>7.4464117228627294E-2</v>
      </c>
      <c r="T995" s="17">
        <v>8.6953840928186699E-2</v>
      </c>
      <c r="U995" s="17">
        <v>6.4510928923547303E-2</v>
      </c>
      <c r="V995" s="17">
        <v>8.9591888220610996E-2</v>
      </c>
      <c r="W995" s="17">
        <v>5.5297823746611699E-2</v>
      </c>
      <c r="X995" s="17">
        <v>3.4842244625016498E-2</v>
      </c>
      <c r="Y995" s="17">
        <v>4.4644241160817701E-2</v>
      </c>
      <c r="Z995" s="17">
        <v>4.74669482273831E-2</v>
      </c>
      <c r="AA995" s="17">
        <v>3.5947796844364999E-2</v>
      </c>
      <c r="AB995" s="17">
        <v>8.8661835870408504E-2</v>
      </c>
      <c r="AC995" s="17">
        <v>0</v>
      </c>
      <c r="AD995" s="17">
        <v>0.103957751121647</v>
      </c>
      <c r="AE995" s="17">
        <v>0.12663343476244199</v>
      </c>
      <c r="AF995" s="17"/>
      <c r="AG995" s="17">
        <v>2.1284670405859501E-2</v>
      </c>
      <c r="AH995" s="17">
        <v>0.108586577967957</v>
      </c>
      <c r="AI995" s="17">
        <v>3.3550677218792797E-2</v>
      </c>
      <c r="AJ995" s="17">
        <v>3.6897941327578898E-2</v>
      </c>
      <c r="AK995" s="17">
        <v>9.5973276059096696E-2</v>
      </c>
      <c r="AL995" s="17">
        <v>7.4687663328449103E-2</v>
      </c>
      <c r="AM995" s="17"/>
      <c r="AN995" s="17">
        <v>3.4404796574792798E-2</v>
      </c>
      <c r="AO995" s="17">
        <v>5.0220125182916901E-2</v>
      </c>
      <c r="AP995" s="17">
        <v>9.6140076239632402E-2</v>
      </c>
      <c r="AQ995" s="17"/>
      <c r="AR995" s="17">
        <v>4.2951985300140397E-2</v>
      </c>
      <c r="AS995" s="17">
        <v>2.6857075806714498E-2</v>
      </c>
      <c r="AT995" s="17">
        <v>0.10475824052516899</v>
      </c>
      <c r="AU995" s="17"/>
      <c r="AV995" s="17">
        <v>5.3206007581997103E-2</v>
      </c>
      <c r="AW995" s="17">
        <v>4.9506562123585701E-2</v>
      </c>
      <c r="AX995" s="17">
        <v>0.104995037944856</v>
      </c>
      <c r="AY995" s="17"/>
      <c r="AZ995" s="17">
        <v>5.0785735679001603E-2</v>
      </c>
      <c r="BA995" s="17">
        <v>9.2065693079897606E-2</v>
      </c>
    </row>
    <row r="996" spans="2:53" x14ac:dyDescent="0.35">
      <c r="B996" t="s">
        <v>130</v>
      </c>
      <c r="C996" s="17">
        <v>0.12924379543776199</v>
      </c>
      <c r="D996" s="17">
        <v>8.6677692906043102E-2</v>
      </c>
      <c r="E996" s="17">
        <v>0.16826926488572899</v>
      </c>
      <c r="F996" s="17"/>
      <c r="G996" s="17">
        <v>0.113503752985777</v>
      </c>
      <c r="H996" s="17">
        <v>7.5118817200036894E-2</v>
      </c>
      <c r="I996" s="17">
        <v>0.110601821936719</v>
      </c>
      <c r="J996" s="17">
        <v>0.15163966286130101</v>
      </c>
      <c r="K996" s="17">
        <v>0.16867861110992899</v>
      </c>
      <c r="L996" s="17">
        <v>0.138526031170672</v>
      </c>
      <c r="M996" s="17"/>
      <c r="N996" s="17">
        <v>9.7064145134597296E-2</v>
      </c>
      <c r="O996" s="17">
        <v>0.15042829893607601</v>
      </c>
      <c r="P996" s="17"/>
      <c r="Q996" s="17">
        <v>0.169820861538445</v>
      </c>
      <c r="R996" s="17">
        <v>0.15666705587242999</v>
      </c>
      <c r="S996" s="17">
        <v>0.190459128025987</v>
      </c>
      <c r="T996" s="17">
        <v>0.119359098071103</v>
      </c>
      <c r="U996" s="17">
        <v>0.13682114394243999</v>
      </c>
      <c r="V996" s="17">
        <v>0.126323239938163</v>
      </c>
      <c r="W996" s="17">
        <v>0.10048766234081399</v>
      </c>
      <c r="X996" s="17">
        <v>9.9234705934473005E-2</v>
      </c>
      <c r="Y996" s="17">
        <v>8.6364281846426402E-2</v>
      </c>
      <c r="Z996" s="17">
        <v>8.7808006188963506E-2</v>
      </c>
      <c r="AA996" s="17">
        <v>9.20937282270375E-2</v>
      </c>
      <c r="AB996" s="17">
        <v>9.9235367764778204E-2</v>
      </c>
      <c r="AC996" s="17">
        <v>0</v>
      </c>
      <c r="AD996" s="17">
        <v>0</v>
      </c>
      <c r="AE996" s="17">
        <v>4.4495485223399703E-2</v>
      </c>
      <c r="AF996" s="17"/>
      <c r="AG996" s="17">
        <v>6.1894476867529101E-2</v>
      </c>
      <c r="AH996" s="17">
        <v>0.100361181603323</v>
      </c>
      <c r="AI996" s="17">
        <v>5.6149359915158598E-2</v>
      </c>
      <c r="AJ996" s="17">
        <v>9.2024945284406898E-2</v>
      </c>
      <c r="AK996" s="17">
        <v>0.121021777153116</v>
      </c>
      <c r="AL996" s="17">
        <v>0.169379456066619</v>
      </c>
      <c r="AM996" s="17"/>
      <c r="AN996" s="17">
        <v>8.5444288230544105E-2</v>
      </c>
      <c r="AO996" s="17">
        <v>0.115131945031326</v>
      </c>
      <c r="AP996" s="17">
        <v>9.7353066937594102E-2</v>
      </c>
      <c r="AQ996" s="17"/>
      <c r="AR996" s="17">
        <v>3.09602627310244E-2</v>
      </c>
      <c r="AS996" s="17">
        <v>9.1354656495353098E-2</v>
      </c>
      <c r="AT996" s="17">
        <v>0.11966672901085</v>
      </c>
      <c r="AU996" s="17"/>
      <c r="AV996" s="17">
        <v>2.17638989386486E-2</v>
      </c>
      <c r="AW996" s="17">
        <v>0.10143496294916</v>
      </c>
      <c r="AX996" s="17">
        <v>0.124154652921677</v>
      </c>
      <c r="AY996" s="17"/>
      <c r="AZ996" s="17">
        <v>7.4552669052188103E-2</v>
      </c>
      <c r="BA996" s="17">
        <v>0.20181189295445801</v>
      </c>
    </row>
    <row r="997" spans="2:53" x14ac:dyDescent="0.35">
      <c r="C997" s="17"/>
      <c r="D997" s="17"/>
      <c r="E997" s="17"/>
      <c r="F997" s="17"/>
      <c r="G997" s="17"/>
      <c r="H997" s="17"/>
      <c r="I997" s="17"/>
      <c r="J997" s="17"/>
      <c r="K997" s="17"/>
      <c r="L997" s="17"/>
      <c r="M997" s="17"/>
      <c r="N997" s="17"/>
      <c r="O997" s="17"/>
      <c r="P997" s="17"/>
      <c r="Q997" s="17"/>
      <c r="R997" s="17"/>
      <c r="S997" s="17"/>
      <c r="T997" s="17"/>
      <c r="U997" s="17"/>
      <c r="V997" s="17"/>
      <c r="W997" s="17"/>
      <c r="X997" s="17"/>
      <c r="Y997" s="17"/>
      <c r="Z997" s="17"/>
      <c r="AA997" s="17"/>
      <c r="AB997" s="17"/>
      <c r="AC997" s="17"/>
      <c r="AD997" s="17"/>
      <c r="AE997" s="17"/>
      <c r="AF997" s="17"/>
      <c r="AG997" s="17"/>
      <c r="AH997" s="17"/>
      <c r="AI997" s="17"/>
      <c r="AJ997" s="17"/>
      <c r="AK997" s="17"/>
      <c r="AL997" s="17"/>
      <c r="AM997" s="17"/>
      <c r="AN997" s="17"/>
      <c r="AO997" s="17"/>
      <c r="AP997" s="17"/>
      <c r="AQ997" s="17"/>
      <c r="AR997" s="17"/>
      <c r="AS997" s="17"/>
      <c r="AT997" s="17"/>
      <c r="AU997" s="17"/>
      <c r="AV997" s="17"/>
      <c r="AW997" s="17"/>
      <c r="AX997" s="17"/>
      <c r="AY997" s="17"/>
      <c r="AZ997" s="17"/>
      <c r="BA997" s="17"/>
    </row>
    <row r="998" spans="2:53" x14ac:dyDescent="0.35">
      <c r="B998" s="6" t="s">
        <v>456</v>
      </c>
      <c r="C998" s="17"/>
      <c r="D998" s="17"/>
      <c r="E998" s="17"/>
      <c r="F998" s="17"/>
      <c r="G998" s="17"/>
      <c r="H998" s="17"/>
      <c r="I998" s="17"/>
      <c r="J998" s="17"/>
      <c r="K998" s="17"/>
      <c r="L998" s="17"/>
      <c r="M998" s="17"/>
      <c r="N998" s="17"/>
      <c r="O998" s="17"/>
      <c r="P998" s="17"/>
      <c r="Q998" s="17"/>
      <c r="R998" s="17"/>
      <c r="S998" s="17"/>
      <c r="T998" s="17"/>
      <c r="U998" s="17"/>
      <c r="V998" s="17"/>
      <c r="W998" s="17"/>
      <c r="X998" s="17"/>
      <c r="Y998" s="17"/>
      <c r="Z998" s="17"/>
      <c r="AA998" s="17"/>
      <c r="AB998" s="17"/>
      <c r="AC998" s="17"/>
      <c r="AD998" s="17"/>
      <c r="AE998" s="17"/>
      <c r="AF998" s="17"/>
      <c r="AG998" s="17"/>
      <c r="AH998" s="17"/>
      <c r="AI998" s="17"/>
      <c r="AJ998" s="17"/>
      <c r="AK998" s="17"/>
      <c r="AL998" s="17"/>
      <c r="AM998" s="17"/>
      <c r="AN998" s="17"/>
      <c r="AO998" s="17"/>
      <c r="AP998" s="17"/>
      <c r="AQ998" s="17"/>
      <c r="AR998" s="17"/>
      <c r="AS998" s="17"/>
      <c r="AT998" s="17"/>
      <c r="AU998" s="17"/>
      <c r="AV998" s="17"/>
      <c r="AW998" s="17"/>
      <c r="AX998" s="17"/>
      <c r="AY998" s="17"/>
      <c r="AZ998" s="17"/>
      <c r="BA998" s="17"/>
    </row>
    <row r="999" spans="2:53" x14ac:dyDescent="0.35">
      <c r="B999" s="21" t="s">
        <v>86</v>
      </c>
      <c r="C999" s="17"/>
      <c r="D999" s="17"/>
      <c r="E999" s="17"/>
      <c r="F999" s="17"/>
      <c r="G999" s="17"/>
      <c r="H999" s="17"/>
      <c r="I999" s="17"/>
      <c r="J999" s="17"/>
      <c r="K999" s="17"/>
      <c r="L999" s="17"/>
      <c r="M999" s="17"/>
      <c r="N999" s="17"/>
      <c r="O999" s="17"/>
      <c r="P999" s="17"/>
      <c r="Q999" s="17"/>
      <c r="R999" s="17"/>
      <c r="S999" s="17"/>
      <c r="T999" s="17"/>
      <c r="U999" s="17"/>
      <c r="V999" s="17"/>
      <c r="W999" s="17"/>
      <c r="X999" s="17"/>
      <c r="Y999" s="17"/>
      <c r="Z999" s="17"/>
      <c r="AA999" s="17"/>
      <c r="AB999" s="17"/>
      <c r="AC999" s="17"/>
      <c r="AD999" s="17"/>
      <c r="AE999" s="17"/>
      <c r="AF999" s="17"/>
      <c r="AG999" s="17"/>
      <c r="AH999" s="17"/>
      <c r="AI999" s="17"/>
      <c r="AJ999" s="17"/>
      <c r="AK999" s="17"/>
      <c r="AL999" s="17"/>
      <c r="AM999" s="17"/>
      <c r="AN999" s="17"/>
      <c r="AO999" s="17"/>
      <c r="AP999" s="17"/>
      <c r="AQ999" s="17"/>
      <c r="AR999" s="17"/>
      <c r="AS999" s="17"/>
      <c r="AT999" s="17"/>
      <c r="AU999" s="17"/>
      <c r="AV999" s="17"/>
      <c r="AW999" s="17"/>
      <c r="AX999" s="17"/>
      <c r="AY999" s="17"/>
      <c r="AZ999" s="17"/>
      <c r="BA999" s="17"/>
    </row>
    <row r="1000" spans="2:53" x14ac:dyDescent="0.35">
      <c r="B1000" t="s">
        <v>449</v>
      </c>
      <c r="C1000" s="17">
        <v>0.10959638397787599</v>
      </c>
      <c r="D1000" s="17">
        <v>0.13515630666084</v>
      </c>
      <c r="E1000" s="17">
        <v>8.6831955733602903E-2</v>
      </c>
      <c r="F1000" s="17"/>
      <c r="G1000" s="17">
        <v>0.20533940894462299</v>
      </c>
      <c r="H1000" s="17">
        <v>0.168430601825721</v>
      </c>
      <c r="I1000" s="17">
        <v>0.13017755731480901</v>
      </c>
      <c r="J1000" s="17">
        <v>7.56276513176765E-2</v>
      </c>
      <c r="K1000" s="17">
        <v>8.3906142474845499E-2</v>
      </c>
      <c r="L1000" s="17">
        <v>6.3844786331024306E-2</v>
      </c>
      <c r="M1000" s="17"/>
      <c r="N1000" s="17">
        <v>0.118234157148529</v>
      </c>
      <c r="O1000" s="17">
        <v>0.10390996618814199</v>
      </c>
      <c r="P1000" s="17"/>
      <c r="Q1000" s="17">
        <v>0.131388181305752</v>
      </c>
      <c r="R1000" s="17">
        <v>0.151818351545392</v>
      </c>
      <c r="S1000" s="17">
        <v>0.117133016870972</v>
      </c>
      <c r="T1000" s="17">
        <v>9.6847101056870305E-2</v>
      </c>
      <c r="U1000" s="17">
        <v>9.4320266245371404E-2</v>
      </c>
      <c r="V1000" s="17">
        <v>0.122409270876397</v>
      </c>
      <c r="W1000" s="17">
        <v>9.6981982999045799E-2</v>
      </c>
      <c r="X1000" s="17">
        <v>8.6196487437358804E-2</v>
      </c>
      <c r="Y1000" s="17">
        <v>8.0446063631307602E-2</v>
      </c>
      <c r="Z1000" s="17">
        <v>9.8142412209507604E-2</v>
      </c>
      <c r="AA1000" s="17">
        <v>9.6993414180211901E-2</v>
      </c>
      <c r="AB1000" s="17">
        <v>0.14137188414987401</v>
      </c>
      <c r="AC1000" s="17">
        <v>0.17961206655324899</v>
      </c>
      <c r="AD1000" s="17">
        <v>0.233553909375144</v>
      </c>
      <c r="AE1000" s="17">
        <v>6.5219645373147603E-2</v>
      </c>
      <c r="AF1000" s="17"/>
      <c r="AG1000" s="17">
        <v>0.16871149735163199</v>
      </c>
      <c r="AH1000" s="17">
        <v>6.7034823277929201E-2</v>
      </c>
      <c r="AI1000" s="17">
        <v>0.26692710359461302</v>
      </c>
      <c r="AJ1000" s="17">
        <v>0.119729571398121</v>
      </c>
      <c r="AK1000" s="17">
        <v>8.2556672248046498E-2</v>
      </c>
      <c r="AL1000" s="17">
        <v>7.3046475384649007E-2</v>
      </c>
      <c r="AM1000" s="17"/>
      <c r="AN1000" s="17">
        <v>0.16512629427679401</v>
      </c>
      <c r="AO1000" s="17">
        <v>0.13201010398003599</v>
      </c>
      <c r="AP1000" s="17">
        <v>7.9206142578364294E-2</v>
      </c>
      <c r="AQ1000" s="17"/>
      <c r="AR1000" s="17">
        <v>0.30024151445490399</v>
      </c>
      <c r="AS1000" s="17">
        <v>0.122519680777134</v>
      </c>
      <c r="AT1000" s="17">
        <v>8.0117319880171595E-2</v>
      </c>
      <c r="AU1000" s="17"/>
      <c r="AV1000" s="17">
        <v>0.27073916884883897</v>
      </c>
      <c r="AW1000" s="17">
        <v>0.110634305942268</v>
      </c>
      <c r="AX1000" s="17">
        <v>8.2503611805400001E-2</v>
      </c>
      <c r="AY1000" s="17"/>
      <c r="AZ1000" s="17">
        <v>0.142728898326165</v>
      </c>
      <c r="BA1000" s="17">
        <v>6.5633794594560702E-2</v>
      </c>
    </row>
    <row r="1001" spans="2:53" x14ac:dyDescent="0.35">
      <c r="B1001" t="s">
        <v>450</v>
      </c>
      <c r="C1001" s="17">
        <v>0.31555950939418298</v>
      </c>
      <c r="D1001" s="17">
        <v>0.338103530584141</v>
      </c>
      <c r="E1001" s="17">
        <v>0.29411271751996398</v>
      </c>
      <c r="F1001" s="17"/>
      <c r="G1001" s="17">
        <v>0.290241987422383</v>
      </c>
      <c r="H1001" s="17">
        <v>0.30384236090550298</v>
      </c>
      <c r="I1001" s="17">
        <v>0.30425562180944199</v>
      </c>
      <c r="J1001" s="17">
        <v>0.33600379218590398</v>
      </c>
      <c r="K1001" s="17">
        <v>0.30695935470319102</v>
      </c>
      <c r="L1001" s="17">
        <v>0.331069395437872</v>
      </c>
      <c r="M1001" s="17"/>
      <c r="N1001" s="17">
        <v>0.34464283388070799</v>
      </c>
      <c r="O1001" s="17">
        <v>0.29641337873325302</v>
      </c>
      <c r="P1001" s="17"/>
      <c r="Q1001" s="17">
        <v>0.227187942481023</v>
      </c>
      <c r="R1001" s="17">
        <v>0.253953495937014</v>
      </c>
      <c r="S1001" s="17">
        <v>0.235245393043815</v>
      </c>
      <c r="T1001" s="17">
        <v>0.349649965486859</v>
      </c>
      <c r="U1001" s="17">
        <v>0.33686005644154898</v>
      </c>
      <c r="V1001" s="17">
        <v>0.321978660019276</v>
      </c>
      <c r="W1001" s="17">
        <v>0.35115506347117098</v>
      </c>
      <c r="X1001" s="17">
        <v>0.39266427016197802</v>
      </c>
      <c r="Y1001" s="17">
        <v>0.37141718382757</v>
      </c>
      <c r="Z1001" s="17">
        <v>0.33592857878682603</v>
      </c>
      <c r="AA1001" s="17">
        <v>0.33717766563171397</v>
      </c>
      <c r="AB1001" s="17">
        <v>0.33964382421178801</v>
      </c>
      <c r="AC1001" s="17">
        <v>0.32325768768964303</v>
      </c>
      <c r="AD1001" s="17">
        <v>0.328099953629855</v>
      </c>
      <c r="AE1001" s="17">
        <v>0.45617815117018601</v>
      </c>
      <c r="AF1001" s="17"/>
      <c r="AG1001" s="17">
        <v>0.42956630850087602</v>
      </c>
      <c r="AH1001" s="17">
        <v>0.22151972005273499</v>
      </c>
      <c r="AI1001" s="17">
        <v>0.35265496294270898</v>
      </c>
      <c r="AJ1001" s="17">
        <v>0.40694359710217898</v>
      </c>
      <c r="AK1001" s="17">
        <v>0.38922251449850997</v>
      </c>
      <c r="AL1001" s="17">
        <v>0.279288117030077</v>
      </c>
      <c r="AM1001" s="17"/>
      <c r="AN1001" s="17">
        <v>0.399317936011021</v>
      </c>
      <c r="AO1001" s="17">
        <v>0.340342954626981</v>
      </c>
      <c r="AP1001" s="17">
        <v>0.29517295439052998</v>
      </c>
      <c r="AQ1001" s="17"/>
      <c r="AR1001" s="17">
        <v>0.37769675755217003</v>
      </c>
      <c r="AS1001" s="17">
        <v>0.425124554288556</v>
      </c>
      <c r="AT1001" s="17">
        <v>0.25374388896095401</v>
      </c>
      <c r="AU1001" s="17"/>
      <c r="AV1001" s="17">
        <v>0.37230042912087702</v>
      </c>
      <c r="AW1001" s="17">
        <v>0.38461361109165998</v>
      </c>
      <c r="AX1001" s="17">
        <v>0.24286055939776699</v>
      </c>
      <c r="AY1001" s="17"/>
      <c r="AZ1001" s="17">
        <v>0.35107077244079798</v>
      </c>
      <c r="BA1001" s="17">
        <v>0.26844062613074399</v>
      </c>
    </row>
    <row r="1002" spans="2:53" x14ac:dyDescent="0.35">
      <c r="B1002" t="s">
        <v>451</v>
      </c>
      <c r="C1002" s="17">
        <v>0.27289921237726</v>
      </c>
      <c r="D1002" s="17">
        <v>0.27427537655634499</v>
      </c>
      <c r="E1002" s="17">
        <v>0.27120356446988703</v>
      </c>
      <c r="F1002" s="17"/>
      <c r="G1002" s="17">
        <v>0.25964063559544298</v>
      </c>
      <c r="H1002" s="17">
        <v>0.19122716423281499</v>
      </c>
      <c r="I1002" s="17">
        <v>0.315926658529945</v>
      </c>
      <c r="J1002" s="17">
        <v>0.24740044796900101</v>
      </c>
      <c r="K1002" s="17">
        <v>0.26836549273608701</v>
      </c>
      <c r="L1002" s="17">
        <v>0.317485833328365</v>
      </c>
      <c r="M1002" s="17"/>
      <c r="N1002" s="17">
        <v>0.27242366744417101</v>
      </c>
      <c r="O1002" s="17">
        <v>0.27321227306013701</v>
      </c>
      <c r="P1002" s="17"/>
      <c r="Q1002" s="17">
        <v>0.23709453997736499</v>
      </c>
      <c r="R1002" s="17">
        <v>0.239063677632605</v>
      </c>
      <c r="S1002" s="17">
        <v>0.29489561109898699</v>
      </c>
      <c r="T1002" s="17">
        <v>0.25620928654642</v>
      </c>
      <c r="U1002" s="17">
        <v>0.31891933713688297</v>
      </c>
      <c r="V1002" s="17">
        <v>0.26069123172699499</v>
      </c>
      <c r="W1002" s="17">
        <v>0.28943466290169401</v>
      </c>
      <c r="X1002" s="17">
        <v>0.276016476535002</v>
      </c>
      <c r="Y1002" s="17">
        <v>0.33384157143342802</v>
      </c>
      <c r="Z1002" s="17">
        <v>0.26399930344364803</v>
      </c>
      <c r="AA1002" s="17">
        <v>0.30864648530257399</v>
      </c>
      <c r="AB1002" s="17">
        <v>0.284001014220362</v>
      </c>
      <c r="AC1002" s="17">
        <v>0.252742456078415</v>
      </c>
      <c r="AD1002" s="17">
        <v>0.34611013424377501</v>
      </c>
      <c r="AE1002" s="17">
        <v>0.178594163456989</v>
      </c>
      <c r="AF1002" s="17"/>
      <c r="AG1002" s="17">
        <v>0.266284227589206</v>
      </c>
      <c r="AH1002" s="17">
        <v>0.35498532806271899</v>
      </c>
      <c r="AI1002" s="17">
        <v>0.17741122969043099</v>
      </c>
      <c r="AJ1002" s="17">
        <v>0.321819739780137</v>
      </c>
      <c r="AK1002" s="17">
        <v>0.25512696577331601</v>
      </c>
      <c r="AL1002" s="17">
        <v>0.27770170089273499</v>
      </c>
      <c r="AM1002" s="17"/>
      <c r="AN1002" s="17">
        <v>0.24163864485907799</v>
      </c>
      <c r="AO1002" s="17">
        <v>0.27241033496894301</v>
      </c>
      <c r="AP1002" s="17">
        <v>0.29812096083466799</v>
      </c>
      <c r="AQ1002" s="17"/>
      <c r="AR1002" s="17">
        <v>0.18366021056363299</v>
      </c>
      <c r="AS1002" s="17">
        <v>0.26675258061913398</v>
      </c>
      <c r="AT1002" s="17">
        <v>0.307723891186585</v>
      </c>
      <c r="AU1002" s="17"/>
      <c r="AV1002" s="17">
        <v>0.18800715220162201</v>
      </c>
      <c r="AW1002" s="17">
        <v>0.27919725609547502</v>
      </c>
      <c r="AX1002" s="17">
        <v>0.290577799762754</v>
      </c>
      <c r="AY1002" s="17"/>
      <c r="AZ1002" s="17">
        <v>0.26564112966849301</v>
      </c>
      <c r="BA1002" s="17">
        <v>0.282529755549488</v>
      </c>
    </row>
    <row r="1003" spans="2:53" x14ac:dyDescent="0.35">
      <c r="B1003" t="s">
        <v>452</v>
      </c>
      <c r="C1003" s="17">
        <v>8.8472232686460303E-2</v>
      </c>
      <c r="D1003" s="17">
        <v>9.7121393155274696E-2</v>
      </c>
      <c r="E1003" s="17">
        <v>8.0952786260104895E-2</v>
      </c>
      <c r="F1003" s="17"/>
      <c r="G1003" s="17">
        <v>0.100686954188983</v>
      </c>
      <c r="H1003" s="17">
        <v>0.145009880462279</v>
      </c>
      <c r="I1003" s="17">
        <v>5.1400712163656999E-2</v>
      </c>
      <c r="J1003" s="17">
        <v>9.6218051507807004E-2</v>
      </c>
      <c r="K1003" s="17">
        <v>7.4733768625967895E-2</v>
      </c>
      <c r="L1003" s="17">
        <v>7.7672871345254094E-2</v>
      </c>
      <c r="M1003" s="17"/>
      <c r="N1003" s="17">
        <v>9.2306623361214896E-2</v>
      </c>
      <c r="O1003" s="17">
        <v>8.59479770808841E-2</v>
      </c>
      <c r="P1003" s="17"/>
      <c r="Q1003" s="17">
        <v>9.3182941826872701E-2</v>
      </c>
      <c r="R1003" s="17">
        <v>9.3654478500680802E-2</v>
      </c>
      <c r="S1003" s="17">
        <v>7.16640367896373E-2</v>
      </c>
      <c r="T1003" s="17">
        <v>0.11263402427246499</v>
      </c>
      <c r="U1003" s="17">
        <v>5.6947952987738498E-2</v>
      </c>
      <c r="V1003" s="17">
        <v>6.1608515243493103E-2</v>
      </c>
      <c r="W1003" s="17">
        <v>0.101677921552826</v>
      </c>
      <c r="X1003" s="17">
        <v>8.9574084442334501E-2</v>
      </c>
      <c r="Y1003" s="17">
        <v>8.1552598429829704E-2</v>
      </c>
      <c r="Z1003" s="17">
        <v>0.116866982147026</v>
      </c>
      <c r="AA1003" s="17">
        <v>0.13328056667902199</v>
      </c>
      <c r="AB1003" s="17">
        <v>6.7928379222448598E-2</v>
      </c>
      <c r="AC1003" s="17">
        <v>5.3904865315685398E-2</v>
      </c>
      <c r="AD1003" s="17">
        <v>0</v>
      </c>
      <c r="AE1003" s="17">
        <v>7.7463010049475006E-2</v>
      </c>
      <c r="AF1003" s="17"/>
      <c r="AG1003" s="17">
        <v>5.4468854394685497E-2</v>
      </c>
      <c r="AH1003" s="17">
        <v>0.12304819186433</v>
      </c>
      <c r="AI1003" s="17">
        <v>8.5078986085294406E-2</v>
      </c>
      <c r="AJ1003" s="17">
        <v>2.9105378967954499E-2</v>
      </c>
      <c r="AK1003" s="17">
        <v>7.3135146463123399E-2</v>
      </c>
      <c r="AL1003" s="17">
        <v>8.50764819383584E-2</v>
      </c>
      <c r="AM1003" s="17"/>
      <c r="AN1003" s="17">
        <v>5.9514631472014898E-2</v>
      </c>
      <c r="AO1003" s="17">
        <v>8.1462872964637695E-2</v>
      </c>
      <c r="AP1003" s="17">
        <v>0.115371441119955</v>
      </c>
      <c r="AQ1003" s="17"/>
      <c r="AR1003" s="17">
        <v>6.6203181761741295E-2</v>
      </c>
      <c r="AS1003" s="17">
        <v>6.8818395924820197E-2</v>
      </c>
      <c r="AT1003" s="17">
        <v>0.106574591483445</v>
      </c>
      <c r="AU1003" s="17"/>
      <c r="AV1003" s="17">
        <v>5.7231546673537297E-2</v>
      </c>
      <c r="AW1003" s="17">
        <v>7.6702227103359499E-2</v>
      </c>
      <c r="AX1003" s="17">
        <v>0.120864829053155</v>
      </c>
      <c r="AY1003" s="17"/>
      <c r="AZ1003" s="17">
        <v>8.9045732291478094E-2</v>
      </c>
      <c r="BA1003" s="17">
        <v>8.7711272398875204E-2</v>
      </c>
    </row>
    <row r="1004" spans="2:53" x14ac:dyDescent="0.35">
      <c r="B1004" t="s">
        <v>453</v>
      </c>
      <c r="C1004" s="17">
        <v>7.9731011201535806E-2</v>
      </c>
      <c r="D1004" s="17">
        <v>6.5599964950792206E-2</v>
      </c>
      <c r="E1004" s="17">
        <v>9.2818325075741906E-2</v>
      </c>
      <c r="F1004" s="17"/>
      <c r="G1004" s="17">
        <v>4.3457985037620397E-2</v>
      </c>
      <c r="H1004" s="17">
        <v>9.5321605327596898E-2</v>
      </c>
      <c r="I1004" s="17">
        <v>8.4211374423073401E-2</v>
      </c>
      <c r="J1004" s="17">
        <v>0.111920305947427</v>
      </c>
      <c r="K1004" s="17">
        <v>6.8490101551761801E-2</v>
      </c>
      <c r="L1004" s="17">
        <v>6.8542900359726794E-2</v>
      </c>
      <c r="M1004" s="17"/>
      <c r="N1004" s="17">
        <v>7.2363006692459805E-2</v>
      </c>
      <c r="O1004" s="17">
        <v>8.45815150394464E-2</v>
      </c>
      <c r="P1004" s="17"/>
      <c r="Q1004" s="17">
        <v>9.5163267769898294E-2</v>
      </c>
      <c r="R1004" s="17">
        <v>0.123012535910452</v>
      </c>
      <c r="S1004" s="17">
        <v>9.88612073954869E-2</v>
      </c>
      <c r="T1004" s="17">
        <v>7.7078867094500694E-2</v>
      </c>
      <c r="U1004" s="17">
        <v>5.2298923832566603E-2</v>
      </c>
      <c r="V1004" s="17">
        <v>9.6178792833153406E-2</v>
      </c>
      <c r="W1004" s="17">
        <v>5.1658260390182897E-2</v>
      </c>
      <c r="X1004" s="17">
        <v>6.6502483629095596E-2</v>
      </c>
      <c r="Y1004" s="17">
        <v>7.3439299895965801E-2</v>
      </c>
      <c r="Z1004" s="17">
        <v>9.4824967355387105E-2</v>
      </c>
      <c r="AA1004" s="17">
        <v>3.5947796844364999E-2</v>
      </c>
      <c r="AB1004" s="17">
        <v>4.7399609514241298E-2</v>
      </c>
      <c r="AC1004" s="17">
        <v>5.3095424347106297E-2</v>
      </c>
      <c r="AD1004" s="17">
        <v>0</v>
      </c>
      <c r="AE1004" s="17">
        <v>0.15479100919365399</v>
      </c>
      <c r="AF1004" s="17"/>
      <c r="AG1004" s="17">
        <v>2.97201743653288E-2</v>
      </c>
      <c r="AH1004" s="17">
        <v>0.14332502921093199</v>
      </c>
      <c r="AI1004" s="17">
        <v>5.89393940697037E-2</v>
      </c>
      <c r="AJ1004" s="17">
        <v>2.3066609917072399E-2</v>
      </c>
      <c r="AK1004" s="17">
        <v>9.9219108715224602E-2</v>
      </c>
      <c r="AL1004" s="17">
        <v>9.6256987815490094E-2</v>
      </c>
      <c r="AM1004" s="17"/>
      <c r="AN1004" s="17">
        <v>4.5824999470081701E-2</v>
      </c>
      <c r="AO1004" s="17">
        <v>5.32725769861545E-2</v>
      </c>
      <c r="AP1004" s="17">
        <v>0.11778773815249501</v>
      </c>
      <c r="AQ1004" s="17"/>
      <c r="AR1004" s="17">
        <v>1.5920919483285601E-2</v>
      </c>
      <c r="AS1004" s="17">
        <v>3.5120538222234099E-2</v>
      </c>
      <c r="AT1004" s="17">
        <v>0.120002988561265</v>
      </c>
      <c r="AU1004" s="17"/>
      <c r="AV1004" s="17">
        <v>4.3484186732006498E-2</v>
      </c>
      <c r="AW1004" s="17">
        <v>4.9683221300703302E-2</v>
      </c>
      <c r="AX1004" s="17">
        <v>0.13263344074379699</v>
      </c>
      <c r="AY1004" s="17"/>
      <c r="AZ1004" s="17">
        <v>7.2931559421468894E-2</v>
      </c>
      <c r="BA1004" s="17">
        <v>8.8753010060314594E-2</v>
      </c>
    </row>
    <row r="1005" spans="2:53" x14ac:dyDescent="0.35">
      <c r="B1005" t="s">
        <v>130</v>
      </c>
      <c r="C1005" s="17">
        <v>0.13374165036268501</v>
      </c>
      <c r="D1005" s="17">
        <v>8.9743428092607005E-2</v>
      </c>
      <c r="E1005" s="17">
        <v>0.17408065094069899</v>
      </c>
      <c r="F1005" s="17"/>
      <c r="G1005" s="17">
        <v>0.100633028810948</v>
      </c>
      <c r="H1005" s="17">
        <v>9.6168387246084702E-2</v>
      </c>
      <c r="I1005" s="17">
        <v>0.11402807575907301</v>
      </c>
      <c r="J1005" s="17">
        <v>0.132829751072184</v>
      </c>
      <c r="K1005" s="17">
        <v>0.19754513990814601</v>
      </c>
      <c r="L1005" s="17">
        <v>0.14138421319775801</v>
      </c>
      <c r="M1005" s="17"/>
      <c r="N1005" s="17">
        <v>0.100029711472917</v>
      </c>
      <c r="O1005" s="17">
        <v>0.155934889898138</v>
      </c>
      <c r="P1005" s="17"/>
      <c r="Q1005" s="17">
        <v>0.215983126639089</v>
      </c>
      <c r="R1005" s="17">
        <v>0.138497460473856</v>
      </c>
      <c r="S1005" s="17">
        <v>0.18220073480110099</v>
      </c>
      <c r="T1005" s="17">
        <v>0.107580755542885</v>
      </c>
      <c r="U1005" s="17">
        <v>0.14065346335589099</v>
      </c>
      <c r="V1005" s="17">
        <v>0.13713352930068601</v>
      </c>
      <c r="W1005" s="17">
        <v>0.10909210868508</v>
      </c>
      <c r="X1005" s="17">
        <v>8.9046197794231396E-2</v>
      </c>
      <c r="Y1005" s="17">
        <v>5.9303282781898101E-2</v>
      </c>
      <c r="Z1005" s="17">
        <v>9.0237756057605201E-2</v>
      </c>
      <c r="AA1005" s="17">
        <v>8.7954071362113306E-2</v>
      </c>
      <c r="AB1005" s="17">
        <v>0.119655288681286</v>
      </c>
      <c r="AC1005" s="17">
        <v>0.137387500015902</v>
      </c>
      <c r="AD1005" s="17">
        <v>9.2236002751225996E-2</v>
      </c>
      <c r="AE1005" s="17">
        <v>6.77540207565476E-2</v>
      </c>
      <c r="AF1005" s="17"/>
      <c r="AG1005" s="17">
        <v>5.1248937798271603E-2</v>
      </c>
      <c r="AH1005" s="17">
        <v>9.0086907531354898E-2</v>
      </c>
      <c r="AI1005" s="17">
        <v>5.89883236172484E-2</v>
      </c>
      <c r="AJ1005" s="17">
        <v>9.9335102834536504E-2</v>
      </c>
      <c r="AK1005" s="17">
        <v>0.10073959230178001</v>
      </c>
      <c r="AL1005" s="17">
        <v>0.18863023693868999</v>
      </c>
      <c r="AM1005" s="17"/>
      <c r="AN1005" s="17">
        <v>8.8577493911010302E-2</v>
      </c>
      <c r="AO1005" s="17">
        <v>0.12050115647324899</v>
      </c>
      <c r="AP1005" s="17">
        <v>9.4340762923987298E-2</v>
      </c>
      <c r="AQ1005" s="17"/>
      <c r="AR1005" s="17">
        <v>5.6277416184265502E-2</v>
      </c>
      <c r="AS1005" s="17">
        <v>8.1664250168122801E-2</v>
      </c>
      <c r="AT1005" s="17">
        <v>0.13183731992757899</v>
      </c>
      <c r="AU1005" s="17"/>
      <c r="AV1005" s="17">
        <v>6.8237516423118205E-2</v>
      </c>
      <c r="AW1005" s="17">
        <v>9.9169378466533703E-2</v>
      </c>
      <c r="AX1005" s="17">
        <v>0.13055975923712701</v>
      </c>
      <c r="AY1005" s="17"/>
      <c r="AZ1005" s="17">
        <v>7.8581907851596702E-2</v>
      </c>
      <c r="BA1005" s="17">
        <v>0.20693154126601701</v>
      </c>
    </row>
    <row r="1006" spans="2:53" x14ac:dyDescent="0.35">
      <c r="C1006" s="17"/>
      <c r="D1006" s="17"/>
      <c r="E1006" s="17"/>
      <c r="F1006" s="17"/>
      <c r="G1006" s="17"/>
      <c r="H1006" s="17"/>
      <c r="I1006" s="17"/>
      <c r="J1006" s="17"/>
      <c r="K1006" s="17"/>
      <c r="L1006" s="17"/>
      <c r="M1006" s="17"/>
      <c r="N1006" s="17"/>
      <c r="O1006" s="17"/>
      <c r="P1006" s="17"/>
      <c r="Q1006" s="17"/>
      <c r="R1006" s="17"/>
      <c r="S1006" s="17"/>
      <c r="T1006" s="17"/>
      <c r="U1006" s="17"/>
      <c r="V1006" s="17"/>
      <c r="W1006" s="17"/>
      <c r="X1006" s="17"/>
      <c r="Y1006" s="17"/>
      <c r="Z1006" s="17"/>
      <c r="AA1006" s="17"/>
      <c r="AB1006" s="17"/>
      <c r="AC1006" s="17"/>
      <c r="AD1006" s="17"/>
      <c r="AE1006" s="17"/>
      <c r="AF1006" s="17"/>
      <c r="AG1006" s="17"/>
      <c r="AH1006" s="17"/>
      <c r="AI1006" s="17"/>
      <c r="AJ1006" s="17"/>
      <c r="AK1006" s="17"/>
      <c r="AL1006" s="17"/>
      <c r="AM1006" s="17"/>
      <c r="AN1006" s="17"/>
      <c r="AO1006" s="17"/>
      <c r="AP1006" s="17"/>
      <c r="AQ1006" s="17"/>
      <c r="AR1006" s="17"/>
      <c r="AS1006" s="17"/>
      <c r="AT1006" s="17"/>
      <c r="AU1006" s="17"/>
      <c r="AV1006" s="17"/>
      <c r="AW1006" s="17"/>
      <c r="AX1006" s="17"/>
      <c r="AY1006" s="17"/>
      <c r="AZ1006" s="17"/>
      <c r="BA1006" s="17"/>
    </row>
    <row r="1007" spans="2:53" x14ac:dyDescent="0.35">
      <c r="B1007" s="6" t="s">
        <v>457</v>
      </c>
      <c r="C1007" s="17"/>
      <c r="D1007" s="17"/>
      <c r="E1007" s="17"/>
      <c r="F1007" s="17"/>
      <c r="G1007" s="17"/>
      <c r="H1007" s="17"/>
      <c r="I1007" s="17"/>
      <c r="J1007" s="17"/>
      <c r="K1007" s="17"/>
      <c r="L1007" s="17"/>
      <c r="M1007" s="17"/>
      <c r="N1007" s="17"/>
      <c r="O1007" s="17"/>
      <c r="P1007" s="17"/>
      <c r="Q1007" s="17"/>
      <c r="R1007" s="17"/>
      <c r="S1007" s="17"/>
      <c r="T1007" s="17"/>
      <c r="U1007" s="17"/>
      <c r="V1007" s="17"/>
      <c r="W1007" s="17"/>
      <c r="X1007" s="17"/>
      <c r="Y1007" s="17"/>
      <c r="Z1007" s="17"/>
      <c r="AA1007" s="17"/>
      <c r="AB1007" s="17"/>
      <c r="AC1007" s="17"/>
      <c r="AD1007" s="17"/>
      <c r="AE1007" s="17"/>
      <c r="AF1007" s="17"/>
      <c r="AG1007" s="17"/>
      <c r="AH1007" s="17"/>
      <c r="AI1007" s="17"/>
      <c r="AJ1007" s="17"/>
      <c r="AK1007" s="17"/>
      <c r="AL1007" s="17"/>
      <c r="AM1007" s="17"/>
      <c r="AN1007" s="17"/>
      <c r="AO1007" s="17"/>
      <c r="AP1007" s="17"/>
      <c r="AQ1007" s="17"/>
      <c r="AR1007" s="17"/>
      <c r="AS1007" s="17"/>
      <c r="AT1007" s="17"/>
      <c r="AU1007" s="17"/>
      <c r="AV1007" s="17"/>
      <c r="AW1007" s="17"/>
      <c r="AX1007" s="17"/>
      <c r="AY1007" s="17"/>
      <c r="AZ1007" s="17"/>
      <c r="BA1007" s="17"/>
    </row>
    <row r="1008" spans="2:53" x14ac:dyDescent="0.35">
      <c r="B1008" s="21" t="s">
        <v>86</v>
      </c>
      <c r="C1008" s="17"/>
      <c r="D1008" s="17"/>
      <c r="E1008" s="17"/>
      <c r="F1008" s="17"/>
      <c r="G1008" s="17"/>
      <c r="H1008" s="17"/>
      <c r="I1008" s="17"/>
      <c r="J1008" s="17"/>
      <c r="K1008" s="17"/>
      <c r="L1008" s="17"/>
      <c r="M1008" s="17"/>
      <c r="N1008" s="17"/>
      <c r="O1008" s="17"/>
      <c r="P1008" s="17"/>
      <c r="Q1008" s="17"/>
      <c r="R1008" s="17"/>
      <c r="S1008" s="17"/>
      <c r="T1008" s="17"/>
      <c r="U1008" s="17"/>
      <c r="V1008" s="17"/>
      <c r="W1008" s="17"/>
      <c r="X1008" s="17"/>
      <c r="Y1008" s="17"/>
      <c r="Z1008" s="17"/>
      <c r="AA1008" s="17"/>
      <c r="AB1008" s="17"/>
      <c r="AC1008" s="17"/>
      <c r="AD1008" s="17"/>
      <c r="AE1008" s="17"/>
      <c r="AF1008" s="17"/>
      <c r="AG1008" s="17"/>
      <c r="AH1008" s="17"/>
      <c r="AI1008" s="17"/>
      <c r="AJ1008" s="17"/>
      <c r="AK1008" s="17"/>
      <c r="AL1008" s="17"/>
      <c r="AM1008" s="17"/>
      <c r="AN1008" s="17"/>
      <c r="AO1008" s="17"/>
      <c r="AP1008" s="17"/>
      <c r="AQ1008" s="17"/>
      <c r="AR1008" s="17"/>
      <c r="AS1008" s="17"/>
      <c r="AT1008" s="17"/>
      <c r="AU1008" s="17"/>
      <c r="AV1008" s="17"/>
      <c r="AW1008" s="17"/>
      <c r="AX1008" s="17"/>
      <c r="AY1008" s="17"/>
      <c r="AZ1008" s="17"/>
      <c r="BA1008" s="17"/>
    </row>
    <row r="1009" spans="2:53" x14ac:dyDescent="0.35">
      <c r="B1009" t="s">
        <v>449</v>
      </c>
      <c r="C1009" s="17">
        <v>9.3963636176900997E-2</v>
      </c>
      <c r="D1009" s="17">
        <v>0.107677649340195</v>
      </c>
      <c r="E1009" s="17">
        <v>8.1312845671335302E-2</v>
      </c>
      <c r="F1009" s="17"/>
      <c r="G1009" s="17">
        <v>0.116724461900142</v>
      </c>
      <c r="H1009" s="17">
        <v>0.16929084080005699</v>
      </c>
      <c r="I1009" s="17">
        <v>0.109002458990895</v>
      </c>
      <c r="J1009" s="17">
        <v>6.9554987967252194E-2</v>
      </c>
      <c r="K1009" s="17">
        <v>8.7253387736901694E-2</v>
      </c>
      <c r="L1009" s="17">
        <v>5.3284738046388197E-2</v>
      </c>
      <c r="M1009" s="17"/>
      <c r="N1009" s="17">
        <v>9.2378041237041797E-2</v>
      </c>
      <c r="O1009" s="17">
        <v>9.5007464846072601E-2</v>
      </c>
      <c r="P1009" s="17"/>
      <c r="Q1009" s="17">
        <v>0.12742187324920001</v>
      </c>
      <c r="R1009" s="17">
        <v>0.121958161397272</v>
      </c>
      <c r="S1009" s="17">
        <v>6.0883354324814398E-2</v>
      </c>
      <c r="T1009" s="17">
        <v>9.6470918359407701E-2</v>
      </c>
      <c r="U1009" s="17">
        <v>0.110118073309677</v>
      </c>
      <c r="V1009" s="17">
        <v>7.9764524162759198E-2</v>
      </c>
      <c r="W1009" s="17">
        <v>8.9892001336600802E-2</v>
      </c>
      <c r="X1009" s="17">
        <v>0.107325171350539</v>
      </c>
      <c r="Y1009" s="17">
        <v>9.8398704594560904E-2</v>
      </c>
      <c r="Z1009" s="17">
        <v>6.0871969774633099E-2</v>
      </c>
      <c r="AA1009" s="17">
        <v>3.0135206231445499E-2</v>
      </c>
      <c r="AB1009" s="17">
        <v>5.75084024571322E-2</v>
      </c>
      <c r="AC1009" s="17">
        <v>0.25010173113964701</v>
      </c>
      <c r="AD1009" s="17">
        <v>0.16924275663830701</v>
      </c>
      <c r="AE1009" s="17">
        <v>0.107343996449005</v>
      </c>
      <c r="AF1009" s="17"/>
      <c r="AG1009" s="17">
        <v>0.145324229309261</v>
      </c>
      <c r="AH1009" s="17">
        <v>7.9183096915318593E-2</v>
      </c>
      <c r="AI1009" s="17">
        <v>0.17991885145719599</v>
      </c>
      <c r="AJ1009" s="17">
        <v>9.5731402219848896E-2</v>
      </c>
      <c r="AK1009" s="17">
        <v>7.5572514317309103E-2</v>
      </c>
      <c r="AL1009" s="17">
        <v>6.6840540861466999E-2</v>
      </c>
      <c r="AM1009" s="17"/>
      <c r="AN1009" s="17">
        <v>0.13073717754359299</v>
      </c>
      <c r="AO1009" s="17">
        <v>0.10735535853894899</v>
      </c>
      <c r="AP1009" s="17">
        <v>7.5788047305435993E-2</v>
      </c>
      <c r="AQ1009" s="17"/>
      <c r="AR1009" s="17">
        <v>0.29003341685680101</v>
      </c>
      <c r="AS1009" s="17">
        <v>8.1036436258903194E-2</v>
      </c>
      <c r="AT1009" s="17">
        <v>7.89135950417309E-2</v>
      </c>
      <c r="AU1009" s="17"/>
      <c r="AV1009" s="17">
        <v>0.223786984146705</v>
      </c>
      <c r="AW1009" s="17">
        <v>8.8579060976957794E-2</v>
      </c>
      <c r="AX1009" s="17">
        <v>7.8300350107921093E-2</v>
      </c>
      <c r="AY1009" s="17"/>
      <c r="AZ1009" s="17">
        <v>0.110704227196365</v>
      </c>
      <c r="BA1009" s="17">
        <v>7.1751022872450096E-2</v>
      </c>
    </row>
    <row r="1010" spans="2:53" x14ac:dyDescent="0.35">
      <c r="B1010" t="s">
        <v>450</v>
      </c>
      <c r="C1010" s="17">
        <v>0.27944365969946799</v>
      </c>
      <c r="D1010" s="17">
        <v>0.28749709751311098</v>
      </c>
      <c r="E1010" s="17">
        <v>0.27155806170770802</v>
      </c>
      <c r="F1010" s="17"/>
      <c r="G1010" s="17">
        <v>0.33075146191237698</v>
      </c>
      <c r="H1010" s="17">
        <v>0.27009517491530799</v>
      </c>
      <c r="I1010" s="17">
        <v>0.30789289592722302</v>
      </c>
      <c r="J1010" s="17">
        <v>0.25859415474191599</v>
      </c>
      <c r="K1010" s="17">
        <v>0.24454851129830801</v>
      </c>
      <c r="L1010" s="17">
        <v>0.28213916465100097</v>
      </c>
      <c r="M1010" s="17"/>
      <c r="N1010" s="17">
        <v>0.29263210268348</v>
      </c>
      <c r="O1010" s="17">
        <v>0.27076144550820203</v>
      </c>
      <c r="P1010" s="17"/>
      <c r="Q1010" s="17">
        <v>0.26952733403047402</v>
      </c>
      <c r="R1010" s="17">
        <v>0.26820872797991802</v>
      </c>
      <c r="S1010" s="17">
        <v>0.25509978230215102</v>
      </c>
      <c r="T1010" s="17">
        <v>0.31770277272556802</v>
      </c>
      <c r="U1010" s="17">
        <v>0.223244806444718</v>
      </c>
      <c r="V1010" s="17">
        <v>0.30838476854223401</v>
      </c>
      <c r="W1010" s="17">
        <v>0.30182171880039999</v>
      </c>
      <c r="X1010" s="17">
        <v>0.28519519301323598</v>
      </c>
      <c r="Y1010" s="17">
        <v>0.28679989483153501</v>
      </c>
      <c r="Z1010" s="17">
        <v>0.279086229922965</v>
      </c>
      <c r="AA1010" s="17">
        <v>0.34855338571518202</v>
      </c>
      <c r="AB1010" s="17">
        <v>0.31814797938696299</v>
      </c>
      <c r="AC1010" s="17">
        <v>0.233333369694147</v>
      </c>
      <c r="AD1010" s="17">
        <v>0.248496775984554</v>
      </c>
      <c r="AE1010" s="17">
        <v>0.14846172894099099</v>
      </c>
      <c r="AF1010" s="17"/>
      <c r="AG1010" s="17">
        <v>0.35418980803528599</v>
      </c>
      <c r="AH1010" s="17">
        <v>0.173791159879672</v>
      </c>
      <c r="AI1010" s="17">
        <v>0.39889413962603099</v>
      </c>
      <c r="AJ1010" s="17">
        <v>0.36074799760389398</v>
      </c>
      <c r="AK1010" s="17">
        <v>0.32174266397471801</v>
      </c>
      <c r="AL1010" s="17">
        <v>0.23600141320022999</v>
      </c>
      <c r="AM1010" s="17"/>
      <c r="AN1010" s="17">
        <v>0.39089328939817197</v>
      </c>
      <c r="AO1010" s="17">
        <v>0.33095169052211898</v>
      </c>
      <c r="AP1010" s="17">
        <v>0.209148207140325</v>
      </c>
      <c r="AQ1010" s="17"/>
      <c r="AR1010" s="17">
        <v>0.30844610387058902</v>
      </c>
      <c r="AS1010" s="17">
        <v>0.39603122568729299</v>
      </c>
      <c r="AT1010" s="17">
        <v>0.22354650266245399</v>
      </c>
      <c r="AU1010" s="17"/>
      <c r="AV1010" s="17">
        <v>0.35593224098415199</v>
      </c>
      <c r="AW1010" s="17">
        <v>0.33626443160179598</v>
      </c>
      <c r="AX1010" s="17">
        <v>0.21178584447301699</v>
      </c>
      <c r="AY1010" s="17"/>
      <c r="AZ1010" s="17">
        <v>0.33205154599763798</v>
      </c>
      <c r="BA1010" s="17">
        <v>0.20963975410574701</v>
      </c>
    </row>
    <row r="1011" spans="2:53" x14ac:dyDescent="0.35">
      <c r="B1011" t="s">
        <v>451</v>
      </c>
      <c r="C1011" s="17">
        <v>0.24782310349095699</v>
      </c>
      <c r="D1011" s="17">
        <v>0.25545630536939901</v>
      </c>
      <c r="E1011" s="17">
        <v>0.24036914217689601</v>
      </c>
      <c r="F1011" s="17"/>
      <c r="G1011" s="17">
        <v>0.21331551791446701</v>
      </c>
      <c r="H1011" s="17">
        <v>0.20712067633741901</v>
      </c>
      <c r="I1011" s="17">
        <v>0.244690075889018</v>
      </c>
      <c r="J1011" s="17">
        <v>0.251587816737042</v>
      </c>
      <c r="K1011" s="17">
        <v>0.24010065738481101</v>
      </c>
      <c r="L1011" s="17">
        <v>0.28868823699737201</v>
      </c>
      <c r="M1011" s="17"/>
      <c r="N1011" s="17">
        <v>0.27496167780279701</v>
      </c>
      <c r="O1011" s="17">
        <v>0.22995724052998201</v>
      </c>
      <c r="P1011" s="17"/>
      <c r="Q1011" s="17">
        <v>0.17322342269552601</v>
      </c>
      <c r="R1011" s="17">
        <v>0.21039842863640801</v>
      </c>
      <c r="S1011" s="17">
        <v>0.23595612266921201</v>
      </c>
      <c r="T1011" s="17">
        <v>0.24372811398504199</v>
      </c>
      <c r="U1011" s="17">
        <v>0.28228212584838402</v>
      </c>
      <c r="V1011" s="17">
        <v>0.264789360468976</v>
      </c>
      <c r="W1011" s="17">
        <v>0.175242278704662</v>
      </c>
      <c r="X1011" s="17">
        <v>0.26533880516118802</v>
      </c>
      <c r="Y1011" s="17">
        <v>0.30106027813669101</v>
      </c>
      <c r="Z1011" s="17">
        <v>0.253495122538482</v>
      </c>
      <c r="AA1011" s="17">
        <v>0.32593125800204098</v>
      </c>
      <c r="AB1011" s="17">
        <v>0.37837759154566297</v>
      </c>
      <c r="AC1011" s="17">
        <v>0.28808902549763499</v>
      </c>
      <c r="AD1011" s="17">
        <v>0.40096702369174297</v>
      </c>
      <c r="AE1011" s="17">
        <v>0.445632453734642</v>
      </c>
      <c r="AF1011" s="17"/>
      <c r="AG1011" s="17">
        <v>0.30424926194096702</v>
      </c>
      <c r="AH1011" s="17">
        <v>0.27842787898114302</v>
      </c>
      <c r="AI1011" s="17">
        <v>0.172483269588698</v>
      </c>
      <c r="AJ1011" s="17">
        <v>0.25918737109530399</v>
      </c>
      <c r="AK1011" s="17">
        <v>0.2708497156936</v>
      </c>
      <c r="AL1011" s="17">
        <v>0.24149703392635399</v>
      </c>
      <c r="AM1011" s="17"/>
      <c r="AN1011" s="17">
        <v>0.210203783356117</v>
      </c>
      <c r="AO1011" s="17">
        <v>0.24927642791909599</v>
      </c>
      <c r="AP1011" s="17">
        <v>0.286223415429049</v>
      </c>
      <c r="AQ1011" s="17"/>
      <c r="AR1011" s="17">
        <v>0.19831106028764101</v>
      </c>
      <c r="AS1011" s="17">
        <v>0.26170365390043199</v>
      </c>
      <c r="AT1011" s="17">
        <v>0.25408682103994901</v>
      </c>
      <c r="AU1011" s="17"/>
      <c r="AV1011" s="17">
        <v>0.21414463150135901</v>
      </c>
      <c r="AW1011" s="17">
        <v>0.25795539812042401</v>
      </c>
      <c r="AX1011" s="17">
        <v>0.257832815634222</v>
      </c>
      <c r="AY1011" s="17"/>
      <c r="AZ1011" s="17">
        <v>0.23852373577848099</v>
      </c>
      <c r="BA1011" s="17">
        <v>0.26016216958085597</v>
      </c>
    </row>
    <row r="1012" spans="2:53" x14ac:dyDescent="0.35">
      <c r="B1012" t="s">
        <v>452</v>
      </c>
      <c r="C1012" s="17">
        <v>0.140979708203431</v>
      </c>
      <c r="D1012" s="17">
        <v>0.159131552779323</v>
      </c>
      <c r="E1012" s="17">
        <v>0.125038947246076</v>
      </c>
      <c r="F1012" s="17"/>
      <c r="G1012" s="17">
        <v>0.178765286181475</v>
      </c>
      <c r="H1012" s="17">
        <v>0.17114275692867201</v>
      </c>
      <c r="I1012" s="17">
        <v>0.109279328204702</v>
      </c>
      <c r="J1012" s="17">
        <v>0.148220364355206</v>
      </c>
      <c r="K1012" s="17">
        <v>0.12052417785261101</v>
      </c>
      <c r="L1012" s="17">
        <v>0.13613586384870599</v>
      </c>
      <c r="M1012" s="17"/>
      <c r="N1012" s="17">
        <v>0.12575995886701199</v>
      </c>
      <c r="O1012" s="17">
        <v>0.150999171747108</v>
      </c>
      <c r="P1012" s="17"/>
      <c r="Q1012" s="17">
        <v>0.15477210454113599</v>
      </c>
      <c r="R1012" s="17">
        <v>0.116192470206501</v>
      </c>
      <c r="S1012" s="17">
        <v>0.15639362554935601</v>
      </c>
      <c r="T1012" s="17">
        <v>0.121239496003234</v>
      </c>
      <c r="U1012" s="17">
        <v>0.113634011058052</v>
      </c>
      <c r="V1012" s="17">
        <v>8.2095801242621502E-2</v>
      </c>
      <c r="W1012" s="17">
        <v>0.23466530725073301</v>
      </c>
      <c r="X1012" s="17">
        <v>0.17791438610820101</v>
      </c>
      <c r="Y1012" s="17">
        <v>0.15756442569024601</v>
      </c>
      <c r="Z1012" s="17">
        <v>0.19359826888464099</v>
      </c>
      <c r="AA1012" s="17">
        <v>9.5129936648917904E-2</v>
      </c>
      <c r="AB1012" s="17">
        <v>8.5753164795128095E-2</v>
      </c>
      <c r="AC1012" s="17">
        <v>3.1239001551531399E-2</v>
      </c>
      <c r="AD1012" s="17">
        <v>9.2236002751225996E-2</v>
      </c>
      <c r="AE1012" s="17">
        <v>0.130309314156521</v>
      </c>
      <c r="AF1012" s="17"/>
      <c r="AG1012" s="17">
        <v>7.6864269991604103E-2</v>
      </c>
      <c r="AH1012" s="17">
        <v>0.16042753720056999</v>
      </c>
      <c r="AI1012" s="17">
        <v>0.13397745469231701</v>
      </c>
      <c r="AJ1012" s="17">
        <v>0.13316274175026599</v>
      </c>
      <c r="AK1012" s="17">
        <v>0.106895752797451</v>
      </c>
      <c r="AL1012" s="17">
        <v>0.17131187122671501</v>
      </c>
      <c r="AM1012" s="17"/>
      <c r="AN1012" s="17">
        <v>0.106883274418059</v>
      </c>
      <c r="AO1012" s="17">
        <v>0.123518983741019</v>
      </c>
      <c r="AP1012" s="17">
        <v>0.18528971565967001</v>
      </c>
      <c r="AQ1012" s="17"/>
      <c r="AR1012" s="17">
        <v>0.129334065606795</v>
      </c>
      <c r="AS1012" s="17">
        <v>0.114974295472801</v>
      </c>
      <c r="AT1012" s="17">
        <v>0.16180097761645201</v>
      </c>
      <c r="AU1012" s="17"/>
      <c r="AV1012" s="17">
        <v>0.124707420652829</v>
      </c>
      <c r="AW1012" s="17">
        <v>0.13336508960363699</v>
      </c>
      <c r="AX1012" s="17">
        <v>0.15754228606332801</v>
      </c>
      <c r="AY1012" s="17"/>
      <c r="AZ1012" s="17">
        <v>0.142527159378188</v>
      </c>
      <c r="BA1012" s="17">
        <v>0.138926439324667</v>
      </c>
    </row>
    <row r="1013" spans="2:53" x14ac:dyDescent="0.35">
      <c r="B1013" t="s">
        <v>453</v>
      </c>
      <c r="C1013" s="17">
        <v>9.8577330085264897E-2</v>
      </c>
      <c r="D1013" s="17">
        <v>9.3273759837445597E-2</v>
      </c>
      <c r="E1013" s="17">
        <v>0.103734672826218</v>
      </c>
      <c r="F1013" s="17"/>
      <c r="G1013" s="17">
        <v>5.9939656095835903E-2</v>
      </c>
      <c r="H1013" s="17">
        <v>9.4268802001170604E-2</v>
      </c>
      <c r="I1013" s="17">
        <v>0.112720032281933</v>
      </c>
      <c r="J1013" s="17">
        <v>0.116754455646071</v>
      </c>
      <c r="K1013" s="17">
        <v>0.10665117205297001</v>
      </c>
      <c r="L1013" s="17">
        <v>9.0916151777453699E-2</v>
      </c>
      <c r="M1013" s="17"/>
      <c r="N1013" s="17">
        <v>9.6465794871097105E-2</v>
      </c>
      <c r="O1013" s="17">
        <v>9.9967395692253602E-2</v>
      </c>
      <c r="P1013" s="17"/>
      <c r="Q1013" s="17">
        <v>0.105001043575722</v>
      </c>
      <c r="R1013" s="17">
        <v>0.119090939747724</v>
      </c>
      <c r="S1013" s="17">
        <v>8.7937771630592299E-2</v>
      </c>
      <c r="T1013" s="17">
        <v>0.11061419685116</v>
      </c>
      <c r="U1013" s="17">
        <v>0.109822739618799</v>
      </c>
      <c r="V1013" s="17">
        <v>0.118763666480591</v>
      </c>
      <c r="W1013" s="17">
        <v>7.4616926669966804E-2</v>
      </c>
      <c r="X1013" s="17">
        <v>7.2904605338689907E-2</v>
      </c>
      <c r="Y1013" s="17">
        <v>6.7894673295259306E-2</v>
      </c>
      <c r="Z1013" s="17">
        <v>0.100725788487326</v>
      </c>
      <c r="AA1013" s="17">
        <v>8.7048034251057796E-2</v>
      </c>
      <c r="AB1013" s="17">
        <v>6.1629552444061701E-2</v>
      </c>
      <c r="AC1013" s="17">
        <v>0.19723687211704</v>
      </c>
      <c r="AD1013" s="17">
        <v>8.9057440934169799E-2</v>
      </c>
      <c r="AE1013" s="17">
        <v>0.10076812439242699</v>
      </c>
      <c r="AF1013" s="17"/>
      <c r="AG1013" s="17">
        <v>5.9440265807711397E-2</v>
      </c>
      <c r="AH1013" s="17">
        <v>0.20201920235507501</v>
      </c>
      <c r="AI1013" s="17">
        <v>4.4499638670562197E-2</v>
      </c>
      <c r="AJ1013" s="17">
        <v>4.0152076240368199E-2</v>
      </c>
      <c r="AK1013" s="17">
        <v>0.113600690402631</v>
      </c>
      <c r="AL1013" s="17">
        <v>9.3661842481457799E-2</v>
      </c>
      <c r="AM1013" s="17"/>
      <c r="AN1013" s="17">
        <v>5.5099109854605199E-2</v>
      </c>
      <c r="AO1013" s="17">
        <v>6.1254876650084798E-2</v>
      </c>
      <c r="AP1013" s="17">
        <v>0.15411952434579201</v>
      </c>
      <c r="AQ1013" s="17"/>
      <c r="AR1013" s="17">
        <v>3.53085839762384E-2</v>
      </c>
      <c r="AS1013" s="17">
        <v>5.3025158855037599E-2</v>
      </c>
      <c r="AT1013" s="17">
        <v>0.14361153819815001</v>
      </c>
      <c r="AU1013" s="17"/>
      <c r="AV1013" s="17">
        <v>4.1919165686745703E-2</v>
      </c>
      <c r="AW1013" s="17">
        <v>7.3210182544427196E-2</v>
      </c>
      <c r="AX1013" s="17">
        <v>0.155586382274811</v>
      </c>
      <c r="AY1013" s="17"/>
      <c r="AZ1013" s="17">
        <v>9.01967342332331E-2</v>
      </c>
      <c r="BA1013" s="17">
        <v>0.109697303968243</v>
      </c>
    </row>
    <row r="1014" spans="2:53" x14ac:dyDescent="0.35">
      <c r="B1014" t="s">
        <v>130</v>
      </c>
      <c r="C1014" s="17">
        <v>0.139212562343977</v>
      </c>
      <c r="D1014" s="17">
        <v>9.6963635160526696E-2</v>
      </c>
      <c r="E1014" s="17">
        <v>0.177986330371767</v>
      </c>
      <c r="F1014" s="17"/>
      <c r="G1014" s="17">
        <v>0.100503615995702</v>
      </c>
      <c r="H1014" s="17">
        <v>8.8081749017372299E-2</v>
      </c>
      <c r="I1014" s="17">
        <v>0.116415208706229</v>
      </c>
      <c r="J1014" s="17">
        <v>0.15528822055251301</v>
      </c>
      <c r="K1014" s="17">
        <v>0.20092209367439701</v>
      </c>
      <c r="L1014" s="17">
        <v>0.14883584467907901</v>
      </c>
      <c r="M1014" s="17"/>
      <c r="N1014" s="17">
        <v>0.117802424538571</v>
      </c>
      <c r="O1014" s="17">
        <v>0.153307281676382</v>
      </c>
      <c r="P1014" s="17"/>
      <c r="Q1014" s="17">
        <v>0.170054221907943</v>
      </c>
      <c r="R1014" s="17">
        <v>0.164151272032177</v>
      </c>
      <c r="S1014" s="17">
        <v>0.20372934352387501</v>
      </c>
      <c r="T1014" s="17">
        <v>0.110244502075588</v>
      </c>
      <c r="U1014" s="17">
        <v>0.16089824372037001</v>
      </c>
      <c r="V1014" s="17">
        <v>0.14620187910281901</v>
      </c>
      <c r="W1014" s="17">
        <v>0.123761767237637</v>
      </c>
      <c r="X1014" s="17">
        <v>9.1321839028146307E-2</v>
      </c>
      <c r="Y1014" s="17">
        <v>8.8282023451708394E-2</v>
      </c>
      <c r="Z1014" s="17">
        <v>0.11222262039195401</v>
      </c>
      <c r="AA1014" s="17">
        <v>0.113202179151355</v>
      </c>
      <c r="AB1014" s="17">
        <v>9.8583309371051794E-2</v>
      </c>
      <c r="AC1014" s="17">
        <v>0</v>
      </c>
      <c r="AD1014" s="17">
        <v>0</v>
      </c>
      <c r="AE1014" s="17">
        <v>6.7484382326414599E-2</v>
      </c>
      <c r="AF1014" s="17"/>
      <c r="AG1014" s="17">
        <v>5.9932164915169998E-2</v>
      </c>
      <c r="AH1014" s="17">
        <v>0.106151124668222</v>
      </c>
      <c r="AI1014" s="17">
        <v>7.02266459651954E-2</v>
      </c>
      <c r="AJ1014" s="17">
        <v>0.111018411090319</v>
      </c>
      <c r="AK1014" s="17">
        <v>0.111338662814291</v>
      </c>
      <c r="AL1014" s="17">
        <v>0.19068729830377601</v>
      </c>
      <c r="AM1014" s="17"/>
      <c r="AN1014" s="17">
        <v>0.106183365429454</v>
      </c>
      <c r="AO1014" s="17">
        <v>0.127642662628732</v>
      </c>
      <c r="AP1014" s="17">
        <v>8.9431090119728607E-2</v>
      </c>
      <c r="AQ1014" s="17"/>
      <c r="AR1014" s="17">
        <v>3.8566769401935298E-2</v>
      </c>
      <c r="AS1014" s="17">
        <v>9.3229229825532403E-2</v>
      </c>
      <c r="AT1014" s="17">
        <v>0.138040565441264</v>
      </c>
      <c r="AU1014" s="17"/>
      <c r="AV1014" s="17">
        <v>3.9509557028209699E-2</v>
      </c>
      <c r="AW1014" s="17">
        <v>0.11062583715275801</v>
      </c>
      <c r="AX1014" s="17">
        <v>0.138952321446701</v>
      </c>
      <c r="AY1014" s="17"/>
      <c r="AZ1014" s="17">
        <v>8.5996597416095097E-2</v>
      </c>
      <c r="BA1014" s="17">
        <v>0.20982331014803701</v>
      </c>
    </row>
    <row r="1015" spans="2:53" x14ac:dyDescent="0.35">
      <c r="C1015" s="17"/>
      <c r="D1015" s="17"/>
      <c r="E1015" s="17"/>
      <c r="F1015" s="17"/>
      <c r="G1015" s="17"/>
      <c r="H1015" s="17"/>
      <c r="I1015" s="17"/>
      <c r="J1015" s="17"/>
      <c r="K1015" s="17"/>
      <c r="L1015" s="17"/>
      <c r="M1015" s="17"/>
      <c r="N1015" s="17"/>
      <c r="O1015" s="17"/>
      <c r="P1015" s="17"/>
      <c r="Q1015" s="17"/>
      <c r="R1015" s="17"/>
      <c r="S1015" s="17"/>
      <c r="T1015" s="17"/>
      <c r="U1015" s="17"/>
      <c r="V1015" s="17"/>
      <c r="W1015" s="17"/>
      <c r="X1015" s="17"/>
      <c r="Y1015" s="17"/>
      <c r="Z1015" s="17"/>
      <c r="AA1015" s="17"/>
      <c r="AB1015" s="17"/>
      <c r="AC1015" s="17"/>
      <c r="AD1015" s="17"/>
      <c r="AE1015" s="17"/>
      <c r="AF1015" s="17"/>
      <c r="AG1015" s="17"/>
      <c r="AH1015" s="17"/>
      <c r="AI1015" s="17"/>
      <c r="AJ1015" s="17"/>
      <c r="AK1015" s="17"/>
      <c r="AL1015" s="17"/>
      <c r="AM1015" s="17"/>
      <c r="AN1015" s="17"/>
      <c r="AO1015" s="17"/>
      <c r="AP1015" s="17"/>
      <c r="AQ1015" s="17"/>
      <c r="AR1015" s="17"/>
      <c r="AS1015" s="17"/>
      <c r="AT1015" s="17"/>
      <c r="AU1015" s="17"/>
      <c r="AV1015" s="17"/>
      <c r="AW1015" s="17"/>
      <c r="AX1015" s="17"/>
      <c r="AY1015" s="17"/>
      <c r="AZ1015" s="17"/>
      <c r="BA1015" s="17"/>
    </row>
    <row r="1016" spans="2:53" x14ac:dyDescent="0.35">
      <c r="B1016" s="6" t="s">
        <v>458</v>
      </c>
      <c r="C1016" s="17"/>
      <c r="D1016" s="17"/>
      <c r="E1016" s="17"/>
      <c r="F1016" s="17"/>
      <c r="G1016" s="17"/>
      <c r="H1016" s="17"/>
      <c r="I1016" s="17"/>
      <c r="J1016" s="17"/>
      <c r="K1016" s="17"/>
      <c r="L1016" s="17"/>
      <c r="M1016" s="17"/>
      <c r="N1016" s="17"/>
      <c r="O1016" s="17"/>
      <c r="P1016" s="17"/>
      <c r="Q1016" s="17"/>
      <c r="R1016" s="17"/>
      <c r="S1016" s="17"/>
      <c r="T1016" s="17"/>
      <c r="U1016" s="17"/>
      <c r="V1016" s="17"/>
      <c r="W1016" s="17"/>
      <c r="X1016" s="17"/>
      <c r="Y1016" s="17"/>
      <c r="Z1016" s="17"/>
      <c r="AA1016" s="17"/>
      <c r="AB1016" s="17"/>
      <c r="AC1016" s="17"/>
      <c r="AD1016" s="17"/>
      <c r="AE1016" s="17"/>
      <c r="AF1016" s="17"/>
      <c r="AG1016" s="17"/>
      <c r="AH1016" s="17"/>
      <c r="AI1016" s="17"/>
      <c r="AJ1016" s="17"/>
      <c r="AK1016" s="17"/>
      <c r="AL1016" s="17"/>
      <c r="AM1016" s="17"/>
      <c r="AN1016" s="17"/>
      <c r="AO1016" s="17"/>
      <c r="AP1016" s="17"/>
      <c r="AQ1016" s="17"/>
      <c r="AR1016" s="17"/>
      <c r="AS1016" s="17"/>
      <c r="AT1016" s="17"/>
      <c r="AU1016" s="17"/>
      <c r="AV1016" s="17"/>
      <c r="AW1016" s="17"/>
      <c r="AX1016" s="17"/>
      <c r="AY1016" s="17"/>
      <c r="AZ1016" s="17"/>
      <c r="BA1016" s="17"/>
    </row>
    <row r="1017" spans="2:53" x14ac:dyDescent="0.35">
      <c r="B1017" s="21" t="s">
        <v>86</v>
      </c>
      <c r="C1017" s="17"/>
      <c r="D1017" s="17"/>
      <c r="E1017" s="17"/>
      <c r="F1017" s="17"/>
      <c r="G1017" s="17"/>
      <c r="H1017" s="17"/>
      <c r="I1017" s="17"/>
      <c r="J1017" s="17"/>
      <c r="K1017" s="17"/>
      <c r="L1017" s="17"/>
      <c r="M1017" s="17"/>
      <c r="N1017" s="17"/>
      <c r="O1017" s="17"/>
      <c r="P1017" s="17"/>
      <c r="Q1017" s="17"/>
      <c r="R1017" s="17"/>
      <c r="S1017" s="17"/>
      <c r="T1017" s="17"/>
      <c r="U1017" s="17"/>
      <c r="V1017" s="17"/>
      <c r="W1017" s="17"/>
      <c r="X1017" s="17"/>
      <c r="Y1017" s="17"/>
      <c r="Z1017" s="17"/>
      <c r="AA1017" s="17"/>
      <c r="AB1017" s="17"/>
      <c r="AC1017" s="17"/>
      <c r="AD1017" s="17"/>
      <c r="AE1017" s="17"/>
      <c r="AF1017" s="17"/>
      <c r="AG1017" s="17"/>
      <c r="AH1017" s="17"/>
      <c r="AI1017" s="17"/>
      <c r="AJ1017" s="17"/>
      <c r="AK1017" s="17"/>
      <c r="AL1017" s="17"/>
      <c r="AM1017" s="17"/>
      <c r="AN1017" s="17"/>
      <c r="AO1017" s="17"/>
      <c r="AP1017" s="17"/>
      <c r="AQ1017" s="17"/>
      <c r="AR1017" s="17"/>
      <c r="AS1017" s="17"/>
      <c r="AT1017" s="17"/>
      <c r="AU1017" s="17"/>
      <c r="AV1017" s="17"/>
      <c r="AW1017" s="17"/>
      <c r="AX1017" s="17"/>
      <c r="AY1017" s="17"/>
      <c r="AZ1017" s="17"/>
      <c r="BA1017" s="17"/>
    </row>
    <row r="1018" spans="2:53" x14ac:dyDescent="0.35">
      <c r="B1018" t="s">
        <v>449</v>
      </c>
      <c r="C1018" s="17">
        <v>0.102696990353547</v>
      </c>
      <c r="D1018" s="17">
        <v>0.10735018881920599</v>
      </c>
      <c r="E1018" s="17">
        <v>9.8286190156282302E-2</v>
      </c>
      <c r="F1018" s="17"/>
      <c r="G1018" s="17">
        <v>0.15175985895154201</v>
      </c>
      <c r="H1018" s="17">
        <v>0.14622579115141901</v>
      </c>
      <c r="I1018" s="17">
        <v>0.122928698602274</v>
      </c>
      <c r="J1018" s="17">
        <v>7.68340213304647E-2</v>
      </c>
      <c r="K1018" s="17">
        <v>7.4452552958480994E-2</v>
      </c>
      <c r="L1018" s="17">
        <v>8.0593879321050499E-2</v>
      </c>
      <c r="M1018" s="17"/>
      <c r="N1018" s="17">
        <v>0.11369100754785801</v>
      </c>
      <c r="O1018" s="17">
        <v>9.54594102829351E-2</v>
      </c>
      <c r="P1018" s="17"/>
      <c r="Q1018" s="17">
        <v>0.120753032128986</v>
      </c>
      <c r="R1018" s="17">
        <v>0.103936207556282</v>
      </c>
      <c r="S1018" s="17">
        <v>8.2550704697933103E-2</v>
      </c>
      <c r="T1018" s="17">
        <v>0.116986496024563</v>
      </c>
      <c r="U1018" s="17">
        <v>0.12643473170333699</v>
      </c>
      <c r="V1018" s="17">
        <v>9.5612730914340499E-2</v>
      </c>
      <c r="W1018" s="17">
        <v>6.2263332340612598E-2</v>
      </c>
      <c r="X1018" s="17">
        <v>0.11715572271076399</v>
      </c>
      <c r="Y1018" s="17">
        <v>7.9656883253236402E-2</v>
      </c>
      <c r="Z1018" s="17">
        <v>0.122237865933153</v>
      </c>
      <c r="AA1018" s="17">
        <v>0.10738337321087101</v>
      </c>
      <c r="AB1018" s="17">
        <v>9.1090378243662007E-2</v>
      </c>
      <c r="AC1018" s="17">
        <v>5.7873295178365397E-2</v>
      </c>
      <c r="AD1018" s="17">
        <v>5.5663559802695398E-2</v>
      </c>
      <c r="AE1018" s="17">
        <v>0.129368966611833</v>
      </c>
      <c r="AF1018" s="17"/>
      <c r="AG1018" s="17">
        <v>0.114323338634936</v>
      </c>
      <c r="AH1018" s="17">
        <v>9.0314065695258197E-2</v>
      </c>
      <c r="AI1018" s="17">
        <v>0.17453807883446901</v>
      </c>
      <c r="AJ1018" s="17">
        <v>9.9953938525925601E-2</v>
      </c>
      <c r="AK1018" s="17">
        <v>0.106668329102773</v>
      </c>
      <c r="AL1018" s="17">
        <v>6.9447383295517903E-2</v>
      </c>
      <c r="AM1018" s="17"/>
      <c r="AN1018" s="17">
        <v>0.14241041833675899</v>
      </c>
      <c r="AO1018" s="17">
        <v>0.115746484200925</v>
      </c>
      <c r="AP1018" s="17">
        <v>7.5183802138165598E-2</v>
      </c>
      <c r="AQ1018" s="17"/>
      <c r="AR1018" s="17">
        <v>0.27647835430800699</v>
      </c>
      <c r="AS1018" s="17">
        <v>9.53144625184391E-2</v>
      </c>
      <c r="AT1018" s="17">
        <v>8.9942955159284299E-2</v>
      </c>
      <c r="AU1018" s="17"/>
      <c r="AV1018" s="17">
        <v>0.19294424853934999</v>
      </c>
      <c r="AW1018" s="17">
        <v>0.103593388757878</v>
      </c>
      <c r="AX1018" s="17">
        <v>8.9615377832527696E-2</v>
      </c>
      <c r="AY1018" s="17"/>
      <c r="AZ1018" s="17">
        <v>0.120902543292275</v>
      </c>
      <c r="BA1018" s="17">
        <v>7.8540560813424906E-2</v>
      </c>
    </row>
    <row r="1019" spans="2:53" x14ac:dyDescent="0.35">
      <c r="B1019" t="s">
        <v>450</v>
      </c>
      <c r="C1019" s="17">
        <v>0.21915046916869199</v>
      </c>
      <c r="D1019" s="17">
        <v>0.23933097466304101</v>
      </c>
      <c r="E1019" s="17">
        <v>0.20006259551189801</v>
      </c>
      <c r="F1019" s="17"/>
      <c r="G1019" s="17">
        <v>0.229677055967734</v>
      </c>
      <c r="H1019" s="17">
        <v>0.242791551688295</v>
      </c>
      <c r="I1019" s="17">
        <v>0.24015722176537499</v>
      </c>
      <c r="J1019" s="17">
        <v>0.20678487291893599</v>
      </c>
      <c r="K1019" s="17">
        <v>0.19448241915793599</v>
      </c>
      <c r="L1019" s="17">
        <v>0.21208825647750501</v>
      </c>
      <c r="M1019" s="17"/>
      <c r="N1019" s="17">
        <v>0.221249970350236</v>
      </c>
      <c r="O1019" s="17">
        <v>0.21776832580460501</v>
      </c>
      <c r="P1019" s="17"/>
      <c r="Q1019" s="17">
        <v>0.19203979616777</v>
      </c>
      <c r="R1019" s="17">
        <v>0.189874174307575</v>
      </c>
      <c r="S1019" s="17">
        <v>0.18324834620177799</v>
      </c>
      <c r="T1019" s="17">
        <v>0.25153780827039901</v>
      </c>
      <c r="U1019" s="17">
        <v>0.21577024971547101</v>
      </c>
      <c r="V1019" s="17">
        <v>0.21775812097726699</v>
      </c>
      <c r="W1019" s="17">
        <v>0.23754323395562801</v>
      </c>
      <c r="X1019" s="17">
        <v>0.23486055015767199</v>
      </c>
      <c r="Y1019" s="17">
        <v>0.25101802187049099</v>
      </c>
      <c r="Z1019" s="17">
        <v>0.169573304730021</v>
      </c>
      <c r="AA1019" s="17">
        <v>0.28202343928331802</v>
      </c>
      <c r="AB1019" s="17">
        <v>0.21000349178635799</v>
      </c>
      <c r="AC1019" s="17">
        <v>0.31448163597204298</v>
      </c>
      <c r="AD1019" s="17">
        <v>0.446224095054639</v>
      </c>
      <c r="AE1019" s="17">
        <v>0.201264634513176</v>
      </c>
      <c r="AF1019" s="17"/>
      <c r="AG1019" s="17">
        <v>0.310287799252222</v>
      </c>
      <c r="AH1019" s="17">
        <v>0.14103278484628701</v>
      </c>
      <c r="AI1019" s="17">
        <v>0.342561256201596</v>
      </c>
      <c r="AJ1019" s="17">
        <v>0.30920529104755701</v>
      </c>
      <c r="AK1019" s="17">
        <v>0.23449383268020599</v>
      </c>
      <c r="AL1019" s="17">
        <v>0.169184701576122</v>
      </c>
      <c r="AM1019" s="17"/>
      <c r="AN1019" s="17">
        <v>0.30312981862712901</v>
      </c>
      <c r="AO1019" s="17">
        <v>0.24749577856472199</v>
      </c>
      <c r="AP1019" s="17">
        <v>0.18611563912576701</v>
      </c>
      <c r="AQ1019" s="17"/>
      <c r="AR1019" s="17">
        <v>0.21266180955533501</v>
      </c>
      <c r="AS1019" s="17">
        <v>0.33600631023175598</v>
      </c>
      <c r="AT1019" s="17">
        <v>0.15551410967288701</v>
      </c>
      <c r="AU1019" s="17"/>
      <c r="AV1019" s="17">
        <v>0.28172505163647199</v>
      </c>
      <c r="AW1019" s="17">
        <v>0.28935293022415598</v>
      </c>
      <c r="AX1019" s="17">
        <v>0.13364022399328401</v>
      </c>
      <c r="AY1019" s="17"/>
      <c r="AZ1019" s="17">
        <v>0.25650212600699202</v>
      </c>
      <c r="BA1019" s="17">
        <v>0.16958961981366799</v>
      </c>
    </row>
    <row r="1020" spans="2:53" x14ac:dyDescent="0.35">
      <c r="B1020" t="s">
        <v>451</v>
      </c>
      <c r="C1020" s="17">
        <v>0.32938661880611902</v>
      </c>
      <c r="D1020" s="17">
        <v>0.33636348231638002</v>
      </c>
      <c r="E1020" s="17">
        <v>0.32281894111338</v>
      </c>
      <c r="F1020" s="17"/>
      <c r="G1020" s="17">
        <v>0.27134886853368001</v>
      </c>
      <c r="H1020" s="17">
        <v>0.28720666511945098</v>
      </c>
      <c r="I1020" s="17">
        <v>0.34440868316600098</v>
      </c>
      <c r="J1020" s="17">
        <v>0.31452169630772697</v>
      </c>
      <c r="K1020" s="17">
        <v>0.319951265622123</v>
      </c>
      <c r="L1020" s="17">
        <v>0.38254928324447801</v>
      </c>
      <c r="M1020" s="17"/>
      <c r="N1020" s="17">
        <v>0.35576036840732</v>
      </c>
      <c r="O1020" s="17">
        <v>0.31202425515621501</v>
      </c>
      <c r="P1020" s="17"/>
      <c r="Q1020" s="17">
        <v>0.28392659601964199</v>
      </c>
      <c r="R1020" s="17">
        <v>0.27163996943834101</v>
      </c>
      <c r="S1020" s="17">
        <v>0.30885052932631601</v>
      </c>
      <c r="T1020" s="17">
        <v>0.32682639953700499</v>
      </c>
      <c r="U1020" s="17">
        <v>0.34331402279636702</v>
      </c>
      <c r="V1020" s="17">
        <v>0.334230694993777</v>
      </c>
      <c r="W1020" s="17">
        <v>0.37826361905039302</v>
      </c>
      <c r="X1020" s="17">
        <v>0.29767210325722798</v>
      </c>
      <c r="Y1020" s="17">
        <v>0.432042229012159</v>
      </c>
      <c r="Z1020" s="17">
        <v>0.34212853458741699</v>
      </c>
      <c r="AA1020" s="17">
        <v>0.29910233278326398</v>
      </c>
      <c r="AB1020" s="17">
        <v>0.39433534543230703</v>
      </c>
      <c r="AC1020" s="17">
        <v>0.41077802967084298</v>
      </c>
      <c r="AD1020" s="17">
        <v>0.40587634239143899</v>
      </c>
      <c r="AE1020" s="17">
        <v>0.37587434210312298</v>
      </c>
      <c r="AF1020" s="17"/>
      <c r="AG1020" s="17">
        <v>0.40368793412093201</v>
      </c>
      <c r="AH1020" s="17">
        <v>0.397077060543509</v>
      </c>
      <c r="AI1020" s="17">
        <v>0.19247735723130899</v>
      </c>
      <c r="AJ1020" s="17">
        <v>0.35206885973063801</v>
      </c>
      <c r="AK1020" s="17">
        <v>0.32618643558098098</v>
      </c>
      <c r="AL1020" s="17">
        <v>0.33453451868023898</v>
      </c>
      <c r="AM1020" s="17"/>
      <c r="AN1020" s="17">
        <v>0.28740460588447397</v>
      </c>
      <c r="AO1020" s="17">
        <v>0.331652688813734</v>
      </c>
      <c r="AP1020" s="17">
        <v>0.38799660590148199</v>
      </c>
      <c r="AQ1020" s="17"/>
      <c r="AR1020" s="17">
        <v>0.297960310304274</v>
      </c>
      <c r="AS1020" s="17">
        <v>0.33083981698430398</v>
      </c>
      <c r="AT1020" s="17">
        <v>0.35529671708462801</v>
      </c>
      <c r="AU1020" s="17"/>
      <c r="AV1020" s="17">
        <v>0.30154218722298798</v>
      </c>
      <c r="AW1020" s="17">
        <v>0.32853031978758401</v>
      </c>
      <c r="AX1020" s="17">
        <v>0.35995835985266</v>
      </c>
      <c r="AY1020" s="17"/>
      <c r="AZ1020" s="17">
        <v>0.31984228659367098</v>
      </c>
      <c r="BA1020" s="17">
        <v>0.34205072131228698</v>
      </c>
    </row>
    <row r="1021" spans="2:53" x14ac:dyDescent="0.35">
      <c r="B1021" t="s">
        <v>452</v>
      </c>
      <c r="C1021" s="17">
        <v>0.122577009778861</v>
      </c>
      <c r="D1021" s="17">
        <v>0.13709654149417899</v>
      </c>
      <c r="E1021" s="17">
        <v>0.109861182119168</v>
      </c>
      <c r="F1021" s="17"/>
      <c r="G1021" s="17">
        <v>0.14893454917259799</v>
      </c>
      <c r="H1021" s="17">
        <v>0.15034192523848</v>
      </c>
      <c r="I1021" s="17">
        <v>0.110086109376321</v>
      </c>
      <c r="J1021" s="17">
        <v>0.139119794757014</v>
      </c>
      <c r="K1021" s="17">
        <v>9.5406142669830496E-2</v>
      </c>
      <c r="L1021" s="17">
        <v>0.11001030046221801</v>
      </c>
      <c r="M1021" s="17"/>
      <c r="N1021" s="17">
        <v>0.119459192367783</v>
      </c>
      <c r="O1021" s="17">
        <v>0.1246295309601</v>
      </c>
      <c r="P1021" s="17"/>
      <c r="Q1021" s="17">
        <v>9.8921081869167496E-2</v>
      </c>
      <c r="R1021" s="17">
        <v>9.7181143742147105E-2</v>
      </c>
      <c r="S1021" s="17">
        <v>0.19698919970736301</v>
      </c>
      <c r="T1021" s="17">
        <v>9.6359955250055307E-2</v>
      </c>
      <c r="U1021" s="17">
        <v>7.2074855985906502E-2</v>
      </c>
      <c r="V1021" s="17">
        <v>0.13118127892626</v>
      </c>
      <c r="W1021" s="17">
        <v>0.12802304516263999</v>
      </c>
      <c r="X1021" s="17">
        <v>0.15872760597407301</v>
      </c>
      <c r="Y1021" s="17">
        <v>0.11807957834511</v>
      </c>
      <c r="Z1021" s="17">
        <v>0.16195098906812899</v>
      </c>
      <c r="AA1021" s="17">
        <v>0.112490064668312</v>
      </c>
      <c r="AB1021" s="17">
        <v>0.21977016152664</v>
      </c>
      <c r="AC1021" s="17">
        <v>8.2154715269860401E-2</v>
      </c>
      <c r="AD1021" s="17">
        <v>0</v>
      </c>
      <c r="AE1021" s="17">
        <v>0.125239550053027</v>
      </c>
      <c r="AF1021" s="17"/>
      <c r="AG1021" s="17">
        <v>7.63401606472668E-2</v>
      </c>
      <c r="AH1021" s="17">
        <v>0.121721982588801</v>
      </c>
      <c r="AI1021" s="17">
        <v>0.15246502056827099</v>
      </c>
      <c r="AJ1021" s="17">
        <v>0.103298693842111</v>
      </c>
      <c r="AK1021" s="17">
        <v>0.12811565514135201</v>
      </c>
      <c r="AL1021" s="17">
        <v>0.12814581024654401</v>
      </c>
      <c r="AM1021" s="17"/>
      <c r="AN1021" s="17">
        <v>0.10337478503683201</v>
      </c>
      <c r="AO1021" s="17">
        <v>0.140554574395445</v>
      </c>
      <c r="AP1021" s="17">
        <v>0.13522098327427701</v>
      </c>
      <c r="AQ1021" s="17"/>
      <c r="AR1021" s="17">
        <v>0.15047388940606701</v>
      </c>
      <c r="AS1021" s="17">
        <v>0.11005511006166099</v>
      </c>
      <c r="AT1021" s="17">
        <v>0.134006047468061</v>
      </c>
      <c r="AU1021" s="17"/>
      <c r="AV1021" s="17">
        <v>0.115193637361518</v>
      </c>
      <c r="AW1021" s="17">
        <v>0.113309867797085</v>
      </c>
      <c r="AX1021" s="17">
        <v>0.14736221685456599</v>
      </c>
      <c r="AY1021" s="17"/>
      <c r="AZ1021" s="17">
        <v>0.134559888234316</v>
      </c>
      <c r="BA1021" s="17">
        <v>0.106677269734093</v>
      </c>
    </row>
    <row r="1022" spans="2:53" x14ac:dyDescent="0.35">
      <c r="B1022" t="s">
        <v>453</v>
      </c>
      <c r="C1022" s="17">
        <v>9.0000934683395595E-2</v>
      </c>
      <c r="D1022" s="17">
        <v>9.3857826540012498E-2</v>
      </c>
      <c r="E1022" s="17">
        <v>8.6828571552961503E-2</v>
      </c>
      <c r="F1022" s="17"/>
      <c r="G1022" s="17">
        <v>7.7785253728502202E-2</v>
      </c>
      <c r="H1022" s="17">
        <v>0.104839987858291</v>
      </c>
      <c r="I1022" s="17">
        <v>7.2599174680481507E-2</v>
      </c>
      <c r="J1022" s="17">
        <v>0.113682144237749</v>
      </c>
      <c r="K1022" s="17">
        <v>0.10737471360595099</v>
      </c>
      <c r="L1022" s="17">
        <v>7.0937058670865E-2</v>
      </c>
      <c r="M1022" s="17"/>
      <c r="N1022" s="17">
        <v>7.41148740305516E-2</v>
      </c>
      <c r="O1022" s="17">
        <v>0.10045904421237099</v>
      </c>
      <c r="P1022" s="17"/>
      <c r="Q1022" s="17">
        <v>0.111891932761989</v>
      </c>
      <c r="R1022" s="17">
        <v>0.170715725006717</v>
      </c>
      <c r="S1022" s="17">
        <v>4.8989811389090102E-2</v>
      </c>
      <c r="T1022" s="17">
        <v>9.5861611014999001E-2</v>
      </c>
      <c r="U1022" s="17">
        <v>0.102803110986043</v>
      </c>
      <c r="V1022" s="17">
        <v>8.2581020896724394E-2</v>
      </c>
      <c r="W1022" s="17">
        <v>6.4886016853176701E-2</v>
      </c>
      <c r="X1022" s="17">
        <v>7.8982306703697297E-2</v>
      </c>
      <c r="Y1022" s="17">
        <v>2.6140079842888801E-2</v>
      </c>
      <c r="Z1022" s="17">
        <v>0.10490819555387</v>
      </c>
      <c r="AA1022" s="17">
        <v>9.9253384057304994E-2</v>
      </c>
      <c r="AB1022" s="17">
        <v>3.3025724442371403E-2</v>
      </c>
      <c r="AC1022" s="17">
        <v>0.13471232390888699</v>
      </c>
      <c r="AD1022" s="17">
        <v>0</v>
      </c>
      <c r="AE1022" s="17">
        <v>0.10076812439242699</v>
      </c>
      <c r="AF1022" s="17"/>
      <c r="AG1022" s="17">
        <v>4.5482006057757901E-2</v>
      </c>
      <c r="AH1022" s="17">
        <v>0.15398822302585199</v>
      </c>
      <c r="AI1022" s="17">
        <v>6.0640403773045401E-2</v>
      </c>
      <c r="AJ1022" s="17">
        <v>3.6206361321669697E-2</v>
      </c>
      <c r="AK1022" s="17">
        <v>8.8362818185205597E-2</v>
      </c>
      <c r="AL1022" s="17">
        <v>0.106834521846964</v>
      </c>
      <c r="AM1022" s="17"/>
      <c r="AN1022" s="17">
        <v>6.4924578528768206E-2</v>
      </c>
      <c r="AO1022" s="17">
        <v>5.4596220251177503E-2</v>
      </c>
      <c r="AP1022" s="17">
        <v>0.115903766355478</v>
      </c>
      <c r="AQ1022" s="17"/>
      <c r="AR1022" s="17">
        <v>2.54611181276602E-2</v>
      </c>
      <c r="AS1022" s="17">
        <v>4.2681806718291901E-2</v>
      </c>
      <c r="AT1022" s="17">
        <v>0.13133528444779499</v>
      </c>
      <c r="AU1022" s="17"/>
      <c r="AV1022" s="17">
        <v>5.8390428982032103E-2</v>
      </c>
      <c r="AW1022" s="17">
        <v>5.9798534297869799E-2</v>
      </c>
      <c r="AX1022" s="17">
        <v>0.13897292640915501</v>
      </c>
      <c r="AY1022" s="17"/>
      <c r="AZ1022" s="17">
        <v>7.9106439194698605E-2</v>
      </c>
      <c r="BA1022" s="17">
        <v>0.104456530376292</v>
      </c>
    </row>
    <row r="1023" spans="2:53" x14ac:dyDescent="0.35">
      <c r="B1023" t="s">
        <v>130</v>
      </c>
      <c r="C1023" s="17">
        <v>0.136187977209385</v>
      </c>
      <c r="D1023" s="17">
        <v>8.6000986167181506E-2</v>
      </c>
      <c r="E1023" s="17">
        <v>0.182142519546311</v>
      </c>
      <c r="F1023" s="17"/>
      <c r="G1023" s="17">
        <v>0.120494413645944</v>
      </c>
      <c r="H1023" s="17">
        <v>6.8594078944063996E-2</v>
      </c>
      <c r="I1023" s="17">
        <v>0.109820112409548</v>
      </c>
      <c r="J1023" s="17">
        <v>0.14905747044810899</v>
      </c>
      <c r="K1023" s="17">
        <v>0.208332905985678</v>
      </c>
      <c r="L1023" s="17">
        <v>0.14382122182388299</v>
      </c>
      <c r="M1023" s="17"/>
      <c r="N1023" s="17">
        <v>0.115724587296252</v>
      </c>
      <c r="O1023" s="17">
        <v>0.14965943358377401</v>
      </c>
      <c r="P1023" s="17"/>
      <c r="Q1023" s="17">
        <v>0.192467561052445</v>
      </c>
      <c r="R1023" s="17">
        <v>0.16665277994893801</v>
      </c>
      <c r="S1023" s="17">
        <v>0.17937140867751999</v>
      </c>
      <c r="T1023" s="17">
        <v>0.112427729902979</v>
      </c>
      <c r="U1023" s="17">
        <v>0.13960302881287601</v>
      </c>
      <c r="V1023" s="17">
        <v>0.13863615329163201</v>
      </c>
      <c r="W1023" s="17">
        <v>0.12902075263755</v>
      </c>
      <c r="X1023" s="17">
        <v>0.11260171119656499</v>
      </c>
      <c r="Y1023" s="17">
        <v>9.3063207676114201E-2</v>
      </c>
      <c r="Z1023" s="17">
        <v>9.9201110127409106E-2</v>
      </c>
      <c r="AA1023" s="17">
        <v>9.9747405996930105E-2</v>
      </c>
      <c r="AB1023" s="17">
        <v>5.1774898568661902E-2</v>
      </c>
      <c r="AC1023" s="17">
        <v>0</v>
      </c>
      <c r="AD1023" s="17">
        <v>9.2236002751225996E-2</v>
      </c>
      <c r="AE1023" s="17">
        <v>6.7484382326414599E-2</v>
      </c>
      <c r="AF1023" s="17"/>
      <c r="AG1023" s="17">
        <v>4.9878761286884801E-2</v>
      </c>
      <c r="AH1023" s="17">
        <v>9.5865883300293303E-2</v>
      </c>
      <c r="AI1023" s="17">
        <v>7.7317883391309003E-2</v>
      </c>
      <c r="AJ1023" s="17">
        <v>9.9266855532099199E-2</v>
      </c>
      <c r="AK1023" s="17">
        <v>0.116172929309482</v>
      </c>
      <c r="AL1023" s="17">
        <v>0.191853064354612</v>
      </c>
      <c r="AM1023" s="17"/>
      <c r="AN1023" s="17">
        <v>9.8755793586037602E-2</v>
      </c>
      <c r="AO1023" s="17">
        <v>0.10995425377399699</v>
      </c>
      <c r="AP1023" s="17">
        <v>9.9579203204830199E-2</v>
      </c>
      <c r="AQ1023" s="17"/>
      <c r="AR1023" s="17">
        <v>3.6964518298655803E-2</v>
      </c>
      <c r="AS1023" s="17">
        <v>8.5102493485547701E-2</v>
      </c>
      <c r="AT1023" s="17">
        <v>0.133904886167345</v>
      </c>
      <c r="AU1023" s="17"/>
      <c r="AV1023" s="17">
        <v>5.0204446257641103E-2</v>
      </c>
      <c r="AW1023" s="17">
        <v>0.105414959135428</v>
      </c>
      <c r="AX1023" s="17">
        <v>0.13045089505780699</v>
      </c>
      <c r="AY1023" s="17"/>
      <c r="AZ1023" s="17">
        <v>8.9086716678047198E-2</v>
      </c>
      <c r="BA1023" s="17">
        <v>0.19868529795023401</v>
      </c>
    </row>
    <row r="1024" spans="2:53" x14ac:dyDescent="0.35">
      <c r="C1024" s="17"/>
      <c r="D1024" s="17"/>
      <c r="E1024" s="17"/>
      <c r="F1024" s="17"/>
      <c r="G1024" s="17"/>
      <c r="H1024" s="17"/>
      <c r="I1024" s="17"/>
      <c r="J1024" s="17"/>
      <c r="K1024" s="17"/>
      <c r="L1024" s="17"/>
      <c r="M1024" s="17"/>
      <c r="N1024" s="17"/>
      <c r="O1024" s="17"/>
      <c r="P1024" s="17"/>
      <c r="Q1024" s="17"/>
      <c r="R1024" s="17"/>
      <c r="S1024" s="17"/>
      <c r="T1024" s="17"/>
      <c r="U1024" s="17"/>
      <c r="V1024" s="17"/>
      <c r="W1024" s="17"/>
      <c r="X1024" s="17"/>
      <c r="Y1024" s="17"/>
      <c r="Z1024" s="17"/>
      <c r="AA1024" s="17"/>
      <c r="AB1024" s="17"/>
      <c r="AC1024" s="17"/>
      <c r="AD1024" s="17"/>
      <c r="AE1024" s="17"/>
      <c r="AF1024" s="17"/>
      <c r="AG1024" s="17"/>
      <c r="AH1024" s="17"/>
      <c r="AI1024" s="17"/>
      <c r="AJ1024" s="17"/>
      <c r="AK1024" s="17"/>
      <c r="AL1024" s="17"/>
      <c r="AM1024" s="17"/>
      <c r="AN1024" s="17"/>
      <c r="AO1024" s="17"/>
      <c r="AP1024" s="17"/>
      <c r="AQ1024" s="17"/>
      <c r="AR1024" s="17"/>
      <c r="AS1024" s="17"/>
      <c r="AT1024" s="17"/>
      <c r="AU1024" s="17"/>
      <c r="AV1024" s="17"/>
      <c r="AW1024" s="17"/>
      <c r="AX1024" s="17"/>
      <c r="AY1024" s="17"/>
      <c r="AZ1024" s="17"/>
      <c r="BA1024" s="17"/>
    </row>
    <row r="1025" spans="2:53" x14ac:dyDescent="0.35">
      <c r="B1025" s="6" t="s">
        <v>459</v>
      </c>
      <c r="C1025" s="17"/>
      <c r="D1025" s="17"/>
      <c r="E1025" s="17"/>
      <c r="F1025" s="17"/>
      <c r="G1025" s="17"/>
      <c r="H1025" s="17"/>
      <c r="I1025" s="17"/>
      <c r="J1025" s="17"/>
      <c r="K1025" s="17"/>
      <c r="L1025" s="17"/>
      <c r="M1025" s="17"/>
      <c r="N1025" s="17"/>
      <c r="O1025" s="17"/>
      <c r="P1025" s="17"/>
      <c r="Q1025" s="17"/>
      <c r="R1025" s="17"/>
      <c r="S1025" s="17"/>
      <c r="T1025" s="17"/>
      <c r="U1025" s="17"/>
      <c r="V1025" s="17"/>
      <c r="W1025" s="17"/>
      <c r="X1025" s="17"/>
      <c r="Y1025" s="17"/>
      <c r="Z1025" s="17"/>
      <c r="AA1025" s="17"/>
      <c r="AB1025" s="17"/>
      <c r="AC1025" s="17"/>
      <c r="AD1025" s="17"/>
      <c r="AE1025" s="17"/>
      <c r="AF1025" s="17"/>
      <c r="AG1025" s="17"/>
      <c r="AH1025" s="17"/>
      <c r="AI1025" s="17"/>
      <c r="AJ1025" s="17"/>
      <c r="AK1025" s="17"/>
      <c r="AL1025" s="17"/>
      <c r="AM1025" s="17"/>
      <c r="AN1025" s="17"/>
      <c r="AO1025" s="17"/>
      <c r="AP1025" s="17"/>
      <c r="AQ1025" s="17"/>
      <c r="AR1025" s="17"/>
      <c r="AS1025" s="17"/>
      <c r="AT1025" s="17"/>
      <c r="AU1025" s="17"/>
      <c r="AV1025" s="17"/>
      <c r="AW1025" s="17"/>
      <c r="AX1025" s="17"/>
      <c r="AY1025" s="17"/>
      <c r="AZ1025" s="17"/>
      <c r="BA1025" s="17"/>
    </row>
    <row r="1026" spans="2:53" x14ac:dyDescent="0.35">
      <c r="B1026" s="21" t="s">
        <v>86</v>
      </c>
      <c r="C1026" s="17"/>
      <c r="D1026" s="17"/>
      <c r="E1026" s="17"/>
      <c r="F1026" s="17"/>
      <c r="G1026" s="17"/>
      <c r="H1026" s="17"/>
      <c r="I1026" s="17"/>
      <c r="J1026" s="17"/>
      <c r="K1026" s="17"/>
      <c r="L1026" s="17"/>
      <c r="M1026" s="17"/>
      <c r="N1026" s="17"/>
      <c r="O1026" s="17"/>
      <c r="P1026" s="17"/>
      <c r="Q1026" s="17"/>
      <c r="R1026" s="17"/>
      <c r="S1026" s="17"/>
      <c r="T1026" s="17"/>
      <c r="U1026" s="17"/>
      <c r="V1026" s="17"/>
      <c r="W1026" s="17"/>
      <c r="X1026" s="17"/>
      <c r="Y1026" s="17"/>
      <c r="Z1026" s="17"/>
      <c r="AA1026" s="17"/>
      <c r="AB1026" s="17"/>
      <c r="AC1026" s="17"/>
      <c r="AD1026" s="17"/>
      <c r="AE1026" s="17"/>
      <c r="AF1026" s="17"/>
      <c r="AG1026" s="17"/>
      <c r="AH1026" s="17"/>
      <c r="AI1026" s="17"/>
      <c r="AJ1026" s="17"/>
      <c r="AK1026" s="17"/>
      <c r="AL1026" s="17"/>
      <c r="AM1026" s="17"/>
      <c r="AN1026" s="17"/>
      <c r="AO1026" s="17"/>
      <c r="AP1026" s="17"/>
      <c r="AQ1026" s="17"/>
      <c r="AR1026" s="17"/>
      <c r="AS1026" s="17"/>
      <c r="AT1026" s="17"/>
      <c r="AU1026" s="17"/>
      <c r="AV1026" s="17"/>
      <c r="AW1026" s="17"/>
      <c r="AX1026" s="17"/>
      <c r="AY1026" s="17"/>
      <c r="AZ1026" s="17"/>
      <c r="BA1026" s="17"/>
    </row>
    <row r="1027" spans="2:53" x14ac:dyDescent="0.35">
      <c r="B1027" t="s">
        <v>449</v>
      </c>
      <c r="C1027" s="17">
        <v>0.101428873201225</v>
      </c>
      <c r="D1027" s="17">
        <v>0.10627871574676</v>
      </c>
      <c r="E1027" s="17">
        <v>9.7397799274324501E-2</v>
      </c>
      <c r="F1027" s="17"/>
      <c r="G1027" s="17">
        <v>0.15126543617771701</v>
      </c>
      <c r="H1027" s="17">
        <v>0.149224100309026</v>
      </c>
      <c r="I1027" s="17">
        <v>0.131039602893565</v>
      </c>
      <c r="J1027" s="17">
        <v>8.5986670957554107E-2</v>
      </c>
      <c r="K1027" s="17">
        <v>9.6790691749931101E-2</v>
      </c>
      <c r="L1027" s="17">
        <v>4.9590089085790601E-2</v>
      </c>
      <c r="M1027" s="17"/>
      <c r="N1027" s="17">
        <v>9.8549607849578905E-2</v>
      </c>
      <c r="O1027" s="17">
        <v>0.10332435081952999</v>
      </c>
      <c r="P1027" s="17"/>
      <c r="Q1027" s="17">
        <v>0.1052468054287</v>
      </c>
      <c r="R1027" s="17">
        <v>0.12509603380255199</v>
      </c>
      <c r="S1027" s="17">
        <v>7.5648869312171393E-2</v>
      </c>
      <c r="T1027" s="17">
        <v>0.116015797219249</v>
      </c>
      <c r="U1027" s="17">
        <v>0.103965694594797</v>
      </c>
      <c r="V1027" s="17">
        <v>8.9217943695097807E-2</v>
      </c>
      <c r="W1027" s="17">
        <v>0.101825375876295</v>
      </c>
      <c r="X1027" s="17">
        <v>0.100470971026851</v>
      </c>
      <c r="Y1027" s="17">
        <v>9.5071936615491001E-2</v>
      </c>
      <c r="Z1027" s="17">
        <v>9.5818198787672199E-2</v>
      </c>
      <c r="AA1027" s="17">
        <v>7.3621684743861701E-2</v>
      </c>
      <c r="AB1027" s="17">
        <v>7.0832706494748293E-2</v>
      </c>
      <c r="AC1027" s="17">
        <v>0.19526079519426801</v>
      </c>
      <c r="AD1027" s="17">
        <v>0.28993044878163399</v>
      </c>
      <c r="AE1027" s="17">
        <v>0.107343996449005</v>
      </c>
      <c r="AF1027" s="17"/>
      <c r="AG1027" s="17">
        <v>0.11700464637927301</v>
      </c>
      <c r="AH1027" s="17">
        <v>0.101773646451667</v>
      </c>
      <c r="AI1027" s="17">
        <v>0.199297812903104</v>
      </c>
      <c r="AJ1027" s="17">
        <v>0.100423288716537</v>
      </c>
      <c r="AK1027" s="17">
        <v>5.62309501652156E-2</v>
      </c>
      <c r="AL1027" s="17">
        <v>6.8677092052266894E-2</v>
      </c>
      <c r="AM1027" s="17"/>
      <c r="AN1027" s="17">
        <v>0.13260982298256099</v>
      </c>
      <c r="AO1027" s="17">
        <v>0.111687413786276</v>
      </c>
      <c r="AP1027" s="17">
        <v>9.2263737185909203E-2</v>
      </c>
      <c r="AQ1027" s="17"/>
      <c r="AR1027" s="17">
        <v>0.22075636372989299</v>
      </c>
      <c r="AS1027" s="17">
        <v>9.8979579744086194E-2</v>
      </c>
      <c r="AT1027" s="17">
        <v>9.4064892921368701E-2</v>
      </c>
      <c r="AU1027" s="17"/>
      <c r="AV1027" s="17">
        <v>0.17157978057982801</v>
      </c>
      <c r="AW1027" s="17">
        <v>9.5410036031012099E-2</v>
      </c>
      <c r="AX1027" s="17">
        <v>0.105493827511063</v>
      </c>
      <c r="AY1027" s="17"/>
      <c r="AZ1027" s="17">
        <v>0.116859148331126</v>
      </c>
      <c r="BA1027" s="17">
        <v>8.0954880721313793E-2</v>
      </c>
    </row>
    <row r="1028" spans="2:53" x14ac:dyDescent="0.35">
      <c r="B1028" t="s">
        <v>450</v>
      </c>
      <c r="C1028" s="17">
        <v>0.21803399830890099</v>
      </c>
      <c r="D1028" s="17">
        <v>0.235395588818025</v>
      </c>
      <c r="E1028" s="17">
        <v>0.201495964149428</v>
      </c>
      <c r="F1028" s="17"/>
      <c r="G1028" s="17">
        <v>0.229556595900612</v>
      </c>
      <c r="H1028" s="17">
        <v>0.265307252353572</v>
      </c>
      <c r="I1028" s="17">
        <v>0.214407051592855</v>
      </c>
      <c r="J1028" s="17">
        <v>0.20002061999183199</v>
      </c>
      <c r="K1028" s="17">
        <v>0.163855581152546</v>
      </c>
      <c r="L1028" s="17">
        <v>0.234059977998236</v>
      </c>
      <c r="M1028" s="17"/>
      <c r="N1028" s="17">
        <v>0.224541151052918</v>
      </c>
      <c r="O1028" s="17">
        <v>0.21375021030092101</v>
      </c>
      <c r="P1028" s="17"/>
      <c r="Q1028" s="17">
        <v>0.21870820102756</v>
      </c>
      <c r="R1028" s="17">
        <v>0.17580939877078999</v>
      </c>
      <c r="S1028" s="17">
        <v>0.20091480690833</v>
      </c>
      <c r="T1028" s="17">
        <v>0.21111476089981199</v>
      </c>
      <c r="U1028" s="17">
        <v>0.21719761214187999</v>
      </c>
      <c r="V1028" s="17">
        <v>0.24930600005820899</v>
      </c>
      <c r="W1028" s="17">
        <v>0.21224772434769101</v>
      </c>
      <c r="X1028" s="17">
        <v>0.25162319448355203</v>
      </c>
      <c r="Y1028" s="17">
        <v>0.220013060703077</v>
      </c>
      <c r="Z1028" s="17">
        <v>0.21350667298272299</v>
      </c>
      <c r="AA1028" s="17">
        <v>0.313427756532141</v>
      </c>
      <c r="AB1028" s="17">
        <v>0.21093963396478199</v>
      </c>
      <c r="AC1028" s="17">
        <v>0.24858060224331699</v>
      </c>
      <c r="AD1028" s="17">
        <v>0.28320109919844799</v>
      </c>
      <c r="AE1028" s="17">
        <v>0.19893770771000299</v>
      </c>
      <c r="AF1028" s="17"/>
      <c r="AG1028" s="17">
        <v>0.323786405576729</v>
      </c>
      <c r="AH1028" s="17">
        <v>0.14023224518349101</v>
      </c>
      <c r="AI1028" s="17">
        <v>0.30736923309675401</v>
      </c>
      <c r="AJ1028" s="17">
        <v>0.301201285770413</v>
      </c>
      <c r="AK1028" s="17">
        <v>0.231239937473535</v>
      </c>
      <c r="AL1028" s="17">
        <v>0.18003932760431501</v>
      </c>
      <c r="AM1028" s="17"/>
      <c r="AN1028" s="17">
        <v>0.29349082653936698</v>
      </c>
      <c r="AO1028" s="17">
        <v>0.24084654311238099</v>
      </c>
      <c r="AP1028" s="17">
        <v>0.19338057188230301</v>
      </c>
      <c r="AQ1028" s="17"/>
      <c r="AR1028" s="17">
        <v>0.34405049150526701</v>
      </c>
      <c r="AS1028" s="17">
        <v>0.29324776962351301</v>
      </c>
      <c r="AT1028" s="17">
        <v>0.16593941392984099</v>
      </c>
      <c r="AU1028" s="17"/>
      <c r="AV1028" s="17">
        <v>0.27367317790236001</v>
      </c>
      <c r="AW1028" s="17">
        <v>0.27024770861105202</v>
      </c>
      <c r="AX1028" s="17">
        <v>0.15632964042334499</v>
      </c>
      <c r="AY1028" s="17"/>
      <c r="AZ1028" s="17">
        <v>0.25145323366734801</v>
      </c>
      <c r="BA1028" s="17">
        <v>0.17369096698554401</v>
      </c>
    </row>
    <row r="1029" spans="2:53" x14ac:dyDescent="0.35">
      <c r="B1029" t="s">
        <v>451</v>
      </c>
      <c r="C1029" s="17">
        <v>0.27069943517717199</v>
      </c>
      <c r="D1029" s="17">
        <v>0.28737528636549697</v>
      </c>
      <c r="E1029" s="17">
        <v>0.25599732486412602</v>
      </c>
      <c r="F1029" s="17"/>
      <c r="G1029" s="17">
        <v>0.25774523279859501</v>
      </c>
      <c r="H1029" s="17">
        <v>0.27744206773991298</v>
      </c>
      <c r="I1029" s="17">
        <v>0.26741819123218102</v>
      </c>
      <c r="J1029" s="17">
        <v>0.273194881007503</v>
      </c>
      <c r="K1029" s="17">
        <v>0.27255616572623098</v>
      </c>
      <c r="L1029" s="17">
        <v>0.27125419202815998</v>
      </c>
      <c r="M1029" s="17"/>
      <c r="N1029" s="17">
        <v>0.315689449670429</v>
      </c>
      <c r="O1029" s="17">
        <v>0.24108161427350799</v>
      </c>
      <c r="P1029" s="17"/>
      <c r="Q1029" s="17">
        <v>0.237301381995107</v>
      </c>
      <c r="R1029" s="17">
        <v>0.246985190361771</v>
      </c>
      <c r="S1029" s="17">
        <v>0.27051400116170798</v>
      </c>
      <c r="T1029" s="17">
        <v>0.26108689038241201</v>
      </c>
      <c r="U1029" s="17">
        <v>0.28980258581603702</v>
      </c>
      <c r="V1029" s="17">
        <v>0.24505533147165001</v>
      </c>
      <c r="W1029" s="17">
        <v>0.27414178219354002</v>
      </c>
      <c r="X1029" s="17">
        <v>0.24781242078658799</v>
      </c>
      <c r="Y1029" s="17">
        <v>0.33832589736294999</v>
      </c>
      <c r="Z1029" s="17">
        <v>0.34777654221839099</v>
      </c>
      <c r="AA1029" s="17">
        <v>0.27066371152812602</v>
      </c>
      <c r="AB1029" s="17">
        <v>0.299017460094541</v>
      </c>
      <c r="AC1029" s="17">
        <v>0.28568646382412</v>
      </c>
      <c r="AD1029" s="17">
        <v>0.33463244926869101</v>
      </c>
      <c r="AE1029" s="17">
        <v>0.35265121708034303</v>
      </c>
      <c r="AF1029" s="17"/>
      <c r="AG1029" s="17">
        <v>0.34936255907601499</v>
      </c>
      <c r="AH1029" s="17">
        <v>0.24785605081187401</v>
      </c>
      <c r="AI1029" s="17">
        <v>0.25488316007658401</v>
      </c>
      <c r="AJ1029" s="17">
        <v>0.31304386291230302</v>
      </c>
      <c r="AK1029" s="17">
        <v>0.28017570552286702</v>
      </c>
      <c r="AL1029" s="17">
        <v>0.264261273481535</v>
      </c>
      <c r="AM1029" s="17"/>
      <c r="AN1029" s="17">
        <v>0.269158675191359</v>
      </c>
      <c r="AO1029" s="17">
        <v>0.30452731321253101</v>
      </c>
      <c r="AP1029" s="17">
        <v>0.25979364550239997</v>
      </c>
      <c r="AQ1029" s="17"/>
      <c r="AR1029" s="17">
        <v>0.28075525113697097</v>
      </c>
      <c r="AS1029" s="17">
        <v>0.27952257190698299</v>
      </c>
      <c r="AT1029" s="17">
        <v>0.27925880706747702</v>
      </c>
      <c r="AU1029" s="17"/>
      <c r="AV1029" s="17">
        <v>0.278313129056799</v>
      </c>
      <c r="AW1029" s="17">
        <v>0.275427193342</v>
      </c>
      <c r="AX1029" s="17">
        <v>0.28144430477166399</v>
      </c>
      <c r="AY1029" s="17"/>
      <c r="AZ1029" s="17">
        <v>0.28616837853661597</v>
      </c>
      <c r="BA1029" s="17">
        <v>0.250174134925091</v>
      </c>
    </row>
    <row r="1030" spans="2:53" x14ac:dyDescent="0.35">
      <c r="B1030" t="s">
        <v>452</v>
      </c>
      <c r="C1030" s="17">
        <v>0.11948134012533899</v>
      </c>
      <c r="D1030" s="17">
        <v>0.12719829003821201</v>
      </c>
      <c r="E1030" s="17">
        <v>0.112917328155952</v>
      </c>
      <c r="F1030" s="17"/>
      <c r="G1030" s="17">
        <v>0.118402571073305</v>
      </c>
      <c r="H1030" s="17">
        <v>0.114167527610399</v>
      </c>
      <c r="I1030" s="17">
        <v>0.123466484897693</v>
      </c>
      <c r="J1030" s="17">
        <v>0.105801995033378</v>
      </c>
      <c r="K1030" s="17">
        <v>0.10277820180776</v>
      </c>
      <c r="L1030" s="17">
        <v>0.13967225229560701</v>
      </c>
      <c r="M1030" s="17"/>
      <c r="N1030" s="17">
        <v>0.119868745636763</v>
      </c>
      <c r="O1030" s="17">
        <v>0.119226303375881</v>
      </c>
      <c r="P1030" s="17"/>
      <c r="Q1030" s="17">
        <v>9.3195013275333805E-2</v>
      </c>
      <c r="R1030" s="17">
        <v>0.13963539890214799</v>
      </c>
      <c r="S1030" s="17">
        <v>0.10709187659403301</v>
      </c>
      <c r="T1030" s="17">
        <v>0.13435382250983299</v>
      </c>
      <c r="U1030" s="17">
        <v>0.132370744651641</v>
      </c>
      <c r="V1030" s="17">
        <v>9.3527852907252795E-2</v>
      </c>
      <c r="W1030" s="17">
        <v>0.13318850194469201</v>
      </c>
      <c r="X1030" s="17">
        <v>0.14955545239120199</v>
      </c>
      <c r="Y1030" s="17">
        <v>8.2700741392010002E-2</v>
      </c>
      <c r="Z1030" s="17">
        <v>0.111696646586998</v>
      </c>
      <c r="AA1030" s="17">
        <v>8.0447568043674006E-2</v>
      </c>
      <c r="AB1030" s="17">
        <v>0.197300999041405</v>
      </c>
      <c r="AC1030" s="17">
        <v>5.0615947962190398E-2</v>
      </c>
      <c r="AD1030" s="17">
        <v>9.2236002751225996E-2</v>
      </c>
      <c r="AE1030" s="17">
        <v>4.5520395525303799E-2</v>
      </c>
      <c r="AF1030" s="17"/>
      <c r="AG1030" s="17">
        <v>9.8447894971361E-2</v>
      </c>
      <c r="AH1030" s="17">
        <v>9.8651480957726106E-2</v>
      </c>
      <c r="AI1030" s="17">
        <v>0.13349935446775801</v>
      </c>
      <c r="AJ1030" s="17">
        <v>0.116551686883431</v>
      </c>
      <c r="AK1030" s="17">
        <v>0.15593160610887699</v>
      </c>
      <c r="AL1030" s="17">
        <v>0.120654276106946</v>
      </c>
      <c r="AM1030" s="17"/>
      <c r="AN1030" s="17">
        <v>0.11624843974307</v>
      </c>
      <c r="AO1030" s="17">
        <v>0.119235466891423</v>
      </c>
      <c r="AP1030" s="17">
        <v>0.12980723361966001</v>
      </c>
      <c r="AQ1030" s="17"/>
      <c r="AR1030" s="17">
        <v>6.3026892262354001E-2</v>
      </c>
      <c r="AS1030" s="17">
        <v>0.13916099625530701</v>
      </c>
      <c r="AT1030" s="17">
        <v>0.11935001737639001</v>
      </c>
      <c r="AU1030" s="17"/>
      <c r="AV1030" s="17">
        <v>0.13120853042493999</v>
      </c>
      <c r="AW1030" s="17">
        <v>0.11280558023196401</v>
      </c>
      <c r="AX1030" s="17">
        <v>0.127380000264528</v>
      </c>
      <c r="AY1030" s="17"/>
      <c r="AZ1030" s="17">
        <v>0.115781973669266</v>
      </c>
      <c r="BA1030" s="17">
        <v>0.124389924085407</v>
      </c>
    </row>
    <row r="1031" spans="2:53" x14ac:dyDescent="0.35">
      <c r="B1031" t="s">
        <v>453</v>
      </c>
      <c r="C1031" s="17">
        <v>0.146296438339762</v>
      </c>
      <c r="D1031" s="17">
        <v>0.154872621287028</v>
      </c>
      <c r="E1031" s="17">
        <v>0.13762511894965099</v>
      </c>
      <c r="F1031" s="17"/>
      <c r="G1031" s="17">
        <v>9.4362274240234703E-2</v>
      </c>
      <c r="H1031" s="17">
        <v>0.10906642722879401</v>
      </c>
      <c r="I1031" s="17">
        <v>0.14621901512924201</v>
      </c>
      <c r="J1031" s="17">
        <v>0.18764247334072101</v>
      </c>
      <c r="K1031" s="17">
        <v>0.15999951714594199</v>
      </c>
      <c r="L1031" s="17">
        <v>0.15259472076792699</v>
      </c>
      <c r="M1031" s="17"/>
      <c r="N1031" s="17">
        <v>0.12409450222038899</v>
      </c>
      <c r="O1031" s="17">
        <v>0.16091241424251901</v>
      </c>
      <c r="P1031" s="17"/>
      <c r="Q1031" s="17">
        <v>0.14754058161504399</v>
      </c>
      <c r="R1031" s="17">
        <v>0.178605438503389</v>
      </c>
      <c r="S1031" s="17">
        <v>0.104042788076526</v>
      </c>
      <c r="T1031" s="17">
        <v>0.15286960875649899</v>
      </c>
      <c r="U1031" s="17">
        <v>0.119700318291902</v>
      </c>
      <c r="V1031" s="17">
        <v>0.17098360842330401</v>
      </c>
      <c r="W1031" s="17">
        <v>0.16733783479132799</v>
      </c>
      <c r="X1031" s="17">
        <v>0.146779832580022</v>
      </c>
      <c r="Y1031" s="17">
        <v>0.15690596019710801</v>
      </c>
      <c r="Z1031" s="17">
        <v>0.121692847197344</v>
      </c>
      <c r="AA1031" s="17">
        <v>0.183783760171221</v>
      </c>
      <c r="AB1031" s="17">
        <v>0.123325891033472</v>
      </c>
      <c r="AC1031" s="17">
        <v>0.21985619077610399</v>
      </c>
      <c r="AD1031" s="17">
        <v>0</v>
      </c>
      <c r="AE1031" s="17">
        <v>0.22806230090893101</v>
      </c>
      <c r="AF1031" s="17"/>
      <c r="AG1031" s="17">
        <v>4.4546247363531001E-2</v>
      </c>
      <c r="AH1031" s="17">
        <v>0.31668966341548799</v>
      </c>
      <c r="AI1031" s="17">
        <v>4.0534296399902497E-2</v>
      </c>
      <c r="AJ1031" s="17">
        <v>4.7392744163509297E-2</v>
      </c>
      <c r="AK1031" s="17">
        <v>0.164229352606337</v>
      </c>
      <c r="AL1031" s="17">
        <v>0.16193919014623501</v>
      </c>
      <c r="AM1031" s="17"/>
      <c r="AN1031" s="17">
        <v>6.5962714507486905E-2</v>
      </c>
      <c r="AO1031" s="17">
        <v>9.9961998299478202E-2</v>
      </c>
      <c r="AP1031" s="17">
        <v>0.23207497718558301</v>
      </c>
      <c r="AQ1031" s="17"/>
      <c r="AR1031" s="17">
        <v>5.3161297966490897E-2</v>
      </c>
      <c r="AS1031" s="17">
        <v>7.45841574150128E-2</v>
      </c>
      <c r="AT1031" s="17">
        <v>0.21148367281642499</v>
      </c>
      <c r="AU1031" s="17"/>
      <c r="AV1031" s="17">
        <v>8.3810799571176806E-2</v>
      </c>
      <c r="AW1031" s="17">
        <v>0.12246717143819</v>
      </c>
      <c r="AX1031" s="17">
        <v>0.19829714351486399</v>
      </c>
      <c r="AY1031" s="17"/>
      <c r="AZ1031" s="17">
        <v>0.13656876745431301</v>
      </c>
      <c r="BA1031" s="17">
        <v>0.15920380770803699</v>
      </c>
    </row>
    <row r="1032" spans="2:53" x14ac:dyDescent="0.35">
      <c r="B1032" t="s">
        <v>130</v>
      </c>
      <c r="C1032" s="17">
        <v>0.144059914847601</v>
      </c>
      <c r="D1032" s="17">
        <v>8.8879497744476996E-2</v>
      </c>
      <c r="E1032" s="17">
        <v>0.194566464606518</v>
      </c>
      <c r="F1032" s="17"/>
      <c r="G1032" s="17">
        <v>0.14866788980953699</v>
      </c>
      <c r="H1032" s="17">
        <v>8.4792624758295798E-2</v>
      </c>
      <c r="I1032" s="17">
        <v>0.11744965425446301</v>
      </c>
      <c r="J1032" s="17">
        <v>0.147353359669012</v>
      </c>
      <c r="K1032" s="17">
        <v>0.20401984241759</v>
      </c>
      <c r="L1032" s="17">
        <v>0.15282876782428101</v>
      </c>
      <c r="M1032" s="17"/>
      <c r="N1032" s="17">
        <v>0.117256543569921</v>
      </c>
      <c r="O1032" s="17">
        <v>0.16170510698764201</v>
      </c>
      <c r="P1032" s="17"/>
      <c r="Q1032" s="17">
        <v>0.19800801665825599</v>
      </c>
      <c r="R1032" s="17">
        <v>0.13386853965935</v>
      </c>
      <c r="S1032" s="17">
        <v>0.241787657947233</v>
      </c>
      <c r="T1032" s="17">
        <v>0.124559120232194</v>
      </c>
      <c r="U1032" s="17">
        <v>0.136963044503743</v>
      </c>
      <c r="V1032" s="17">
        <v>0.15190926344448699</v>
      </c>
      <c r="W1032" s="17">
        <v>0.11125878084645401</v>
      </c>
      <c r="X1032" s="17">
        <v>0.103758128731785</v>
      </c>
      <c r="Y1032" s="17">
        <v>0.106982403729363</v>
      </c>
      <c r="Z1032" s="17">
        <v>0.109509092226871</v>
      </c>
      <c r="AA1032" s="17">
        <v>7.8055518980975694E-2</v>
      </c>
      <c r="AB1032" s="17">
        <v>9.8583309371051794E-2</v>
      </c>
      <c r="AC1032" s="17">
        <v>0</v>
      </c>
      <c r="AD1032" s="17">
        <v>0</v>
      </c>
      <c r="AE1032" s="17">
        <v>6.7484382326414599E-2</v>
      </c>
      <c r="AF1032" s="17"/>
      <c r="AG1032" s="17">
        <v>6.6852246633091805E-2</v>
      </c>
      <c r="AH1032" s="17">
        <v>9.4796913179754597E-2</v>
      </c>
      <c r="AI1032" s="17">
        <v>6.4416143055897698E-2</v>
      </c>
      <c r="AJ1032" s="17">
        <v>0.121387131553806</v>
      </c>
      <c r="AK1032" s="17">
        <v>0.112192448123168</v>
      </c>
      <c r="AL1032" s="17">
        <v>0.20442884060870201</v>
      </c>
      <c r="AM1032" s="17"/>
      <c r="AN1032" s="17">
        <v>0.122529521036156</v>
      </c>
      <c r="AO1032" s="17">
        <v>0.123741264697911</v>
      </c>
      <c r="AP1032" s="17">
        <v>9.2679834624144794E-2</v>
      </c>
      <c r="AQ1032" s="17"/>
      <c r="AR1032" s="17">
        <v>3.8249703399024698E-2</v>
      </c>
      <c r="AS1032" s="17">
        <v>0.114504925055099</v>
      </c>
      <c r="AT1032" s="17">
        <v>0.129903195888498</v>
      </c>
      <c r="AU1032" s="17"/>
      <c r="AV1032" s="17">
        <v>6.1414582464896499E-2</v>
      </c>
      <c r="AW1032" s="17">
        <v>0.12364231034578201</v>
      </c>
      <c r="AX1032" s="17">
        <v>0.13105508351453601</v>
      </c>
      <c r="AY1032" s="17"/>
      <c r="AZ1032" s="17">
        <v>9.3168498341331493E-2</v>
      </c>
      <c r="BA1032" s="17">
        <v>0.21158628557460801</v>
      </c>
    </row>
    <row r="1033" spans="2:53" x14ac:dyDescent="0.35">
      <c r="C1033" s="17"/>
      <c r="D1033" s="17"/>
      <c r="E1033" s="17"/>
      <c r="F1033" s="17"/>
      <c r="G1033" s="17"/>
      <c r="H1033" s="17"/>
      <c r="I1033" s="17"/>
      <c r="J1033" s="17"/>
      <c r="K1033" s="17"/>
      <c r="L1033" s="17"/>
      <c r="M1033" s="17"/>
      <c r="N1033" s="17"/>
      <c r="O1033" s="17"/>
      <c r="P1033" s="17"/>
      <c r="Q1033" s="17"/>
      <c r="R1033" s="17"/>
      <c r="S1033" s="17"/>
      <c r="T1033" s="17"/>
      <c r="U1033" s="17"/>
      <c r="V1033" s="17"/>
      <c r="W1033" s="17"/>
      <c r="X1033" s="17"/>
      <c r="Y1033" s="17"/>
      <c r="Z1033" s="17"/>
      <c r="AA1033" s="17"/>
      <c r="AB1033" s="17"/>
      <c r="AC1033" s="17"/>
      <c r="AD1033" s="17"/>
      <c r="AE1033" s="17"/>
      <c r="AF1033" s="17"/>
      <c r="AG1033" s="17"/>
      <c r="AH1033" s="17"/>
      <c r="AI1033" s="17"/>
      <c r="AJ1033" s="17"/>
      <c r="AK1033" s="17"/>
      <c r="AL1033" s="17"/>
      <c r="AM1033" s="17"/>
      <c r="AN1033" s="17"/>
      <c r="AO1033" s="17"/>
      <c r="AP1033" s="17"/>
      <c r="AQ1033" s="17"/>
      <c r="AR1033" s="17"/>
      <c r="AS1033" s="17"/>
      <c r="AT1033" s="17"/>
      <c r="AU1033" s="17"/>
      <c r="AV1033" s="17"/>
      <c r="AW1033" s="17"/>
      <c r="AX1033" s="17"/>
      <c r="AY1033" s="17"/>
      <c r="AZ1033" s="17"/>
      <c r="BA1033" s="17"/>
    </row>
    <row r="1034" spans="2:53" x14ac:dyDescent="0.35">
      <c r="B1034" s="6" t="s">
        <v>460</v>
      </c>
      <c r="C1034" s="17"/>
      <c r="D1034" s="17"/>
      <c r="E1034" s="17"/>
      <c r="F1034" s="17"/>
      <c r="G1034" s="17"/>
      <c r="H1034" s="17"/>
      <c r="I1034" s="17"/>
      <c r="J1034" s="17"/>
      <c r="K1034" s="17"/>
      <c r="L1034" s="17"/>
      <c r="M1034" s="17"/>
      <c r="N1034" s="17"/>
      <c r="O1034" s="17"/>
      <c r="P1034" s="17"/>
      <c r="Q1034" s="17"/>
      <c r="R1034" s="17"/>
      <c r="S1034" s="17"/>
      <c r="T1034" s="17"/>
      <c r="U1034" s="17"/>
      <c r="V1034" s="17"/>
      <c r="W1034" s="17"/>
      <c r="X1034" s="17"/>
      <c r="Y1034" s="17"/>
      <c r="Z1034" s="17"/>
      <c r="AA1034" s="17"/>
      <c r="AB1034" s="17"/>
      <c r="AC1034" s="17"/>
      <c r="AD1034" s="17"/>
      <c r="AE1034" s="17"/>
      <c r="AF1034" s="17"/>
      <c r="AG1034" s="17"/>
      <c r="AH1034" s="17"/>
      <c r="AI1034" s="17"/>
      <c r="AJ1034" s="17"/>
      <c r="AK1034" s="17"/>
      <c r="AL1034" s="17"/>
      <c r="AM1034" s="17"/>
      <c r="AN1034" s="17"/>
      <c r="AO1034" s="17"/>
      <c r="AP1034" s="17"/>
      <c r="AQ1034" s="17"/>
      <c r="AR1034" s="17"/>
      <c r="AS1034" s="17"/>
      <c r="AT1034" s="17"/>
      <c r="AU1034" s="17"/>
      <c r="AV1034" s="17"/>
      <c r="AW1034" s="17"/>
      <c r="AX1034" s="17"/>
      <c r="AY1034" s="17"/>
      <c r="AZ1034" s="17"/>
      <c r="BA1034" s="17"/>
    </row>
    <row r="1035" spans="2:53" x14ac:dyDescent="0.35">
      <c r="B1035" s="21" t="s">
        <v>86</v>
      </c>
      <c r="C1035" s="17"/>
      <c r="D1035" s="17"/>
      <c r="E1035" s="17"/>
      <c r="F1035" s="17"/>
      <c r="G1035" s="17"/>
      <c r="H1035" s="17"/>
      <c r="I1035" s="17"/>
      <c r="J1035" s="17"/>
      <c r="K1035" s="17"/>
      <c r="L1035" s="17"/>
      <c r="M1035" s="17"/>
      <c r="N1035" s="17"/>
      <c r="O1035" s="17"/>
      <c r="P1035" s="17"/>
      <c r="Q1035" s="17"/>
      <c r="R1035" s="17"/>
      <c r="S1035" s="17"/>
      <c r="T1035" s="17"/>
      <c r="U1035" s="17"/>
      <c r="V1035" s="17"/>
      <c r="W1035" s="17"/>
      <c r="X1035" s="17"/>
      <c r="Y1035" s="17"/>
      <c r="Z1035" s="17"/>
      <c r="AA1035" s="17"/>
      <c r="AB1035" s="17"/>
      <c r="AC1035" s="17"/>
      <c r="AD1035" s="17"/>
      <c r="AE1035" s="17"/>
      <c r="AF1035" s="17"/>
      <c r="AG1035" s="17"/>
      <c r="AH1035" s="17"/>
      <c r="AI1035" s="17"/>
      <c r="AJ1035" s="17"/>
      <c r="AK1035" s="17"/>
      <c r="AL1035" s="17"/>
      <c r="AM1035" s="17"/>
      <c r="AN1035" s="17"/>
      <c r="AO1035" s="17"/>
      <c r="AP1035" s="17"/>
      <c r="AQ1035" s="17"/>
      <c r="AR1035" s="17"/>
      <c r="AS1035" s="17"/>
      <c r="AT1035" s="17"/>
      <c r="AU1035" s="17"/>
      <c r="AV1035" s="17"/>
      <c r="AW1035" s="17"/>
      <c r="AX1035" s="17"/>
      <c r="AY1035" s="17"/>
      <c r="AZ1035" s="17"/>
      <c r="BA1035" s="17"/>
    </row>
    <row r="1036" spans="2:53" x14ac:dyDescent="0.35">
      <c r="B1036" t="s">
        <v>449</v>
      </c>
      <c r="C1036" s="17">
        <v>7.8013738639763505E-2</v>
      </c>
      <c r="D1036" s="17">
        <v>8.7147650607492702E-2</v>
      </c>
      <c r="E1036" s="17">
        <v>7.0017726565956895E-2</v>
      </c>
      <c r="F1036" s="17"/>
      <c r="G1036" s="17">
        <v>0.139644019037583</v>
      </c>
      <c r="H1036" s="17">
        <v>0.10716924756625699</v>
      </c>
      <c r="I1036" s="17">
        <v>0.11039173300244801</v>
      </c>
      <c r="J1036" s="17">
        <v>5.7889744423369402E-2</v>
      </c>
      <c r="K1036" s="17">
        <v>6.2937004705470798E-2</v>
      </c>
      <c r="L1036" s="17">
        <v>3.98162544612966E-2</v>
      </c>
      <c r="M1036" s="17"/>
      <c r="N1036" s="17">
        <v>7.8978652453873893E-2</v>
      </c>
      <c r="O1036" s="17">
        <v>7.7378516694278796E-2</v>
      </c>
      <c r="P1036" s="17"/>
      <c r="Q1036" s="17">
        <v>9.7571755901566096E-2</v>
      </c>
      <c r="R1036" s="17">
        <v>9.2703537781461801E-2</v>
      </c>
      <c r="S1036" s="17">
        <v>5.6530032833359403E-2</v>
      </c>
      <c r="T1036" s="17">
        <v>6.7040976469438102E-2</v>
      </c>
      <c r="U1036" s="17">
        <v>7.5743602585492203E-2</v>
      </c>
      <c r="V1036" s="17">
        <v>8.4249769013449993E-2</v>
      </c>
      <c r="W1036" s="17">
        <v>9.4439017717803095E-2</v>
      </c>
      <c r="X1036" s="17">
        <v>6.1206937660353997E-2</v>
      </c>
      <c r="Y1036" s="17">
        <v>8.4795065943741602E-2</v>
      </c>
      <c r="Z1036" s="17">
        <v>5.1315622599500003E-2</v>
      </c>
      <c r="AA1036" s="17">
        <v>9.7277277438948803E-2</v>
      </c>
      <c r="AB1036" s="17">
        <v>0.10798493928123</v>
      </c>
      <c r="AC1036" s="17">
        <v>2.6416495284821501E-2</v>
      </c>
      <c r="AD1036" s="17">
        <v>0.26822634088744701</v>
      </c>
      <c r="AE1036" s="17">
        <v>6.5219645373147603E-2</v>
      </c>
      <c r="AF1036" s="17"/>
      <c r="AG1036" s="17">
        <v>9.0699199431987398E-2</v>
      </c>
      <c r="AH1036" s="17">
        <v>6.1547663751387302E-2</v>
      </c>
      <c r="AI1036" s="17">
        <v>0.16335963610552201</v>
      </c>
      <c r="AJ1036" s="17">
        <v>0.108064984805901</v>
      </c>
      <c r="AK1036" s="17">
        <v>5.2690722955623701E-2</v>
      </c>
      <c r="AL1036" s="17">
        <v>4.8816381914485403E-2</v>
      </c>
      <c r="AM1036" s="17"/>
      <c r="AN1036" s="17">
        <v>0.121619124608579</v>
      </c>
      <c r="AO1036" s="17">
        <v>7.7120261938778203E-2</v>
      </c>
      <c r="AP1036" s="17">
        <v>6.0826377869182803E-2</v>
      </c>
      <c r="AQ1036" s="17"/>
      <c r="AR1036" s="17">
        <v>0.255953226195265</v>
      </c>
      <c r="AS1036" s="17">
        <v>7.0189398189380706E-2</v>
      </c>
      <c r="AT1036" s="17">
        <v>6.3156858300938201E-2</v>
      </c>
      <c r="AU1036" s="17"/>
      <c r="AV1036" s="17">
        <v>0.181136320299181</v>
      </c>
      <c r="AW1036" s="17">
        <v>7.0808621246291295E-2</v>
      </c>
      <c r="AX1036" s="17">
        <v>7.0759072815489904E-2</v>
      </c>
      <c r="AY1036" s="17"/>
      <c r="AZ1036" s="17">
        <v>9.1124148376257305E-2</v>
      </c>
      <c r="BA1036" s="17">
        <v>6.0617909460193201E-2</v>
      </c>
    </row>
    <row r="1037" spans="2:53" x14ac:dyDescent="0.35">
      <c r="B1037" t="s">
        <v>450</v>
      </c>
      <c r="C1037" s="17">
        <v>0.20768198542517199</v>
      </c>
      <c r="D1037" s="17">
        <v>0.222357867523444</v>
      </c>
      <c r="E1037" s="17">
        <v>0.19297767173017599</v>
      </c>
      <c r="F1037" s="17"/>
      <c r="G1037" s="17">
        <v>0.19222262943525001</v>
      </c>
      <c r="H1037" s="17">
        <v>0.249395941390119</v>
      </c>
      <c r="I1037" s="17">
        <v>0.206043730653933</v>
      </c>
      <c r="J1037" s="17">
        <v>0.175518357864417</v>
      </c>
      <c r="K1037" s="17">
        <v>0.21132483522926199</v>
      </c>
      <c r="L1037" s="17">
        <v>0.20994657750546</v>
      </c>
      <c r="M1037" s="17"/>
      <c r="N1037" s="17">
        <v>0.23252531073701699</v>
      </c>
      <c r="O1037" s="17">
        <v>0.191327130508467</v>
      </c>
      <c r="P1037" s="17"/>
      <c r="Q1037" s="17">
        <v>0.13318038087380299</v>
      </c>
      <c r="R1037" s="17">
        <v>0.191374336987296</v>
      </c>
      <c r="S1037" s="17">
        <v>0.176410604772853</v>
      </c>
      <c r="T1037" s="17">
        <v>0.25915579149714002</v>
      </c>
      <c r="U1037" s="17">
        <v>0.22823160376736401</v>
      </c>
      <c r="V1037" s="17">
        <v>0.181084278678002</v>
      </c>
      <c r="W1037" s="17">
        <v>0.20395610731250899</v>
      </c>
      <c r="X1037" s="17">
        <v>0.24890869125700801</v>
      </c>
      <c r="Y1037" s="17">
        <v>0.25925707358341599</v>
      </c>
      <c r="Z1037" s="17">
        <v>0.19809390402552099</v>
      </c>
      <c r="AA1037" s="17">
        <v>0.238128745892352</v>
      </c>
      <c r="AB1037" s="17">
        <v>0.18696369685144101</v>
      </c>
      <c r="AC1037" s="17">
        <v>0.34671141930469701</v>
      </c>
      <c r="AD1037" s="17">
        <v>0.20996652291930101</v>
      </c>
      <c r="AE1037" s="17">
        <v>0.15066388868825401</v>
      </c>
      <c r="AF1037" s="17"/>
      <c r="AG1037" s="17">
        <v>0.32272419228732901</v>
      </c>
      <c r="AH1037" s="17">
        <v>0.16547275020190999</v>
      </c>
      <c r="AI1037" s="17">
        <v>0.297584841619423</v>
      </c>
      <c r="AJ1037" s="17">
        <v>0.30220821742753501</v>
      </c>
      <c r="AK1037" s="17">
        <v>0.215010272892975</v>
      </c>
      <c r="AL1037" s="17">
        <v>0.135250721838449</v>
      </c>
      <c r="AM1037" s="17"/>
      <c r="AN1037" s="17">
        <v>0.26828293139228698</v>
      </c>
      <c r="AO1037" s="17">
        <v>0.23739514480291499</v>
      </c>
      <c r="AP1037" s="17">
        <v>0.18436676204151101</v>
      </c>
      <c r="AQ1037" s="17"/>
      <c r="AR1037" s="17">
        <v>0.23126026486901999</v>
      </c>
      <c r="AS1037" s="17">
        <v>0.29093309310468102</v>
      </c>
      <c r="AT1037" s="17">
        <v>0.16646523367205299</v>
      </c>
      <c r="AU1037" s="17"/>
      <c r="AV1037" s="17">
        <v>0.25674814078997099</v>
      </c>
      <c r="AW1037" s="17">
        <v>0.258768331177822</v>
      </c>
      <c r="AX1037" s="17">
        <v>0.154621679954416</v>
      </c>
      <c r="AY1037" s="17"/>
      <c r="AZ1037" s="17">
        <v>0.25461089591932801</v>
      </c>
      <c r="BA1037" s="17">
        <v>0.145413351038615</v>
      </c>
    </row>
    <row r="1038" spans="2:53" x14ac:dyDescent="0.35">
      <c r="B1038" t="s">
        <v>451</v>
      </c>
      <c r="C1038" s="17">
        <v>0.26497833711165603</v>
      </c>
      <c r="D1038" s="17">
        <v>0.27536896300979902</v>
      </c>
      <c r="E1038" s="17">
        <v>0.25651236159626001</v>
      </c>
      <c r="F1038" s="17"/>
      <c r="G1038" s="17">
        <v>0.23990530511379299</v>
      </c>
      <c r="H1038" s="17">
        <v>0.28291742277780302</v>
      </c>
      <c r="I1038" s="17">
        <v>0.27149250600210401</v>
      </c>
      <c r="J1038" s="17">
        <v>0.27091873243917303</v>
      </c>
      <c r="K1038" s="17">
        <v>0.21023753870105399</v>
      </c>
      <c r="L1038" s="17">
        <v>0.29065406980507902</v>
      </c>
      <c r="M1038" s="17"/>
      <c r="N1038" s="17">
        <v>0.28038769448531797</v>
      </c>
      <c r="O1038" s="17">
        <v>0.25483405082781702</v>
      </c>
      <c r="P1038" s="17"/>
      <c r="Q1038" s="17">
        <v>0.280021935706328</v>
      </c>
      <c r="R1038" s="17">
        <v>0.23585819929892901</v>
      </c>
      <c r="S1038" s="17">
        <v>0.26685882481313</v>
      </c>
      <c r="T1038" s="17">
        <v>0.22681941464805</v>
      </c>
      <c r="U1038" s="17">
        <v>0.26964197375955301</v>
      </c>
      <c r="V1038" s="17">
        <v>0.24368099811041599</v>
      </c>
      <c r="W1038" s="17">
        <v>0.26119394165008097</v>
      </c>
      <c r="X1038" s="17">
        <v>0.322088932286619</v>
      </c>
      <c r="Y1038" s="17">
        <v>0.29659960895276299</v>
      </c>
      <c r="Z1038" s="17">
        <v>0.32139602249201299</v>
      </c>
      <c r="AA1038" s="17">
        <v>0.28675131230329898</v>
      </c>
      <c r="AB1038" s="17">
        <v>0.28041355585798999</v>
      </c>
      <c r="AC1038" s="17">
        <v>0.24642301852066401</v>
      </c>
      <c r="AD1038" s="17">
        <v>0.19365960612689601</v>
      </c>
      <c r="AE1038" s="17">
        <v>0.37470443356224598</v>
      </c>
      <c r="AF1038" s="17"/>
      <c r="AG1038" s="17">
        <v>0.33704606057115899</v>
      </c>
      <c r="AH1038" s="17">
        <v>0.21949143319801001</v>
      </c>
      <c r="AI1038" s="17">
        <v>0.19496314335711201</v>
      </c>
      <c r="AJ1038" s="17">
        <v>0.27538490327096699</v>
      </c>
      <c r="AK1038" s="17">
        <v>0.29306805611558001</v>
      </c>
      <c r="AL1038" s="17">
        <v>0.277241584642481</v>
      </c>
      <c r="AM1038" s="17"/>
      <c r="AN1038" s="17">
        <v>0.28729080426101</v>
      </c>
      <c r="AO1038" s="17">
        <v>0.279228654743438</v>
      </c>
      <c r="AP1038" s="17">
        <v>0.246696091280039</v>
      </c>
      <c r="AQ1038" s="17"/>
      <c r="AR1038" s="17">
        <v>0.29887860045030801</v>
      </c>
      <c r="AS1038" s="17">
        <v>0.31573610925103102</v>
      </c>
      <c r="AT1038" s="17">
        <v>0.242398920911018</v>
      </c>
      <c r="AU1038" s="17"/>
      <c r="AV1038" s="17">
        <v>0.28617661173986497</v>
      </c>
      <c r="AW1038" s="17">
        <v>0.26382462591685402</v>
      </c>
      <c r="AX1038" s="17">
        <v>0.26168344682297601</v>
      </c>
      <c r="AY1038" s="17"/>
      <c r="AZ1038" s="17">
        <v>0.27249454423298702</v>
      </c>
      <c r="BA1038" s="17">
        <v>0.25500529601005001</v>
      </c>
    </row>
    <row r="1039" spans="2:53" x14ac:dyDescent="0.35">
      <c r="B1039" t="s">
        <v>452</v>
      </c>
      <c r="C1039" s="17">
        <v>0.185569331733171</v>
      </c>
      <c r="D1039" s="17">
        <v>0.200309589294804</v>
      </c>
      <c r="E1039" s="17">
        <v>0.17287879089316499</v>
      </c>
      <c r="F1039" s="17"/>
      <c r="G1039" s="17">
        <v>0.21527741619268401</v>
      </c>
      <c r="H1039" s="17">
        <v>0.180726833599233</v>
      </c>
      <c r="I1039" s="17">
        <v>0.15261052852340501</v>
      </c>
      <c r="J1039" s="17">
        <v>0.18168835864586599</v>
      </c>
      <c r="K1039" s="17">
        <v>0.16912895105616299</v>
      </c>
      <c r="L1039" s="17">
        <v>0.20922502338312099</v>
      </c>
      <c r="M1039" s="17"/>
      <c r="N1039" s="17">
        <v>0.178583909411001</v>
      </c>
      <c r="O1039" s="17">
        <v>0.19016797411203701</v>
      </c>
      <c r="P1039" s="17"/>
      <c r="Q1039" s="17">
        <v>0.167979158791879</v>
      </c>
      <c r="R1039" s="17">
        <v>0.160017436258655</v>
      </c>
      <c r="S1039" s="17">
        <v>0.19872213328052599</v>
      </c>
      <c r="T1039" s="17">
        <v>0.182787063157755</v>
      </c>
      <c r="U1039" s="17">
        <v>0.17758108672582101</v>
      </c>
      <c r="V1039" s="17">
        <v>0.19777851121273499</v>
      </c>
      <c r="W1039" s="17">
        <v>0.23299958100474299</v>
      </c>
      <c r="X1039" s="17">
        <v>0.173855088394088</v>
      </c>
      <c r="Y1039" s="17">
        <v>0.181260947050631</v>
      </c>
      <c r="Z1039" s="17">
        <v>0.205362423739474</v>
      </c>
      <c r="AA1039" s="17">
        <v>0.13524044241670599</v>
      </c>
      <c r="AB1039" s="17">
        <v>0.185014948169239</v>
      </c>
      <c r="AC1039" s="17">
        <v>0.23330768807349</v>
      </c>
      <c r="AD1039" s="17">
        <v>9.3228087445775806E-2</v>
      </c>
      <c r="AE1039" s="17">
        <v>0.14352482212408599</v>
      </c>
      <c r="AF1039" s="17"/>
      <c r="AG1039" s="17">
        <v>0.16763419259659801</v>
      </c>
      <c r="AH1039" s="17">
        <v>0.21188367149406001</v>
      </c>
      <c r="AI1039" s="17">
        <v>0.19057227928911499</v>
      </c>
      <c r="AJ1039" s="17">
        <v>0.143198859526044</v>
      </c>
      <c r="AK1039" s="17">
        <v>0.20388141766845799</v>
      </c>
      <c r="AL1039" s="17">
        <v>0.204907771772811</v>
      </c>
      <c r="AM1039" s="17"/>
      <c r="AN1039" s="17">
        <v>0.143858429743906</v>
      </c>
      <c r="AO1039" s="17">
        <v>0.197473681627368</v>
      </c>
      <c r="AP1039" s="17">
        <v>0.22913019064041801</v>
      </c>
      <c r="AQ1039" s="17"/>
      <c r="AR1039" s="17">
        <v>0.12828133599122901</v>
      </c>
      <c r="AS1039" s="17">
        <v>0.17808058269968099</v>
      </c>
      <c r="AT1039" s="17">
        <v>0.203843355177211</v>
      </c>
      <c r="AU1039" s="17"/>
      <c r="AV1039" s="17">
        <v>0.16115640886230201</v>
      </c>
      <c r="AW1039" s="17">
        <v>0.205940313865975</v>
      </c>
      <c r="AX1039" s="17">
        <v>0.183665991863739</v>
      </c>
      <c r="AY1039" s="17"/>
      <c r="AZ1039" s="17">
        <v>0.18384264166096601</v>
      </c>
      <c r="BA1039" s="17">
        <v>0.18786042759865901</v>
      </c>
    </row>
    <row r="1040" spans="2:53" x14ac:dyDescent="0.35">
      <c r="B1040" t="s">
        <v>453</v>
      </c>
      <c r="C1040" s="17">
        <v>0.13699217127986699</v>
      </c>
      <c r="D1040" s="17">
        <v>0.13303113803591399</v>
      </c>
      <c r="E1040" s="17">
        <v>0.13964583109869599</v>
      </c>
      <c r="F1040" s="17"/>
      <c r="G1040" s="17">
        <v>8.1273057338434596E-2</v>
      </c>
      <c r="H1040" s="17">
        <v>9.9776120654681999E-2</v>
      </c>
      <c r="I1040" s="17">
        <v>0.16562463742212</v>
      </c>
      <c r="J1040" s="17">
        <v>0.16353723126634301</v>
      </c>
      <c r="K1040" s="17">
        <v>0.16723239661522299</v>
      </c>
      <c r="L1040" s="17">
        <v>0.126774428791152</v>
      </c>
      <c r="M1040" s="17"/>
      <c r="N1040" s="17">
        <v>0.123185256856107</v>
      </c>
      <c r="O1040" s="17">
        <v>0.14608153751459901</v>
      </c>
      <c r="P1040" s="17"/>
      <c r="Q1040" s="17">
        <v>0.12940697518472299</v>
      </c>
      <c r="R1040" s="17">
        <v>0.162360111424144</v>
      </c>
      <c r="S1040" s="17">
        <v>0.110713622530223</v>
      </c>
      <c r="T1040" s="17">
        <v>0.17178564349839401</v>
      </c>
      <c r="U1040" s="17">
        <v>0.11911096581040601</v>
      </c>
      <c r="V1040" s="17">
        <v>0.17303086664117201</v>
      </c>
      <c r="W1040" s="17">
        <v>0.106804542999329</v>
      </c>
      <c r="X1040" s="17">
        <v>0.103319159129785</v>
      </c>
      <c r="Y1040" s="17">
        <v>0.110950001313654</v>
      </c>
      <c r="Z1040" s="17">
        <v>0.140438868435703</v>
      </c>
      <c r="AA1040" s="17">
        <v>0.126182284337815</v>
      </c>
      <c r="AB1040" s="17">
        <v>0.119967571158815</v>
      </c>
      <c r="AC1040" s="17">
        <v>0.118832788367847</v>
      </c>
      <c r="AD1040" s="17">
        <v>0.142683439869355</v>
      </c>
      <c r="AE1040" s="17">
        <v>0.12663343476244199</v>
      </c>
      <c r="AF1040" s="17"/>
      <c r="AG1040" s="17">
        <v>2.7176715659253399E-2</v>
      </c>
      <c r="AH1040" s="17">
        <v>0.26506524514796398</v>
      </c>
      <c r="AI1040" s="17">
        <v>8.5734154938875595E-2</v>
      </c>
      <c r="AJ1040" s="17">
        <v>7.9214207065973999E-2</v>
      </c>
      <c r="AK1040" s="17">
        <v>0.124328475270854</v>
      </c>
      <c r="AL1040" s="17">
        <v>0.15602089233566999</v>
      </c>
      <c r="AM1040" s="17"/>
      <c r="AN1040" s="17">
        <v>8.6325045768641695E-2</v>
      </c>
      <c r="AO1040" s="17">
        <v>9.2188457557106002E-2</v>
      </c>
      <c r="AP1040" s="17">
        <v>0.19211163902721301</v>
      </c>
      <c r="AQ1040" s="17"/>
      <c r="AR1040" s="17">
        <v>4.1686188242210299E-2</v>
      </c>
      <c r="AS1040" s="17">
        <v>5.7393434559127599E-2</v>
      </c>
      <c r="AT1040" s="17">
        <v>0.20998175074969699</v>
      </c>
      <c r="AU1040" s="17"/>
      <c r="AV1040" s="17">
        <v>5.8416050537948197E-2</v>
      </c>
      <c r="AW1040" s="17">
        <v>9.8422578021118395E-2</v>
      </c>
      <c r="AX1040" s="17">
        <v>0.22054961936838</v>
      </c>
      <c r="AY1040" s="17"/>
      <c r="AZ1040" s="17">
        <v>0.118430895429052</v>
      </c>
      <c r="BA1040" s="17">
        <v>0.16162059941791901</v>
      </c>
    </row>
    <row r="1041" spans="2:53" x14ac:dyDescent="0.35">
      <c r="B1041" t="s">
        <v>130</v>
      </c>
      <c r="C1041" s="17">
        <v>0.126764435810371</v>
      </c>
      <c r="D1041" s="17">
        <v>8.1784791528545606E-2</v>
      </c>
      <c r="E1041" s="17">
        <v>0.16796761811574601</v>
      </c>
      <c r="F1041" s="17"/>
      <c r="G1041" s="17">
        <v>0.13167757288225501</v>
      </c>
      <c r="H1041" s="17">
        <v>8.0014434011904903E-2</v>
      </c>
      <c r="I1041" s="17">
        <v>9.3836864395989594E-2</v>
      </c>
      <c r="J1041" s="17">
        <v>0.150447575360831</v>
      </c>
      <c r="K1041" s="17">
        <v>0.17913927369282701</v>
      </c>
      <c r="L1041" s="17">
        <v>0.12358364605389099</v>
      </c>
      <c r="M1041" s="17"/>
      <c r="N1041" s="17">
        <v>0.106339176056684</v>
      </c>
      <c r="O1041" s="17">
        <v>0.14021079034280101</v>
      </c>
      <c r="P1041" s="17"/>
      <c r="Q1041" s="17">
        <v>0.1918397935417</v>
      </c>
      <c r="R1041" s="17">
        <v>0.15768637824951301</v>
      </c>
      <c r="S1041" s="17">
        <v>0.19076478176990999</v>
      </c>
      <c r="T1041" s="17">
        <v>9.2411110729223603E-2</v>
      </c>
      <c r="U1041" s="17">
        <v>0.12969076735136301</v>
      </c>
      <c r="V1041" s="17">
        <v>0.120175576344225</v>
      </c>
      <c r="W1041" s="17">
        <v>0.10060680931553399</v>
      </c>
      <c r="X1041" s="17">
        <v>9.0621191272146004E-2</v>
      </c>
      <c r="Y1041" s="17">
        <v>6.7137303155795205E-2</v>
      </c>
      <c r="Z1041" s="17">
        <v>8.3393158707789197E-2</v>
      </c>
      <c r="AA1041" s="17">
        <v>0.116419937610879</v>
      </c>
      <c r="AB1041" s="17">
        <v>0.119655288681286</v>
      </c>
      <c r="AC1041" s="17">
        <v>2.8308590448480501E-2</v>
      </c>
      <c r="AD1041" s="17">
        <v>9.2236002751225996E-2</v>
      </c>
      <c r="AE1041" s="17">
        <v>0.13925377548982301</v>
      </c>
      <c r="AF1041" s="17"/>
      <c r="AG1041" s="17">
        <v>5.4719639453673197E-2</v>
      </c>
      <c r="AH1041" s="17">
        <v>7.6539236206669498E-2</v>
      </c>
      <c r="AI1041" s="17">
        <v>6.7785944689951402E-2</v>
      </c>
      <c r="AJ1041" s="17">
        <v>9.1928827903577801E-2</v>
      </c>
      <c r="AK1041" s="17">
        <v>0.111021055096509</v>
      </c>
      <c r="AL1041" s="17">
        <v>0.17776264749610399</v>
      </c>
      <c r="AM1041" s="17"/>
      <c r="AN1041" s="17">
        <v>9.2623664225577204E-2</v>
      </c>
      <c r="AO1041" s="17">
        <v>0.116593799330395</v>
      </c>
      <c r="AP1041" s="17">
        <v>8.6868939141635307E-2</v>
      </c>
      <c r="AQ1041" s="17"/>
      <c r="AR1041" s="17">
        <v>4.3940384251967599E-2</v>
      </c>
      <c r="AS1041" s="17">
        <v>8.7667382196099194E-2</v>
      </c>
      <c r="AT1041" s="17">
        <v>0.114153881189082</v>
      </c>
      <c r="AU1041" s="17"/>
      <c r="AV1041" s="17">
        <v>5.6366467770733099E-2</v>
      </c>
      <c r="AW1041" s="17">
        <v>0.102235529771939</v>
      </c>
      <c r="AX1041" s="17">
        <v>0.108720189174999</v>
      </c>
      <c r="AY1041" s="17"/>
      <c r="AZ1041" s="17">
        <v>7.9496874381409594E-2</v>
      </c>
      <c r="BA1041" s="17">
        <v>0.18948241647456299</v>
      </c>
    </row>
    <row r="1042" spans="2:53" x14ac:dyDescent="0.35">
      <c r="C1042" s="17"/>
      <c r="D1042" s="17"/>
      <c r="E1042" s="17"/>
      <c r="F1042" s="17"/>
      <c r="G1042" s="17"/>
      <c r="H1042" s="17"/>
      <c r="I1042" s="17"/>
      <c r="J1042" s="17"/>
      <c r="K1042" s="17"/>
      <c r="L1042" s="17"/>
      <c r="M1042" s="17"/>
      <c r="N1042" s="17"/>
      <c r="O1042" s="17"/>
      <c r="P1042" s="17"/>
      <c r="Q1042" s="17"/>
      <c r="R1042" s="17"/>
      <c r="S1042" s="17"/>
      <c r="T1042" s="17"/>
      <c r="U1042" s="17"/>
      <c r="V1042" s="17"/>
      <c r="W1042" s="17"/>
      <c r="X1042" s="17"/>
      <c r="Y1042" s="17"/>
      <c r="Z1042" s="17"/>
      <c r="AA1042" s="17"/>
      <c r="AB1042" s="17"/>
      <c r="AC1042" s="17"/>
      <c r="AD1042" s="17"/>
      <c r="AE1042" s="17"/>
      <c r="AF1042" s="17"/>
      <c r="AG1042" s="17"/>
      <c r="AH1042" s="17"/>
      <c r="AI1042" s="17"/>
      <c r="AJ1042" s="17"/>
      <c r="AK1042" s="17"/>
      <c r="AL1042" s="17"/>
      <c r="AM1042" s="17"/>
      <c r="AN1042" s="17"/>
      <c r="AO1042" s="17"/>
      <c r="AP1042" s="17"/>
      <c r="AQ1042" s="17"/>
      <c r="AR1042" s="17"/>
      <c r="AS1042" s="17"/>
      <c r="AT1042" s="17"/>
      <c r="AU1042" s="17"/>
      <c r="AV1042" s="17"/>
      <c r="AW1042" s="17"/>
      <c r="AX1042" s="17"/>
      <c r="AY1042" s="17"/>
      <c r="AZ1042" s="17"/>
      <c r="BA1042" s="17"/>
    </row>
    <row r="1043" spans="2:53" x14ac:dyDescent="0.35">
      <c r="B1043" s="6" t="s">
        <v>461</v>
      </c>
      <c r="C1043" s="17"/>
      <c r="D1043" s="17"/>
      <c r="E1043" s="17"/>
      <c r="F1043" s="17"/>
      <c r="G1043" s="17"/>
      <c r="H1043" s="17"/>
      <c r="I1043" s="17"/>
      <c r="J1043" s="17"/>
      <c r="K1043" s="17"/>
      <c r="L1043" s="17"/>
      <c r="M1043" s="17"/>
      <c r="N1043" s="17"/>
      <c r="O1043" s="17"/>
      <c r="P1043" s="17"/>
      <c r="Q1043" s="17"/>
      <c r="R1043" s="17"/>
      <c r="S1043" s="17"/>
      <c r="T1043" s="17"/>
      <c r="U1043" s="17"/>
      <c r="V1043" s="17"/>
      <c r="W1043" s="17"/>
      <c r="X1043" s="17"/>
      <c r="Y1043" s="17"/>
      <c r="Z1043" s="17"/>
      <c r="AA1043" s="17"/>
      <c r="AB1043" s="17"/>
      <c r="AC1043" s="17"/>
      <c r="AD1043" s="17"/>
      <c r="AE1043" s="17"/>
      <c r="AF1043" s="17"/>
      <c r="AG1043" s="17"/>
      <c r="AH1043" s="17"/>
      <c r="AI1043" s="17"/>
      <c r="AJ1043" s="17"/>
      <c r="AK1043" s="17"/>
      <c r="AL1043" s="17"/>
      <c r="AM1043" s="17"/>
      <c r="AN1043" s="17"/>
      <c r="AO1043" s="17"/>
      <c r="AP1043" s="17"/>
      <c r="AQ1043" s="17"/>
      <c r="AR1043" s="17"/>
      <c r="AS1043" s="17"/>
      <c r="AT1043" s="17"/>
      <c r="AU1043" s="17"/>
      <c r="AV1043" s="17"/>
      <c r="AW1043" s="17"/>
      <c r="AX1043" s="17"/>
      <c r="AY1043" s="17"/>
      <c r="AZ1043" s="17"/>
      <c r="BA1043" s="17"/>
    </row>
    <row r="1044" spans="2:53" x14ac:dyDescent="0.35">
      <c r="B1044" s="21" t="s">
        <v>86</v>
      </c>
      <c r="C1044" s="17"/>
      <c r="D1044" s="17"/>
      <c r="E1044" s="17"/>
      <c r="F1044" s="17"/>
      <c r="G1044" s="17"/>
      <c r="H1044" s="17"/>
      <c r="I1044" s="17"/>
      <c r="J1044" s="17"/>
      <c r="K1044" s="17"/>
      <c r="L1044" s="17"/>
      <c r="M1044" s="17"/>
      <c r="N1044" s="17"/>
      <c r="O1044" s="17"/>
      <c r="P1044" s="17"/>
      <c r="Q1044" s="17"/>
      <c r="R1044" s="17"/>
      <c r="S1044" s="17"/>
      <c r="T1044" s="17"/>
      <c r="U1044" s="17"/>
      <c r="V1044" s="17"/>
      <c r="W1044" s="17"/>
      <c r="X1044" s="17"/>
      <c r="Y1044" s="17"/>
      <c r="Z1044" s="17"/>
      <c r="AA1044" s="17"/>
      <c r="AB1044" s="17"/>
      <c r="AC1044" s="17"/>
      <c r="AD1044" s="17"/>
      <c r="AE1044" s="17"/>
      <c r="AF1044" s="17"/>
      <c r="AG1044" s="17"/>
      <c r="AH1044" s="17"/>
      <c r="AI1044" s="17"/>
      <c r="AJ1044" s="17"/>
      <c r="AK1044" s="17"/>
      <c r="AL1044" s="17"/>
      <c r="AM1044" s="17"/>
      <c r="AN1044" s="17"/>
      <c r="AO1044" s="17"/>
      <c r="AP1044" s="17"/>
      <c r="AQ1044" s="17"/>
      <c r="AR1044" s="17"/>
      <c r="AS1044" s="17"/>
      <c r="AT1044" s="17"/>
      <c r="AU1044" s="17"/>
      <c r="AV1044" s="17"/>
      <c r="AW1044" s="17"/>
      <c r="AX1044" s="17"/>
      <c r="AY1044" s="17"/>
      <c r="AZ1044" s="17"/>
      <c r="BA1044" s="17"/>
    </row>
    <row r="1045" spans="2:53" x14ac:dyDescent="0.35">
      <c r="B1045" t="s">
        <v>449</v>
      </c>
      <c r="C1045" s="17">
        <v>8.2797659721901201E-2</v>
      </c>
      <c r="D1045" s="17">
        <v>8.7182671555527599E-2</v>
      </c>
      <c r="E1045" s="17">
        <v>7.91210811586711E-2</v>
      </c>
      <c r="F1045" s="17"/>
      <c r="G1045" s="17">
        <v>0.13901023426197301</v>
      </c>
      <c r="H1045" s="17">
        <v>0.124261745461787</v>
      </c>
      <c r="I1045" s="17">
        <v>9.1931460128387099E-2</v>
      </c>
      <c r="J1045" s="17">
        <v>5.5343806201025601E-2</v>
      </c>
      <c r="K1045" s="17">
        <v>8.7850980711002294E-2</v>
      </c>
      <c r="L1045" s="17">
        <v>4.6315153111372701E-2</v>
      </c>
      <c r="M1045" s="17"/>
      <c r="N1045" s="17">
        <v>8.0306467322955502E-2</v>
      </c>
      <c r="O1045" s="17">
        <v>8.4437661200887207E-2</v>
      </c>
      <c r="P1045" s="17"/>
      <c r="Q1045" s="17">
        <v>0.15681480788146801</v>
      </c>
      <c r="R1045" s="17">
        <v>9.9001243991363799E-2</v>
      </c>
      <c r="S1045" s="17">
        <v>7.4486364675601699E-2</v>
      </c>
      <c r="T1045" s="17">
        <v>5.79264860851951E-2</v>
      </c>
      <c r="U1045" s="17">
        <v>8.7604725499345101E-2</v>
      </c>
      <c r="V1045" s="17">
        <v>7.0413859894980696E-2</v>
      </c>
      <c r="W1045" s="17">
        <v>9.1728570588207797E-2</v>
      </c>
      <c r="X1045" s="17">
        <v>8.4623019698712096E-2</v>
      </c>
      <c r="Y1045" s="17">
        <v>6.9403023861762905E-2</v>
      </c>
      <c r="Z1045" s="17">
        <v>5.1273204132615498E-2</v>
      </c>
      <c r="AA1045" s="17">
        <v>6.9089858862220604E-2</v>
      </c>
      <c r="AB1045" s="17">
        <v>5.75084024571322E-2</v>
      </c>
      <c r="AC1045" s="17">
        <v>0</v>
      </c>
      <c r="AD1045" s="17">
        <v>0.19492045893886201</v>
      </c>
      <c r="AE1045" s="17">
        <v>8.7750831893503398E-2</v>
      </c>
      <c r="AF1045" s="17"/>
      <c r="AG1045" s="17">
        <v>9.1895715919394994E-2</v>
      </c>
      <c r="AH1045" s="17">
        <v>8.6229657134155702E-2</v>
      </c>
      <c r="AI1045" s="17">
        <v>0.15753524001284999</v>
      </c>
      <c r="AJ1045" s="17">
        <v>7.0674874820066902E-2</v>
      </c>
      <c r="AK1045" s="17">
        <v>6.93167550707528E-2</v>
      </c>
      <c r="AL1045" s="17">
        <v>5.2191011392752597E-2</v>
      </c>
      <c r="AM1045" s="17"/>
      <c r="AN1045" s="17">
        <v>0.10469779466122001</v>
      </c>
      <c r="AO1045" s="17">
        <v>8.0290347492219194E-2</v>
      </c>
      <c r="AP1045" s="17">
        <v>7.0924230061764501E-2</v>
      </c>
      <c r="AQ1045" s="17"/>
      <c r="AR1045" s="17">
        <v>0.24678924087265</v>
      </c>
      <c r="AS1045" s="17">
        <v>7.3101960230207499E-2</v>
      </c>
      <c r="AT1045" s="17">
        <v>7.02451496450687E-2</v>
      </c>
      <c r="AU1045" s="17"/>
      <c r="AV1045" s="17">
        <v>0.17835702608107001</v>
      </c>
      <c r="AW1045" s="17">
        <v>6.6000005262873904E-2</v>
      </c>
      <c r="AX1045" s="17">
        <v>8.2013640695188406E-2</v>
      </c>
      <c r="AY1045" s="17"/>
      <c r="AZ1045" s="17">
        <v>9.2694118825082605E-2</v>
      </c>
      <c r="BA1045" s="17">
        <v>6.9666330076090494E-2</v>
      </c>
    </row>
    <row r="1046" spans="2:53" x14ac:dyDescent="0.35">
      <c r="B1046" t="s">
        <v>450</v>
      </c>
      <c r="C1046" s="17">
        <v>0.16121727046538001</v>
      </c>
      <c r="D1046" s="17">
        <v>0.19355603810181299</v>
      </c>
      <c r="E1046" s="17">
        <v>0.13193364089107201</v>
      </c>
      <c r="F1046" s="17"/>
      <c r="G1046" s="17">
        <v>0.19349207242939101</v>
      </c>
      <c r="H1046" s="17">
        <v>0.26230964087258402</v>
      </c>
      <c r="I1046" s="17">
        <v>0.19106746513787501</v>
      </c>
      <c r="J1046" s="17">
        <v>0.14527422655113001</v>
      </c>
      <c r="K1046" s="17">
        <v>0.11790562042833</v>
      </c>
      <c r="L1046" s="17">
        <v>0.11023220052348399</v>
      </c>
      <c r="M1046" s="17"/>
      <c r="N1046" s="17">
        <v>0.16864844178864499</v>
      </c>
      <c r="O1046" s="17">
        <v>0.15632518265798601</v>
      </c>
      <c r="P1046" s="17"/>
      <c r="Q1046" s="17">
        <v>0.155687638209516</v>
      </c>
      <c r="R1046" s="17">
        <v>0.159134026661781</v>
      </c>
      <c r="S1046" s="17">
        <v>0.14307678807507701</v>
      </c>
      <c r="T1046" s="17">
        <v>0.16827783884057701</v>
      </c>
      <c r="U1046" s="17">
        <v>0.183811189360847</v>
      </c>
      <c r="V1046" s="17">
        <v>0.102448946271864</v>
      </c>
      <c r="W1046" s="17">
        <v>0.15070573710940699</v>
      </c>
      <c r="X1046" s="17">
        <v>0.190569319584556</v>
      </c>
      <c r="Y1046" s="17">
        <v>0.153785836324449</v>
      </c>
      <c r="Z1046" s="17">
        <v>0.15834538992605601</v>
      </c>
      <c r="AA1046" s="17">
        <v>0.23695460813697999</v>
      </c>
      <c r="AB1046" s="17">
        <v>0.21668742257502499</v>
      </c>
      <c r="AC1046" s="17">
        <v>0.41780613248006798</v>
      </c>
      <c r="AD1046" s="17">
        <v>0.33994058410621503</v>
      </c>
      <c r="AE1046" s="17">
        <v>0.13601708551019701</v>
      </c>
      <c r="AF1046" s="17"/>
      <c r="AG1046" s="17">
        <v>0.25407579509498202</v>
      </c>
      <c r="AH1046" s="17">
        <v>0.109787911055094</v>
      </c>
      <c r="AI1046" s="17">
        <v>0.23451268317430399</v>
      </c>
      <c r="AJ1046" s="17">
        <v>0.17703170258859399</v>
      </c>
      <c r="AK1046" s="17">
        <v>0.19066246941364601</v>
      </c>
      <c r="AL1046" s="17">
        <v>0.134916712873209</v>
      </c>
      <c r="AM1046" s="17"/>
      <c r="AN1046" s="17">
        <v>0.184325020919541</v>
      </c>
      <c r="AO1046" s="17">
        <v>0.18884993238582701</v>
      </c>
      <c r="AP1046" s="17">
        <v>0.15892448646364299</v>
      </c>
      <c r="AQ1046" s="17"/>
      <c r="AR1046" s="17">
        <v>0.27265798023118798</v>
      </c>
      <c r="AS1046" s="17">
        <v>0.21107939307535201</v>
      </c>
      <c r="AT1046" s="17">
        <v>0.124719629628278</v>
      </c>
      <c r="AU1046" s="17"/>
      <c r="AV1046" s="17">
        <v>0.26036883580551201</v>
      </c>
      <c r="AW1046" s="17">
        <v>0.17470907736609001</v>
      </c>
      <c r="AX1046" s="17">
        <v>0.134723500872034</v>
      </c>
      <c r="AY1046" s="17"/>
      <c r="AZ1046" s="17">
        <v>0.18523420492103601</v>
      </c>
      <c r="BA1046" s="17">
        <v>0.12934988434970701</v>
      </c>
    </row>
    <row r="1047" spans="2:53" x14ac:dyDescent="0.35">
      <c r="B1047" t="s">
        <v>451</v>
      </c>
      <c r="C1047" s="17">
        <v>0.34184258786183402</v>
      </c>
      <c r="D1047" s="17">
        <v>0.34609584034316099</v>
      </c>
      <c r="E1047" s="17">
        <v>0.336198187169027</v>
      </c>
      <c r="F1047" s="17"/>
      <c r="G1047" s="17">
        <v>0.281491613086153</v>
      </c>
      <c r="H1047" s="17">
        <v>0.22774437600075401</v>
      </c>
      <c r="I1047" s="17">
        <v>0.31141201004105301</v>
      </c>
      <c r="J1047" s="17">
        <v>0.36424068879478999</v>
      </c>
      <c r="K1047" s="17">
        <v>0.32867551686436403</v>
      </c>
      <c r="L1047" s="17">
        <v>0.44221591806312899</v>
      </c>
      <c r="M1047" s="17"/>
      <c r="N1047" s="17">
        <v>0.375397096481629</v>
      </c>
      <c r="O1047" s="17">
        <v>0.31975298780268102</v>
      </c>
      <c r="P1047" s="17"/>
      <c r="Q1047" s="17">
        <v>0.26031179227376799</v>
      </c>
      <c r="R1047" s="17">
        <v>0.25900668976623697</v>
      </c>
      <c r="S1047" s="17">
        <v>0.242949991394529</v>
      </c>
      <c r="T1047" s="17">
        <v>0.325913682038105</v>
      </c>
      <c r="U1047" s="17">
        <v>0.33509685693445102</v>
      </c>
      <c r="V1047" s="17">
        <v>0.43543480357992798</v>
      </c>
      <c r="W1047" s="17">
        <v>0.40078307464956298</v>
      </c>
      <c r="X1047" s="17">
        <v>0.37613006779817598</v>
      </c>
      <c r="Y1047" s="17">
        <v>0.45784890281048102</v>
      </c>
      <c r="Z1047" s="17">
        <v>0.39554216791903302</v>
      </c>
      <c r="AA1047" s="17">
        <v>0.39011377457320001</v>
      </c>
      <c r="AB1047" s="17">
        <v>0.37892365325159999</v>
      </c>
      <c r="AC1047" s="17">
        <v>0.27091549494602202</v>
      </c>
      <c r="AD1047" s="17">
        <v>0.46513895695492302</v>
      </c>
      <c r="AE1047" s="17">
        <v>0.33185435050864298</v>
      </c>
      <c r="AF1047" s="17"/>
      <c r="AG1047" s="17">
        <v>0.46746385767402998</v>
      </c>
      <c r="AH1047" s="17">
        <v>0.27925070134158397</v>
      </c>
      <c r="AI1047" s="17">
        <v>0.32551534554377898</v>
      </c>
      <c r="AJ1047" s="17">
        <v>0.49732974370188598</v>
      </c>
      <c r="AK1047" s="17">
        <v>0.36332726860840597</v>
      </c>
      <c r="AL1047" s="17">
        <v>0.29595612317972497</v>
      </c>
      <c r="AM1047" s="17"/>
      <c r="AN1047" s="17">
        <v>0.40760811328969099</v>
      </c>
      <c r="AO1047" s="17">
        <v>0.34906022799275399</v>
      </c>
      <c r="AP1047" s="17">
        <v>0.33064433653714198</v>
      </c>
      <c r="AQ1047" s="17"/>
      <c r="AR1047" s="17">
        <v>0.25782222846043601</v>
      </c>
      <c r="AS1047" s="17">
        <v>0.42102854665115802</v>
      </c>
      <c r="AT1047" s="17">
        <v>0.31964392658326701</v>
      </c>
      <c r="AU1047" s="17"/>
      <c r="AV1047" s="17">
        <v>0.31708034959231302</v>
      </c>
      <c r="AW1047" s="17">
        <v>0.396982232371975</v>
      </c>
      <c r="AX1047" s="17">
        <v>0.305422787772893</v>
      </c>
      <c r="AY1047" s="17"/>
      <c r="AZ1047" s="17">
        <v>0.354815016377444</v>
      </c>
      <c r="BA1047" s="17">
        <v>0.324629842033335</v>
      </c>
    </row>
    <row r="1048" spans="2:53" x14ac:dyDescent="0.35">
      <c r="B1048" t="s">
        <v>452</v>
      </c>
      <c r="C1048" s="17">
        <v>0.16681196455908101</v>
      </c>
      <c r="D1048" s="17">
        <v>0.17965221026478001</v>
      </c>
      <c r="E1048" s="17">
        <v>0.155775688595471</v>
      </c>
      <c r="F1048" s="17"/>
      <c r="G1048" s="17">
        <v>0.20761841192139599</v>
      </c>
      <c r="H1048" s="17">
        <v>0.17666911611464201</v>
      </c>
      <c r="I1048" s="17">
        <v>0.15497684395808001</v>
      </c>
      <c r="J1048" s="17">
        <v>0.13079364427270301</v>
      </c>
      <c r="K1048" s="17">
        <v>0.16376803299710299</v>
      </c>
      <c r="L1048" s="17">
        <v>0.17759479013926599</v>
      </c>
      <c r="M1048" s="17"/>
      <c r="N1048" s="17">
        <v>0.16968119936269199</v>
      </c>
      <c r="O1048" s="17">
        <v>0.164923090249946</v>
      </c>
      <c r="P1048" s="17"/>
      <c r="Q1048" s="17">
        <v>0.14061898944042101</v>
      </c>
      <c r="R1048" s="17">
        <v>0.16214306286042601</v>
      </c>
      <c r="S1048" s="17">
        <v>0.20810633118555999</v>
      </c>
      <c r="T1048" s="17">
        <v>0.196602142613792</v>
      </c>
      <c r="U1048" s="17">
        <v>0.155952793239576</v>
      </c>
      <c r="V1048" s="17">
        <v>0.140187700876897</v>
      </c>
      <c r="W1048" s="17">
        <v>0.170415955176069</v>
      </c>
      <c r="X1048" s="17">
        <v>0.16832877584977801</v>
      </c>
      <c r="Y1048" s="17">
        <v>0.16099645623755601</v>
      </c>
      <c r="Z1048" s="17">
        <v>0.17772330322211499</v>
      </c>
      <c r="AA1048" s="17">
        <v>0.12777803311533401</v>
      </c>
      <c r="AB1048" s="17">
        <v>0.116050931784658</v>
      </c>
      <c r="AC1048" s="17">
        <v>0.20897933132857699</v>
      </c>
      <c r="AD1048" s="17">
        <v>0</v>
      </c>
      <c r="AE1048" s="17">
        <v>0.17554240415920899</v>
      </c>
      <c r="AF1048" s="17"/>
      <c r="AG1048" s="17">
        <v>0.111494443029081</v>
      </c>
      <c r="AH1048" s="17">
        <v>0.20475230553481999</v>
      </c>
      <c r="AI1048" s="17">
        <v>0.15650219252335501</v>
      </c>
      <c r="AJ1048" s="17">
        <v>8.9697967197873402E-2</v>
      </c>
      <c r="AK1048" s="17">
        <v>0.1869556499791</v>
      </c>
      <c r="AL1048" s="17">
        <v>0.202042581827337</v>
      </c>
      <c r="AM1048" s="17"/>
      <c r="AN1048" s="17">
        <v>0.127115042346061</v>
      </c>
      <c r="AO1048" s="17">
        <v>0.175850464808778</v>
      </c>
      <c r="AP1048" s="17">
        <v>0.19781158184372299</v>
      </c>
      <c r="AQ1048" s="17"/>
      <c r="AR1048" s="17">
        <v>0.105128435646867</v>
      </c>
      <c r="AS1048" s="17">
        <v>0.146482600316131</v>
      </c>
      <c r="AT1048" s="17">
        <v>0.19454370018030201</v>
      </c>
      <c r="AU1048" s="17"/>
      <c r="AV1048" s="17">
        <v>0.15442072313696401</v>
      </c>
      <c r="AW1048" s="17">
        <v>0.15925142950334201</v>
      </c>
      <c r="AX1048" s="17">
        <v>0.19235515642901199</v>
      </c>
      <c r="AY1048" s="17"/>
      <c r="AZ1048" s="17">
        <v>0.177139286687611</v>
      </c>
      <c r="BA1048" s="17">
        <v>0.15310893503970399</v>
      </c>
    </row>
    <row r="1049" spans="2:53" x14ac:dyDescent="0.35">
      <c r="B1049" t="s">
        <v>453</v>
      </c>
      <c r="C1049" s="17">
        <v>0.121865259668392</v>
      </c>
      <c r="D1049" s="17">
        <v>0.10822627469853401</v>
      </c>
      <c r="E1049" s="17">
        <v>0.134657453534725</v>
      </c>
      <c r="F1049" s="17"/>
      <c r="G1049" s="17">
        <v>6.0162828451092602E-2</v>
      </c>
      <c r="H1049" s="17">
        <v>0.121250561322645</v>
      </c>
      <c r="I1049" s="17">
        <v>0.16316512693983701</v>
      </c>
      <c r="J1049" s="17">
        <v>0.15827996073296899</v>
      </c>
      <c r="K1049" s="17">
        <v>0.12699759409755401</v>
      </c>
      <c r="L1049" s="17">
        <v>9.4678931972207905E-2</v>
      </c>
      <c r="M1049" s="17"/>
      <c r="N1049" s="17">
        <v>9.9592425931518402E-2</v>
      </c>
      <c r="O1049" s="17">
        <v>0.13652790888213401</v>
      </c>
      <c r="P1049" s="17"/>
      <c r="Q1049" s="17">
        <v>0.111658147588236</v>
      </c>
      <c r="R1049" s="17">
        <v>0.18382447399953999</v>
      </c>
      <c r="S1049" s="17">
        <v>0.113543084374281</v>
      </c>
      <c r="T1049" s="17">
        <v>0.16158872601719501</v>
      </c>
      <c r="U1049" s="17">
        <v>0.113555758971268</v>
      </c>
      <c r="V1049" s="17">
        <v>0.11543519644904</v>
      </c>
      <c r="W1049" s="17">
        <v>8.5463846875925897E-2</v>
      </c>
      <c r="X1049" s="17">
        <v>9.2533406766176898E-2</v>
      </c>
      <c r="Y1049" s="17">
        <v>6.03096079063093E-2</v>
      </c>
      <c r="Z1049" s="17">
        <v>0.15811540239482799</v>
      </c>
      <c r="AA1049" s="17">
        <v>0.107060260628833</v>
      </c>
      <c r="AB1049" s="17">
        <v>0.113466312586557</v>
      </c>
      <c r="AC1049" s="17">
        <v>7.7437046778520896E-2</v>
      </c>
      <c r="AD1049" s="17">
        <v>0</v>
      </c>
      <c r="AE1049" s="17">
        <v>0.17809241006888499</v>
      </c>
      <c r="AF1049" s="17"/>
      <c r="AG1049" s="17">
        <v>4.0966290868099997E-2</v>
      </c>
      <c r="AH1049" s="17">
        <v>0.221673587578743</v>
      </c>
      <c r="AI1049" s="17">
        <v>7.8451915838457301E-2</v>
      </c>
      <c r="AJ1049" s="17">
        <v>5.0716700375895402E-2</v>
      </c>
      <c r="AK1049" s="17">
        <v>0.103396872436401</v>
      </c>
      <c r="AL1049" s="17">
        <v>0.13530358263412601</v>
      </c>
      <c r="AM1049" s="17"/>
      <c r="AN1049" s="17">
        <v>7.8444401275897205E-2</v>
      </c>
      <c r="AO1049" s="17">
        <v>8.1569319952929695E-2</v>
      </c>
      <c r="AP1049" s="17">
        <v>0.163792492958792</v>
      </c>
      <c r="AQ1049" s="17"/>
      <c r="AR1049" s="17">
        <v>7.9046536927510402E-2</v>
      </c>
      <c r="AS1049" s="17">
        <v>5.9948722609411899E-2</v>
      </c>
      <c r="AT1049" s="17">
        <v>0.176463820324366</v>
      </c>
      <c r="AU1049" s="17"/>
      <c r="AV1049" s="17">
        <v>4.7379851982537899E-2</v>
      </c>
      <c r="AW1049" s="17">
        <v>9.9371172206487293E-2</v>
      </c>
      <c r="AX1049" s="17">
        <v>0.177440986114966</v>
      </c>
      <c r="AY1049" s="17"/>
      <c r="AZ1049" s="17">
        <v>0.113211797406923</v>
      </c>
      <c r="BA1049" s="17">
        <v>0.133347292216418</v>
      </c>
    </row>
    <row r="1050" spans="2:53" x14ac:dyDescent="0.35">
      <c r="B1050" t="s">
        <v>130</v>
      </c>
      <c r="C1050" s="17">
        <v>0.12546525772341199</v>
      </c>
      <c r="D1050" s="17">
        <v>8.5286965036183507E-2</v>
      </c>
      <c r="E1050" s="17">
        <v>0.16231394865103399</v>
      </c>
      <c r="F1050" s="17"/>
      <c r="G1050" s="17">
        <v>0.118224839849995</v>
      </c>
      <c r="H1050" s="17">
        <v>8.7764560227588398E-2</v>
      </c>
      <c r="I1050" s="17">
        <v>8.7447093794769198E-2</v>
      </c>
      <c r="J1050" s="17">
        <v>0.146067673447382</v>
      </c>
      <c r="K1050" s="17">
        <v>0.174802254901646</v>
      </c>
      <c r="L1050" s="17">
        <v>0.12896300619053999</v>
      </c>
      <c r="M1050" s="17"/>
      <c r="N1050" s="17">
        <v>0.10637436911256</v>
      </c>
      <c r="O1050" s="17">
        <v>0.13803316920636499</v>
      </c>
      <c r="P1050" s="17"/>
      <c r="Q1050" s="17">
        <v>0.17490862460659201</v>
      </c>
      <c r="R1050" s="17">
        <v>0.13689050272065301</v>
      </c>
      <c r="S1050" s="17">
        <v>0.217837440294951</v>
      </c>
      <c r="T1050" s="17">
        <v>8.9691124405137296E-2</v>
      </c>
      <c r="U1050" s="17">
        <v>0.123978675994513</v>
      </c>
      <c r="V1050" s="17">
        <v>0.13607949292728999</v>
      </c>
      <c r="W1050" s="17">
        <v>0.10090281560082701</v>
      </c>
      <c r="X1050" s="17">
        <v>8.78154103025999E-2</v>
      </c>
      <c r="Y1050" s="17">
        <v>9.7656172859441406E-2</v>
      </c>
      <c r="Z1050" s="17">
        <v>5.9000532405352198E-2</v>
      </c>
      <c r="AA1050" s="17">
        <v>6.9003464683432103E-2</v>
      </c>
      <c r="AB1050" s="17">
        <v>0.11736327734502799</v>
      </c>
      <c r="AC1050" s="17">
        <v>2.48619944668124E-2</v>
      </c>
      <c r="AD1050" s="17">
        <v>0</v>
      </c>
      <c r="AE1050" s="17">
        <v>9.0742917859562497E-2</v>
      </c>
      <c r="AF1050" s="17"/>
      <c r="AG1050" s="17">
        <v>3.4103897414411603E-2</v>
      </c>
      <c r="AH1050" s="17">
        <v>9.8305837355602402E-2</v>
      </c>
      <c r="AI1050" s="17">
        <v>4.7482622907253899E-2</v>
      </c>
      <c r="AJ1050" s="17">
        <v>0.114549011315684</v>
      </c>
      <c r="AK1050" s="17">
        <v>8.6340984491694597E-2</v>
      </c>
      <c r="AL1050" s="17">
        <v>0.17958998809285001</v>
      </c>
      <c r="AM1050" s="17"/>
      <c r="AN1050" s="17">
        <v>9.7809627507590702E-2</v>
      </c>
      <c r="AO1050" s="17">
        <v>0.124379707367492</v>
      </c>
      <c r="AP1050" s="17">
        <v>7.7902872134935797E-2</v>
      </c>
      <c r="AQ1050" s="17"/>
      <c r="AR1050" s="17">
        <v>3.8555577861348098E-2</v>
      </c>
      <c r="AS1050" s="17">
        <v>8.8358777117739706E-2</v>
      </c>
      <c r="AT1050" s="17">
        <v>0.114383773638718</v>
      </c>
      <c r="AU1050" s="17"/>
      <c r="AV1050" s="17">
        <v>4.2393213401603201E-2</v>
      </c>
      <c r="AW1050" s="17">
        <v>0.103686083289232</v>
      </c>
      <c r="AX1050" s="17">
        <v>0.108043928115907</v>
      </c>
      <c r="AY1050" s="17"/>
      <c r="AZ1050" s="17">
        <v>7.6905575781904295E-2</v>
      </c>
      <c r="BA1050" s="17">
        <v>0.189897716284745</v>
      </c>
    </row>
    <row r="1051" spans="2:53" x14ac:dyDescent="0.35">
      <c r="C1051" s="17"/>
      <c r="D1051" s="17"/>
      <c r="E1051" s="17"/>
      <c r="F1051" s="17"/>
      <c r="G1051" s="17"/>
      <c r="H1051" s="17"/>
      <c r="I1051" s="17"/>
      <c r="J1051" s="17"/>
      <c r="K1051" s="17"/>
      <c r="L1051" s="17"/>
      <c r="M1051" s="17"/>
      <c r="N1051" s="17"/>
      <c r="O1051" s="17"/>
      <c r="P1051" s="17"/>
      <c r="Q1051" s="17"/>
      <c r="R1051" s="17"/>
      <c r="S1051" s="17"/>
      <c r="T1051" s="17"/>
      <c r="U1051" s="17"/>
      <c r="V1051" s="17"/>
      <c r="W1051" s="17"/>
      <c r="X1051" s="17"/>
      <c r="Y1051" s="17"/>
      <c r="Z1051" s="17"/>
      <c r="AA1051" s="17"/>
      <c r="AB1051" s="17"/>
      <c r="AC1051" s="17"/>
      <c r="AD1051" s="17"/>
      <c r="AE1051" s="17"/>
      <c r="AF1051" s="17"/>
      <c r="AG1051" s="17"/>
      <c r="AH1051" s="17"/>
      <c r="AI1051" s="17"/>
      <c r="AJ1051" s="17"/>
      <c r="AK1051" s="17"/>
      <c r="AL1051" s="17"/>
      <c r="AM1051" s="17"/>
      <c r="AN1051" s="17"/>
      <c r="AO1051" s="17"/>
      <c r="AP1051" s="17"/>
      <c r="AQ1051" s="17"/>
      <c r="AR1051" s="17"/>
      <c r="AS1051" s="17"/>
      <c r="AT1051" s="17"/>
      <c r="AU1051" s="17"/>
      <c r="AV1051" s="17"/>
      <c r="AW1051" s="17"/>
      <c r="AX1051" s="17"/>
      <c r="AY1051" s="17"/>
      <c r="AZ1051" s="17"/>
      <c r="BA1051" s="17"/>
    </row>
    <row r="1052" spans="2:53" x14ac:dyDescent="0.35">
      <c r="B1052" s="6" t="s">
        <v>462</v>
      </c>
      <c r="C1052" s="17"/>
      <c r="D1052" s="17"/>
      <c r="E1052" s="17"/>
      <c r="F1052" s="17"/>
      <c r="G1052" s="17"/>
      <c r="H1052" s="17"/>
      <c r="I1052" s="17"/>
      <c r="J1052" s="17"/>
      <c r="K1052" s="17"/>
      <c r="L1052" s="17"/>
      <c r="M1052" s="17"/>
      <c r="N1052" s="17"/>
      <c r="O1052" s="17"/>
      <c r="P1052" s="17"/>
      <c r="Q1052" s="17"/>
      <c r="R1052" s="17"/>
      <c r="S1052" s="17"/>
      <c r="T1052" s="17"/>
      <c r="U1052" s="17"/>
      <c r="V1052" s="17"/>
      <c r="W1052" s="17"/>
      <c r="X1052" s="17"/>
      <c r="Y1052" s="17"/>
      <c r="Z1052" s="17"/>
      <c r="AA1052" s="17"/>
      <c r="AB1052" s="17"/>
      <c r="AC1052" s="17"/>
      <c r="AD1052" s="17"/>
      <c r="AE1052" s="17"/>
      <c r="AF1052" s="17"/>
      <c r="AG1052" s="17"/>
      <c r="AH1052" s="17"/>
      <c r="AI1052" s="17"/>
      <c r="AJ1052" s="17"/>
      <c r="AK1052" s="17"/>
      <c r="AL1052" s="17"/>
      <c r="AM1052" s="17"/>
      <c r="AN1052" s="17"/>
      <c r="AO1052" s="17"/>
      <c r="AP1052" s="17"/>
      <c r="AQ1052" s="17"/>
      <c r="AR1052" s="17"/>
      <c r="AS1052" s="17"/>
      <c r="AT1052" s="17"/>
      <c r="AU1052" s="17"/>
      <c r="AV1052" s="17"/>
      <c r="AW1052" s="17"/>
      <c r="AX1052" s="17"/>
      <c r="AY1052" s="17"/>
      <c r="AZ1052" s="17"/>
      <c r="BA1052" s="17"/>
    </row>
    <row r="1053" spans="2:53" x14ac:dyDescent="0.35">
      <c r="B1053" s="21" t="s">
        <v>86</v>
      </c>
      <c r="C1053" s="17"/>
      <c r="D1053" s="17"/>
      <c r="E1053" s="17"/>
      <c r="F1053" s="17"/>
      <c r="G1053" s="17"/>
      <c r="H1053" s="17"/>
      <c r="I1053" s="17"/>
      <c r="J1053" s="17"/>
      <c r="K1053" s="17"/>
      <c r="L1053" s="17"/>
      <c r="M1053" s="17"/>
      <c r="N1053" s="17"/>
      <c r="O1053" s="17"/>
      <c r="P1053" s="17"/>
      <c r="Q1053" s="17"/>
      <c r="R1053" s="17"/>
      <c r="S1053" s="17"/>
      <c r="T1053" s="17"/>
      <c r="U1053" s="17"/>
      <c r="V1053" s="17"/>
      <c r="W1053" s="17"/>
      <c r="X1053" s="17"/>
      <c r="Y1053" s="17"/>
      <c r="Z1053" s="17"/>
      <c r="AA1053" s="17"/>
      <c r="AB1053" s="17"/>
      <c r="AC1053" s="17"/>
      <c r="AD1053" s="17"/>
      <c r="AE1053" s="17"/>
      <c r="AF1053" s="17"/>
      <c r="AG1053" s="17"/>
      <c r="AH1053" s="17"/>
      <c r="AI1053" s="17"/>
      <c r="AJ1053" s="17"/>
      <c r="AK1053" s="17"/>
      <c r="AL1053" s="17"/>
      <c r="AM1053" s="17"/>
      <c r="AN1053" s="17"/>
      <c r="AO1053" s="17"/>
      <c r="AP1053" s="17"/>
      <c r="AQ1053" s="17"/>
      <c r="AR1053" s="17"/>
      <c r="AS1053" s="17"/>
      <c r="AT1053" s="17"/>
      <c r="AU1053" s="17"/>
      <c r="AV1053" s="17"/>
      <c r="AW1053" s="17"/>
      <c r="AX1053" s="17"/>
      <c r="AY1053" s="17"/>
      <c r="AZ1053" s="17"/>
      <c r="BA1053" s="17"/>
    </row>
    <row r="1054" spans="2:53" x14ac:dyDescent="0.35">
      <c r="B1054" t="s">
        <v>449</v>
      </c>
      <c r="C1054" s="17">
        <v>9.2837116707361805E-2</v>
      </c>
      <c r="D1054" s="17">
        <v>0.101004035763841</v>
      </c>
      <c r="E1054" s="17">
        <v>8.5770171553262095E-2</v>
      </c>
      <c r="F1054" s="17"/>
      <c r="G1054" s="17">
        <v>0.16306485426921299</v>
      </c>
      <c r="H1054" s="17">
        <v>0.16331473326069201</v>
      </c>
      <c r="I1054" s="17">
        <v>9.4068859549830894E-2</v>
      </c>
      <c r="J1054" s="17">
        <v>6.9794826914865105E-2</v>
      </c>
      <c r="K1054" s="17">
        <v>8.7944884456660904E-2</v>
      </c>
      <c r="L1054" s="17">
        <v>4.2475939138422798E-2</v>
      </c>
      <c r="M1054" s="17"/>
      <c r="N1054" s="17">
        <v>8.9003385084337402E-2</v>
      </c>
      <c r="O1054" s="17">
        <v>9.5360938446082594E-2</v>
      </c>
      <c r="P1054" s="17"/>
      <c r="Q1054" s="17">
        <v>0.144958975769264</v>
      </c>
      <c r="R1054" s="17">
        <v>0.104997807166669</v>
      </c>
      <c r="S1054" s="17">
        <v>8.8335574304386696E-2</v>
      </c>
      <c r="T1054" s="17">
        <v>9.0280314885138005E-2</v>
      </c>
      <c r="U1054" s="17">
        <v>0.102055864110236</v>
      </c>
      <c r="V1054" s="17">
        <v>0.11092369357251899</v>
      </c>
      <c r="W1054" s="17">
        <v>8.5926844723520399E-2</v>
      </c>
      <c r="X1054" s="17">
        <v>7.6467941462887601E-2</v>
      </c>
      <c r="Y1054" s="17">
        <v>5.4718137586861698E-2</v>
      </c>
      <c r="Z1054" s="17">
        <v>6.2943890644307707E-2</v>
      </c>
      <c r="AA1054" s="17">
        <v>2.1566927909144801E-2</v>
      </c>
      <c r="AB1054" s="17">
        <v>7.7766074206045893E-2</v>
      </c>
      <c r="AC1054" s="17">
        <v>0.22107927243108999</v>
      </c>
      <c r="AD1054" s="17">
        <v>5.5663559802695398E-2</v>
      </c>
      <c r="AE1054" s="17">
        <v>6.5219645373147603E-2</v>
      </c>
      <c r="AF1054" s="17"/>
      <c r="AG1054" s="17">
        <v>0.130550935367826</v>
      </c>
      <c r="AH1054" s="17">
        <v>7.5745633260230802E-2</v>
      </c>
      <c r="AI1054" s="17">
        <v>0.209526643148254</v>
      </c>
      <c r="AJ1054" s="17">
        <v>7.8285318765585796E-2</v>
      </c>
      <c r="AK1054" s="17">
        <v>7.4999242280492803E-2</v>
      </c>
      <c r="AL1054" s="17">
        <v>6.7520890205770401E-2</v>
      </c>
      <c r="AM1054" s="17"/>
      <c r="AN1054" s="17">
        <v>0.13221359118588</v>
      </c>
      <c r="AO1054" s="17">
        <v>9.0673549833865899E-2</v>
      </c>
      <c r="AP1054" s="17">
        <v>7.5238432336033001E-2</v>
      </c>
      <c r="AQ1054" s="17"/>
      <c r="AR1054" s="17">
        <v>0.24732825388735699</v>
      </c>
      <c r="AS1054" s="17">
        <v>9.4022556092648105E-2</v>
      </c>
      <c r="AT1054" s="17">
        <v>7.3670553399794295E-2</v>
      </c>
      <c r="AU1054" s="17"/>
      <c r="AV1054" s="17">
        <v>0.20693012600692501</v>
      </c>
      <c r="AW1054" s="17">
        <v>7.8853762144147702E-2</v>
      </c>
      <c r="AX1054" s="17">
        <v>9.2902539750747498E-2</v>
      </c>
      <c r="AY1054" s="17"/>
      <c r="AZ1054" s="17">
        <v>0.107256015429989</v>
      </c>
      <c r="BA1054" s="17">
        <v>7.3705090769366294E-2</v>
      </c>
    </row>
    <row r="1055" spans="2:53" x14ac:dyDescent="0.35">
      <c r="B1055" t="s">
        <v>450</v>
      </c>
      <c r="C1055" s="17">
        <v>0.17038960916214299</v>
      </c>
      <c r="D1055" s="17">
        <v>0.190875647200966</v>
      </c>
      <c r="E1055" s="17">
        <v>0.151876910523916</v>
      </c>
      <c r="F1055" s="17"/>
      <c r="G1055" s="17">
        <v>0.22034099259143999</v>
      </c>
      <c r="H1055" s="17">
        <v>0.259665163558643</v>
      </c>
      <c r="I1055" s="17">
        <v>0.174960075766321</v>
      </c>
      <c r="J1055" s="17">
        <v>0.14526916999952799</v>
      </c>
      <c r="K1055" s="17">
        <v>0.151049599395229</v>
      </c>
      <c r="L1055" s="17">
        <v>0.12566559591923401</v>
      </c>
      <c r="M1055" s="17"/>
      <c r="N1055" s="17">
        <v>0.17771366235427799</v>
      </c>
      <c r="O1055" s="17">
        <v>0.16556803934988901</v>
      </c>
      <c r="P1055" s="17"/>
      <c r="Q1055" s="17">
        <v>0.204762842279443</v>
      </c>
      <c r="R1055" s="17">
        <v>0.17952551283727999</v>
      </c>
      <c r="S1055" s="17">
        <v>0.146153075648048</v>
      </c>
      <c r="T1055" s="17">
        <v>0.19589582965670299</v>
      </c>
      <c r="U1055" s="17">
        <v>0.116885474385093</v>
      </c>
      <c r="V1055" s="17">
        <v>0.12875484290807099</v>
      </c>
      <c r="W1055" s="17">
        <v>0.20005331819253699</v>
      </c>
      <c r="X1055" s="17">
        <v>0.18366468920190701</v>
      </c>
      <c r="Y1055" s="17">
        <v>0.18231201764633301</v>
      </c>
      <c r="Z1055" s="17">
        <v>0.14074296023849001</v>
      </c>
      <c r="AA1055" s="17">
        <v>0.19753095422382699</v>
      </c>
      <c r="AB1055" s="17">
        <v>0.224173851015356</v>
      </c>
      <c r="AC1055" s="17">
        <v>0.18815168265191501</v>
      </c>
      <c r="AD1055" s="17">
        <v>0.37336041939704001</v>
      </c>
      <c r="AE1055" s="17">
        <v>0.10559869042885001</v>
      </c>
      <c r="AF1055" s="17"/>
      <c r="AG1055" s="17">
        <v>0.245916934919963</v>
      </c>
      <c r="AH1055" s="17">
        <v>0.150979520601943</v>
      </c>
      <c r="AI1055" s="17">
        <v>0.23895548585537099</v>
      </c>
      <c r="AJ1055" s="17">
        <v>0.23425504384522</v>
      </c>
      <c r="AK1055" s="17">
        <v>0.114152068974799</v>
      </c>
      <c r="AL1055" s="17">
        <v>0.14361482994746999</v>
      </c>
      <c r="AM1055" s="17"/>
      <c r="AN1055" s="17">
        <v>0.216624940017212</v>
      </c>
      <c r="AO1055" s="17">
        <v>0.18791283465578801</v>
      </c>
      <c r="AP1055" s="17">
        <v>0.14603557424618899</v>
      </c>
      <c r="AQ1055" s="17"/>
      <c r="AR1055" s="17">
        <v>0.26002514588407399</v>
      </c>
      <c r="AS1055" s="17">
        <v>0.219696866247822</v>
      </c>
      <c r="AT1055" s="17">
        <v>0.1332717501864</v>
      </c>
      <c r="AU1055" s="17"/>
      <c r="AV1055" s="17">
        <v>0.27969065182904201</v>
      </c>
      <c r="AW1055" s="17">
        <v>0.186352650946321</v>
      </c>
      <c r="AX1055" s="17">
        <v>0.134509871169679</v>
      </c>
      <c r="AY1055" s="17"/>
      <c r="AZ1055" s="17">
        <v>0.205023393531445</v>
      </c>
      <c r="BA1055" s="17">
        <v>0.124435027357321</v>
      </c>
    </row>
    <row r="1056" spans="2:53" x14ac:dyDescent="0.35">
      <c r="B1056" t="s">
        <v>451</v>
      </c>
      <c r="C1056" s="17">
        <v>0.37918570104971999</v>
      </c>
      <c r="D1056" s="17">
        <v>0.37337729517187801</v>
      </c>
      <c r="E1056" s="17">
        <v>0.38279032425307002</v>
      </c>
      <c r="F1056" s="17"/>
      <c r="G1056" s="17">
        <v>0.28383360512205502</v>
      </c>
      <c r="H1056" s="17">
        <v>0.27390393723557099</v>
      </c>
      <c r="I1056" s="17">
        <v>0.356093569849953</v>
      </c>
      <c r="J1056" s="17">
        <v>0.38945283639878298</v>
      </c>
      <c r="K1056" s="17">
        <v>0.38839426799118298</v>
      </c>
      <c r="L1056" s="17">
        <v>0.47811008622268802</v>
      </c>
      <c r="M1056" s="17"/>
      <c r="N1056" s="17">
        <v>0.39987547888196801</v>
      </c>
      <c r="O1056" s="17">
        <v>0.365565209007781</v>
      </c>
      <c r="P1056" s="17"/>
      <c r="Q1056" s="17">
        <v>0.25279571657390099</v>
      </c>
      <c r="R1056" s="17">
        <v>0.27662324970907098</v>
      </c>
      <c r="S1056" s="17">
        <v>0.37411857661521603</v>
      </c>
      <c r="T1056" s="17">
        <v>0.35395658531632102</v>
      </c>
      <c r="U1056" s="17">
        <v>0.43384634183816401</v>
      </c>
      <c r="V1056" s="17">
        <v>0.421885686742832</v>
      </c>
      <c r="W1056" s="17">
        <v>0.36761301190461498</v>
      </c>
      <c r="X1056" s="17">
        <v>0.44086446424207498</v>
      </c>
      <c r="Y1056" s="17">
        <v>0.48839549935538601</v>
      </c>
      <c r="Z1056" s="17">
        <v>0.45507289039166599</v>
      </c>
      <c r="AA1056" s="17">
        <v>0.42754349389789298</v>
      </c>
      <c r="AB1056" s="17">
        <v>0.35875610954068399</v>
      </c>
      <c r="AC1056" s="17">
        <v>0.35085470195261398</v>
      </c>
      <c r="AD1056" s="17">
        <v>0.440014329301332</v>
      </c>
      <c r="AE1056" s="17">
        <v>0.565827205468035</v>
      </c>
      <c r="AF1056" s="17"/>
      <c r="AG1056" s="17">
        <v>0.48228726927453602</v>
      </c>
      <c r="AH1056" s="17">
        <v>0.33497765630298498</v>
      </c>
      <c r="AI1056" s="17">
        <v>0.28984782266845199</v>
      </c>
      <c r="AJ1056" s="17">
        <v>0.482264434759959</v>
      </c>
      <c r="AK1056" s="17">
        <v>0.474496746220267</v>
      </c>
      <c r="AL1056" s="17">
        <v>0.33137579806765599</v>
      </c>
      <c r="AM1056" s="17"/>
      <c r="AN1056" s="17">
        <v>0.41383749060807901</v>
      </c>
      <c r="AO1056" s="17">
        <v>0.39048587445471</v>
      </c>
      <c r="AP1056" s="17">
        <v>0.39745488996828399</v>
      </c>
      <c r="AQ1056" s="17"/>
      <c r="AR1056" s="17">
        <v>0.269290873328215</v>
      </c>
      <c r="AS1056" s="17">
        <v>0.453934684410286</v>
      </c>
      <c r="AT1056" s="17">
        <v>0.37292186968673202</v>
      </c>
      <c r="AU1056" s="17"/>
      <c r="AV1056" s="17">
        <v>0.34842972928132199</v>
      </c>
      <c r="AW1056" s="17">
        <v>0.43671773058729801</v>
      </c>
      <c r="AX1056" s="17">
        <v>0.34209344765931698</v>
      </c>
      <c r="AY1056" s="17"/>
      <c r="AZ1056" s="17">
        <v>0.38187375623423397</v>
      </c>
      <c r="BA1056" s="17">
        <v>0.37561899720484299</v>
      </c>
    </row>
    <row r="1057" spans="2:53" x14ac:dyDescent="0.35">
      <c r="B1057" t="s">
        <v>452</v>
      </c>
      <c r="C1057" s="17">
        <v>0.12960828083579901</v>
      </c>
      <c r="D1057" s="17">
        <v>0.14209944289536799</v>
      </c>
      <c r="E1057" s="17">
        <v>0.118755223831886</v>
      </c>
      <c r="F1057" s="17"/>
      <c r="G1057" s="17">
        <v>0.15813183850520601</v>
      </c>
      <c r="H1057" s="17">
        <v>0.14298450999086201</v>
      </c>
      <c r="I1057" s="17">
        <v>0.16571734692346701</v>
      </c>
      <c r="J1057" s="17">
        <v>0.13644101646541201</v>
      </c>
      <c r="K1057" s="17">
        <v>9.8799780998007194E-2</v>
      </c>
      <c r="L1057" s="17">
        <v>0.103306753216881</v>
      </c>
      <c r="M1057" s="17"/>
      <c r="N1057" s="17">
        <v>0.13176730849141</v>
      </c>
      <c r="O1057" s="17">
        <v>0.12818695001050001</v>
      </c>
      <c r="P1057" s="17"/>
      <c r="Q1057" s="17">
        <v>0.121695144038358</v>
      </c>
      <c r="R1057" s="17">
        <v>0.108800066552227</v>
      </c>
      <c r="S1057" s="17">
        <v>0.10564143895446</v>
      </c>
      <c r="T1057" s="17">
        <v>0.15514054365586899</v>
      </c>
      <c r="U1057" s="17">
        <v>0.119636156976794</v>
      </c>
      <c r="V1057" s="17">
        <v>0.105324568783782</v>
      </c>
      <c r="W1057" s="17">
        <v>0.132356829629208</v>
      </c>
      <c r="X1057" s="17">
        <v>0.13789611550663999</v>
      </c>
      <c r="Y1057" s="17">
        <v>0.13750257438446301</v>
      </c>
      <c r="Z1057" s="17">
        <v>0.16937065373914401</v>
      </c>
      <c r="AA1057" s="17">
        <v>0.219556772785229</v>
      </c>
      <c r="AB1057" s="17">
        <v>0.145911220890211</v>
      </c>
      <c r="AC1057" s="17">
        <v>5.5738219985038903E-2</v>
      </c>
      <c r="AD1057" s="17">
        <v>0</v>
      </c>
      <c r="AE1057" s="17">
        <v>4.6247432636162801E-2</v>
      </c>
      <c r="AF1057" s="17"/>
      <c r="AG1057" s="17">
        <v>4.2832515419178201E-2</v>
      </c>
      <c r="AH1057" s="17">
        <v>0.16556540007585699</v>
      </c>
      <c r="AI1057" s="17">
        <v>0.1385578816718</v>
      </c>
      <c r="AJ1057" s="17">
        <v>6.5175085200261496E-2</v>
      </c>
      <c r="AK1057" s="17">
        <v>0.134144783254457</v>
      </c>
      <c r="AL1057" s="17">
        <v>0.151970476795771</v>
      </c>
      <c r="AM1057" s="17"/>
      <c r="AN1057" s="17">
        <v>8.5974142292525105E-2</v>
      </c>
      <c r="AO1057" s="17">
        <v>0.15150384673848999</v>
      </c>
      <c r="AP1057" s="17">
        <v>0.15180584106408099</v>
      </c>
      <c r="AQ1057" s="17"/>
      <c r="AR1057" s="17">
        <v>0.13446391289675</v>
      </c>
      <c r="AS1057" s="17">
        <v>0.10652908820977</v>
      </c>
      <c r="AT1057" s="17">
        <v>0.148305554921181</v>
      </c>
      <c r="AU1057" s="17"/>
      <c r="AV1057" s="17">
        <v>0.11055518483667599</v>
      </c>
      <c r="AW1057" s="17">
        <v>0.122584793452337</v>
      </c>
      <c r="AX1057" s="17">
        <v>0.15408924618964201</v>
      </c>
      <c r="AY1057" s="17"/>
      <c r="AZ1057" s="17">
        <v>0.138061408181616</v>
      </c>
      <c r="BA1057" s="17">
        <v>0.118392066980053</v>
      </c>
    </row>
    <row r="1058" spans="2:53" x14ac:dyDescent="0.35">
      <c r="B1058" t="s">
        <v>453</v>
      </c>
      <c r="C1058" s="17">
        <v>9.7987827098463695E-2</v>
      </c>
      <c r="D1058" s="17">
        <v>9.7040135317294399E-2</v>
      </c>
      <c r="E1058" s="17">
        <v>9.9196798262880401E-2</v>
      </c>
      <c r="F1058" s="17"/>
      <c r="G1058" s="17">
        <v>6.7966962756439403E-2</v>
      </c>
      <c r="H1058" s="17">
        <v>8.9604363250719493E-2</v>
      </c>
      <c r="I1058" s="17">
        <v>0.120026370984137</v>
      </c>
      <c r="J1058" s="17">
        <v>0.122278401809257</v>
      </c>
      <c r="K1058" s="17">
        <v>0.112325480433981</v>
      </c>
      <c r="L1058" s="17">
        <v>7.6574610544721602E-2</v>
      </c>
      <c r="M1058" s="17"/>
      <c r="N1058" s="17">
        <v>9.4050074025907704E-2</v>
      </c>
      <c r="O1058" s="17">
        <v>0.100580128225268</v>
      </c>
      <c r="P1058" s="17"/>
      <c r="Q1058" s="17">
        <v>0.11638071909344</v>
      </c>
      <c r="R1058" s="17">
        <v>0.17417226871627001</v>
      </c>
      <c r="S1058" s="17">
        <v>0.101100800224418</v>
      </c>
      <c r="T1058" s="17">
        <v>0.104531118793178</v>
      </c>
      <c r="U1058" s="17">
        <v>0.100475128247503</v>
      </c>
      <c r="V1058" s="17">
        <v>9.3462711682602007E-2</v>
      </c>
      <c r="W1058" s="17">
        <v>9.3394751927031894E-2</v>
      </c>
      <c r="X1058" s="17">
        <v>3.61564791780929E-2</v>
      </c>
      <c r="Y1058" s="17">
        <v>6.8348852253135001E-2</v>
      </c>
      <c r="Z1058" s="17">
        <v>8.3869544633930898E-2</v>
      </c>
      <c r="AA1058" s="17">
        <v>3.5006090231869201E-2</v>
      </c>
      <c r="AB1058" s="17">
        <v>7.2977050795805395E-2</v>
      </c>
      <c r="AC1058" s="17">
        <v>0.15931412851252999</v>
      </c>
      <c r="AD1058" s="17">
        <v>3.8725688747707099E-2</v>
      </c>
      <c r="AE1058" s="17">
        <v>0.17261154087040501</v>
      </c>
      <c r="AF1058" s="17"/>
      <c r="AG1058" s="17">
        <v>3.5403909493199298E-2</v>
      </c>
      <c r="AH1058" s="17">
        <v>0.16406852287693299</v>
      </c>
      <c r="AI1058" s="17">
        <v>7.2160665312681893E-2</v>
      </c>
      <c r="AJ1058" s="17">
        <v>2.3889841751209201E-2</v>
      </c>
      <c r="AK1058" s="17">
        <v>8.4519187250282707E-2</v>
      </c>
      <c r="AL1058" s="17">
        <v>0.12811479660647099</v>
      </c>
      <c r="AM1058" s="17"/>
      <c r="AN1058" s="17">
        <v>5.6509204294356602E-2</v>
      </c>
      <c r="AO1058" s="17">
        <v>6.6559770357915396E-2</v>
      </c>
      <c r="AP1058" s="17">
        <v>0.13371458749100101</v>
      </c>
      <c r="AQ1058" s="17"/>
      <c r="AR1058" s="17">
        <v>6.0959015665686699E-2</v>
      </c>
      <c r="AS1058" s="17">
        <v>4.25109800397903E-2</v>
      </c>
      <c r="AT1058" s="17">
        <v>0.144331583365744</v>
      </c>
      <c r="AU1058" s="17"/>
      <c r="AV1058" s="17">
        <v>2.6887301050129899E-2</v>
      </c>
      <c r="AW1058" s="17">
        <v>7.0833386612023194E-2</v>
      </c>
      <c r="AX1058" s="17">
        <v>0.153283730985525</v>
      </c>
      <c r="AY1058" s="17"/>
      <c r="AZ1058" s="17">
        <v>8.5037367795899405E-2</v>
      </c>
      <c r="BA1058" s="17">
        <v>0.115171422604048</v>
      </c>
    </row>
    <row r="1059" spans="2:53" x14ac:dyDescent="0.35">
      <c r="B1059" t="s">
        <v>130</v>
      </c>
      <c r="C1059" s="17">
        <v>0.129991465146512</v>
      </c>
      <c r="D1059" s="17">
        <v>9.5603443650651904E-2</v>
      </c>
      <c r="E1059" s="17">
        <v>0.16161057157498501</v>
      </c>
      <c r="F1059" s="17"/>
      <c r="G1059" s="17">
        <v>0.10666174675564601</v>
      </c>
      <c r="H1059" s="17">
        <v>7.0527292703512406E-2</v>
      </c>
      <c r="I1059" s="17">
        <v>8.9133776926291194E-2</v>
      </c>
      <c r="J1059" s="17">
        <v>0.136763748412154</v>
      </c>
      <c r="K1059" s="17">
        <v>0.161485986724938</v>
      </c>
      <c r="L1059" s="17">
        <v>0.17386701495805201</v>
      </c>
      <c r="M1059" s="17"/>
      <c r="N1059" s="17">
        <v>0.107590091162099</v>
      </c>
      <c r="O1059" s="17">
        <v>0.14473873496047901</v>
      </c>
      <c r="P1059" s="17"/>
      <c r="Q1059" s="17">
        <v>0.159406602245595</v>
      </c>
      <c r="R1059" s="17">
        <v>0.15588109501848299</v>
      </c>
      <c r="S1059" s="17">
        <v>0.184650534253472</v>
      </c>
      <c r="T1059" s="17">
        <v>0.10019560769279</v>
      </c>
      <c r="U1059" s="17">
        <v>0.12710103444220999</v>
      </c>
      <c r="V1059" s="17">
        <v>0.13964849631019299</v>
      </c>
      <c r="W1059" s="17">
        <v>0.12065524362308799</v>
      </c>
      <c r="X1059" s="17">
        <v>0.12495031040839701</v>
      </c>
      <c r="Y1059" s="17">
        <v>6.8722918773821404E-2</v>
      </c>
      <c r="Z1059" s="17">
        <v>8.8000060352461898E-2</v>
      </c>
      <c r="AA1059" s="17">
        <v>9.8795760952036293E-2</v>
      </c>
      <c r="AB1059" s="17">
        <v>0.120415693551897</v>
      </c>
      <c r="AC1059" s="17">
        <v>2.48619944668124E-2</v>
      </c>
      <c r="AD1059" s="17">
        <v>9.2236002751225996E-2</v>
      </c>
      <c r="AE1059" s="17">
        <v>4.4495485223399703E-2</v>
      </c>
      <c r="AF1059" s="17"/>
      <c r="AG1059" s="17">
        <v>6.3008435525296502E-2</v>
      </c>
      <c r="AH1059" s="17">
        <v>0.108663266882051</v>
      </c>
      <c r="AI1059" s="17">
        <v>5.0951501343440599E-2</v>
      </c>
      <c r="AJ1059" s="17">
        <v>0.116130275677764</v>
      </c>
      <c r="AK1059" s="17">
        <v>0.11768797201970101</v>
      </c>
      <c r="AL1059" s="17">
        <v>0.17740320837686199</v>
      </c>
      <c r="AM1059" s="17"/>
      <c r="AN1059" s="17">
        <v>9.4840631601947306E-2</v>
      </c>
      <c r="AO1059" s="17">
        <v>0.112864123959231</v>
      </c>
      <c r="AP1059" s="17">
        <v>9.5750674894412705E-2</v>
      </c>
      <c r="AQ1059" s="17"/>
      <c r="AR1059" s="17">
        <v>2.7932798337916499E-2</v>
      </c>
      <c r="AS1059" s="17">
        <v>8.3305824999683906E-2</v>
      </c>
      <c r="AT1059" s="17">
        <v>0.127498688440149</v>
      </c>
      <c r="AU1059" s="17"/>
      <c r="AV1059" s="17">
        <v>2.7507006995905098E-2</v>
      </c>
      <c r="AW1059" s="17">
        <v>0.10465767625787201</v>
      </c>
      <c r="AX1059" s="17">
        <v>0.123121164245089</v>
      </c>
      <c r="AY1059" s="17"/>
      <c r="AZ1059" s="17">
        <v>8.2748058826817295E-2</v>
      </c>
      <c r="BA1059" s="17">
        <v>0.19267739508436901</v>
      </c>
    </row>
    <row r="1060" spans="2:53" x14ac:dyDescent="0.35">
      <c r="C1060" s="17"/>
      <c r="D1060" s="17"/>
      <c r="E1060" s="17"/>
      <c r="F1060" s="17"/>
      <c r="G1060" s="17"/>
      <c r="H1060" s="17"/>
      <c r="I1060" s="17"/>
      <c r="J1060" s="17"/>
      <c r="K1060" s="17"/>
      <c r="L1060" s="17"/>
      <c r="M1060" s="17"/>
      <c r="N1060" s="17"/>
      <c r="O1060" s="17"/>
      <c r="P1060" s="17"/>
      <c r="Q1060" s="17"/>
      <c r="R1060" s="17"/>
      <c r="S1060" s="17"/>
      <c r="T1060" s="17"/>
      <c r="U1060" s="17"/>
      <c r="V1060" s="17"/>
      <c r="W1060" s="17"/>
      <c r="X1060" s="17"/>
      <c r="Y1060" s="17"/>
      <c r="Z1060" s="17"/>
      <c r="AA1060" s="17"/>
      <c r="AB1060" s="17"/>
      <c r="AC1060" s="17"/>
      <c r="AD1060" s="17"/>
      <c r="AE1060" s="17"/>
      <c r="AF1060" s="17"/>
      <c r="AG1060" s="17"/>
      <c r="AH1060" s="17"/>
      <c r="AI1060" s="17"/>
      <c r="AJ1060" s="17"/>
      <c r="AK1060" s="17"/>
      <c r="AL1060" s="17"/>
      <c r="AM1060" s="17"/>
      <c r="AN1060" s="17"/>
      <c r="AO1060" s="17"/>
      <c r="AP1060" s="17"/>
      <c r="AQ1060" s="17"/>
      <c r="AR1060" s="17"/>
      <c r="AS1060" s="17"/>
      <c r="AT1060" s="17"/>
      <c r="AU1060" s="17"/>
      <c r="AV1060" s="17"/>
      <c r="AW1060" s="17"/>
      <c r="AX1060" s="17"/>
      <c r="AY1060" s="17"/>
      <c r="AZ1060" s="17"/>
      <c r="BA1060" s="17"/>
    </row>
    <row r="1061" spans="2:53" x14ac:dyDescent="0.35">
      <c r="B1061" s="6" t="s">
        <v>463</v>
      </c>
      <c r="C1061" s="17"/>
      <c r="D1061" s="17"/>
      <c r="E1061" s="17"/>
      <c r="F1061" s="17"/>
      <c r="G1061" s="17"/>
      <c r="H1061" s="17"/>
      <c r="I1061" s="17"/>
      <c r="J1061" s="17"/>
      <c r="K1061" s="17"/>
      <c r="L1061" s="17"/>
      <c r="M1061" s="17"/>
      <c r="N1061" s="17"/>
      <c r="O1061" s="17"/>
      <c r="P1061" s="17"/>
      <c r="Q1061" s="17"/>
      <c r="R1061" s="17"/>
      <c r="S1061" s="17"/>
      <c r="T1061" s="17"/>
      <c r="U1061" s="17"/>
      <c r="V1061" s="17"/>
      <c r="W1061" s="17"/>
      <c r="X1061" s="17"/>
      <c r="Y1061" s="17"/>
      <c r="Z1061" s="17"/>
      <c r="AA1061" s="17"/>
      <c r="AB1061" s="17"/>
      <c r="AC1061" s="17"/>
      <c r="AD1061" s="17"/>
      <c r="AE1061" s="17"/>
      <c r="AF1061" s="17"/>
      <c r="AG1061" s="17"/>
      <c r="AH1061" s="17"/>
      <c r="AI1061" s="17"/>
      <c r="AJ1061" s="17"/>
      <c r="AK1061" s="17"/>
      <c r="AL1061" s="17"/>
      <c r="AM1061" s="17"/>
      <c r="AN1061" s="17"/>
      <c r="AO1061" s="17"/>
      <c r="AP1061" s="17"/>
      <c r="AQ1061" s="17"/>
      <c r="AR1061" s="17"/>
      <c r="AS1061" s="17"/>
      <c r="AT1061" s="17"/>
      <c r="AU1061" s="17"/>
      <c r="AV1061" s="17"/>
      <c r="AW1061" s="17"/>
      <c r="AX1061" s="17"/>
      <c r="AY1061" s="17"/>
      <c r="AZ1061" s="17"/>
      <c r="BA1061" s="17"/>
    </row>
    <row r="1062" spans="2:53" x14ac:dyDescent="0.35">
      <c r="B1062" s="21" t="s">
        <v>86</v>
      </c>
      <c r="C1062" s="17"/>
      <c r="D1062" s="17"/>
      <c r="E1062" s="17"/>
      <c r="F1062" s="17"/>
      <c r="G1062" s="17"/>
      <c r="H1062" s="17"/>
      <c r="I1062" s="17"/>
      <c r="J1062" s="17"/>
      <c r="K1062" s="17"/>
      <c r="L1062" s="17"/>
      <c r="M1062" s="17"/>
      <c r="N1062" s="17"/>
      <c r="O1062" s="17"/>
      <c r="P1062" s="17"/>
      <c r="Q1062" s="17"/>
      <c r="R1062" s="17"/>
      <c r="S1062" s="17"/>
      <c r="T1062" s="17"/>
      <c r="U1062" s="17"/>
      <c r="V1062" s="17"/>
      <c r="W1062" s="17"/>
      <c r="X1062" s="17"/>
      <c r="Y1062" s="17"/>
      <c r="Z1062" s="17"/>
      <c r="AA1062" s="17"/>
      <c r="AB1062" s="17"/>
      <c r="AC1062" s="17"/>
      <c r="AD1062" s="17"/>
      <c r="AE1062" s="17"/>
      <c r="AF1062" s="17"/>
      <c r="AG1062" s="17"/>
      <c r="AH1062" s="17"/>
      <c r="AI1062" s="17"/>
      <c r="AJ1062" s="17"/>
      <c r="AK1062" s="17"/>
      <c r="AL1062" s="17"/>
      <c r="AM1062" s="17"/>
      <c r="AN1062" s="17"/>
      <c r="AO1062" s="17"/>
      <c r="AP1062" s="17"/>
      <c r="AQ1062" s="17"/>
      <c r="AR1062" s="17"/>
      <c r="AS1062" s="17"/>
      <c r="AT1062" s="17"/>
      <c r="AU1062" s="17"/>
      <c r="AV1062" s="17"/>
      <c r="AW1062" s="17"/>
      <c r="AX1062" s="17"/>
      <c r="AY1062" s="17"/>
      <c r="AZ1062" s="17"/>
      <c r="BA1062" s="17"/>
    </row>
    <row r="1063" spans="2:53" x14ac:dyDescent="0.35">
      <c r="B1063" t="s">
        <v>449</v>
      </c>
      <c r="C1063" s="17">
        <v>0.110756661483935</v>
      </c>
      <c r="D1063" s="17">
        <v>0.112197103430678</v>
      </c>
      <c r="E1063" s="17">
        <v>0.109847732966108</v>
      </c>
      <c r="F1063" s="17"/>
      <c r="G1063" s="17">
        <v>0.18444368845903999</v>
      </c>
      <c r="H1063" s="17">
        <v>0.14777248071559199</v>
      </c>
      <c r="I1063" s="17">
        <v>0.113599850451659</v>
      </c>
      <c r="J1063" s="17">
        <v>8.6452793692936999E-2</v>
      </c>
      <c r="K1063" s="17">
        <v>0.113706970601546</v>
      </c>
      <c r="L1063" s="17">
        <v>7.2931385594411896E-2</v>
      </c>
      <c r="M1063" s="17"/>
      <c r="N1063" s="17">
        <v>0.111254064023722</v>
      </c>
      <c r="O1063" s="17">
        <v>0.110429211504058</v>
      </c>
      <c r="P1063" s="17"/>
      <c r="Q1063" s="17">
        <v>0.125670404462083</v>
      </c>
      <c r="R1063" s="17">
        <v>0.15628571419068801</v>
      </c>
      <c r="S1063" s="17">
        <v>0.11230886174256199</v>
      </c>
      <c r="T1063" s="17">
        <v>0.105403134756306</v>
      </c>
      <c r="U1063" s="17">
        <v>0.116739477908589</v>
      </c>
      <c r="V1063" s="17">
        <v>0.104551173728216</v>
      </c>
      <c r="W1063" s="17">
        <v>0.106452386615794</v>
      </c>
      <c r="X1063" s="17">
        <v>0.115156937872606</v>
      </c>
      <c r="Y1063" s="17">
        <v>7.7130952436577499E-2</v>
      </c>
      <c r="Z1063" s="17">
        <v>7.6758304440461597E-2</v>
      </c>
      <c r="AA1063" s="17">
        <v>0.110318276761598</v>
      </c>
      <c r="AB1063" s="17">
        <v>7.7766074206045893E-2</v>
      </c>
      <c r="AC1063" s="17">
        <v>0.16380399530072401</v>
      </c>
      <c r="AD1063" s="17">
        <v>0.14753864874411901</v>
      </c>
      <c r="AE1063" s="17">
        <v>8.7750831893503398E-2</v>
      </c>
      <c r="AF1063" s="17"/>
      <c r="AG1063" s="17">
        <v>0.106567084421801</v>
      </c>
      <c r="AH1063" s="17">
        <v>0.10791150246014999</v>
      </c>
      <c r="AI1063" s="17">
        <v>0.18754581316128399</v>
      </c>
      <c r="AJ1063" s="17">
        <v>0.102620079866668</v>
      </c>
      <c r="AK1063" s="17">
        <v>0.107326069982437</v>
      </c>
      <c r="AL1063" s="17">
        <v>0.100261037633378</v>
      </c>
      <c r="AM1063" s="17"/>
      <c r="AN1063" s="17">
        <v>0.13910997764837499</v>
      </c>
      <c r="AO1063" s="17">
        <v>0.103307004345011</v>
      </c>
      <c r="AP1063" s="17">
        <v>0.104819199661859</v>
      </c>
      <c r="AQ1063" s="17"/>
      <c r="AR1063" s="17">
        <v>0.22892295331896301</v>
      </c>
      <c r="AS1063" s="17">
        <v>0.10510056477976799</v>
      </c>
      <c r="AT1063" s="17">
        <v>0.104320358438333</v>
      </c>
      <c r="AU1063" s="17"/>
      <c r="AV1063" s="17">
        <v>0.19803409043034501</v>
      </c>
      <c r="AW1063" s="17">
        <v>9.5622731042249096E-2</v>
      </c>
      <c r="AX1063" s="17">
        <v>0.12011293104510599</v>
      </c>
      <c r="AY1063" s="17"/>
      <c r="AZ1063" s="17">
        <v>0.123320541883021</v>
      </c>
      <c r="BA1063" s="17">
        <v>9.4086006512207193E-2</v>
      </c>
    </row>
    <row r="1064" spans="2:53" x14ac:dyDescent="0.35">
      <c r="B1064" t="s">
        <v>450</v>
      </c>
      <c r="C1064" s="17">
        <v>0.192585303698979</v>
      </c>
      <c r="D1064" s="17">
        <v>0.212989790968201</v>
      </c>
      <c r="E1064" s="17">
        <v>0.172637102519312</v>
      </c>
      <c r="F1064" s="17"/>
      <c r="G1064" s="17">
        <v>0.199143311559906</v>
      </c>
      <c r="H1064" s="17">
        <v>0.27560881486796501</v>
      </c>
      <c r="I1064" s="17">
        <v>0.232653861674852</v>
      </c>
      <c r="J1064" s="17">
        <v>0.16318834517070199</v>
      </c>
      <c r="K1064" s="17">
        <v>0.16133954370477499</v>
      </c>
      <c r="L1064" s="17">
        <v>0.157108399524791</v>
      </c>
      <c r="M1064" s="17"/>
      <c r="N1064" s="17">
        <v>0.21571280876261201</v>
      </c>
      <c r="O1064" s="17">
        <v>0.17736000736070101</v>
      </c>
      <c r="P1064" s="17"/>
      <c r="Q1064" s="17">
        <v>0.208534818506981</v>
      </c>
      <c r="R1064" s="17">
        <v>0.13567377936656999</v>
      </c>
      <c r="S1064" s="17">
        <v>0.14443609694038001</v>
      </c>
      <c r="T1064" s="17">
        <v>0.252149972082854</v>
      </c>
      <c r="U1064" s="17">
        <v>0.17450027117299499</v>
      </c>
      <c r="V1064" s="17">
        <v>0.15686302622269499</v>
      </c>
      <c r="W1064" s="17">
        <v>0.22366258950050899</v>
      </c>
      <c r="X1064" s="17">
        <v>0.20306680610721001</v>
      </c>
      <c r="Y1064" s="17">
        <v>0.23740734704849301</v>
      </c>
      <c r="Z1064" s="17">
        <v>0.19622410317321801</v>
      </c>
      <c r="AA1064" s="17">
        <v>0.20614017099222101</v>
      </c>
      <c r="AB1064" s="17">
        <v>0.19362289098786001</v>
      </c>
      <c r="AC1064" s="17">
        <v>0.322924465952101</v>
      </c>
      <c r="AD1064" s="17">
        <v>0.37415863500038898</v>
      </c>
      <c r="AE1064" s="17">
        <v>8.1484750632873207E-2</v>
      </c>
      <c r="AF1064" s="17"/>
      <c r="AG1064" s="17">
        <v>0.28463797978059302</v>
      </c>
      <c r="AH1064" s="17">
        <v>0.114771008511921</v>
      </c>
      <c r="AI1064" s="17">
        <v>0.32108489792043599</v>
      </c>
      <c r="AJ1064" s="17">
        <v>0.27783707146519798</v>
      </c>
      <c r="AK1064" s="17">
        <v>0.19063177124942801</v>
      </c>
      <c r="AL1064" s="17">
        <v>0.12810227762090001</v>
      </c>
      <c r="AM1064" s="17"/>
      <c r="AN1064" s="17">
        <v>0.24279056522093001</v>
      </c>
      <c r="AO1064" s="17">
        <v>0.24503059838496999</v>
      </c>
      <c r="AP1064" s="17">
        <v>0.16383655612725001</v>
      </c>
      <c r="AQ1064" s="17"/>
      <c r="AR1064" s="17">
        <v>0.30303224914594701</v>
      </c>
      <c r="AS1064" s="17">
        <v>0.25146353706500402</v>
      </c>
      <c r="AT1064" s="17">
        <v>0.15132255654133001</v>
      </c>
      <c r="AU1064" s="17"/>
      <c r="AV1064" s="17">
        <v>0.26801736937049703</v>
      </c>
      <c r="AW1064" s="17">
        <v>0.232370868133569</v>
      </c>
      <c r="AX1064" s="17">
        <v>0.14239150467123701</v>
      </c>
      <c r="AY1064" s="17"/>
      <c r="AZ1064" s="17">
        <v>0.23128569176129701</v>
      </c>
      <c r="BA1064" s="17">
        <v>0.14123486130653401</v>
      </c>
    </row>
    <row r="1065" spans="2:53" x14ac:dyDescent="0.35">
      <c r="B1065" t="s">
        <v>451</v>
      </c>
      <c r="C1065" s="17">
        <v>0.33188340541834099</v>
      </c>
      <c r="D1065" s="17">
        <v>0.33887562710637897</v>
      </c>
      <c r="E1065" s="17">
        <v>0.32673550538658003</v>
      </c>
      <c r="F1065" s="17"/>
      <c r="G1065" s="17">
        <v>0.28770866606333301</v>
      </c>
      <c r="H1065" s="17">
        <v>0.25319549041616901</v>
      </c>
      <c r="I1065" s="17">
        <v>0.34148239665067798</v>
      </c>
      <c r="J1065" s="17">
        <v>0.34471693132346898</v>
      </c>
      <c r="K1065" s="17">
        <v>0.30620311843700498</v>
      </c>
      <c r="L1065" s="17">
        <v>0.39543407625837201</v>
      </c>
      <c r="M1065" s="17"/>
      <c r="N1065" s="17">
        <v>0.34992141476334498</v>
      </c>
      <c r="O1065" s="17">
        <v>0.32000862528642898</v>
      </c>
      <c r="P1065" s="17"/>
      <c r="Q1065" s="17">
        <v>0.23499028976172401</v>
      </c>
      <c r="R1065" s="17">
        <v>0.30866352553599802</v>
      </c>
      <c r="S1065" s="17">
        <v>0.33115619044436301</v>
      </c>
      <c r="T1065" s="17">
        <v>0.29185267198445802</v>
      </c>
      <c r="U1065" s="17">
        <v>0.33560942683529199</v>
      </c>
      <c r="V1065" s="17">
        <v>0.41336459306864098</v>
      </c>
      <c r="W1065" s="17">
        <v>0.27380787641298898</v>
      </c>
      <c r="X1065" s="17">
        <v>0.35350416300916199</v>
      </c>
      <c r="Y1065" s="17">
        <v>0.38104363057386298</v>
      </c>
      <c r="Z1065" s="17">
        <v>0.43099560639291201</v>
      </c>
      <c r="AA1065" s="17">
        <v>0.39651062295266898</v>
      </c>
      <c r="AB1065" s="17">
        <v>0.31748893885056301</v>
      </c>
      <c r="AC1065" s="17">
        <v>0.28571006652324799</v>
      </c>
      <c r="AD1065" s="17">
        <v>0.383913467705089</v>
      </c>
      <c r="AE1065" s="17">
        <v>0.468968057731039</v>
      </c>
      <c r="AF1065" s="17"/>
      <c r="AG1065" s="17">
        <v>0.449779886149692</v>
      </c>
      <c r="AH1065" s="17">
        <v>0.276682533219613</v>
      </c>
      <c r="AI1065" s="17">
        <v>0.25899456393935699</v>
      </c>
      <c r="AJ1065" s="17">
        <v>0.414706525711528</v>
      </c>
      <c r="AK1065" s="17">
        <v>0.33472154007878502</v>
      </c>
      <c r="AL1065" s="17">
        <v>0.33383099136904298</v>
      </c>
      <c r="AM1065" s="17"/>
      <c r="AN1065" s="17">
        <v>0.36407149683807599</v>
      </c>
      <c r="AO1065" s="17">
        <v>0.35447148274061102</v>
      </c>
      <c r="AP1065" s="17">
        <v>0.31207170657084099</v>
      </c>
      <c r="AQ1065" s="17"/>
      <c r="AR1065" s="17">
        <v>0.249670306396163</v>
      </c>
      <c r="AS1065" s="17">
        <v>0.39566939221943298</v>
      </c>
      <c r="AT1065" s="17">
        <v>0.32022859678422</v>
      </c>
      <c r="AU1065" s="17"/>
      <c r="AV1065" s="17">
        <v>0.31636776126694399</v>
      </c>
      <c r="AW1065" s="17">
        <v>0.36603213330901901</v>
      </c>
      <c r="AX1065" s="17">
        <v>0.30957956881293403</v>
      </c>
      <c r="AY1065" s="17"/>
      <c r="AZ1065" s="17">
        <v>0.33684432158708999</v>
      </c>
      <c r="BA1065" s="17">
        <v>0.325300907084554</v>
      </c>
    </row>
    <row r="1066" spans="2:53" x14ac:dyDescent="0.35">
      <c r="B1066" t="s">
        <v>452</v>
      </c>
      <c r="C1066" s="17">
        <v>0.135352564660492</v>
      </c>
      <c r="D1066" s="17">
        <v>0.13012987909054</v>
      </c>
      <c r="E1066" s="17">
        <v>0.140568134606981</v>
      </c>
      <c r="F1066" s="17"/>
      <c r="G1066" s="17">
        <v>0.14565115690746</v>
      </c>
      <c r="H1066" s="17">
        <v>0.13164691176580301</v>
      </c>
      <c r="I1066" s="17">
        <v>9.5263857934083498E-2</v>
      </c>
      <c r="J1066" s="17">
        <v>0.122640155459082</v>
      </c>
      <c r="K1066" s="17">
        <v>0.15411115529389399</v>
      </c>
      <c r="L1066" s="17">
        <v>0.154475384251958</v>
      </c>
      <c r="M1066" s="17"/>
      <c r="N1066" s="17">
        <v>0.12292297823807399</v>
      </c>
      <c r="O1066" s="17">
        <v>0.14353520849184601</v>
      </c>
      <c r="P1066" s="17"/>
      <c r="Q1066" s="17">
        <v>0.13099890226146199</v>
      </c>
      <c r="R1066" s="17">
        <v>0.17103415059561899</v>
      </c>
      <c r="S1066" s="17">
        <v>0.136669210953175</v>
      </c>
      <c r="T1066" s="17">
        <v>0.14523266528435499</v>
      </c>
      <c r="U1066" s="17">
        <v>0.12973525593663701</v>
      </c>
      <c r="V1066" s="17">
        <v>0.112533288301132</v>
      </c>
      <c r="W1066" s="17">
        <v>0.16962454558822301</v>
      </c>
      <c r="X1066" s="17">
        <v>0.15327665723835299</v>
      </c>
      <c r="Y1066" s="17">
        <v>0.10921121654138601</v>
      </c>
      <c r="Z1066" s="17">
        <v>0.123430747470306</v>
      </c>
      <c r="AA1066" s="17">
        <v>9.7640712136314506E-2</v>
      </c>
      <c r="AB1066" s="17">
        <v>0.119628707987086</v>
      </c>
      <c r="AC1066" s="17">
        <v>8.0079842416453495E-2</v>
      </c>
      <c r="AD1066" s="17">
        <v>3.8725688747707099E-2</v>
      </c>
      <c r="AE1066" s="17">
        <v>0.147296108485647</v>
      </c>
      <c r="AF1066" s="17"/>
      <c r="AG1066" s="17">
        <v>9.3681673942874397E-2</v>
      </c>
      <c r="AH1066" s="17">
        <v>0.17036350846168699</v>
      </c>
      <c r="AI1066" s="17">
        <v>0.14856305663399</v>
      </c>
      <c r="AJ1066" s="17">
        <v>7.4710352331864599E-2</v>
      </c>
      <c r="AK1066" s="17">
        <v>0.15367849355508101</v>
      </c>
      <c r="AL1066" s="17">
        <v>0.14693030649593</v>
      </c>
      <c r="AM1066" s="17"/>
      <c r="AN1066" s="17">
        <v>8.6572578634489195E-2</v>
      </c>
      <c r="AO1066" s="17">
        <v>0.14087663058820099</v>
      </c>
      <c r="AP1066" s="17">
        <v>0.16649990668768</v>
      </c>
      <c r="AQ1066" s="17"/>
      <c r="AR1066" s="17">
        <v>0.10147167851391101</v>
      </c>
      <c r="AS1066" s="17">
        <v>0.11883878914418999</v>
      </c>
      <c r="AT1066" s="17">
        <v>0.15225429332224</v>
      </c>
      <c r="AU1066" s="17"/>
      <c r="AV1066" s="17">
        <v>0.12752798963411999</v>
      </c>
      <c r="AW1066" s="17">
        <v>0.13107565846049299</v>
      </c>
      <c r="AX1066" s="17">
        <v>0.151140320231126</v>
      </c>
      <c r="AY1066" s="17"/>
      <c r="AZ1066" s="17">
        <v>0.13643781452055301</v>
      </c>
      <c r="BA1066" s="17">
        <v>0.133912577538639</v>
      </c>
    </row>
    <row r="1067" spans="2:53" x14ac:dyDescent="0.35">
      <c r="B1067" t="s">
        <v>453</v>
      </c>
      <c r="C1067" s="17">
        <v>0.106173815165544</v>
      </c>
      <c r="D1067" s="17">
        <v>0.113298718288116</v>
      </c>
      <c r="E1067" s="17">
        <v>9.8673825469185295E-2</v>
      </c>
      <c r="F1067" s="17"/>
      <c r="G1067" s="17">
        <v>8.4164874835888304E-2</v>
      </c>
      <c r="H1067" s="17">
        <v>9.1997933335392995E-2</v>
      </c>
      <c r="I1067" s="17">
        <v>0.13176881211181299</v>
      </c>
      <c r="J1067" s="17">
        <v>0.132360109016886</v>
      </c>
      <c r="K1067" s="17">
        <v>0.109812632065557</v>
      </c>
      <c r="L1067" s="17">
        <v>8.8045084320231004E-2</v>
      </c>
      <c r="M1067" s="17"/>
      <c r="N1067" s="17">
        <v>9.4710742256157401E-2</v>
      </c>
      <c r="O1067" s="17">
        <v>0.113720183937813</v>
      </c>
      <c r="P1067" s="17"/>
      <c r="Q1067" s="17">
        <v>0.13153443182715599</v>
      </c>
      <c r="R1067" s="17">
        <v>7.5656686350944496E-2</v>
      </c>
      <c r="S1067" s="17">
        <v>0.11550947900944</v>
      </c>
      <c r="T1067" s="17">
        <v>0.121898405403206</v>
      </c>
      <c r="U1067" s="17">
        <v>0.10036119934256001</v>
      </c>
      <c r="V1067" s="17">
        <v>9.6331746355349204E-2</v>
      </c>
      <c r="W1067" s="17">
        <v>9.2201092178539806E-2</v>
      </c>
      <c r="X1067" s="17">
        <v>8.5222800010854804E-2</v>
      </c>
      <c r="Y1067" s="17">
        <v>8.0966183300080402E-2</v>
      </c>
      <c r="Z1067" s="17">
        <v>9.6115172107498106E-2</v>
      </c>
      <c r="AA1067" s="17">
        <v>9.7789088918962097E-2</v>
      </c>
      <c r="AB1067" s="17">
        <v>0.17288768065472301</v>
      </c>
      <c r="AC1067" s="17">
        <v>0.14748162980747501</v>
      </c>
      <c r="AD1067" s="17">
        <v>5.5663559802695398E-2</v>
      </c>
      <c r="AE1067" s="17">
        <v>0.14674623050039001</v>
      </c>
      <c r="AF1067" s="17"/>
      <c r="AG1067" s="17">
        <v>2.45536120680445E-2</v>
      </c>
      <c r="AH1067" s="17">
        <v>0.24560936251040799</v>
      </c>
      <c r="AI1067" s="17">
        <v>2.9884769818041002E-2</v>
      </c>
      <c r="AJ1067" s="17">
        <v>2.4418345800973101E-2</v>
      </c>
      <c r="AK1067" s="17">
        <v>0.13847261375566999</v>
      </c>
      <c r="AL1067" s="17">
        <v>0.11118114164646099</v>
      </c>
      <c r="AM1067" s="17"/>
      <c r="AN1067" s="17">
        <v>5.7274215622918401E-2</v>
      </c>
      <c r="AO1067" s="17">
        <v>6.1875243170847402E-2</v>
      </c>
      <c r="AP1067" s="17">
        <v>0.16661847666714699</v>
      </c>
      <c r="AQ1067" s="17"/>
      <c r="AR1067" s="17">
        <v>5.8377095674521602E-2</v>
      </c>
      <c r="AS1067" s="17">
        <v>5.02101562639133E-2</v>
      </c>
      <c r="AT1067" s="17">
        <v>0.15722741118483599</v>
      </c>
      <c r="AU1067" s="17"/>
      <c r="AV1067" s="17">
        <v>4.8986662631517797E-2</v>
      </c>
      <c r="AW1067" s="17">
        <v>8.4926241624277504E-2</v>
      </c>
      <c r="AX1067" s="17">
        <v>0.15568341119757001</v>
      </c>
      <c r="AY1067" s="17"/>
      <c r="AZ1067" s="17">
        <v>9.44654162562093E-2</v>
      </c>
      <c r="BA1067" s="17">
        <v>0.121709356120157</v>
      </c>
    </row>
    <row r="1068" spans="2:53" x14ac:dyDescent="0.35">
      <c r="B1068" t="s">
        <v>130</v>
      </c>
      <c r="C1068" s="17">
        <v>0.12324824957270999</v>
      </c>
      <c r="D1068" s="17">
        <v>9.2508881116087197E-2</v>
      </c>
      <c r="E1068" s="17">
        <v>0.15153769905183501</v>
      </c>
      <c r="F1068" s="17"/>
      <c r="G1068" s="17">
        <v>9.8888302174373E-2</v>
      </c>
      <c r="H1068" s="17">
        <v>9.9778368899077499E-2</v>
      </c>
      <c r="I1068" s="17">
        <v>8.5231221176915103E-2</v>
      </c>
      <c r="J1068" s="17">
        <v>0.150641665336923</v>
      </c>
      <c r="K1068" s="17">
        <v>0.15482657989722301</v>
      </c>
      <c r="L1068" s="17">
        <v>0.132005670050235</v>
      </c>
      <c r="M1068" s="17"/>
      <c r="N1068" s="17">
        <v>0.10547799195609001</v>
      </c>
      <c r="O1068" s="17">
        <v>0.13494676341915199</v>
      </c>
      <c r="P1068" s="17"/>
      <c r="Q1068" s="17">
        <v>0.16827115318059399</v>
      </c>
      <c r="R1068" s="17">
        <v>0.15268614396017999</v>
      </c>
      <c r="S1068" s="17">
        <v>0.15992016091008099</v>
      </c>
      <c r="T1068" s="17">
        <v>8.3463150488820997E-2</v>
      </c>
      <c r="U1068" s="17">
        <v>0.143054368803927</v>
      </c>
      <c r="V1068" s="17">
        <v>0.116356172323967</v>
      </c>
      <c r="W1068" s="17">
        <v>0.134251509703945</v>
      </c>
      <c r="X1068" s="17">
        <v>8.9772635761814795E-2</v>
      </c>
      <c r="Y1068" s="17">
        <v>0.1142406700996</v>
      </c>
      <c r="Z1068" s="17">
        <v>7.6476066415604005E-2</v>
      </c>
      <c r="AA1068" s="17">
        <v>9.1601128238234505E-2</v>
      </c>
      <c r="AB1068" s="17">
        <v>0.118605707313723</v>
      </c>
      <c r="AC1068" s="17">
        <v>0</v>
      </c>
      <c r="AD1068" s="17">
        <v>0</v>
      </c>
      <c r="AE1068" s="17">
        <v>6.77540207565476E-2</v>
      </c>
      <c r="AF1068" s="17"/>
      <c r="AG1068" s="17">
        <v>4.0779763636995002E-2</v>
      </c>
      <c r="AH1068" s="17">
        <v>8.4662084836221105E-2</v>
      </c>
      <c r="AI1068" s="17">
        <v>5.3926898526891497E-2</v>
      </c>
      <c r="AJ1068" s="17">
        <v>0.105707624823768</v>
      </c>
      <c r="AK1068" s="17">
        <v>7.5169511378599604E-2</v>
      </c>
      <c r="AL1068" s="17">
        <v>0.17969424523428701</v>
      </c>
      <c r="AM1068" s="17"/>
      <c r="AN1068" s="17">
        <v>0.110181166035211</v>
      </c>
      <c r="AO1068" s="17">
        <v>9.4439040770358598E-2</v>
      </c>
      <c r="AP1068" s="17">
        <v>8.6154154285222107E-2</v>
      </c>
      <c r="AQ1068" s="17"/>
      <c r="AR1068" s="17">
        <v>5.8525716950494001E-2</v>
      </c>
      <c r="AS1068" s="17">
        <v>7.8717560527691993E-2</v>
      </c>
      <c r="AT1068" s="17">
        <v>0.114646783729042</v>
      </c>
      <c r="AU1068" s="17"/>
      <c r="AV1068" s="17">
        <v>4.1066126666575498E-2</v>
      </c>
      <c r="AW1068" s="17">
        <v>8.9972367430393094E-2</v>
      </c>
      <c r="AX1068" s="17">
        <v>0.121092264042027</v>
      </c>
      <c r="AY1068" s="17"/>
      <c r="AZ1068" s="17">
        <v>7.7646213991828902E-2</v>
      </c>
      <c r="BA1068" s="17">
        <v>0.18375629143791</v>
      </c>
    </row>
    <row r="1069" spans="2:53" x14ac:dyDescent="0.35">
      <c r="C1069" s="17"/>
      <c r="D1069" s="17"/>
      <c r="E1069" s="17"/>
      <c r="F1069" s="17"/>
      <c r="G1069" s="17"/>
      <c r="H1069" s="17"/>
      <c r="I1069" s="17"/>
      <c r="J1069" s="17"/>
      <c r="K1069" s="17"/>
      <c r="L1069" s="17"/>
      <c r="M1069" s="17"/>
      <c r="N1069" s="17"/>
      <c r="O1069" s="17"/>
      <c r="P1069" s="17"/>
      <c r="Q1069" s="17"/>
      <c r="R1069" s="17"/>
      <c r="S1069" s="17"/>
      <c r="T1069" s="17"/>
      <c r="U1069" s="17"/>
      <c r="V1069" s="17"/>
      <c r="W1069" s="17"/>
      <c r="X1069" s="17"/>
      <c r="Y1069" s="17"/>
      <c r="Z1069" s="17"/>
      <c r="AA1069" s="17"/>
      <c r="AB1069" s="17"/>
      <c r="AC1069" s="17"/>
      <c r="AD1069" s="17"/>
      <c r="AE1069" s="17"/>
      <c r="AF1069" s="17"/>
      <c r="AG1069" s="17"/>
      <c r="AH1069" s="17"/>
      <c r="AI1069" s="17"/>
      <c r="AJ1069" s="17"/>
      <c r="AK1069" s="17"/>
      <c r="AL1069" s="17"/>
      <c r="AM1069" s="17"/>
      <c r="AN1069" s="17"/>
      <c r="AO1069" s="17"/>
      <c r="AP1069" s="17"/>
      <c r="AQ1069" s="17"/>
      <c r="AR1069" s="17"/>
      <c r="AS1069" s="17"/>
      <c r="AT1069" s="17"/>
      <c r="AU1069" s="17"/>
      <c r="AV1069" s="17"/>
      <c r="AW1069" s="17"/>
      <c r="AX1069" s="17"/>
      <c r="AY1069" s="17"/>
      <c r="AZ1069" s="17"/>
      <c r="BA1069" s="17"/>
    </row>
    <row r="1070" spans="2:53" x14ac:dyDescent="0.35">
      <c r="B1070" s="6" t="s">
        <v>464</v>
      </c>
      <c r="C1070" s="17"/>
      <c r="D1070" s="17"/>
      <c r="E1070" s="17"/>
      <c r="F1070" s="17"/>
      <c r="G1070" s="17"/>
      <c r="H1070" s="17"/>
      <c r="I1070" s="17"/>
      <c r="J1070" s="17"/>
      <c r="K1070" s="17"/>
      <c r="L1070" s="17"/>
      <c r="M1070" s="17"/>
      <c r="N1070" s="17"/>
      <c r="O1070" s="17"/>
      <c r="P1070" s="17"/>
      <c r="Q1070" s="17"/>
      <c r="R1070" s="17"/>
      <c r="S1070" s="17"/>
      <c r="T1070" s="17"/>
      <c r="U1070" s="17"/>
      <c r="V1070" s="17"/>
      <c r="W1070" s="17"/>
      <c r="X1070" s="17"/>
      <c r="Y1070" s="17"/>
      <c r="Z1070" s="17"/>
      <c r="AA1070" s="17"/>
      <c r="AB1070" s="17"/>
      <c r="AC1070" s="17"/>
      <c r="AD1070" s="17"/>
      <c r="AE1070" s="17"/>
      <c r="AF1070" s="17"/>
      <c r="AG1070" s="17"/>
      <c r="AH1070" s="17"/>
      <c r="AI1070" s="17"/>
      <c r="AJ1070" s="17"/>
      <c r="AK1070" s="17"/>
      <c r="AL1070" s="17"/>
      <c r="AM1070" s="17"/>
      <c r="AN1070" s="17"/>
      <c r="AO1070" s="17"/>
      <c r="AP1070" s="17"/>
      <c r="AQ1070" s="17"/>
      <c r="AR1070" s="17"/>
      <c r="AS1070" s="17"/>
      <c r="AT1070" s="17"/>
      <c r="AU1070" s="17"/>
      <c r="AV1070" s="17"/>
      <c r="AW1070" s="17"/>
      <c r="AX1070" s="17"/>
      <c r="AY1070" s="17"/>
      <c r="AZ1070" s="17"/>
      <c r="BA1070" s="17"/>
    </row>
    <row r="1071" spans="2:53" x14ac:dyDescent="0.35">
      <c r="B1071" s="21" t="s">
        <v>86</v>
      </c>
      <c r="C1071" s="17"/>
      <c r="D1071" s="17"/>
      <c r="E1071" s="17"/>
      <c r="F1071" s="17"/>
      <c r="G1071" s="17"/>
      <c r="H1071" s="17"/>
      <c r="I1071" s="17"/>
      <c r="J1071" s="17"/>
      <c r="K1071" s="17"/>
      <c r="L1071" s="17"/>
      <c r="M1071" s="17"/>
      <c r="N1071" s="17"/>
      <c r="O1071" s="17"/>
      <c r="P1071" s="17"/>
      <c r="Q1071" s="17"/>
      <c r="R1071" s="17"/>
      <c r="S1071" s="17"/>
      <c r="T1071" s="17"/>
      <c r="U1071" s="17"/>
      <c r="V1071" s="17"/>
      <c r="W1071" s="17"/>
      <c r="X1071" s="17"/>
      <c r="Y1071" s="17"/>
      <c r="Z1071" s="17"/>
      <c r="AA1071" s="17"/>
      <c r="AB1071" s="17"/>
      <c r="AC1071" s="17"/>
      <c r="AD1071" s="17"/>
      <c r="AE1071" s="17"/>
      <c r="AF1071" s="17"/>
      <c r="AG1071" s="17"/>
      <c r="AH1071" s="17"/>
      <c r="AI1071" s="17"/>
      <c r="AJ1071" s="17"/>
      <c r="AK1071" s="17"/>
      <c r="AL1071" s="17"/>
      <c r="AM1071" s="17"/>
      <c r="AN1071" s="17"/>
      <c r="AO1071" s="17"/>
      <c r="AP1071" s="17"/>
      <c r="AQ1071" s="17"/>
      <c r="AR1071" s="17"/>
      <c r="AS1071" s="17"/>
      <c r="AT1071" s="17"/>
      <c r="AU1071" s="17"/>
      <c r="AV1071" s="17"/>
      <c r="AW1071" s="17"/>
      <c r="AX1071" s="17"/>
      <c r="AY1071" s="17"/>
      <c r="AZ1071" s="17"/>
      <c r="BA1071" s="17"/>
    </row>
    <row r="1072" spans="2:53" x14ac:dyDescent="0.35">
      <c r="B1072" t="s">
        <v>449</v>
      </c>
      <c r="C1072" s="17">
        <v>9.7160654306953503E-2</v>
      </c>
      <c r="D1072" s="17">
        <v>0.104369576692175</v>
      </c>
      <c r="E1072" s="17">
        <v>9.0977079107123202E-2</v>
      </c>
      <c r="F1072" s="17"/>
      <c r="G1072" s="17">
        <v>0.12757882927836001</v>
      </c>
      <c r="H1072" s="17">
        <v>0.201020533101233</v>
      </c>
      <c r="I1072" s="17">
        <v>0.106636246354023</v>
      </c>
      <c r="J1072" s="17">
        <v>5.5926296710680001E-2</v>
      </c>
      <c r="K1072" s="17">
        <v>7.9209203278179804E-2</v>
      </c>
      <c r="L1072" s="17">
        <v>5.8593712033600899E-2</v>
      </c>
      <c r="M1072" s="17"/>
      <c r="N1072" s="17">
        <v>8.4372297424047296E-2</v>
      </c>
      <c r="O1072" s="17">
        <v>0.10557948386449501</v>
      </c>
      <c r="P1072" s="17"/>
      <c r="Q1072" s="17">
        <v>0.146509149152039</v>
      </c>
      <c r="R1072" s="17">
        <v>0.16196571047105299</v>
      </c>
      <c r="S1072" s="17">
        <v>6.6402121701497105E-2</v>
      </c>
      <c r="T1072" s="17">
        <v>0.13231613200761799</v>
      </c>
      <c r="U1072" s="17">
        <v>0.101973232247908</v>
      </c>
      <c r="V1072" s="17">
        <v>7.2773403975081793E-2</v>
      </c>
      <c r="W1072" s="17">
        <v>6.5586356603617404E-2</v>
      </c>
      <c r="X1072" s="17">
        <v>7.4243917507128804E-2</v>
      </c>
      <c r="Y1072" s="17">
        <v>6.8222006571247606E-2</v>
      </c>
      <c r="Z1072" s="17">
        <v>4.6666348975687701E-2</v>
      </c>
      <c r="AA1072" s="17">
        <v>5.4904610080555E-2</v>
      </c>
      <c r="AB1072" s="17">
        <v>7.5517945170619702E-2</v>
      </c>
      <c r="AC1072" s="17">
        <v>0.16929366276352201</v>
      </c>
      <c r="AD1072" s="17">
        <v>0.26822634088744701</v>
      </c>
      <c r="AE1072" s="17">
        <v>0.112202571079321</v>
      </c>
      <c r="AF1072" s="17"/>
      <c r="AG1072" s="17">
        <v>0.14554339551749401</v>
      </c>
      <c r="AH1072" s="17">
        <v>7.6640875681375495E-2</v>
      </c>
      <c r="AI1072" s="17">
        <v>0.207654022536822</v>
      </c>
      <c r="AJ1072" s="17">
        <v>9.4135441717045895E-2</v>
      </c>
      <c r="AK1072" s="17">
        <v>7.6391995096263196E-2</v>
      </c>
      <c r="AL1072" s="17">
        <v>7.7323246855044506E-2</v>
      </c>
      <c r="AM1072" s="17"/>
      <c r="AN1072" s="17">
        <v>0.135776707859387</v>
      </c>
      <c r="AO1072" s="17">
        <v>9.7875580047959806E-2</v>
      </c>
      <c r="AP1072" s="17">
        <v>7.9836795484099596E-2</v>
      </c>
      <c r="AQ1072" s="17"/>
      <c r="AR1072" s="17">
        <v>0.22273824808751699</v>
      </c>
      <c r="AS1072" s="17">
        <v>9.1805336351497902E-2</v>
      </c>
      <c r="AT1072" s="17">
        <v>8.9049333864427899E-2</v>
      </c>
      <c r="AU1072" s="17"/>
      <c r="AV1072" s="17">
        <v>0.26306436160724</v>
      </c>
      <c r="AW1072" s="17">
        <v>7.6954795492087696E-2</v>
      </c>
      <c r="AX1072" s="17">
        <v>9.22940129756952E-2</v>
      </c>
      <c r="AY1072" s="17"/>
      <c r="AZ1072" s="17">
        <v>0.10042305493055199</v>
      </c>
      <c r="BA1072" s="17">
        <v>9.28318678613647E-2</v>
      </c>
    </row>
    <row r="1073" spans="2:53" x14ac:dyDescent="0.35">
      <c r="B1073" t="s">
        <v>450</v>
      </c>
      <c r="C1073" s="17">
        <v>0.17842881651800499</v>
      </c>
      <c r="D1073" s="17">
        <v>0.19155027076317199</v>
      </c>
      <c r="E1073" s="17">
        <v>0.16661690398350901</v>
      </c>
      <c r="F1073" s="17"/>
      <c r="G1073" s="17">
        <v>0.25155686762325802</v>
      </c>
      <c r="H1073" s="17">
        <v>0.18338826607532999</v>
      </c>
      <c r="I1073" s="17">
        <v>0.183431987113575</v>
      </c>
      <c r="J1073" s="17">
        <v>0.183429322758005</v>
      </c>
      <c r="K1073" s="17">
        <v>0.14861874735689801</v>
      </c>
      <c r="L1073" s="17">
        <v>0.15870214130958599</v>
      </c>
      <c r="M1073" s="17"/>
      <c r="N1073" s="17">
        <v>0.18842698182300799</v>
      </c>
      <c r="O1073" s="17">
        <v>0.171846825542804</v>
      </c>
      <c r="P1073" s="17"/>
      <c r="Q1073" s="17">
        <v>0.20320517298136501</v>
      </c>
      <c r="R1073" s="17">
        <v>0.15827473306474901</v>
      </c>
      <c r="S1073" s="17">
        <v>0.188078229686755</v>
      </c>
      <c r="T1073" s="17">
        <v>0.220755468714252</v>
      </c>
      <c r="U1073" s="17">
        <v>0.16571314548962299</v>
      </c>
      <c r="V1073" s="17">
        <v>0.14618154718766799</v>
      </c>
      <c r="W1073" s="17">
        <v>0.157143567135797</v>
      </c>
      <c r="X1073" s="17">
        <v>0.17283703685413199</v>
      </c>
      <c r="Y1073" s="17">
        <v>0.18739586653040899</v>
      </c>
      <c r="Z1073" s="17">
        <v>0.16679947506963999</v>
      </c>
      <c r="AA1073" s="17">
        <v>0.206075411778749</v>
      </c>
      <c r="AB1073" s="17">
        <v>0.19974470688600099</v>
      </c>
      <c r="AC1073" s="17">
        <v>0.16509806483040201</v>
      </c>
      <c r="AD1073" s="17">
        <v>0.20996652291930101</v>
      </c>
      <c r="AE1073" s="17">
        <v>0.152616326810979</v>
      </c>
      <c r="AF1073" s="17"/>
      <c r="AG1073" s="17">
        <v>0.26382254556187801</v>
      </c>
      <c r="AH1073" s="17">
        <v>0.10876425500209499</v>
      </c>
      <c r="AI1073" s="17">
        <v>0.22607266141010501</v>
      </c>
      <c r="AJ1073" s="17">
        <v>0.237544569882712</v>
      </c>
      <c r="AK1073" s="17">
        <v>0.216895661631368</v>
      </c>
      <c r="AL1073" s="17">
        <v>0.14164018758836799</v>
      </c>
      <c r="AM1073" s="17"/>
      <c r="AN1073" s="17">
        <v>0.20108379598888099</v>
      </c>
      <c r="AO1073" s="17">
        <v>0.232900705281163</v>
      </c>
      <c r="AP1073" s="17">
        <v>0.16078057459805301</v>
      </c>
      <c r="AQ1073" s="17"/>
      <c r="AR1073" s="17">
        <v>0.27342729392304899</v>
      </c>
      <c r="AS1073" s="17">
        <v>0.23896544758272301</v>
      </c>
      <c r="AT1073" s="17">
        <v>0.141142136671254</v>
      </c>
      <c r="AU1073" s="17"/>
      <c r="AV1073" s="17">
        <v>0.20226021882387701</v>
      </c>
      <c r="AW1073" s="17">
        <v>0.20872570763812301</v>
      </c>
      <c r="AX1073" s="17">
        <v>0.15475932064738901</v>
      </c>
      <c r="AY1073" s="17"/>
      <c r="AZ1073" s="17">
        <v>0.21954396231272599</v>
      </c>
      <c r="BA1073" s="17">
        <v>0.123874300883974</v>
      </c>
    </row>
    <row r="1074" spans="2:53" x14ac:dyDescent="0.35">
      <c r="B1074" t="s">
        <v>451</v>
      </c>
      <c r="C1074" s="17">
        <v>0.29469277045577003</v>
      </c>
      <c r="D1074" s="17">
        <v>0.33668332524628902</v>
      </c>
      <c r="E1074" s="17">
        <v>0.25469117577379502</v>
      </c>
      <c r="F1074" s="17"/>
      <c r="G1074" s="17">
        <v>0.25196337405159902</v>
      </c>
      <c r="H1074" s="17">
        <v>0.27098843879112899</v>
      </c>
      <c r="I1074" s="17">
        <v>0.30210548276305799</v>
      </c>
      <c r="J1074" s="17">
        <v>0.29931503725690001</v>
      </c>
      <c r="K1074" s="17">
        <v>0.258550044460155</v>
      </c>
      <c r="L1074" s="17">
        <v>0.33974103697292102</v>
      </c>
      <c r="M1074" s="17"/>
      <c r="N1074" s="17">
        <v>0.34457462871437899</v>
      </c>
      <c r="O1074" s="17">
        <v>0.26185455155573301</v>
      </c>
      <c r="P1074" s="17"/>
      <c r="Q1074" s="17">
        <v>0.23026302610364999</v>
      </c>
      <c r="R1074" s="17">
        <v>0.156055841341257</v>
      </c>
      <c r="S1074" s="17">
        <v>0.23221432131237699</v>
      </c>
      <c r="T1074" s="17">
        <v>0.25857769426539901</v>
      </c>
      <c r="U1074" s="17">
        <v>0.28141080205060498</v>
      </c>
      <c r="V1074" s="17">
        <v>0.32179909106119298</v>
      </c>
      <c r="W1074" s="17">
        <v>0.312172246210143</v>
      </c>
      <c r="X1074" s="17">
        <v>0.37543165208649998</v>
      </c>
      <c r="Y1074" s="17">
        <v>0.43936056256427403</v>
      </c>
      <c r="Z1074" s="17">
        <v>0.39014853402571498</v>
      </c>
      <c r="AA1074" s="17">
        <v>0.40030562758284299</v>
      </c>
      <c r="AB1074" s="17">
        <v>0.35870022504923799</v>
      </c>
      <c r="AC1074" s="17">
        <v>0.44909649940971402</v>
      </c>
      <c r="AD1074" s="17">
        <v>0.28688769357267202</v>
      </c>
      <c r="AE1074" s="17">
        <v>0.44740647066627598</v>
      </c>
      <c r="AF1074" s="17"/>
      <c r="AG1074" s="17">
        <v>0.37390546100951</v>
      </c>
      <c r="AH1074" s="17">
        <v>0.29003884405860098</v>
      </c>
      <c r="AI1074" s="17">
        <v>0.28935027053409101</v>
      </c>
      <c r="AJ1074" s="17">
        <v>0.33838392385544802</v>
      </c>
      <c r="AK1074" s="17">
        <v>0.318503615690089</v>
      </c>
      <c r="AL1074" s="17">
        <v>0.25942111738075102</v>
      </c>
      <c r="AM1074" s="17"/>
      <c r="AN1074" s="17">
        <v>0.310131978493488</v>
      </c>
      <c r="AO1074" s="17">
        <v>0.30492838419853302</v>
      </c>
      <c r="AP1074" s="17">
        <v>0.31475163713940302</v>
      </c>
      <c r="AQ1074" s="17"/>
      <c r="AR1074" s="17">
        <v>0.244082569113627</v>
      </c>
      <c r="AS1074" s="17">
        <v>0.35378828424214398</v>
      </c>
      <c r="AT1074" s="17">
        <v>0.278821538721229</v>
      </c>
      <c r="AU1074" s="17"/>
      <c r="AV1074" s="17">
        <v>0.29782740559662602</v>
      </c>
      <c r="AW1074" s="17">
        <v>0.32921354765199501</v>
      </c>
      <c r="AX1074" s="17">
        <v>0.27335384621022302</v>
      </c>
      <c r="AY1074" s="17"/>
      <c r="AZ1074" s="17">
        <v>0.301603848783217</v>
      </c>
      <c r="BA1074" s="17">
        <v>0.28552265751137801</v>
      </c>
    </row>
    <row r="1075" spans="2:53" x14ac:dyDescent="0.35">
      <c r="B1075" t="s">
        <v>452</v>
      </c>
      <c r="C1075" s="17">
        <v>0.17564093187455501</v>
      </c>
      <c r="D1075" s="17">
        <v>0.167347679244261</v>
      </c>
      <c r="E1075" s="17">
        <v>0.18378238957267201</v>
      </c>
      <c r="F1075" s="17"/>
      <c r="G1075" s="17">
        <v>0.14364632350048701</v>
      </c>
      <c r="H1075" s="17">
        <v>0.15383840775827101</v>
      </c>
      <c r="I1075" s="17">
        <v>0.18386118407006399</v>
      </c>
      <c r="J1075" s="17">
        <v>0.14460772197677399</v>
      </c>
      <c r="K1075" s="17">
        <v>0.19046234920911501</v>
      </c>
      <c r="L1075" s="17">
        <v>0.20670751130510401</v>
      </c>
      <c r="M1075" s="17"/>
      <c r="N1075" s="17">
        <v>0.16743805555542199</v>
      </c>
      <c r="O1075" s="17">
        <v>0.18104104842155899</v>
      </c>
      <c r="P1075" s="17"/>
      <c r="Q1075" s="17">
        <v>0.110616120682622</v>
      </c>
      <c r="R1075" s="17">
        <v>0.18183250036291301</v>
      </c>
      <c r="S1075" s="17">
        <v>0.20459289996819999</v>
      </c>
      <c r="T1075" s="17">
        <v>0.151736895254766</v>
      </c>
      <c r="U1075" s="17">
        <v>0.18222134520779701</v>
      </c>
      <c r="V1075" s="17">
        <v>0.209825189864285</v>
      </c>
      <c r="W1075" s="17">
        <v>0.27458785773032701</v>
      </c>
      <c r="X1075" s="17">
        <v>0.19068144700623399</v>
      </c>
      <c r="Y1075" s="17">
        <v>9.7389285311160603E-2</v>
      </c>
      <c r="Z1075" s="17">
        <v>0.19341671030903301</v>
      </c>
      <c r="AA1075" s="17">
        <v>0.115159011616542</v>
      </c>
      <c r="AB1075" s="17">
        <v>0.141447574905391</v>
      </c>
      <c r="AC1075" s="17">
        <v>0.16730815609813399</v>
      </c>
      <c r="AD1075" s="17">
        <v>0.19619375387287299</v>
      </c>
      <c r="AE1075" s="17">
        <v>4.9169307928750898E-2</v>
      </c>
      <c r="AF1075" s="17"/>
      <c r="AG1075" s="17">
        <v>0.13934507728324999</v>
      </c>
      <c r="AH1075" s="17">
        <v>0.211604926279892</v>
      </c>
      <c r="AI1075" s="17">
        <v>0.15637028612062401</v>
      </c>
      <c r="AJ1075" s="17">
        <v>0.17743694204611499</v>
      </c>
      <c r="AK1075" s="17">
        <v>0.18730999547174801</v>
      </c>
      <c r="AL1075" s="17">
        <v>0.17630508065120001</v>
      </c>
      <c r="AM1075" s="17"/>
      <c r="AN1075" s="17">
        <v>0.164401548854162</v>
      </c>
      <c r="AO1075" s="17">
        <v>0.15929208295841099</v>
      </c>
      <c r="AP1075" s="17">
        <v>0.20266639982162399</v>
      </c>
      <c r="AQ1075" s="17"/>
      <c r="AR1075" s="17">
        <v>0.145905565918828</v>
      </c>
      <c r="AS1075" s="17">
        <v>0.16570280729158501</v>
      </c>
      <c r="AT1075" s="17">
        <v>0.19268845449421601</v>
      </c>
      <c r="AU1075" s="17"/>
      <c r="AV1075" s="17">
        <v>0.15105829224895501</v>
      </c>
      <c r="AW1075" s="17">
        <v>0.17877003480999201</v>
      </c>
      <c r="AX1075" s="17">
        <v>0.186721549349917</v>
      </c>
      <c r="AY1075" s="17"/>
      <c r="AZ1075" s="17">
        <v>0.18735034624487701</v>
      </c>
      <c r="BA1075" s="17">
        <v>0.16010404353368901</v>
      </c>
    </row>
    <row r="1076" spans="2:53" x14ac:dyDescent="0.35">
      <c r="B1076" t="s">
        <v>453</v>
      </c>
      <c r="C1076" s="17">
        <v>0.11440149623114899</v>
      </c>
      <c r="D1076" s="17">
        <v>0.103607811542181</v>
      </c>
      <c r="E1076" s="17">
        <v>0.124589264177973</v>
      </c>
      <c r="F1076" s="17"/>
      <c r="G1076" s="17">
        <v>9.2361268644786998E-2</v>
      </c>
      <c r="H1076" s="17">
        <v>0.11007621143432</v>
      </c>
      <c r="I1076" s="17">
        <v>0.121656676158359</v>
      </c>
      <c r="J1076" s="17">
        <v>0.14872342458410501</v>
      </c>
      <c r="K1076" s="17">
        <v>0.139460668711124</v>
      </c>
      <c r="L1076" s="17">
        <v>8.3396235727574E-2</v>
      </c>
      <c r="M1076" s="17"/>
      <c r="N1076" s="17">
        <v>9.2645813180884801E-2</v>
      </c>
      <c r="O1076" s="17">
        <v>0.128723694867385</v>
      </c>
      <c r="P1076" s="17"/>
      <c r="Q1076" s="17">
        <v>0.11772739543109501</v>
      </c>
      <c r="R1076" s="17">
        <v>0.18894617433380001</v>
      </c>
      <c r="S1076" s="17">
        <v>9.3659496086582597E-2</v>
      </c>
      <c r="T1076" s="17">
        <v>0.14662636666355899</v>
      </c>
      <c r="U1076" s="17">
        <v>0.10385773481331</v>
      </c>
      <c r="V1076" s="17">
        <v>0.11929339810657701</v>
      </c>
      <c r="W1076" s="17">
        <v>8.3244709086379001E-2</v>
      </c>
      <c r="X1076" s="17">
        <v>7.3173064247122402E-2</v>
      </c>
      <c r="Y1076" s="17">
        <v>6.1462831985370399E-2</v>
      </c>
      <c r="Z1076" s="17">
        <v>0.111542941802343</v>
      </c>
      <c r="AA1076" s="17">
        <v>7.9688673370396798E-2</v>
      </c>
      <c r="AB1076" s="17">
        <v>0.12055057468133799</v>
      </c>
      <c r="AC1076" s="17">
        <v>2.4341622431414599E-2</v>
      </c>
      <c r="AD1076" s="17">
        <v>3.8725688747707099E-2</v>
      </c>
      <c r="AE1076" s="17">
        <v>0.12663343476244199</v>
      </c>
      <c r="AF1076" s="17"/>
      <c r="AG1076" s="17">
        <v>1.9049201586747201E-2</v>
      </c>
      <c r="AH1076" s="17">
        <v>0.19992298050147</v>
      </c>
      <c r="AI1076" s="17">
        <v>7.0285016929350505E-2</v>
      </c>
      <c r="AJ1076" s="17">
        <v>6.1171025044599897E-2</v>
      </c>
      <c r="AK1076" s="17">
        <v>9.0282714065346104E-2</v>
      </c>
      <c r="AL1076" s="17">
        <v>0.160761590430261</v>
      </c>
      <c r="AM1076" s="17"/>
      <c r="AN1076" s="17">
        <v>8.1550979626369702E-2</v>
      </c>
      <c r="AO1076" s="17">
        <v>7.4636828430086205E-2</v>
      </c>
      <c r="AP1076" s="17">
        <v>0.13350614670293001</v>
      </c>
      <c r="AQ1076" s="17"/>
      <c r="AR1076" s="17">
        <v>7.0703004410714199E-2</v>
      </c>
      <c r="AS1076" s="17">
        <v>5.08330133719119E-2</v>
      </c>
      <c r="AT1076" s="17">
        <v>0.16602426792532701</v>
      </c>
      <c r="AU1076" s="17"/>
      <c r="AV1076" s="17">
        <v>2.2810296658329302E-2</v>
      </c>
      <c r="AW1076" s="17">
        <v>9.0973977767743894E-2</v>
      </c>
      <c r="AX1076" s="17">
        <v>0.17246920189032</v>
      </c>
      <c r="AY1076" s="17"/>
      <c r="AZ1076" s="17">
        <v>0.106810933139977</v>
      </c>
      <c r="BA1076" s="17">
        <v>0.124473198150825</v>
      </c>
    </row>
    <row r="1077" spans="2:53" x14ac:dyDescent="0.35">
      <c r="B1077" t="s">
        <v>130</v>
      </c>
      <c r="C1077" s="17">
        <v>0.13967533061356799</v>
      </c>
      <c r="D1077" s="17">
        <v>9.6441336511921993E-2</v>
      </c>
      <c r="E1077" s="17">
        <v>0.17934318738492799</v>
      </c>
      <c r="F1077" s="17"/>
      <c r="G1077" s="17">
        <v>0.13289333690150901</v>
      </c>
      <c r="H1077" s="17">
        <v>8.0688142839716301E-2</v>
      </c>
      <c r="I1077" s="17">
        <v>0.102308423540921</v>
      </c>
      <c r="J1077" s="17">
        <v>0.167998196713536</v>
      </c>
      <c r="K1077" s="17">
        <v>0.183698986984528</v>
      </c>
      <c r="L1077" s="17">
        <v>0.152859362651214</v>
      </c>
      <c r="M1077" s="17"/>
      <c r="N1077" s="17">
        <v>0.122542223302259</v>
      </c>
      <c r="O1077" s="17">
        <v>0.150954395748024</v>
      </c>
      <c r="P1077" s="17"/>
      <c r="Q1077" s="17">
        <v>0.19167913564923</v>
      </c>
      <c r="R1077" s="17">
        <v>0.15292504042622801</v>
      </c>
      <c r="S1077" s="17">
        <v>0.21505293124458899</v>
      </c>
      <c r="T1077" s="17">
        <v>8.9987443094405206E-2</v>
      </c>
      <c r="U1077" s="17">
        <v>0.16482374019075699</v>
      </c>
      <c r="V1077" s="17">
        <v>0.13012736980519399</v>
      </c>
      <c r="W1077" s="17">
        <v>0.107265263233737</v>
      </c>
      <c r="X1077" s="17">
        <v>0.11363288229888301</v>
      </c>
      <c r="Y1077" s="17">
        <v>0.14616944703753801</v>
      </c>
      <c r="Z1077" s="17">
        <v>9.1425989817580502E-2</v>
      </c>
      <c r="AA1077" s="17">
        <v>0.14386666557091399</v>
      </c>
      <c r="AB1077" s="17">
        <v>0.10403897330741101</v>
      </c>
      <c r="AC1077" s="17">
        <v>2.48619944668124E-2</v>
      </c>
      <c r="AD1077" s="17">
        <v>0</v>
      </c>
      <c r="AE1077" s="17">
        <v>0.11197188875223101</v>
      </c>
      <c r="AF1077" s="17"/>
      <c r="AG1077" s="17">
        <v>5.8334319041120797E-2</v>
      </c>
      <c r="AH1077" s="17">
        <v>0.11302811847656601</v>
      </c>
      <c r="AI1077" s="17">
        <v>5.0267742469007601E-2</v>
      </c>
      <c r="AJ1077" s="17">
        <v>9.1328097454078896E-2</v>
      </c>
      <c r="AK1077" s="17">
        <v>0.11061601804518501</v>
      </c>
      <c r="AL1077" s="17">
        <v>0.184548777094376</v>
      </c>
      <c r="AM1077" s="17"/>
      <c r="AN1077" s="17">
        <v>0.107054989177712</v>
      </c>
      <c r="AO1077" s="17">
        <v>0.130366419083847</v>
      </c>
      <c r="AP1077" s="17">
        <v>0.10845844625389101</v>
      </c>
      <c r="AQ1077" s="17"/>
      <c r="AR1077" s="17">
        <v>4.31433185462652E-2</v>
      </c>
      <c r="AS1077" s="17">
        <v>9.8905111160138906E-2</v>
      </c>
      <c r="AT1077" s="17">
        <v>0.132274268323546</v>
      </c>
      <c r="AU1077" s="17"/>
      <c r="AV1077" s="17">
        <v>6.2979425064972699E-2</v>
      </c>
      <c r="AW1077" s="17">
        <v>0.115361936640058</v>
      </c>
      <c r="AX1077" s="17">
        <v>0.120402068926457</v>
      </c>
      <c r="AY1077" s="17"/>
      <c r="AZ1077" s="17">
        <v>8.4267854588650604E-2</v>
      </c>
      <c r="BA1077" s="17">
        <v>0.21319393205876999</v>
      </c>
    </row>
    <row r="1078" spans="2:53" x14ac:dyDescent="0.35">
      <c r="C1078" s="17"/>
      <c r="D1078" s="17"/>
      <c r="E1078" s="17"/>
      <c r="F1078" s="17"/>
      <c r="G1078" s="17"/>
      <c r="H1078" s="17"/>
      <c r="I1078" s="17"/>
      <c r="J1078" s="17"/>
      <c r="K1078" s="17"/>
      <c r="L1078" s="17"/>
      <c r="M1078" s="17"/>
      <c r="N1078" s="17"/>
      <c r="O1078" s="17"/>
      <c r="P1078" s="17"/>
      <c r="Q1078" s="17"/>
      <c r="R1078" s="17"/>
      <c r="S1078" s="17"/>
      <c r="T1078" s="17"/>
      <c r="U1078" s="17"/>
      <c r="V1078" s="17"/>
      <c r="W1078" s="17"/>
      <c r="X1078" s="17"/>
      <c r="Y1078" s="17"/>
      <c r="Z1078" s="17"/>
      <c r="AA1078" s="17"/>
      <c r="AB1078" s="17"/>
      <c r="AC1078" s="17"/>
      <c r="AD1078" s="17"/>
      <c r="AE1078" s="17"/>
      <c r="AF1078" s="17"/>
      <c r="AG1078" s="17"/>
      <c r="AH1078" s="17"/>
      <c r="AI1078" s="17"/>
      <c r="AJ1078" s="17"/>
      <c r="AK1078" s="17"/>
      <c r="AL1078" s="17"/>
      <c r="AM1078" s="17"/>
      <c r="AN1078" s="17"/>
      <c r="AO1078" s="17"/>
      <c r="AP1078" s="17"/>
      <c r="AQ1078" s="17"/>
      <c r="AR1078" s="17"/>
      <c r="AS1078" s="17"/>
      <c r="AT1078" s="17"/>
      <c r="AU1078" s="17"/>
      <c r="AV1078" s="17"/>
      <c r="AW1078" s="17"/>
      <c r="AX1078" s="17"/>
      <c r="AY1078" s="17"/>
      <c r="AZ1078" s="17"/>
      <c r="BA1078" s="17"/>
    </row>
    <row r="1079" spans="2:53" x14ac:dyDescent="0.35">
      <c r="B1079" s="6" t="s">
        <v>469</v>
      </c>
      <c r="C1079" s="17"/>
      <c r="D1079" s="17"/>
      <c r="E1079" s="17"/>
      <c r="F1079" s="17"/>
      <c r="G1079" s="17"/>
      <c r="H1079" s="17"/>
      <c r="I1079" s="17"/>
      <c r="J1079" s="17"/>
      <c r="K1079" s="17"/>
      <c r="L1079" s="17"/>
      <c r="M1079" s="17"/>
      <c r="N1079" s="17"/>
      <c r="O1079" s="17"/>
      <c r="P1079" s="17"/>
      <c r="Q1079" s="17"/>
      <c r="R1079" s="17"/>
      <c r="S1079" s="17"/>
      <c r="T1079" s="17"/>
      <c r="U1079" s="17"/>
      <c r="V1079" s="17"/>
      <c r="W1079" s="17"/>
      <c r="X1079" s="17"/>
      <c r="Y1079" s="17"/>
      <c r="Z1079" s="17"/>
      <c r="AA1079" s="17"/>
      <c r="AB1079" s="17"/>
      <c r="AC1079" s="17"/>
      <c r="AD1079" s="17"/>
      <c r="AE1079" s="17"/>
      <c r="AF1079" s="17"/>
      <c r="AG1079" s="17"/>
      <c r="AH1079" s="17"/>
      <c r="AI1079" s="17"/>
      <c r="AJ1079" s="17"/>
      <c r="AK1079" s="17"/>
      <c r="AL1079" s="17"/>
      <c r="AM1079" s="17"/>
      <c r="AN1079" s="17"/>
      <c r="AO1079" s="17"/>
      <c r="AP1079" s="17"/>
      <c r="AQ1079" s="17"/>
      <c r="AR1079" s="17"/>
      <c r="AS1079" s="17"/>
      <c r="AT1079" s="17"/>
      <c r="AU1079" s="17"/>
      <c r="AV1079" s="17"/>
      <c r="AW1079" s="17"/>
      <c r="AX1079" s="17"/>
      <c r="AY1079" s="17"/>
      <c r="AZ1079" s="17"/>
      <c r="BA1079" s="17"/>
    </row>
    <row r="1080" spans="2:53" x14ac:dyDescent="0.35">
      <c r="B1080" s="21" t="s">
        <v>86</v>
      </c>
      <c r="C1080" s="17"/>
      <c r="D1080" s="17"/>
      <c r="E1080" s="17"/>
      <c r="F1080" s="17"/>
      <c r="G1080" s="17"/>
      <c r="H1080" s="17"/>
      <c r="I1080" s="17"/>
      <c r="J1080" s="17"/>
      <c r="K1080" s="17"/>
      <c r="L1080" s="17"/>
      <c r="M1080" s="17"/>
      <c r="N1080" s="17"/>
      <c r="O1080" s="17"/>
      <c r="P1080" s="17"/>
      <c r="Q1080" s="17"/>
      <c r="R1080" s="17"/>
      <c r="S1080" s="17"/>
      <c r="T1080" s="17"/>
      <c r="U1080" s="17"/>
      <c r="V1080" s="17"/>
      <c r="W1080" s="17"/>
      <c r="X1080" s="17"/>
      <c r="Y1080" s="17"/>
      <c r="Z1080" s="17"/>
      <c r="AA1080" s="17"/>
      <c r="AB1080" s="17"/>
      <c r="AC1080" s="17"/>
      <c r="AD1080" s="17"/>
      <c r="AE1080" s="17"/>
      <c r="AF1080" s="17"/>
      <c r="AG1080" s="17"/>
      <c r="AH1080" s="17"/>
      <c r="AI1080" s="17"/>
      <c r="AJ1080" s="17"/>
      <c r="AK1080" s="17"/>
      <c r="AL1080" s="17"/>
      <c r="AM1080" s="17"/>
      <c r="AN1080" s="17"/>
      <c r="AO1080" s="17"/>
      <c r="AP1080" s="17"/>
      <c r="AQ1080" s="17"/>
      <c r="AR1080" s="17"/>
      <c r="AS1080" s="17"/>
      <c r="AT1080" s="17"/>
      <c r="AU1080" s="17"/>
      <c r="AV1080" s="17"/>
      <c r="AW1080" s="17"/>
      <c r="AX1080" s="17"/>
      <c r="AY1080" s="17"/>
      <c r="AZ1080" s="17"/>
      <c r="BA1080" s="17"/>
    </row>
    <row r="1081" spans="2:53" x14ac:dyDescent="0.35">
      <c r="B1081" t="s">
        <v>188</v>
      </c>
      <c r="C1081" s="17">
        <v>0.10797437561544</v>
      </c>
      <c r="D1081" s="17">
        <v>0.114010060580355</v>
      </c>
      <c r="E1081" s="17">
        <v>0.102892378917365</v>
      </c>
      <c r="F1081" s="17"/>
      <c r="G1081" s="17">
        <v>0.110840663127049</v>
      </c>
      <c r="H1081" s="17">
        <v>7.8246817867410098E-2</v>
      </c>
      <c r="I1081" s="17">
        <v>0.10704524947324499</v>
      </c>
      <c r="J1081" s="17">
        <v>9.6973248799591599E-2</v>
      </c>
      <c r="K1081" s="17">
        <v>0.11142329153861601</v>
      </c>
      <c r="L1081" s="17">
        <v>0.12922687650800599</v>
      </c>
      <c r="M1081" s="17"/>
      <c r="N1081" s="17">
        <v>9.5717394798890701E-2</v>
      </c>
      <c r="O1081" s="17">
        <v>0.1160433897452</v>
      </c>
      <c r="P1081" s="17"/>
      <c r="Q1081" s="17">
        <v>0.10469928649875899</v>
      </c>
      <c r="R1081" s="17">
        <v>0.106366084923781</v>
      </c>
      <c r="S1081" s="17">
        <v>0.17275815912070999</v>
      </c>
      <c r="T1081" s="17">
        <v>0.120308979275325</v>
      </c>
      <c r="U1081" s="17">
        <v>8.4715216490067399E-2</v>
      </c>
      <c r="V1081" s="17">
        <v>6.2024193188316597E-2</v>
      </c>
      <c r="W1081" s="17">
        <v>0.16011484177132601</v>
      </c>
      <c r="X1081" s="17">
        <v>0.101951599082915</v>
      </c>
      <c r="Y1081" s="17">
        <v>5.9751556846669898E-2</v>
      </c>
      <c r="Z1081" s="17">
        <v>9.8735736716854205E-2</v>
      </c>
      <c r="AA1081" s="17">
        <v>5.3635574441401601E-2</v>
      </c>
      <c r="AB1081" s="17">
        <v>0.155143257936107</v>
      </c>
      <c r="AC1081" s="17">
        <v>6.7512471118009204E-2</v>
      </c>
      <c r="AD1081" s="17">
        <v>7.4024836762226404E-2</v>
      </c>
      <c r="AE1081" s="17">
        <v>9.5342076545480395E-2</v>
      </c>
      <c r="AF1081" s="17"/>
      <c r="AG1081" s="17">
        <v>4.9517712040954898E-2</v>
      </c>
      <c r="AH1081" s="17">
        <v>0.173638623202166</v>
      </c>
      <c r="AI1081" s="17">
        <v>5.6077838442777798E-2</v>
      </c>
      <c r="AJ1081" s="17">
        <v>8.7918313957209407E-2</v>
      </c>
      <c r="AK1081" s="17">
        <v>9.8513994967714E-2</v>
      </c>
      <c r="AL1081" s="17">
        <v>0.12727098684620999</v>
      </c>
      <c r="AM1081" s="17"/>
      <c r="AN1081" s="17">
        <v>6.4218149335188102E-2</v>
      </c>
      <c r="AO1081" s="17">
        <v>7.7444489136110906E-2</v>
      </c>
      <c r="AP1081" s="17">
        <v>0.15837479692995499</v>
      </c>
      <c r="AQ1081" s="17"/>
      <c r="AR1081" s="17">
        <v>9.0963683394634898E-2</v>
      </c>
      <c r="AS1081" s="17">
        <v>6.9974763617959498E-2</v>
      </c>
      <c r="AT1081" s="17">
        <v>0.14182076630113899</v>
      </c>
      <c r="AU1081" s="17"/>
      <c r="AV1081" s="17">
        <v>0.16118526985109399</v>
      </c>
      <c r="AW1081" s="17">
        <v>8.6013286451320795E-2</v>
      </c>
      <c r="AX1081" s="17">
        <v>0.13091562686004299</v>
      </c>
      <c r="AY1081" s="17"/>
      <c r="AZ1081" s="17">
        <v>0.10656655362615999</v>
      </c>
      <c r="BA1081" s="17">
        <v>0.109842374505864</v>
      </c>
    </row>
    <row r="1082" spans="2:53" x14ac:dyDescent="0.35">
      <c r="B1082" t="s">
        <v>189</v>
      </c>
      <c r="C1082" s="17">
        <v>0.20353515221249099</v>
      </c>
      <c r="D1082" s="17">
        <v>0.20687050417539299</v>
      </c>
      <c r="E1082" s="17">
        <v>0.20124127534123301</v>
      </c>
      <c r="F1082" s="17"/>
      <c r="G1082" s="17">
        <v>0.23420464560092499</v>
      </c>
      <c r="H1082" s="17">
        <v>0.14027458112901001</v>
      </c>
      <c r="I1082" s="17">
        <v>0.21449003889325899</v>
      </c>
      <c r="J1082" s="17">
        <v>0.21587854527523601</v>
      </c>
      <c r="K1082" s="17">
        <v>0.200443560600815</v>
      </c>
      <c r="L1082" s="17">
        <v>0.21430499628264199</v>
      </c>
      <c r="M1082" s="17"/>
      <c r="N1082" s="17">
        <v>0.20392674193891999</v>
      </c>
      <c r="O1082" s="17">
        <v>0.20327736091111601</v>
      </c>
      <c r="P1082" s="17"/>
      <c r="Q1082" s="17">
        <v>0.16855146625228601</v>
      </c>
      <c r="R1082" s="17">
        <v>0.24494451785292301</v>
      </c>
      <c r="S1082" s="17">
        <v>0.17885818011994001</v>
      </c>
      <c r="T1082" s="17">
        <v>0.159933139563389</v>
      </c>
      <c r="U1082" s="17">
        <v>0.23458775820715</v>
      </c>
      <c r="V1082" s="17">
        <v>0.27277759108751898</v>
      </c>
      <c r="W1082" s="17">
        <v>0.192050122447747</v>
      </c>
      <c r="X1082" s="17">
        <v>0.19707416283288001</v>
      </c>
      <c r="Y1082" s="17">
        <v>0.178079759311461</v>
      </c>
      <c r="Z1082" s="17">
        <v>0.242487883125414</v>
      </c>
      <c r="AA1082" s="17">
        <v>0.22406412770216499</v>
      </c>
      <c r="AB1082" s="17">
        <v>0.150674806977804</v>
      </c>
      <c r="AC1082" s="17">
        <v>0.14255083493852599</v>
      </c>
      <c r="AD1082" s="17">
        <v>0.42457815629635298</v>
      </c>
      <c r="AE1082" s="17">
        <v>0.175526098513307</v>
      </c>
      <c r="AF1082" s="17"/>
      <c r="AG1082" s="17">
        <v>0.26812291287558998</v>
      </c>
      <c r="AH1082" s="17">
        <v>0.20846321937866599</v>
      </c>
      <c r="AI1082" s="17">
        <v>0.20197829276754001</v>
      </c>
      <c r="AJ1082" s="17">
        <v>0.212164090368862</v>
      </c>
      <c r="AK1082" s="17">
        <v>0.17755169433388901</v>
      </c>
      <c r="AL1082" s="17">
        <v>0.18639644185193799</v>
      </c>
      <c r="AM1082" s="17"/>
      <c r="AN1082" s="17">
        <v>0.20137353465029501</v>
      </c>
      <c r="AO1082" s="17">
        <v>0.194067527297897</v>
      </c>
      <c r="AP1082" s="17">
        <v>0.21898414785661999</v>
      </c>
      <c r="AQ1082" s="17"/>
      <c r="AR1082" s="17">
        <v>0.17108631538521901</v>
      </c>
      <c r="AS1082" s="17">
        <v>0.22391445272639701</v>
      </c>
      <c r="AT1082" s="17">
        <v>0.20386079746060901</v>
      </c>
      <c r="AU1082" s="17"/>
      <c r="AV1082" s="17">
        <v>0.17176185211261599</v>
      </c>
      <c r="AW1082" s="17">
        <v>0.21977108751504801</v>
      </c>
      <c r="AX1082" s="17">
        <v>0.19603052074598401</v>
      </c>
      <c r="AY1082" s="17"/>
      <c r="AZ1082" s="17">
        <v>0.21753917591133301</v>
      </c>
      <c r="BA1082" s="17">
        <v>0.184953612124267</v>
      </c>
    </row>
    <row r="1083" spans="2:53" x14ac:dyDescent="0.35">
      <c r="B1083" t="s">
        <v>190</v>
      </c>
      <c r="C1083" s="17">
        <v>0.30815947759399398</v>
      </c>
      <c r="D1083" s="17">
        <v>0.29754136283749</v>
      </c>
      <c r="E1083" s="17">
        <v>0.31745628767836898</v>
      </c>
      <c r="F1083" s="17"/>
      <c r="G1083" s="17">
        <v>0.21347159715550201</v>
      </c>
      <c r="H1083" s="17">
        <v>0.30164155283740102</v>
      </c>
      <c r="I1083" s="17">
        <v>0.31490939129053402</v>
      </c>
      <c r="J1083" s="17">
        <v>0.31059563681948299</v>
      </c>
      <c r="K1083" s="17">
        <v>0.31616851616851499</v>
      </c>
      <c r="L1083" s="17">
        <v>0.33874051354356499</v>
      </c>
      <c r="M1083" s="17"/>
      <c r="N1083" s="17">
        <v>0.30879860906355</v>
      </c>
      <c r="O1083" s="17">
        <v>0.30773872464220098</v>
      </c>
      <c r="P1083" s="17"/>
      <c r="Q1083" s="17">
        <v>0.28341540814590299</v>
      </c>
      <c r="R1083" s="17">
        <v>0.239661948000506</v>
      </c>
      <c r="S1083" s="17">
        <v>0.27044578395797197</v>
      </c>
      <c r="T1083" s="17">
        <v>0.31876432908550301</v>
      </c>
      <c r="U1083" s="17">
        <v>0.33156315711030299</v>
      </c>
      <c r="V1083" s="17">
        <v>0.317984035928009</v>
      </c>
      <c r="W1083" s="17">
        <v>0.31370686367828898</v>
      </c>
      <c r="X1083" s="17">
        <v>0.33211731880855699</v>
      </c>
      <c r="Y1083" s="17">
        <v>0.38740677783977201</v>
      </c>
      <c r="Z1083" s="17">
        <v>0.249797753461074</v>
      </c>
      <c r="AA1083" s="17">
        <v>0.34593446186113402</v>
      </c>
      <c r="AB1083" s="17">
        <v>0.35175879545126598</v>
      </c>
      <c r="AC1083" s="17">
        <v>0.19433417030787301</v>
      </c>
      <c r="AD1083" s="17">
        <v>0.140774257465516</v>
      </c>
      <c r="AE1083" s="17">
        <v>0.32409883118609101</v>
      </c>
      <c r="AF1083" s="17"/>
      <c r="AG1083" s="17">
        <v>0.25813796291375701</v>
      </c>
      <c r="AH1083" s="17">
        <v>0.25930439946924899</v>
      </c>
      <c r="AI1083" s="17">
        <v>0.29582189860347002</v>
      </c>
      <c r="AJ1083" s="17">
        <v>0.25676113023387798</v>
      </c>
      <c r="AK1083" s="17">
        <v>0.33359755739666402</v>
      </c>
      <c r="AL1083" s="17">
        <v>0.325894826723019</v>
      </c>
      <c r="AM1083" s="17"/>
      <c r="AN1083" s="17">
        <v>0.30828780795956601</v>
      </c>
      <c r="AO1083" s="17">
        <v>0.34308256184693597</v>
      </c>
      <c r="AP1083" s="17">
        <v>0.263902106216864</v>
      </c>
      <c r="AQ1083" s="17"/>
      <c r="AR1083" s="17">
        <v>0.21045837492220101</v>
      </c>
      <c r="AS1083" s="17">
        <v>0.311153908448769</v>
      </c>
      <c r="AT1083" s="17">
        <v>0.29480247103686402</v>
      </c>
      <c r="AU1083" s="17"/>
      <c r="AV1083" s="17">
        <v>0.208691149571719</v>
      </c>
      <c r="AW1083" s="17">
        <v>0.32695814699430498</v>
      </c>
      <c r="AX1083" s="17">
        <v>0.28193718112248201</v>
      </c>
      <c r="AY1083" s="17"/>
      <c r="AZ1083" s="17">
        <v>0.26853977673152002</v>
      </c>
      <c r="BA1083" s="17">
        <v>0.36072972995084901</v>
      </c>
    </row>
    <row r="1084" spans="2:53" x14ac:dyDescent="0.35">
      <c r="B1084" t="s">
        <v>191</v>
      </c>
      <c r="C1084" s="17">
        <v>0.27118100266179501</v>
      </c>
      <c r="D1084" s="17">
        <v>0.278597797543364</v>
      </c>
      <c r="E1084" s="17">
        <v>0.26328021956880698</v>
      </c>
      <c r="F1084" s="17"/>
      <c r="G1084" s="17">
        <v>0.35503946666092301</v>
      </c>
      <c r="H1084" s="17">
        <v>0.332934214971985</v>
      </c>
      <c r="I1084" s="17">
        <v>0.26467706511025602</v>
      </c>
      <c r="J1084" s="17">
        <v>0.26837574691141602</v>
      </c>
      <c r="K1084" s="17">
        <v>0.249077570071566</v>
      </c>
      <c r="L1084" s="17">
        <v>0.22247107715784201</v>
      </c>
      <c r="M1084" s="17"/>
      <c r="N1084" s="17">
        <v>0.282094885851364</v>
      </c>
      <c r="O1084" s="17">
        <v>0.26399617639950002</v>
      </c>
      <c r="P1084" s="17"/>
      <c r="Q1084" s="17">
        <v>0.26527763597520598</v>
      </c>
      <c r="R1084" s="17">
        <v>0.23748692202135599</v>
      </c>
      <c r="S1084" s="17">
        <v>0.28934657577517098</v>
      </c>
      <c r="T1084" s="17">
        <v>0.32236536035354402</v>
      </c>
      <c r="U1084" s="17">
        <v>0.25215803141344101</v>
      </c>
      <c r="V1084" s="17">
        <v>0.25149121047253098</v>
      </c>
      <c r="W1084" s="17">
        <v>0.229714525344898</v>
      </c>
      <c r="X1084" s="17">
        <v>0.24506040437839599</v>
      </c>
      <c r="Y1084" s="17">
        <v>0.303714986080243</v>
      </c>
      <c r="Z1084" s="17">
        <v>0.30639337470578298</v>
      </c>
      <c r="AA1084" s="17">
        <v>0.22249244948615299</v>
      </c>
      <c r="AB1084" s="17">
        <v>0.243866594730028</v>
      </c>
      <c r="AC1084" s="17">
        <v>0.43211144428741299</v>
      </c>
      <c r="AD1084" s="17">
        <v>0.30404680854900101</v>
      </c>
      <c r="AE1084" s="17">
        <v>0.35343669699963098</v>
      </c>
      <c r="AF1084" s="17"/>
      <c r="AG1084" s="17">
        <v>0.32717456665991701</v>
      </c>
      <c r="AH1084" s="17">
        <v>0.216239890031585</v>
      </c>
      <c r="AI1084" s="17">
        <v>0.35198201130185502</v>
      </c>
      <c r="AJ1084" s="17">
        <v>0.35621938577225598</v>
      </c>
      <c r="AK1084" s="17">
        <v>0.26607354056967197</v>
      </c>
      <c r="AL1084" s="17">
        <v>0.24453833171001799</v>
      </c>
      <c r="AM1084" s="17"/>
      <c r="AN1084" s="17">
        <v>0.317562365035507</v>
      </c>
      <c r="AO1084" s="17">
        <v>0.28424837678439602</v>
      </c>
      <c r="AP1084" s="17">
        <v>0.25157910817329898</v>
      </c>
      <c r="AQ1084" s="17"/>
      <c r="AR1084" s="17">
        <v>0.37924952788209798</v>
      </c>
      <c r="AS1084" s="17">
        <v>0.31178916229859899</v>
      </c>
      <c r="AT1084" s="17">
        <v>0.239401538310127</v>
      </c>
      <c r="AU1084" s="17"/>
      <c r="AV1084" s="17">
        <v>0.31644352224929301</v>
      </c>
      <c r="AW1084" s="17">
        <v>0.27536763228287098</v>
      </c>
      <c r="AX1084" s="17">
        <v>0.27011778905771</v>
      </c>
      <c r="AY1084" s="17"/>
      <c r="AZ1084" s="17">
        <v>0.29913682097448802</v>
      </c>
      <c r="BA1084" s="17">
        <v>0.23408722377027599</v>
      </c>
    </row>
    <row r="1085" spans="2:53" x14ac:dyDescent="0.35">
      <c r="B1085" t="s">
        <v>192</v>
      </c>
      <c r="C1085" s="17">
        <v>0.10914999191628</v>
      </c>
      <c r="D1085" s="17">
        <v>0.102980274863398</v>
      </c>
      <c r="E1085" s="17">
        <v>0.11512983849422601</v>
      </c>
      <c r="F1085" s="17"/>
      <c r="G1085" s="17">
        <v>8.6443627455601593E-2</v>
      </c>
      <c r="H1085" s="17">
        <v>0.146902833194195</v>
      </c>
      <c r="I1085" s="17">
        <v>9.88782552327057E-2</v>
      </c>
      <c r="J1085" s="17">
        <v>0.10817682219427401</v>
      </c>
      <c r="K1085" s="17">
        <v>0.122887061620488</v>
      </c>
      <c r="L1085" s="17">
        <v>9.5256536507944398E-2</v>
      </c>
      <c r="M1085" s="17"/>
      <c r="N1085" s="17">
        <v>0.10946236834727401</v>
      </c>
      <c r="O1085" s="17">
        <v>0.10894434830198201</v>
      </c>
      <c r="P1085" s="17"/>
      <c r="Q1085" s="17">
        <v>0.17805620312784601</v>
      </c>
      <c r="R1085" s="17">
        <v>0.17154052720143401</v>
      </c>
      <c r="S1085" s="17">
        <v>8.8591301026207103E-2</v>
      </c>
      <c r="T1085" s="17">
        <v>7.8628191722239102E-2</v>
      </c>
      <c r="U1085" s="17">
        <v>9.6975836779038496E-2</v>
      </c>
      <c r="V1085" s="17">
        <v>9.5722969323624299E-2</v>
      </c>
      <c r="W1085" s="17">
        <v>0.10441364675773999</v>
      </c>
      <c r="X1085" s="17">
        <v>0.12379651489725101</v>
      </c>
      <c r="Y1085" s="17">
        <v>7.1046919921853996E-2</v>
      </c>
      <c r="Z1085" s="17">
        <v>0.102585251990875</v>
      </c>
      <c r="AA1085" s="17">
        <v>0.153873386509146</v>
      </c>
      <c r="AB1085" s="17">
        <v>9.8556544904793694E-2</v>
      </c>
      <c r="AC1085" s="17">
        <v>0.163491079348179</v>
      </c>
      <c r="AD1085" s="17">
        <v>5.6575940926904399E-2</v>
      </c>
      <c r="AE1085" s="17">
        <v>5.15962967554899E-2</v>
      </c>
      <c r="AF1085" s="17"/>
      <c r="AG1085" s="17">
        <v>9.7046845509781196E-2</v>
      </c>
      <c r="AH1085" s="17">
        <v>0.14235386791833399</v>
      </c>
      <c r="AI1085" s="17">
        <v>9.4139958884356903E-2</v>
      </c>
      <c r="AJ1085" s="17">
        <v>8.6937079667795195E-2</v>
      </c>
      <c r="AK1085" s="17">
        <v>0.12426321273205999</v>
      </c>
      <c r="AL1085" s="17">
        <v>0.115899412868815</v>
      </c>
      <c r="AM1085" s="17"/>
      <c r="AN1085" s="17">
        <v>0.108558143019444</v>
      </c>
      <c r="AO1085" s="17">
        <v>0.101157044934659</v>
      </c>
      <c r="AP1085" s="17">
        <v>0.10715984082326099</v>
      </c>
      <c r="AQ1085" s="17"/>
      <c r="AR1085" s="17">
        <v>0.14824209841584701</v>
      </c>
      <c r="AS1085" s="17">
        <v>8.3167712908276195E-2</v>
      </c>
      <c r="AT1085" s="17">
        <v>0.12011442689126101</v>
      </c>
      <c r="AU1085" s="17"/>
      <c r="AV1085" s="17">
        <v>0.14191820621527801</v>
      </c>
      <c r="AW1085" s="17">
        <v>9.1889846756454105E-2</v>
      </c>
      <c r="AX1085" s="17">
        <v>0.12099888221378</v>
      </c>
      <c r="AY1085" s="17"/>
      <c r="AZ1085" s="17">
        <v>0.108217672756499</v>
      </c>
      <c r="BA1085" s="17">
        <v>0.110387059648743</v>
      </c>
    </row>
    <row r="1086" spans="2:53" x14ac:dyDescent="0.35">
      <c r="C1086" s="17"/>
      <c r="D1086" s="17"/>
      <c r="E1086" s="17"/>
      <c r="F1086" s="17"/>
      <c r="G1086" s="17"/>
      <c r="H1086" s="17"/>
      <c r="I1086" s="17"/>
      <c r="J1086" s="17"/>
      <c r="K1086" s="17"/>
      <c r="L1086" s="17"/>
      <c r="M1086" s="17"/>
      <c r="N1086" s="17"/>
      <c r="O1086" s="17"/>
      <c r="P1086" s="17"/>
      <c r="Q1086" s="17"/>
      <c r="R1086" s="17"/>
      <c r="S1086" s="17"/>
      <c r="T1086" s="17"/>
      <c r="U1086" s="17"/>
      <c r="V1086" s="17"/>
      <c r="W1086" s="17"/>
      <c r="X1086" s="17"/>
      <c r="Y1086" s="17"/>
      <c r="Z1086" s="17"/>
      <c r="AA1086" s="17"/>
      <c r="AB1086" s="17"/>
      <c r="AC1086" s="17"/>
      <c r="AD1086" s="17"/>
      <c r="AE1086" s="17"/>
      <c r="AF1086" s="17"/>
      <c r="AG1086" s="17"/>
      <c r="AH1086" s="17"/>
      <c r="AI1086" s="17"/>
      <c r="AJ1086" s="17"/>
      <c r="AK1086" s="17"/>
      <c r="AL1086" s="17"/>
      <c r="AM1086" s="17"/>
      <c r="AN1086" s="17"/>
      <c r="AO1086" s="17"/>
      <c r="AP1086" s="17"/>
      <c r="AQ1086" s="17"/>
      <c r="AR1086" s="17"/>
      <c r="AS1086" s="17"/>
      <c r="AT1086" s="17"/>
      <c r="AU1086" s="17"/>
      <c r="AV1086" s="17"/>
      <c r="AW1086" s="17"/>
      <c r="AX1086" s="17"/>
      <c r="AY1086" s="17"/>
      <c r="AZ1086" s="17"/>
      <c r="BA1086" s="17"/>
    </row>
    <row r="1087" spans="2:53" x14ac:dyDescent="0.35">
      <c r="B1087" s="6" t="s">
        <v>470</v>
      </c>
      <c r="C1087" s="17"/>
      <c r="D1087" s="17"/>
      <c r="E1087" s="17"/>
      <c r="F1087" s="17"/>
      <c r="G1087" s="17"/>
      <c r="H1087" s="17"/>
      <c r="I1087" s="17"/>
      <c r="J1087" s="17"/>
      <c r="K1087" s="17"/>
      <c r="L1087" s="17"/>
      <c r="M1087" s="17"/>
      <c r="N1087" s="17"/>
      <c r="O1087" s="17"/>
      <c r="P1087" s="17"/>
      <c r="Q1087" s="17"/>
      <c r="R1087" s="17"/>
      <c r="S1087" s="17"/>
      <c r="T1087" s="17"/>
      <c r="U1087" s="17"/>
      <c r="V1087" s="17"/>
      <c r="W1087" s="17"/>
      <c r="X1087" s="17"/>
      <c r="Y1087" s="17"/>
      <c r="Z1087" s="17"/>
      <c r="AA1087" s="17"/>
      <c r="AB1087" s="17"/>
      <c r="AC1087" s="17"/>
      <c r="AD1087" s="17"/>
      <c r="AE1087" s="17"/>
      <c r="AF1087" s="17"/>
      <c r="AG1087" s="17"/>
      <c r="AH1087" s="17"/>
      <c r="AI1087" s="17"/>
      <c r="AJ1087" s="17"/>
      <c r="AK1087" s="17"/>
      <c r="AL1087" s="17"/>
      <c r="AM1087" s="17"/>
      <c r="AN1087" s="17"/>
      <c r="AO1087" s="17"/>
      <c r="AP1087" s="17"/>
      <c r="AQ1087" s="17"/>
      <c r="AR1087" s="17"/>
      <c r="AS1087" s="17"/>
      <c r="AT1087" s="17"/>
      <c r="AU1087" s="17"/>
      <c r="AV1087" s="17"/>
      <c r="AW1087" s="17"/>
      <c r="AX1087" s="17"/>
      <c r="AY1087" s="17"/>
      <c r="AZ1087" s="17"/>
      <c r="BA1087" s="17"/>
    </row>
    <row r="1088" spans="2:53" x14ac:dyDescent="0.35">
      <c r="B1088" s="21" t="s">
        <v>86</v>
      </c>
      <c r="C1088" s="17"/>
      <c r="D1088" s="17"/>
      <c r="E1088" s="17"/>
      <c r="F1088" s="17"/>
      <c r="G1088" s="17"/>
      <c r="H1088" s="17"/>
      <c r="I1088" s="17"/>
      <c r="J1088" s="17"/>
      <c r="K1088" s="17"/>
      <c r="L1088" s="17"/>
      <c r="M1088" s="17"/>
      <c r="N1088" s="17"/>
      <c r="O1088" s="17"/>
      <c r="P1088" s="17"/>
      <c r="Q1088" s="17"/>
      <c r="R1088" s="17"/>
      <c r="S1088" s="17"/>
      <c r="T1088" s="17"/>
      <c r="U1088" s="17"/>
      <c r="V1088" s="17"/>
      <c r="W1088" s="17"/>
      <c r="X1088" s="17"/>
      <c r="Y1088" s="17"/>
      <c r="Z1088" s="17"/>
      <c r="AA1088" s="17"/>
      <c r="AB1088" s="17"/>
      <c r="AC1088" s="17"/>
      <c r="AD1088" s="17"/>
      <c r="AE1088" s="17"/>
      <c r="AF1088" s="17"/>
      <c r="AG1088" s="17"/>
      <c r="AH1088" s="17"/>
      <c r="AI1088" s="17"/>
      <c r="AJ1088" s="17"/>
      <c r="AK1088" s="17"/>
      <c r="AL1088" s="17"/>
      <c r="AM1088" s="17"/>
      <c r="AN1088" s="17"/>
      <c r="AO1088" s="17"/>
      <c r="AP1088" s="17"/>
      <c r="AQ1088" s="17"/>
      <c r="AR1088" s="17"/>
      <c r="AS1088" s="17"/>
      <c r="AT1088" s="17"/>
      <c r="AU1088" s="17"/>
      <c r="AV1088" s="17"/>
      <c r="AW1088" s="17"/>
      <c r="AX1088" s="17"/>
      <c r="AY1088" s="17"/>
      <c r="AZ1088" s="17"/>
      <c r="BA1088" s="17"/>
    </row>
    <row r="1089" spans="2:53" x14ac:dyDescent="0.35">
      <c r="B1089" t="s">
        <v>188</v>
      </c>
      <c r="C1089" s="17">
        <v>0.115962189005511</v>
      </c>
      <c r="D1089" s="17">
        <v>0.110145405663887</v>
      </c>
      <c r="E1089" s="17">
        <v>0.121646650742524</v>
      </c>
      <c r="F1089" s="17"/>
      <c r="G1089" s="17">
        <v>8.6121421129899997E-2</v>
      </c>
      <c r="H1089" s="17">
        <v>7.2196690175686903E-2</v>
      </c>
      <c r="I1089" s="17">
        <v>0.128331457066582</v>
      </c>
      <c r="J1089" s="17">
        <v>0.12300616620876</v>
      </c>
      <c r="K1089" s="17">
        <v>0.115030911639105</v>
      </c>
      <c r="L1089" s="17">
        <v>0.1409629373504</v>
      </c>
      <c r="M1089" s="17"/>
      <c r="N1089" s="17">
        <v>0.105125868283428</v>
      </c>
      <c r="O1089" s="17">
        <v>0.123095954353584</v>
      </c>
      <c r="P1089" s="17"/>
      <c r="Q1089" s="17">
        <v>0.124951360514615</v>
      </c>
      <c r="R1089" s="17">
        <v>0.12818279510462</v>
      </c>
      <c r="S1089" s="17">
        <v>0.16889584477824399</v>
      </c>
      <c r="T1089" s="17">
        <v>0.11883459405326301</v>
      </c>
      <c r="U1089" s="17">
        <v>0.13629370018540801</v>
      </c>
      <c r="V1089" s="17">
        <v>7.9750282921080606E-2</v>
      </c>
      <c r="W1089" s="17">
        <v>0.120626473523258</v>
      </c>
      <c r="X1089" s="17">
        <v>7.8792670436765799E-2</v>
      </c>
      <c r="Y1089" s="17">
        <v>7.7616940691277406E-2</v>
      </c>
      <c r="Z1089" s="17">
        <v>0.12138071828312599</v>
      </c>
      <c r="AA1089" s="17">
        <v>7.4334391272640299E-2</v>
      </c>
      <c r="AB1089" s="17">
        <v>0.126085940240726</v>
      </c>
      <c r="AC1089" s="17">
        <v>4.1395741589326199E-2</v>
      </c>
      <c r="AD1089" s="17">
        <v>0.19731231816752401</v>
      </c>
      <c r="AE1089" s="17">
        <v>9.5342076545480395E-2</v>
      </c>
      <c r="AF1089" s="17"/>
      <c r="AG1089" s="17">
        <v>0.110742594742889</v>
      </c>
      <c r="AH1089" s="17">
        <v>0.18615637501535601</v>
      </c>
      <c r="AI1089" s="17">
        <v>5.5351635778409999E-2</v>
      </c>
      <c r="AJ1089" s="17">
        <v>8.7028402855637996E-2</v>
      </c>
      <c r="AK1089" s="17">
        <v>7.7214933587928095E-2</v>
      </c>
      <c r="AL1089" s="17">
        <v>0.12773738408049201</v>
      </c>
      <c r="AM1089" s="17"/>
      <c r="AN1089" s="17">
        <v>7.8839186219608406E-2</v>
      </c>
      <c r="AO1089" s="17">
        <v>9.2833367946189405E-2</v>
      </c>
      <c r="AP1089" s="17">
        <v>0.15907219616024099</v>
      </c>
      <c r="AQ1089" s="17"/>
      <c r="AR1089" s="17">
        <v>9.6781067863759201E-2</v>
      </c>
      <c r="AS1089" s="17">
        <v>8.0639235758725406E-2</v>
      </c>
      <c r="AT1089" s="17">
        <v>0.15026540796753399</v>
      </c>
      <c r="AU1089" s="17"/>
      <c r="AV1089" s="17">
        <v>0.17138896293672701</v>
      </c>
      <c r="AW1089" s="17">
        <v>9.6637439503513903E-2</v>
      </c>
      <c r="AX1089" s="17">
        <v>0.13809142906594801</v>
      </c>
      <c r="AY1089" s="17"/>
      <c r="AZ1089" s="17">
        <v>0.103317013300215</v>
      </c>
      <c r="BA1089" s="17">
        <v>0.132740712403041</v>
      </c>
    </row>
    <row r="1090" spans="2:53" x14ac:dyDescent="0.35">
      <c r="B1090" t="s">
        <v>189</v>
      </c>
      <c r="C1090" s="17">
        <v>0.218398840748385</v>
      </c>
      <c r="D1090" s="17">
        <v>0.21973916617348099</v>
      </c>
      <c r="E1090" s="17">
        <v>0.21796553509684299</v>
      </c>
      <c r="F1090" s="17"/>
      <c r="G1090" s="17">
        <v>0.238308938562004</v>
      </c>
      <c r="H1090" s="17">
        <v>0.217864206057339</v>
      </c>
      <c r="I1090" s="17">
        <v>0.21317322711645401</v>
      </c>
      <c r="J1090" s="17">
        <v>0.22073620855922499</v>
      </c>
      <c r="K1090" s="17">
        <v>0.20910335666356</v>
      </c>
      <c r="L1090" s="17">
        <v>0.21818996308191299</v>
      </c>
      <c r="M1090" s="17"/>
      <c r="N1090" s="17">
        <v>0.237280137427512</v>
      </c>
      <c r="O1090" s="17">
        <v>0.20596890780059501</v>
      </c>
      <c r="P1090" s="17"/>
      <c r="Q1090" s="17">
        <v>0.197596125809548</v>
      </c>
      <c r="R1090" s="17">
        <v>0.20106352104397601</v>
      </c>
      <c r="S1090" s="17">
        <v>0.150825231904684</v>
      </c>
      <c r="T1090" s="17">
        <v>0.22899055675969099</v>
      </c>
      <c r="U1090" s="17">
        <v>0.18867891253281399</v>
      </c>
      <c r="V1090" s="17">
        <v>0.23582622324616101</v>
      </c>
      <c r="W1090" s="17">
        <v>0.26077639879488201</v>
      </c>
      <c r="X1090" s="17">
        <v>0.298394813169019</v>
      </c>
      <c r="Y1090" s="17">
        <v>0.18705292997255099</v>
      </c>
      <c r="Z1090" s="17">
        <v>0.24012973773015001</v>
      </c>
      <c r="AA1090" s="17">
        <v>0.2112967076741</v>
      </c>
      <c r="AB1090" s="17">
        <v>0.23359891219382301</v>
      </c>
      <c r="AC1090" s="17">
        <v>0.18422267791063801</v>
      </c>
      <c r="AD1090" s="17">
        <v>0.366596428299512</v>
      </c>
      <c r="AE1090" s="17">
        <v>0.21923935174166601</v>
      </c>
      <c r="AF1090" s="17"/>
      <c r="AG1090" s="17">
        <v>0.15025327227656299</v>
      </c>
      <c r="AH1090" s="17">
        <v>0.22663594482878699</v>
      </c>
      <c r="AI1090" s="17">
        <v>0.21775400435786099</v>
      </c>
      <c r="AJ1090" s="17">
        <v>0.25936322947137003</v>
      </c>
      <c r="AK1090" s="17">
        <v>0.21978469327176101</v>
      </c>
      <c r="AL1090" s="17">
        <v>0.23155706792490799</v>
      </c>
      <c r="AM1090" s="17"/>
      <c r="AN1090" s="17">
        <v>0.22964552948196301</v>
      </c>
      <c r="AO1090" s="17">
        <v>0.213044736173819</v>
      </c>
      <c r="AP1090" s="17">
        <v>0.22489656234223501</v>
      </c>
      <c r="AQ1090" s="17"/>
      <c r="AR1090" s="17">
        <v>0.17396161025229301</v>
      </c>
      <c r="AS1090" s="17">
        <v>0.22278368084342701</v>
      </c>
      <c r="AT1090" s="17">
        <v>0.227380556611987</v>
      </c>
      <c r="AU1090" s="17"/>
      <c r="AV1090" s="17">
        <v>0.18877221271806</v>
      </c>
      <c r="AW1090" s="17">
        <v>0.23143944778567499</v>
      </c>
      <c r="AX1090" s="17">
        <v>0.22116215226232899</v>
      </c>
      <c r="AY1090" s="17"/>
      <c r="AZ1090" s="17">
        <v>0.23389453599586099</v>
      </c>
      <c r="BA1090" s="17">
        <v>0.197838044178205</v>
      </c>
    </row>
    <row r="1091" spans="2:53" x14ac:dyDescent="0.35">
      <c r="B1091" t="s">
        <v>190</v>
      </c>
      <c r="C1091" s="17">
        <v>0.30949644040874702</v>
      </c>
      <c r="D1091" s="17">
        <v>0.30523073932070399</v>
      </c>
      <c r="E1091" s="17">
        <v>0.31304298134050201</v>
      </c>
      <c r="F1091" s="17"/>
      <c r="G1091" s="17">
        <v>0.26372298220567503</v>
      </c>
      <c r="H1091" s="17">
        <v>0.23004636623646199</v>
      </c>
      <c r="I1091" s="17">
        <v>0.30856016236706202</v>
      </c>
      <c r="J1091" s="17">
        <v>0.34353850618575599</v>
      </c>
      <c r="K1091" s="17">
        <v>0.32681260259792499</v>
      </c>
      <c r="L1091" s="17">
        <v>0.34024482588899402</v>
      </c>
      <c r="M1091" s="17"/>
      <c r="N1091" s="17">
        <v>0.31316430428227399</v>
      </c>
      <c r="O1091" s="17">
        <v>0.30708181270682799</v>
      </c>
      <c r="P1091" s="17"/>
      <c r="Q1091" s="17">
        <v>0.27886396432986998</v>
      </c>
      <c r="R1091" s="17">
        <v>0.26550216128175902</v>
      </c>
      <c r="S1091" s="17">
        <v>0.31111470122492402</v>
      </c>
      <c r="T1091" s="17">
        <v>0.28462217511558502</v>
      </c>
      <c r="U1091" s="17">
        <v>0.36132359857681601</v>
      </c>
      <c r="V1091" s="17">
        <v>0.33871962218323698</v>
      </c>
      <c r="W1091" s="17">
        <v>0.30689402283869999</v>
      </c>
      <c r="X1091" s="17">
        <v>0.31869493449654501</v>
      </c>
      <c r="Y1091" s="17">
        <v>0.374960621909876</v>
      </c>
      <c r="Z1091" s="17">
        <v>0.22950226764309001</v>
      </c>
      <c r="AA1091" s="17">
        <v>0.343494251050669</v>
      </c>
      <c r="AB1091" s="17">
        <v>0.26653649824773101</v>
      </c>
      <c r="AC1091" s="17">
        <v>0.118859579518714</v>
      </c>
      <c r="AD1091" s="17">
        <v>0.151748701683832</v>
      </c>
      <c r="AE1091" s="17">
        <v>0.49548313235017499</v>
      </c>
      <c r="AF1091" s="17"/>
      <c r="AG1091" s="17">
        <v>0.32815001480325301</v>
      </c>
      <c r="AH1091" s="17">
        <v>0.24106983429343901</v>
      </c>
      <c r="AI1091" s="17">
        <v>0.25293855308033297</v>
      </c>
      <c r="AJ1091" s="17">
        <v>0.33058516414277</v>
      </c>
      <c r="AK1091" s="17">
        <v>0.33741972772023299</v>
      </c>
      <c r="AL1091" s="17">
        <v>0.32585691836247899</v>
      </c>
      <c r="AM1091" s="17"/>
      <c r="AN1091" s="17">
        <v>0.30119694853098</v>
      </c>
      <c r="AO1091" s="17">
        <v>0.330257734476608</v>
      </c>
      <c r="AP1091" s="17">
        <v>0.27039999004231302</v>
      </c>
      <c r="AQ1091" s="17"/>
      <c r="AR1091" s="17">
        <v>0.25804499097103201</v>
      </c>
      <c r="AS1091" s="17">
        <v>0.32583276123195498</v>
      </c>
      <c r="AT1091" s="17">
        <v>0.28740156636182101</v>
      </c>
      <c r="AU1091" s="17"/>
      <c r="AV1091" s="17">
        <v>0.18768792658844699</v>
      </c>
      <c r="AW1091" s="17">
        <v>0.32005274267363398</v>
      </c>
      <c r="AX1091" s="17">
        <v>0.29211642879917399</v>
      </c>
      <c r="AY1091" s="17"/>
      <c r="AZ1091" s="17">
        <v>0.29345136690339702</v>
      </c>
      <c r="BA1091" s="17">
        <v>0.33078619133817599</v>
      </c>
    </row>
    <row r="1092" spans="2:53" x14ac:dyDescent="0.35">
      <c r="B1092" t="s">
        <v>191</v>
      </c>
      <c r="C1092" s="17">
        <v>0.248848881311063</v>
      </c>
      <c r="D1092" s="17">
        <v>0.24955391746703801</v>
      </c>
      <c r="E1092" s="17">
        <v>0.246948843357498</v>
      </c>
      <c r="F1092" s="17"/>
      <c r="G1092" s="17">
        <v>0.33051206467967498</v>
      </c>
      <c r="H1092" s="17">
        <v>0.32593824957819301</v>
      </c>
      <c r="I1092" s="17">
        <v>0.25988569597352201</v>
      </c>
      <c r="J1092" s="17">
        <v>0.20136823406502499</v>
      </c>
      <c r="K1092" s="17">
        <v>0.234982221899562</v>
      </c>
      <c r="L1092" s="17">
        <v>0.20569202916342599</v>
      </c>
      <c r="M1092" s="17"/>
      <c r="N1092" s="17">
        <v>0.25262191890222402</v>
      </c>
      <c r="O1092" s="17">
        <v>0.246365015660063</v>
      </c>
      <c r="P1092" s="17"/>
      <c r="Q1092" s="17">
        <v>0.25186334300308899</v>
      </c>
      <c r="R1092" s="17">
        <v>0.20521664758850999</v>
      </c>
      <c r="S1092" s="17">
        <v>0.25219785551539098</v>
      </c>
      <c r="T1092" s="17">
        <v>0.289820930757761</v>
      </c>
      <c r="U1092" s="17">
        <v>0.22386696213982099</v>
      </c>
      <c r="V1092" s="17">
        <v>0.24152347346664699</v>
      </c>
      <c r="W1092" s="17">
        <v>0.22045090752092</v>
      </c>
      <c r="X1092" s="17">
        <v>0.213473979967752</v>
      </c>
      <c r="Y1092" s="17">
        <v>0.25978926576845801</v>
      </c>
      <c r="Z1092" s="17">
        <v>0.29422988376464398</v>
      </c>
      <c r="AA1092" s="17">
        <v>0.26362781561505599</v>
      </c>
      <c r="AB1092" s="17">
        <v>0.35868078274836102</v>
      </c>
      <c r="AC1092" s="17">
        <v>0.43159746604802302</v>
      </c>
      <c r="AD1092" s="17">
        <v>0.28434255184913199</v>
      </c>
      <c r="AE1092" s="17">
        <v>0.109775802056332</v>
      </c>
      <c r="AF1092" s="17"/>
      <c r="AG1092" s="17">
        <v>0.28742621033780102</v>
      </c>
      <c r="AH1092" s="17">
        <v>0.22093353215492001</v>
      </c>
      <c r="AI1092" s="17">
        <v>0.37801141798292098</v>
      </c>
      <c r="AJ1092" s="17">
        <v>0.256625889353294</v>
      </c>
      <c r="AK1092" s="17">
        <v>0.24849458793917201</v>
      </c>
      <c r="AL1092" s="17">
        <v>0.20430098243547501</v>
      </c>
      <c r="AM1092" s="17"/>
      <c r="AN1092" s="17">
        <v>0.28120773712353198</v>
      </c>
      <c r="AO1092" s="17">
        <v>0.290361780022384</v>
      </c>
      <c r="AP1092" s="17">
        <v>0.23144288318625</v>
      </c>
      <c r="AQ1092" s="17"/>
      <c r="AR1092" s="17">
        <v>0.35420663202466601</v>
      </c>
      <c r="AS1092" s="17">
        <v>0.28530438432375099</v>
      </c>
      <c r="AT1092" s="17">
        <v>0.21772264906838201</v>
      </c>
      <c r="AU1092" s="17"/>
      <c r="AV1092" s="17">
        <v>0.31449134823021202</v>
      </c>
      <c r="AW1092" s="17">
        <v>0.27464794276912602</v>
      </c>
      <c r="AX1092" s="17">
        <v>0.219963551014669</v>
      </c>
      <c r="AY1092" s="17"/>
      <c r="AZ1092" s="17">
        <v>0.25993496379570502</v>
      </c>
      <c r="BA1092" s="17">
        <v>0.23413907429132999</v>
      </c>
    </row>
    <row r="1093" spans="2:53" x14ac:dyDescent="0.35">
      <c r="B1093" t="s">
        <v>192</v>
      </c>
      <c r="C1093" s="17">
        <v>0.107293648526294</v>
      </c>
      <c r="D1093" s="17">
        <v>0.11533077137489001</v>
      </c>
      <c r="E1093" s="17">
        <v>0.10039598946263301</v>
      </c>
      <c r="F1093" s="17"/>
      <c r="G1093" s="17">
        <v>8.1334593422745793E-2</v>
      </c>
      <c r="H1093" s="17">
        <v>0.153954487952319</v>
      </c>
      <c r="I1093" s="17">
        <v>9.0049457476380601E-2</v>
      </c>
      <c r="J1093" s="17">
        <v>0.11135088498123399</v>
      </c>
      <c r="K1093" s="17">
        <v>0.114070907199848</v>
      </c>
      <c r="L1093" s="17">
        <v>9.4910244515267098E-2</v>
      </c>
      <c r="M1093" s="17"/>
      <c r="N1093" s="17">
        <v>9.1807771104561398E-2</v>
      </c>
      <c r="O1093" s="17">
        <v>0.11748830947893001</v>
      </c>
      <c r="P1093" s="17"/>
      <c r="Q1093" s="17">
        <v>0.146725206342878</v>
      </c>
      <c r="R1093" s="17">
        <v>0.20003487498113501</v>
      </c>
      <c r="S1093" s="17">
        <v>0.116966366576758</v>
      </c>
      <c r="T1093" s="17">
        <v>7.77317433137001E-2</v>
      </c>
      <c r="U1093" s="17">
        <v>8.9836826565141401E-2</v>
      </c>
      <c r="V1093" s="17">
        <v>0.104180398182875</v>
      </c>
      <c r="W1093" s="17">
        <v>9.1252197322239395E-2</v>
      </c>
      <c r="X1093" s="17">
        <v>9.0643601929918105E-2</v>
      </c>
      <c r="Y1093" s="17">
        <v>0.10058024165783799</v>
      </c>
      <c r="Z1093" s="17">
        <v>0.11475739257899099</v>
      </c>
      <c r="AA1093" s="17">
        <v>0.107246834387535</v>
      </c>
      <c r="AB1093" s="17">
        <v>1.50978665693592E-2</v>
      </c>
      <c r="AC1093" s="17">
        <v>0.223924534933299</v>
      </c>
      <c r="AD1093" s="17">
        <v>0</v>
      </c>
      <c r="AE1093" s="17">
        <v>8.0159637306346995E-2</v>
      </c>
      <c r="AF1093" s="17"/>
      <c r="AG1093" s="17">
        <v>0.12342790783949401</v>
      </c>
      <c r="AH1093" s="17">
        <v>0.12520431370749799</v>
      </c>
      <c r="AI1093" s="17">
        <v>9.5944388800474706E-2</v>
      </c>
      <c r="AJ1093" s="17">
        <v>6.6397314176928596E-2</v>
      </c>
      <c r="AK1093" s="17">
        <v>0.117086057480906</v>
      </c>
      <c r="AL1093" s="17">
        <v>0.110547647196646</v>
      </c>
      <c r="AM1093" s="17"/>
      <c r="AN1093" s="17">
        <v>0.10911059864391601</v>
      </c>
      <c r="AO1093" s="17">
        <v>7.3502381380999599E-2</v>
      </c>
      <c r="AP1093" s="17">
        <v>0.114188368268962</v>
      </c>
      <c r="AQ1093" s="17"/>
      <c r="AR1093" s="17">
        <v>0.11700569888824899</v>
      </c>
      <c r="AS1093" s="17">
        <v>8.5439937842141905E-2</v>
      </c>
      <c r="AT1093" s="17">
        <v>0.117229819990276</v>
      </c>
      <c r="AU1093" s="17"/>
      <c r="AV1093" s="17">
        <v>0.13765954952655499</v>
      </c>
      <c r="AW1093" s="17">
        <v>7.7222427268050398E-2</v>
      </c>
      <c r="AX1093" s="17">
        <v>0.12866643885788001</v>
      </c>
      <c r="AY1093" s="17"/>
      <c r="AZ1093" s="17">
        <v>0.109402120004822</v>
      </c>
      <c r="BA1093" s="17">
        <v>0.104495977789247</v>
      </c>
    </row>
    <row r="1094" spans="2:53" x14ac:dyDescent="0.35">
      <c r="C1094" s="17"/>
      <c r="D1094" s="17"/>
      <c r="E1094" s="17"/>
      <c r="F1094" s="17"/>
      <c r="G1094" s="17"/>
      <c r="H1094" s="17"/>
      <c r="I1094" s="17"/>
      <c r="J1094" s="17"/>
      <c r="K1094" s="17"/>
      <c r="L1094" s="17"/>
      <c r="M1094" s="17"/>
      <c r="N1094" s="17"/>
      <c r="O1094" s="17"/>
      <c r="P1094" s="17"/>
      <c r="Q1094" s="17"/>
      <c r="R1094" s="17"/>
      <c r="S1094" s="17"/>
      <c r="T1094" s="17"/>
      <c r="U1094" s="17"/>
      <c r="V1094" s="17"/>
      <c r="W1094" s="17"/>
      <c r="X1094" s="17"/>
      <c r="Y1094" s="17"/>
      <c r="Z1094" s="17"/>
      <c r="AA1094" s="17"/>
      <c r="AB1094" s="17"/>
      <c r="AC1094" s="17"/>
      <c r="AD1094" s="17"/>
      <c r="AE1094" s="17"/>
      <c r="AF1094" s="17"/>
      <c r="AG1094" s="17"/>
      <c r="AH1094" s="17"/>
      <c r="AI1094" s="17"/>
      <c r="AJ1094" s="17"/>
      <c r="AK1094" s="17"/>
      <c r="AL1094" s="17"/>
      <c r="AM1094" s="17"/>
      <c r="AN1094" s="17"/>
      <c r="AO1094" s="17"/>
      <c r="AP1094" s="17"/>
      <c r="AQ1094" s="17"/>
      <c r="AR1094" s="17"/>
      <c r="AS1094" s="17"/>
      <c r="AT1094" s="17"/>
      <c r="AU1094" s="17"/>
      <c r="AV1094" s="17"/>
      <c r="AW1094" s="17"/>
      <c r="AX1094" s="17"/>
      <c r="AY1094" s="17"/>
      <c r="AZ1094" s="17"/>
      <c r="BA1094" s="17"/>
    </row>
    <row r="1095" spans="2:53" x14ac:dyDescent="0.35">
      <c r="B1095" s="6" t="s">
        <v>471</v>
      </c>
      <c r="C1095" s="17"/>
      <c r="D1095" s="17"/>
      <c r="E1095" s="17"/>
      <c r="F1095" s="17"/>
      <c r="G1095" s="17"/>
      <c r="H1095" s="17"/>
      <c r="I1095" s="17"/>
      <c r="J1095" s="17"/>
      <c r="K1095" s="17"/>
      <c r="L1095" s="17"/>
      <c r="M1095" s="17"/>
      <c r="N1095" s="17"/>
      <c r="O1095" s="17"/>
      <c r="P1095" s="17"/>
      <c r="Q1095" s="17"/>
      <c r="R1095" s="17"/>
      <c r="S1095" s="17"/>
      <c r="T1095" s="17"/>
      <c r="U1095" s="17"/>
      <c r="V1095" s="17"/>
      <c r="W1095" s="17"/>
      <c r="X1095" s="17"/>
      <c r="Y1095" s="17"/>
      <c r="Z1095" s="17"/>
      <c r="AA1095" s="17"/>
      <c r="AB1095" s="17"/>
      <c r="AC1095" s="17"/>
      <c r="AD1095" s="17"/>
      <c r="AE1095" s="17"/>
      <c r="AF1095" s="17"/>
      <c r="AG1095" s="17"/>
      <c r="AH1095" s="17"/>
      <c r="AI1095" s="17"/>
      <c r="AJ1095" s="17"/>
      <c r="AK1095" s="17"/>
      <c r="AL1095" s="17"/>
      <c r="AM1095" s="17"/>
      <c r="AN1095" s="17"/>
      <c r="AO1095" s="17"/>
      <c r="AP1095" s="17"/>
      <c r="AQ1095" s="17"/>
      <c r="AR1095" s="17"/>
      <c r="AS1095" s="17"/>
      <c r="AT1095" s="17"/>
      <c r="AU1095" s="17"/>
      <c r="AV1095" s="17"/>
      <c r="AW1095" s="17"/>
      <c r="AX1095" s="17"/>
      <c r="AY1095" s="17"/>
      <c r="AZ1095" s="17"/>
      <c r="BA1095" s="17"/>
    </row>
    <row r="1096" spans="2:53" x14ac:dyDescent="0.35">
      <c r="B1096" s="21" t="s">
        <v>86</v>
      </c>
      <c r="C1096" s="17"/>
      <c r="D1096" s="17"/>
      <c r="E1096" s="17"/>
      <c r="F1096" s="17"/>
      <c r="G1096" s="17"/>
      <c r="H1096" s="17"/>
      <c r="I1096" s="17"/>
      <c r="J1096" s="17"/>
      <c r="K1096" s="17"/>
      <c r="L1096" s="17"/>
      <c r="M1096" s="17"/>
      <c r="N1096" s="17"/>
      <c r="O1096" s="17"/>
      <c r="P1096" s="17"/>
      <c r="Q1096" s="17"/>
      <c r="R1096" s="17"/>
      <c r="S1096" s="17"/>
      <c r="T1096" s="17"/>
      <c r="U1096" s="17"/>
      <c r="V1096" s="17"/>
      <c r="W1096" s="17"/>
      <c r="X1096" s="17"/>
      <c r="Y1096" s="17"/>
      <c r="Z1096" s="17"/>
      <c r="AA1096" s="17"/>
      <c r="AB1096" s="17"/>
      <c r="AC1096" s="17"/>
      <c r="AD1096" s="17"/>
      <c r="AE1096" s="17"/>
      <c r="AF1096" s="17"/>
      <c r="AG1096" s="17"/>
      <c r="AH1096" s="17"/>
      <c r="AI1096" s="17"/>
      <c r="AJ1096" s="17"/>
      <c r="AK1096" s="17"/>
      <c r="AL1096" s="17"/>
      <c r="AM1096" s="17"/>
      <c r="AN1096" s="17"/>
      <c r="AO1096" s="17"/>
      <c r="AP1096" s="17"/>
      <c r="AQ1096" s="17"/>
      <c r="AR1096" s="17"/>
      <c r="AS1096" s="17"/>
      <c r="AT1096" s="17"/>
      <c r="AU1096" s="17"/>
      <c r="AV1096" s="17"/>
      <c r="AW1096" s="17"/>
      <c r="AX1096" s="17"/>
      <c r="AY1096" s="17"/>
      <c r="AZ1096" s="17"/>
      <c r="BA1096" s="17"/>
    </row>
    <row r="1097" spans="2:53" x14ac:dyDescent="0.35">
      <c r="B1097" t="s">
        <v>188</v>
      </c>
      <c r="C1097" s="17">
        <v>0.113998256874336</v>
      </c>
      <c r="D1097" s="17">
        <v>0.116327582152041</v>
      </c>
      <c r="E1097" s="17">
        <v>0.11229562490801</v>
      </c>
      <c r="F1097" s="17"/>
      <c r="G1097" s="17">
        <v>0.10968938818823901</v>
      </c>
      <c r="H1097" s="17">
        <v>8.5170881676764107E-2</v>
      </c>
      <c r="I1097" s="17">
        <v>0.10282384105518599</v>
      </c>
      <c r="J1097" s="17">
        <v>0.10126478056197501</v>
      </c>
      <c r="K1097" s="17">
        <v>0.12996161037592699</v>
      </c>
      <c r="L1097" s="17">
        <v>0.13724143739080299</v>
      </c>
      <c r="M1097" s="17"/>
      <c r="N1097" s="17">
        <v>0.120721938269922</v>
      </c>
      <c r="O1097" s="17">
        <v>0.10957192375062499</v>
      </c>
      <c r="P1097" s="17"/>
      <c r="Q1097" s="17">
        <v>0.114452473768168</v>
      </c>
      <c r="R1097" s="17">
        <v>0.136072673827146</v>
      </c>
      <c r="S1097" s="17">
        <v>0.156297924740637</v>
      </c>
      <c r="T1097" s="17">
        <v>0.11655113240246499</v>
      </c>
      <c r="U1097" s="17">
        <v>0.117908400898355</v>
      </c>
      <c r="V1097" s="17">
        <v>7.0636690839282104E-2</v>
      </c>
      <c r="W1097" s="17">
        <v>0.12095377833705601</v>
      </c>
      <c r="X1097" s="17">
        <v>0.12333722466073101</v>
      </c>
      <c r="Y1097" s="17">
        <v>0.10450365882074</v>
      </c>
      <c r="Z1097" s="17">
        <v>9.3991203880948906E-2</v>
      </c>
      <c r="AA1097" s="17">
        <v>5.5320251081155097E-2</v>
      </c>
      <c r="AB1097" s="17">
        <v>0.13939032229807499</v>
      </c>
      <c r="AC1097" s="17">
        <v>9.44911659364326E-2</v>
      </c>
      <c r="AD1097" s="17">
        <v>0.15399229372108</v>
      </c>
      <c r="AE1097" s="17">
        <v>0.10196947518153</v>
      </c>
      <c r="AF1097" s="17"/>
      <c r="AG1097" s="17">
        <v>0.11584184884552701</v>
      </c>
      <c r="AH1097" s="17">
        <v>0.187687663862492</v>
      </c>
      <c r="AI1097" s="17">
        <v>5.9638298583307298E-2</v>
      </c>
      <c r="AJ1097" s="17">
        <v>8.96599111126829E-2</v>
      </c>
      <c r="AK1097" s="17">
        <v>0.115355578600864</v>
      </c>
      <c r="AL1097" s="17">
        <v>0.10627488444503499</v>
      </c>
      <c r="AM1097" s="17"/>
      <c r="AN1097" s="17">
        <v>8.0946723504750795E-2</v>
      </c>
      <c r="AO1097" s="17">
        <v>7.97667098251853E-2</v>
      </c>
      <c r="AP1097" s="17">
        <v>0.163251144066592</v>
      </c>
      <c r="AQ1097" s="17"/>
      <c r="AR1097" s="17">
        <v>9.4214818480496093E-2</v>
      </c>
      <c r="AS1097" s="17">
        <v>8.0409903888839201E-2</v>
      </c>
      <c r="AT1097" s="17">
        <v>0.14774064763608499</v>
      </c>
      <c r="AU1097" s="17"/>
      <c r="AV1097" s="17">
        <v>0.12301678990753601</v>
      </c>
      <c r="AW1097" s="17">
        <v>9.7109909370701505E-2</v>
      </c>
      <c r="AX1097" s="17">
        <v>0.14671954626198999</v>
      </c>
      <c r="AY1097" s="17"/>
      <c r="AZ1097" s="17">
        <v>0.111932710489731</v>
      </c>
      <c r="BA1097" s="17">
        <v>0.11673897152714</v>
      </c>
    </row>
    <row r="1098" spans="2:53" x14ac:dyDescent="0.35">
      <c r="B1098" t="s">
        <v>189</v>
      </c>
      <c r="C1098" s="17">
        <v>0.204009690356865</v>
      </c>
      <c r="D1098" s="17">
        <v>0.19390502710283899</v>
      </c>
      <c r="E1098" s="17">
        <v>0.21389366330078599</v>
      </c>
      <c r="F1098" s="17"/>
      <c r="G1098" s="17">
        <v>0.22361645294538801</v>
      </c>
      <c r="H1098" s="17">
        <v>0.18124445209405601</v>
      </c>
      <c r="I1098" s="17">
        <v>0.19334598154621399</v>
      </c>
      <c r="J1098" s="17">
        <v>0.22493363899941099</v>
      </c>
      <c r="K1098" s="17">
        <v>0.17896231615924299</v>
      </c>
      <c r="L1098" s="17">
        <v>0.21737832588883199</v>
      </c>
      <c r="M1098" s="17"/>
      <c r="N1098" s="17">
        <v>0.22807795717989601</v>
      </c>
      <c r="O1098" s="17">
        <v>0.188165071850841</v>
      </c>
      <c r="P1098" s="17"/>
      <c r="Q1098" s="17">
        <v>0.16512299645271</v>
      </c>
      <c r="R1098" s="17">
        <v>0.19846122264522101</v>
      </c>
      <c r="S1098" s="17">
        <v>0.15516443125701301</v>
      </c>
      <c r="T1098" s="17">
        <v>0.18947607832982699</v>
      </c>
      <c r="U1098" s="17">
        <v>0.209866603939147</v>
      </c>
      <c r="V1098" s="17">
        <v>0.281934578088326</v>
      </c>
      <c r="W1098" s="17">
        <v>0.18311112339633001</v>
      </c>
      <c r="X1098" s="17">
        <v>0.2108087770216</v>
      </c>
      <c r="Y1098" s="17">
        <v>0.155773947073064</v>
      </c>
      <c r="Z1098" s="17">
        <v>0.24691131094694199</v>
      </c>
      <c r="AA1098" s="17">
        <v>0.262686284308499</v>
      </c>
      <c r="AB1098" s="17">
        <v>0.27091737338886501</v>
      </c>
      <c r="AC1098" s="17">
        <v>0.135484216903379</v>
      </c>
      <c r="AD1098" s="17">
        <v>0.40784821527467302</v>
      </c>
      <c r="AE1098" s="17">
        <v>0.16842547180206199</v>
      </c>
      <c r="AF1098" s="17"/>
      <c r="AG1098" s="17">
        <v>0.19319800660234701</v>
      </c>
      <c r="AH1098" s="17">
        <v>0.22038719592782199</v>
      </c>
      <c r="AI1098" s="17">
        <v>0.223294932027569</v>
      </c>
      <c r="AJ1098" s="17">
        <v>0.277412816140862</v>
      </c>
      <c r="AK1098" s="17">
        <v>0.222763712022363</v>
      </c>
      <c r="AL1098" s="17">
        <v>0.17217750355719</v>
      </c>
      <c r="AM1098" s="17"/>
      <c r="AN1098" s="17">
        <v>0.23430613610683501</v>
      </c>
      <c r="AO1098" s="17">
        <v>0.15682834351042199</v>
      </c>
      <c r="AP1098" s="17">
        <v>0.22221345427318101</v>
      </c>
      <c r="AQ1098" s="17"/>
      <c r="AR1098" s="17">
        <v>0.21220428772832001</v>
      </c>
      <c r="AS1098" s="17">
        <v>0.21861894277034699</v>
      </c>
      <c r="AT1098" s="17">
        <v>0.19535781517908099</v>
      </c>
      <c r="AU1098" s="17"/>
      <c r="AV1098" s="17">
        <v>0.19644167642948299</v>
      </c>
      <c r="AW1098" s="17">
        <v>0.22159477199338401</v>
      </c>
      <c r="AX1098" s="17">
        <v>0.18541919468434401</v>
      </c>
      <c r="AY1098" s="17"/>
      <c r="AZ1098" s="17">
        <v>0.217893523282743</v>
      </c>
      <c r="BA1098" s="17">
        <v>0.18558762798119499</v>
      </c>
    </row>
    <row r="1099" spans="2:53" x14ac:dyDescent="0.35">
      <c r="B1099" t="s">
        <v>190</v>
      </c>
      <c r="C1099" s="17">
        <v>0.311357787564012</v>
      </c>
      <c r="D1099" s="17">
        <v>0.31576284608584398</v>
      </c>
      <c r="E1099" s="17">
        <v>0.30848036274395901</v>
      </c>
      <c r="F1099" s="17"/>
      <c r="G1099" s="17">
        <v>0.228905171941619</v>
      </c>
      <c r="H1099" s="17">
        <v>0.27060329494202101</v>
      </c>
      <c r="I1099" s="17">
        <v>0.34953110983843899</v>
      </c>
      <c r="J1099" s="17">
        <v>0.32541777689631302</v>
      </c>
      <c r="K1099" s="17">
        <v>0.31711932290256001</v>
      </c>
      <c r="L1099" s="17">
        <v>0.33112479009191098</v>
      </c>
      <c r="M1099" s="17"/>
      <c r="N1099" s="17">
        <v>0.31587049807190198</v>
      </c>
      <c r="O1099" s="17">
        <v>0.308386980527869</v>
      </c>
      <c r="P1099" s="17"/>
      <c r="Q1099" s="17">
        <v>0.26290176484494399</v>
      </c>
      <c r="R1099" s="17">
        <v>0.27329189994365599</v>
      </c>
      <c r="S1099" s="17">
        <v>0.29805405441566202</v>
      </c>
      <c r="T1099" s="17">
        <v>0.317373533653589</v>
      </c>
      <c r="U1099" s="17">
        <v>0.34338699116192101</v>
      </c>
      <c r="V1099" s="17">
        <v>0.29557433704962999</v>
      </c>
      <c r="W1099" s="17">
        <v>0.328703249664964</v>
      </c>
      <c r="X1099" s="17">
        <v>0.38112943497688201</v>
      </c>
      <c r="Y1099" s="17">
        <v>0.39978713582818798</v>
      </c>
      <c r="Z1099" s="17">
        <v>0.22039752105146301</v>
      </c>
      <c r="AA1099" s="17">
        <v>0.31850368616434499</v>
      </c>
      <c r="AB1099" s="17">
        <v>0.271228081248722</v>
      </c>
      <c r="AC1099" s="17">
        <v>0.22662857422032801</v>
      </c>
      <c r="AD1099" s="17">
        <v>0.21316775828989101</v>
      </c>
      <c r="AE1099" s="17">
        <v>0.40534505797272002</v>
      </c>
      <c r="AF1099" s="17"/>
      <c r="AG1099" s="17">
        <v>0.27746949168205398</v>
      </c>
      <c r="AH1099" s="17">
        <v>0.24090751809875799</v>
      </c>
      <c r="AI1099" s="17">
        <v>0.27798434983838999</v>
      </c>
      <c r="AJ1099" s="17">
        <v>0.30007286075436801</v>
      </c>
      <c r="AK1099" s="17">
        <v>0.26341154903664998</v>
      </c>
      <c r="AL1099" s="17">
        <v>0.34979049304519799</v>
      </c>
      <c r="AM1099" s="17"/>
      <c r="AN1099" s="17">
        <v>0.29245499841009298</v>
      </c>
      <c r="AO1099" s="17">
        <v>0.35088576443006098</v>
      </c>
      <c r="AP1099" s="17">
        <v>0.271103608322525</v>
      </c>
      <c r="AQ1099" s="17"/>
      <c r="AR1099" s="17">
        <v>0.21745404384091399</v>
      </c>
      <c r="AS1099" s="17">
        <v>0.32314104081196399</v>
      </c>
      <c r="AT1099" s="17">
        <v>0.30363838223892903</v>
      </c>
      <c r="AU1099" s="17"/>
      <c r="AV1099" s="17">
        <v>0.17222878536636799</v>
      </c>
      <c r="AW1099" s="17">
        <v>0.34215696709415</v>
      </c>
      <c r="AX1099" s="17">
        <v>0.28956043808432402</v>
      </c>
      <c r="AY1099" s="17"/>
      <c r="AZ1099" s="17">
        <v>0.30854127239856</v>
      </c>
      <c r="BA1099" s="17">
        <v>0.31509494129792598</v>
      </c>
    </row>
    <row r="1100" spans="2:53" x14ac:dyDescent="0.35">
      <c r="B1100" t="s">
        <v>191</v>
      </c>
      <c r="C1100" s="17">
        <v>0.26526106770577801</v>
      </c>
      <c r="D1100" s="17">
        <v>0.266617094690353</v>
      </c>
      <c r="E1100" s="17">
        <v>0.26339235835032299</v>
      </c>
      <c r="F1100" s="17"/>
      <c r="G1100" s="17">
        <v>0.38167999621569998</v>
      </c>
      <c r="H1100" s="17">
        <v>0.33684851145046801</v>
      </c>
      <c r="I1100" s="17">
        <v>0.263335681768607</v>
      </c>
      <c r="J1100" s="17">
        <v>0.23355404396027399</v>
      </c>
      <c r="K1100" s="17">
        <v>0.23122986143051499</v>
      </c>
      <c r="L1100" s="17">
        <v>0.22146720714172999</v>
      </c>
      <c r="M1100" s="17"/>
      <c r="N1100" s="17">
        <v>0.252969670656785</v>
      </c>
      <c r="O1100" s="17">
        <v>0.27335273872552002</v>
      </c>
      <c r="P1100" s="17"/>
      <c r="Q1100" s="17">
        <v>0.28172468731205802</v>
      </c>
      <c r="R1100" s="17">
        <v>0.23600823386099001</v>
      </c>
      <c r="S1100" s="17">
        <v>0.27577486469508</v>
      </c>
      <c r="T1100" s="17">
        <v>0.27592076558450002</v>
      </c>
      <c r="U1100" s="17">
        <v>0.25609375437350401</v>
      </c>
      <c r="V1100" s="17">
        <v>0.26501338562605098</v>
      </c>
      <c r="W1100" s="17">
        <v>0.28223929231898298</v>
      </c>
      <c r="X1100" s="17">
        <v>0.21372044155728201</v>
      </c>
      <c r="Y1100" s="17">
        <v>0.23976206313884901</v>
      </c>
      <c r="Z1100" s="17">
        <v>0.30050343141387897</v>
      </c>
      <c r="AA1100" s="17">
        <v>0.25719790812991</v>
      </c>
      <c r="AB1100" s="17">
        <v>0.29970257606119999</v>
      </c>
      <c r="AC1100" s="17">
        <v>0.401761386387256</v>
      </c>
      <c r="AD1100" s="17">
        <v>0.168415791787452</v>
      </c>
      <c r="AE1100" s="17">
        <v>0.298574470683802</v>
      </c>
      <c r="AF1100" s="17"/>
      <c r="AG1100" s="17">
        <v>0.30204324917617098</v>
      </c>
      <c r="AH1100" s="17">
        <v>0.22196252428888699</v>
      </c>
      <c r="AI1100" s="17">
        <v>0.34197155642930899</v>
      </c>
      <c r="AJ1100" s="17">
        <v>0.274356426856809</v>
      </c>
      <c r="AK1100" s="17">
        <v>0.29686303214596999</v>
      </c>
      <c r="AL1100" s="17">
        <v>0.25462479385815201</v>
      </c>
      <c r="AM1100" s="17"/>
      <c r="AN1100" s="17">
        <v>0.28474013453483499</v>
      </c>
      <c r="AO1100" s="17">
        <v>0.32241977819260698</v>
      </c>
      <c r="AP1100" s="17">
        <v>0.240305697433462</v>
      </c>
      <c r="AQ1100" s="17"/>
      <c r="AR1100" s="17">
        <v>0.34339765496434399</v>
      </c>
      <c r="AS1100" s="17">
        <v>0.302938484760224</v>
      </c>
      <c r="AT1100" s="17">
        <v>0.236969134113827</v>
      </c>
      <c r="AU1100" s="17"/>
      <c r="AV1100" s="17">
        <v>0.39066091159359101</v>
      </c>
      <c r="AW1100" s="17">
        <v>0.261690851081883</v>
      </c>
      <c r="AX1100" s="17">
        <v>0.249770496855035</v>
      </c>
      <c r="AY1100" s="17"/>
      <c r="AZ1100" s="17">
        <v>0.272520629913998</v>
      </c>
      <c r="BA1100" s="17">
        <v>0.25562856142787399</v>
      </c>
    </row>
    <row r="1101" spans="2:53" x14ac:dyDescent="0.35">
      <c r="B1101" t="s">
        <v>192</v>
      </c>
      <c r="C1101" s="17">
        <v>0.105373197499009</v>
      </c>
      <c r="D1101" s="17">
        <v>0.10738744996892199</v>
      </c>
      <c r="E1101" s="17">
        <v>0.101937990696923</v>
      </c>
      <c r="F1101" s="17"/>
      <c r="G1101" s="17">
        <v>5.6108990709054403E-2</v>
      </c>
      <c r="H1101" s="17">
        <v>0.12613285983669201</v>
      </c>
      <c r="I1101" s="17">
        <v>9.0963385791553997E-2</v>
      </c>
      <c r="J1101" s="17">
        <v>0.114829759582027</v>
      </c>
      <c r="K1101" s="17">
        <v>0.14272688913175599</v>
      </c>
      <c r="L1101" s="17">
        <v>9.2788239486724003E-2</v>
      </c>
      <c r="M1101" s="17"/>
      <c r="N1101" s="17">
        <v>8.2359935821494201E-2</v>
      </c>
      <c r="O1101" s="17">
        <v>0.120523285145145</v>
      </c>
      <c r="P1101" s="17"/>
      <c r="Q1101" s="17">
        <v>0.17579807762211999</v>
      </c>
      <c r="R1101" s="17">
        <v>0.15616596972298699</v>
      </c>
      <c r="S1101" s="17">
        <v>0.11470872489160799</v>
      </c>
      <c r="T1101" s="17">
        <v>0.100678490029618</v>
      </c>
      <c r="U1101" s="17">
        <v>7.2744249627073501E-2</v>
      </c>
      <c r="V1101" s="17">
        <v>8.6841008396710495E-2</v>
      </c>
      <c r="W1101" s="17">
        <v>8.4992556282667706E-2</v>
      </c>
      <c r="X1101" s="17">
        <v>7.1004121783503904E-2</v>
      </c>
      <c r="Y1101" s="17">
        <v>0.100173195139159</v>
      </c>
      <c r="Z1101" s="17">
        <v>0.13819653270676799</v>
      </c>
      <c r="AA1101" s="17">
        <v>0.10629187031609</v>
      </c>
      <c r="AB1101" s="17">
        <v>1.8761647003137798E-2</v>
      </c>
      <c r="AC1101" s="17">
        <v>0.14163465655260399</v>
      </c>
      <c r="AD1101" s="17">
        <v>5.6575940926904399E-2</v>
      </c>
      <c r="AE1101" s="17">
        <v>2.5685524359886899E-2</v>
      </c>
      <c r="AF1101" s="17"/>
      <c r="AG1101" s="17">
        <v>0.11144740369389999</v>
      </c>
      <c r="AH1101" s="17">
        <v>0.12905509782204</v>
      </c>
      <c r="AI1101" s="17">
        <v>9.7110863121424695E-2</v>
      </c>
      <c r="AJ1101" s="17">
        <v>5.8497985135277902E-2</v>
      </c>
      <c r="AK1101" s="17">
        <v>0.101606128194152</v>
      </c>
      <c r="AL1101" s="17">
        <v>0.117132325094425</v>
      </c>
      <c r="AM1101" s="17"/>
      <c r="AN1101" s="17">
        <v>0.107552007443486</v>
      </c>
      <c r="AO1101" s="17">
        <v>9.0099404041725395E-2</v>
      </c>
      <c r="AP1101" s="17">
        <v>0.10312609590424</v>
      </c>
      <c r="AQ1101" s="17"/>
      <c r="AR1101" s="17">
        <v>0.132729194985926</v>
      </c>
      <c r="AS1101" s="17">
        <v>7.4891627768625998E-2</v>
      </c>
      <c r="AT1101" s="17">
        <v>0.116294020832077</v>
      </c>
      <c r="AU1101" s="17"/>
      <c r="AV1101" s="17">
        <v>0.117651836703022</v>
      </c>
      <c r="AW1101" s="17">
        <v>7.7447500459882607E-2</v>
      </c>
      <c r="AX1101" s="17">
        <v>0.12853032411430701</v>
      </c>
      <c r="AY1101" s="17"/>
      <c r="AZ1101" s="17">
        <v>8.9111863914967199E-2</v>
      </c>
      <c r="BA1101" s="17">
        <v>0.12694989776586599</v>
      </c>
    </row>
    <row r="1102" spans="2:53" x14ac:dyDescent="0.35">
      <c r="C1102" s="17"/>
      <c r="D1102" s="17"/>
      <c r="E1102" s="17"/>
      <c r="F1102" s="17"/>
      <c r="G1102" s="17"/>
      <c r="H1102" s="17"/>
      <c r="I1102" s="17"/>
      <c r="J1102" s="17"/>
      <c r="K1102" s="17"/>
      <c r="L1102" s="17"/>
      <c r="M1102" s="17"/>
      <c r="N1102" s="17"/>
      <c r="O1102" s="17"/>
      <c r="P1102" s="17"/>
      <c r="Q1102" s="17"/>
      <c r="R1102" s="17"/>
      <c r="S1102" s="17"/>
      <c r="T1102" s="17"/>
      <c r="U1102" s="17"/>
      <c r="V1102" s="17"/>
      <c r="W1102" s="17"/>
      <c r="X1102" s="17"/>
      <c r="Y1102" s="17"/>
      <c r="Z1102" s="17"/>
      <c r="AA1102" s="17"/>
      <c r="AB1102" s="17"/>
      <c r="AC1102" s="17"/>
      <c r="AD1102" s="17"/>
      <c r="AE1102" s="17"/>
      <c r="AF1102" s="17"/>
      <c r="AG1102" s="17"/>
      <c r="AH1102" s="17"/>
      <c r="AI1102" s="17"/>
      <c r="AJ1102" s="17"/>
      <c r="AK1102" s="17"/>
      <c r="AL1102" s="17"/>
      <c r="AM1102" s="17"/>
      <c r="AN1102" s="17"/>
      <c r="AO1102" s="17"/>
      <c r="AP1102" s="17"/>
      <c r="AQ1102" s="17"/>
      <c r="AR1102" s="17"/>
      <c r="AS1102" s="17"/>
      <c r="AT1102" s="17"/>
      <c r="AU1102" s="17"/>
      <c r="AV1102" s="17"/>
      <c r="AW1102" s="17"/>
      <c r="AX1102" s="17"/>
      <c r="AY1102" s="17"/>
      <c r="AZ1102" s="17"/>
      <c r="BA1102" s="17"/>
    </row>
    <row r="1103" spans="2:53" x14ac:dyDescent="0.35">
      <c r="B1103" s="6" t="s">
        <v>472</v>
      </c>
      <c r="C1103" s="17"/>
      <c r="D1103" s="17"/>
      <c r="E1103" s="17"/>
      <c r="F1103" s="17"/>
      <c r="G1103" s="17"/>
      <c r="H1103" s="17"/>
      <c r="I1103" s="17"/>
      <c r="J1103" s="17"/>
      <c r="K1103" s="17"/>
      <c r="L1103" s="17"/>
      <c r="M1103" s="17"/>
      <c r="N1103" s="17"/>
      <c r="O1103" s="17"/>
      <c r="P1103" s="17"/>
      <c r="Q1103" s="17"/>
      <c r="R1103" s="17"/>
      <c r="S1103" s="17"/>
      <c r="T1103" s="17"/>
      <c r="U1103" s="17"/>
      <c r="V1103" s="17"/>
      <c r="W1103" s="17"/>
      <c r="X1103" s="17"/>
      <c r="Y1103" s="17"/>
      <c r="Z1103" s="17"/>
      <c r="AA1103" s="17"/>
      <c r="AB1103" s="17"/>
      <c r="AC1103" s="17"/>
      <c r="AD1103" s="17"/>
      <c r="AE1103" s="17"/>
      <c r="AF1103" s="17"/>
      <c r="AG1103" s="17"/>
      <c r="AH1103" s="17"/>
      <c r="AI1103" s="17"/>
      <c r="AJ1103" s="17"/>
      <c r="AK1103" s="17"/>
      <c r="AL1103" s="17"/>
      <c r="AM1103" s="17"/>
      <c r="AN1103" s="17"/>
      <c r="AO1103" s="17"/>
      <c r="AP1103" s="17"/>
      <c r="AQ1103" s="17"/>
      <c r="AR1103" s="17"/>
      <c r="AS1103" s="17"/>
      <c r="AT1103" s="17"/>
      <c r="AU1103" s="17"/>
      <c r="AV1103" s="17"/>
      <c r="AW1103" s="17"/>
      <c r="AX1103" s="17"/>
      <c r="AY1103" s="17"/>
      <c r="AZ1103" s="17"/>
      <c r="BA1103" s="17"/>
    </row>
    <row r="1104" spans="2:53" x14ac:dyDescent="0.35">
      <c r="B1104" s="21" t="s">
        <v>86</v>
      </c>
      <c r="C1104" s="17"/>
      <c r="D1104" s="17"/>
      <c r="E1104" s="17"/>
      <c r="F1104" s="17"/>
      <c r="G1104" s="17"/>
      <c r="H1104" s="17"/>
      <c r="I1104" s="17"/>
      <c r="J1104" s="17"/>
      <c r="K1104" s="17"/>
      <c r="L1104" s="17"/>
      <c r="M1104" s="17"/>
      <c r="N1104" s="17"/>
      <c r="O1104" s="17"/>
      <c r="P1104" s="17"/>
      <c r="Q1104" s="17"/>
      <c r="R1104" s="17"/>
      <c r="S1104" s="17"/>
      <c r="T1104" s="17"/>
      <c r="U1104" s="17"/>
      <c r="V1104" s="17"/>
      <c r="W1104" s="17"/>
      <c r="X1104" s="17"/>
      <c r="Y1104" s="17"/>
      <c r="Z1104" s="17"/>
      <c r="AA1104" s="17"/>
      <c r="AB1104" s="17"/>
      <c r="AC1104" s="17"/>
      <c r="AD1104" s="17"/>
      <c r="AE1104" s="17"/>
      <c r="AF1104" s="17"/>
      <c r="AG1104" s="17"/>
      <c r="AH1104" s="17"/>
      <c r="AI1104" s="17"/>
      <c r="AJ1104" s="17"/>
      <c r="AK1104" s="17"/>
      <c r="AL1104" s="17"/>
      <c r="AM1104" s="17"/>
      <c r="AN1104" s="17"/>
      <c r="AO1104" s="17"/>
      <c r="AP1104" s="17"/>
      <c r="AQ1104" s="17"/>
      <c r="AR1104" s="17"/>
      <c r="AS1104" s="17"/>
      <c r="AT1104" s="17"/>
      <c r="AU1104" s="17"/>
      <c r="AV1104" s="17"/>
      <c r="AW1104" s="17"/>
      <c r="AX1104" s="17"/>
      <c r="AY1104" s="17"/>
      <c r="AZ1104" s="17"/>
      <c r="BA1104" s="17"/>
    </row>
    <row r="1105" spans="2:53" x14ac:dyDescent="0.35">
      <c r="B1105" t="s">
        <v>188</v>
      </c>
      <c r="C1105" s="17">
        <v>0.121650401221698</v>
      </c>
      <c r="D1105" s="17">
        <v>0.12356676075996199</v>
      </c>
      <c r="E1105" s="17">
        <v>0.12034926436658699</v>
      </c>
      <c r="F1105" s="17"/>
      <c r="G1105" s="17">
        <v>9.7238428988221895E-2</v>
      </c>
      <c r="H1105" s="17">
        <v>9.3613469465829297E-2</v>
      </c>
      <c r="I1105" s="17">
        <v>0.115090430002458</v>
      </c>
      <c r="J1105" s="17">
        <v>0.12264175898268501</v>
      </c>
      <c r="K1105" s="17">
        <v>0.13317558899217799</v>
      </c>
      <c r="L1105" s="17">
        <v>0.14340468390130701</v>
      </c>
      <c r="M1105" s="17"/>
      <c r="N1105" s="17">
        <v>0.113365355727015</v>
      </c>
      <c r="O1105" s="17">
        <v>0.12710461137041901</v>
      </c>
      <c r="P1105" s="17"/>
      <c r="Q1105" s="17">
        <v>0.12016288790650601</v>
      </c>
      <c r="R1105" s="17">
        <v>0.12693515200865799</v>
      </c>
      <c r="S1105" s="17">
        <v>0.154296253944365</v>
      </c>
      <c r="T1105" s="17">
        <v>0.12139070826331801</v>
      </c>
      <c r="U1105" s="17">
        <v>0.14141807158928801</v>
      </c>
      <c r="V1105" s="17">
        <v>9.7519408555263906E-2</v>
      </c>
      <c r="W1105" s="17">
        <v>0.165185996534262</v>
      </c>
      <c r="X1105" s="17">
        <v>0.111831359568817</v>
      </c>
      <c r="Y1105" s="17">
        <v>9.6472397604851504E-2</v>
      </c>
      <c r="Z1105" s="17">
        <v>9.2948677389835602E-2</v>
      </c>
      <c r="AA1105" s="17">
        <v>8.2932094797170397E-2</v>
      </c>
      <c r="AB1105" s="17">
        <v>0.12606601826045899</v>
      </c>
      <c r="AC1105" s="17">
        <v>6.7512471118009204E-2</v>
      </c>
      <c r="AD1105" s="17">
        <v>7.4024836762226404E-2</v>
      </c>
      <c r="AE1105" s="17">
        <v>7.2353179442465498E-2</v>
      </c>
      <c r="AF1105" s="17"/>
      <c r="AG1105" s="17">
        <v>9.9760919813681598E-2</v>
      </c>
      <c r="AH1105" s="17">
        <v>0.21954864286408399</v>
      </c>
      <c r="AI1105" s="17">
        <v>5.3114709239822498E-2</v>
      </c>
      <c r="AJ1105" s="17">
        <v>0.10364067436185501</v>
      </c>
      <c r="AK1105" s="17">
        <v>0.102350649500196</v>
      </c>
      <c r="AL1105" s="17">
        <v>0.12033343780410299</v>
      </c>
      <c r="AM1105" s="17"/>
      <c r="AN1105" s="17">
        <v>7.4730907251446294E-2</v>
      </c>
      <c r="AO1105" s="17">
        <v>9.7136775850973606E-2</v>
      </c>
      <c r="AP1105" s="17">
        <v>0.16920413019838901</v>
      </c>
      <c r="AQ1105" s="17"/>
      <c r="AR1105" s="17">
        <v>0.106709339344654</v>
      </c>
      <c r="AS1105" s="17">
        <v>8.3633695605838596E-2</v>
      </c>
      <c r="AT1105" s="17">
        <v>0.15693379394950499</v>
      </c>
      <c r="AU1105" s="17"/>
      <c r="AV1105" s="17">
        <v>0.16218780034684499</v>
      </c>
      <c r="AW1105" s="17">
        <v>0.103108139473657</v>
      </c>
      <c r="AX1105" s="17">
        <v>0.14813905997771301</v>
      </c>
      <c r="AY1105" s="17"/>
      <c r="AZ1105" s="17">
        <v>0.120983034159863</v>
      </c>
      <c r="BA1105" s="17">
        <v>0.122535911563564</v>
      </c>
    </row>
    <row r="1106" spans="2:53" x14ac:dyDescent="0.35">
      <c r="B1106" t="s">
        <v>189</v>
      </c>
      <c r="C1106" s="17">
        <v>0.21181906734386399</v>
      </c>
      <c r="D1106" s="17">
        <v>0.215086979804858</v>
      </c>
      <c r="E1106" s="17">
        <v>0.20961591085867201</v>
      </c>
      <c r="F1106" s="17"/>
      <c r="G1106" s="17">
        <v>0.21662983902362801</v>
      </c>
      <c r="H1106" s="17">
        <v>0.229105287454549</v>
      </c>
      <c r="I1106" s="17">
        <v>0.226391902387651</v>
      </c>
      <c r="J1106" s="17">
        <v>0.21122893746094701</v>
      </c>
      <c r="K1106" s="17">
        <v>0.19271415333787201</v>
      </c>
      <c r="L1106" s="17">
        <v>0.203433451787355</v>
      </c>
      <c r="M1106" s="17"/>
      <c r="N1106" s="17">
        <v>0.21651242212987001</v>
      </c>
      <c r="O1106" s="17">
        <v>0.208729338588383</v>
      </c>
      <c r="P1106" s="17"/>
      <c r="Q1106" s="17">
        <v>0.217372398571094</v>
      </c>
      <c r="R1106" s="17">
        <v>0.172470962836031</v>
      </c>
      <c r="S1106" s="17">
        <v>0.173824864360827</v>
      </c>
      <c r="T1106" s="17">
        <v>0.197814590420644</v>
      </c>
      <c r="U1106" s="17">
        <v>0.20829419453901299</v>
      </c>
      <c r="V1106" s="17">
        <v>0.22291294347933199</v>
      </c>
      <c r="W1106" s="17">
        <v>0.21893540196467101</v>
      </c>
      <c r="X1106" s="17">
        <v>0.25273554590813402</v>
      </c>
      <c r="Y1106" s="17">
        <v>0.20361085874703</v>
      </c>
      <c r="Z1106" s="17">
        <v>0.25529974984678</v>
      </c>
      <c r="AA1106" s="17">
        <v>0.185936074111057</v>
      </c>
      <c r="AB1106" s="17">
        <v>0.20001226414126499</v>
      </c>
      <c r="AC1106" s="17">
        <v>0.21417167202068599</v>
      </c>
      <c r="AD1106" s="17">
        <v>0.52156719410872499</v>
      </c>
      <c r="AE1106" s="17">
        <v>0.32966019407522501</v>
      </c>
      <c r="AF1106" s="17"/>
      <c r="AG1106" s="17">
        <v>0.198717024775316</v>
      </c>
      <c r="AH1106" s="17">
        <v>0.20122830116844601</v>
      </c>
      <c r="AI1106" s="17">
        <v>0.21702936961917099</v>
      </c>
      <c r="AJ1106" s="17">
        <v>0.26178273414620501</v>
      </c>
      <c r="AK1106" s="17">
        <v>0.22479751634563</v>
      </c>
      <c r="AL1106" s="17">
        <v>0.20471985630679601</v>
      </c>
      <c r="AM1106" s="17"/>
      <c r="AN1106" s="17">
        <v>0.21627110852471901</v>
      </c>
      <c r="AO1106" s="17">
        <v>0.22299208900064599</v>
      </c>
      <c r="AP1106" s="17">
        <v>0.21157014842713101</v>
      </c>
      <c r="AQ1106" s="17"/>
      <c r="AR1106" s="17">
        <v>0.222881802080731</v>
      </c>
      <c r="AS1106" s="17">
        <v>0.22240405763124599</v>
      </c>
      <c r="AT1106" s="17">
        <v>0.20990292917640399</v>
      </c>
      <c r="AU1106" s="17"/>
      <c r="AV1106" s="17">
        <v>0.20088232246636201</v>
      </c>
      <c r="AW1106" s="17">
        <v>0.222190651955749</v>
      </c>
      <c r="AX1106" s="17">
        <v>0.199873245981221</v>
      </c>
      <c r="AY1106" s="17"/>
      <c r="AZ1106" s="17">
        <v>0.22187985187547399</v>
      </c>
      <c r="BA1106" s="17">
        <v>0.198469698968504</v>
      </c>
    </row>
    <row r="1107" spans="2:53" x14ac:dyDescent="0.35">
      <c r="B1107" t="s">
        <v>190</v>
      </c>
      <c r="C1107" s="17">
        <v>0.29350401379795998</v>
      </c>
      <c r="D1107" s="17">
        <v>0.28824253446044401</v>
      </c>
      <c r="E1107" s="17">
        <v>0.29733309171737199</v>
      </c>
      <c r="F1107" s="17"/>
      <c r="G1107" s="17">
        <v>0.20853708189855999</v>
      </c>
      <c r="H1107" s="17">
        <v>0.222135121228132</v>
      </c>
      <c r="I1107" s="17">
        <v>0.329891651512427</v>
      </c>
      <c r="J1107" s="17">
        <v>0.31209923465682499</v>
      </c>
      <c r="K1107" s="17">
        <v>0.31718673761871802</v>
      </c>
      <c r="L1107" s="17">
        <v>0.318654863624525</v>
      </c>
      <c r="M1107" s="17"/>
      <c r="N1107" s="17">
        <v>0.28906318379719997</v>
      </c>
      <c r="O1107" s="17">
        <v>0.29642750046733601</v>
      </c>
      <c r="P1107" s="17"/>
      <c r="Q1107" s="17">
        <v>0.21912846437951</v>
      </c>
      <c r="R1107" s="17">
        <v>0.31179907836875997</v>
      </c>
      <c r="S1107" s="17">
        <v>0.29917108388729102</v>
      </c>
      <c r="T1107" s="17">
        <v>0.27517955416446899</v>
      </c>
      <c r="U1107" s="17">
        <v>0.306867288435139</v>
      </c>
      <c r="V1107" s="17">
        <v>0.31286900172513299</v>
      </c>
      <c r="W1107" s="17">
        <v>0.29286107551010399</v>
      </c>
      <c r="X1107" s="17">
        <v>0.30241012526163102</v>
      </c>
      <c r="Y1107" s="17">
        <v>0.380030301604592</v>
      </c>
      <c r="Z1107" s="17">
        <v>0.26024791612619003</v>
      </c>
      <c r="AA1107" s="17">
        <v>0.330016425234477</v>
      </c>
      <c r="AB1107" s="17">
        <v>0.32642554323433898</v>
      </c>
      <c r="AC1107" s="17">
        <v>9.3576764491789102E-2</v>
      </c>
      <c r="AD1107" s="17">
        <v>0.140774257465516</v>
      </c>
      <c r="AE1107" s="17">
        <v>0.20361772751655299</v>
      </c>
      <c r="AF1107" s="17"/>
      <c r="AG1107" s="17">
        <v>0.255207495954208</v>
      </c>
      <c r="AH1107" s="17">
        <v>0.22489998234518399</v>
      </c>
      <c r="AI1107" s="17">
        <v>0.30321745203723199</v>
      </c>
      <c r="AJ1107" s="17">
        <v>0.28777983098218701</v>
      </c>
      <c r="AK1107" s="17">
        <v>0.26392676921962899</v>
      </c>
      <c r="AL1107" s="17">
        <v>0.32855849943867199</v>
      </c>
      <c r="AM1107" s="17"/>
      <c r="AN1107" s="17">
        <v>0.30890621469833701</v>
      </c>
      <c r="AO1107" s="17">
        <v>0.30982225646353301</v>
      </c>
      <c r="AP1107" s="17">
        <v>0.244725823524055</v>
      </c>
      <c r="AQ1107" s="17"/>
      <c r="AR1107" s="17">
        <v>0.20383268306195201</v>
      </c>
      <c r="AS1107" s="17">
        <v>0.28429838335055402</v>
      </c>
      <c r="AT1107" s="17">
        <v>0.29233850861100602</v>
      </c>
      <c r="AU1107" s="17"/>
      <c r="AV1107" s="17">
        <v>0.19597879496093801</v>
      </c>
      <c r="AW1107" s="17">
        <v>0.31252693185074398</v>
      </c>
      <c r="AX1107" s="17">
        <v>0.27295733723667698</v>
      </c>
      <c r="AY1107" s="17"/>
      <c r="AZ1107" s="17">
        <v>0.26409307370842</v>
      </c>
      <c r="BA1107" s="17">
        <v>0.33252855232050899</v>
      </c>
    </row>
    <row r="1108" spans="2:53" x14ac:dyDescent="0.35">
      <c r="B1108" t="s">
        <v>191</v>
      </c>
      <c r="C1108" s="17">
        <v>0.25698981260546699</v>
      </c>
      <c r="D1108" s="17">
        <v>0.25963116921610602</v>
      </c>
      <c r="E1108" s="17">
        <v>0.253927065071609</v>
      </c>
      <c r="F1108" s="17"/>
      <c r="G1108" s="17">
        <v>0.394837044866304</v>
      </c>
      <c r="H1108" s="17">
        <v>0.32128348701530102</v>
      </c>
      <c r="I1108" s="17">
        <v>0.23163204911417101</v>
      </c>
      <c r="J1108" s="17">
        <v>0.23488190818012</v>
      </c>
      <c r="K1108" s="17">
        <v>0.206567619392101</v>
      </c>
      <c r="L1108" s="17">
        <v>0.22691690197372399</v>
      </c>
      <c r="M1108" s="17"/>
      <c r="N1108" s="17">
        <v>0.26667856085262298</v>
      </c>
      <c r="O1108" s="17">
        <v>0.25061151703039197</v>
      </c>
      <c r="P1108" s="17"/>
      <c r="Q1108" s="17">
        <v>0.26654523035771599</v>
      </c>
      <c r="R1108" s="17">
        <v>0.22117921405875501</v>
      </c>
      <c r="S1108" s="17">
        <v>0.26547231571331298</v>
      </c>
      <c r="T1108" s="17">
        <v>0.30528105265480299</v>
      </c>
      <c r="U1108" s="17">
        <v>0.253903446198326</v>
      </c>
      <c r="V1108" s="17">
        <v>0.25064427026094499</v>
      </c>
      <c r="W1108" s="17">
        <v>0.21985344914844501</v>
      </c>
      <c r="X1108" s="17">
        <v>0.237840277237826</v>
      </c>
      <c r="Y1108" s="17">
        <v>0.18230692453830899</v>
      </c>
      <c r="Z1108" s="17">
        <v>0.28126459033303702</v>
      </c>
      <c r="AA1108" s="17">
        <v>0.28378498515638501</v>
      </c>
      <c r="AB1108" s="17">
        <v>0.26035668191845801</v>
      </c>
      <c r="AC1108" s="17">
        <v>0.457068160238077</v>
      </c>
      <c r="AD1108" s="17">
        <v>0.186266043966649</v>
      </c>
      <c r="AE1108" s="17">
        <v>0.32317943765476498</v>
      </c>
      <c r="AF1108" s="17"/>
      <c r="AG1108" s="17">
        <v>0.33460164427883798</v>
      </c>
      <c r="AH1108" s="17">
        <v>0.19837278586156201</v>
      </c>
      <c r="AI1108" s="17">
        <v>0.33022584583221298</v>
      </c>
      <c r="AJ1108" s="17">
        <v>0.23934227991693599</v>
      </c>
      <c r="AK1108" s="17">
        <v>0.27412499652425998</v>
      </c>
      <c r="AL1108" s="17">
        <v>0.227861384340033</v>
      </c>
      <c r="AM1108" s="17"/>
      <c r="AN1108" s="17">
        <v>0.28089302955571199</v>
      </c>
      <c r="AO1108" s="17">
        <v>0.27893928086103198</v>
      </c>
      <c r="AP1108" s="17">
        <v>0.247718964559246</v>
      </c>
      <c r="AQ1108" s="17"/>
      <c r="AR1108" s="17">
        <v>0.34796922949254</v>
      </c>
      <c r="AS1108" s="17">
        <v>0.31750998130932501</v>
      </c>
      <c r="AT1108" s="17">
        <v>0.21216887365753101</v>
      </c>
      <c r="AU1108" s="17"/>
      <c r="AV1108" s="17">
        <v>0.28999500429278502</v>
      </c>
      <c r="AW1108" s="17">
        <v>0.26612492228722001</v>
      </c>
      <c r="AX1108" s="17">
        <v>0.25238078690828097</v>
      </c>
      <c r="AY1108" s="17"/>
      <c r="AZ1108" s="17">
        <v>0.28007047378512501</v>
      </c>
      <c r="BA1108" s="17">
        <v>0.226364740826418</v>
      </c>
    </row>
    <row r="1109" spans="2:53" x14ac:dyDescent="0.35">
      <c r="B1109" t="s">
        <v>192</v>
      </c>
      <c r="C1109" s="17">
        <v>0.116036705031011</v>
      </c>
      <c r="D1109" s="17">
        <v>0.11347255575862999</v>
      </c>
      <c r="E1109" s="17">
        <v>0.11877466798576</v>
      </c>
      <c r="F1109" s="17"/>
      <c r="G1109" s="17">
        <v>8.2757605223286707E-2</v>
      </c>
      <c r="H1109" s="17">
        <v>0.13386263483618899</v>
      </c>
      <c r="I1109" s="17">
        <v>9.6993966983292504E-2</v>
      </c>
      <c r="J1109" s="17">
        <v>0.119148160719424</v>
      </c>
      <c r="K1109" s="17">
        <v>0.15035590065912999</v>
      </c>
      <c r="L1109" s="17">
        <v>0.10759009871309</v>
      </c>
      <c r="M1109" s="17"/>
      <c r="N1109" s="17">
        <v>0.114380477493291</v>
      </c>
      <c r="O1109" s="17">
        <v>0.11712703254347</v>
      </c>
      <c r="P1109" s="17"/>
      <c r="Q1109" s="17">
        <v>0.176791018785174</v>
      </c>
      <c r="R1109" s="17">
        <v>0.167615592727796</v>
      </c>
      <c r="S1109" s="17">
        <v>0.107235482094204</v>
      </c>
      <c r="T1109" s="17">
        <v>0.100334094496766</v>
      </c>
      <c r="U1109" s="17">
        <v>8.9516999238233794E-2</v>
      </c>
      <c r="V1109" s="17">
        <v>0.116054375979326</v>
      </c>
      <c r="W1109" s="17">
        <v>0.10316407684251799</v>
      </c>
      <c r="X1109" s="17">
        <v>9.5182692023591697E-2</v>
      </c>
      <c r="Y1109" s="17">
        <v>0.13757951750521799</v>
      </c>
      <c r="Z1109" s="17">
        <v>0.110239066304157</v>
      </c>
      <c r="AA1109" s="17">
        <v>0.117330420700911</v>
      </c>
      <c r="AB1109" s="17">
        <v>8.7139492445478597E-2</v>
      </c>
      <c r="AC1109" s="17">
        <v>0.16767093213143899</v>
      </c>
      <c r="AD1109" s="17">
        <v>7.7367667696882997E-2</v>
      </c>
      <c r="AE1109" s="17">
        <v>7.1189461310991103E-2</v>
      </c>
      <c r="AF1109" s="17"/>
      <c r="AG1109" s="17">
        <v>0.11171291517795701</v>
      </c>
      <c r="AH1109" s="17">
        <v>0.155950287760724</v>
      </c>
      <c r="AI1109" s="17">
        <v>9.6412623271562095E-2</v>
      </c>
      <c r="AJ1109" s="17">
        <v>0.10745448059281699</v>
      </c>
      <c r="AK1109" s="17">
        <v>0.134800068410285</v>
      </c>
      <c r="AL1109" s="17">
        <v>0.118526822110397</v>
      </c>
      <c r="AM1109" s="17"/>
      <c r="AN1109" s="17">
        <v>0.119198739969786</v>
      </c>
      <c r="AO1109" s="17">
        <v>9.11095978238156E-2</v>
      </c>
      <c r="AP1109" s="17">
        <v>0.12678093329117901</v>
      </c>
      <c r="AQ1109" s="17"/>
      <c r="AR1109" s="17">
        <v>0.11860694602012201</v>
      </c>
      <c r="AS1109" s="17">
        <v>9.2153882103035697E-2</v>
      </c>
      <c r="AT1109" s="17">
        <v>0.12865589460555399</v>
      </c>
      <c r="AU1109" s="17"/>
      <c r="AV1109" s="17">
        <v>0.15095607793307</v>
      </c>
      <c r="AW1109" s="17">
        <v>9.6049354432630393E-2</v>
      </c>
      <c r="AX1109" s="17">
        <v>0.12664956989610801</v>
      </c>
      <c r="AY1109" s="17"/>
      <c r="AZ1109" s="17">
        <v>0.112973566471118</v>
      </c>
      <c r="BA1109" s="17">
        <v>0.120101096321005</v>
      </c>
    </row>
    <row r="1110" spans="2:53" x14ac:dyDescent="0.35">
      <c r="C1110" s="17"/>
      <c r="D1110" s="17"/>
      <c r="E1110" s="17"/>
      <c r="F1110" s="17"/>
      <c r="G1110" s="17"/>
      <c r="H1110" s="17"/>
      <c r="I1110" s="17"/>
      <c r="J1110" s="17"/>
      <c r="K1110" s="17"/>
      <c r="L1110" s="17"/>
      <c r="M1110" s="17"/>
      <c r="N1110" s="17"/>
      <c r="O1110" s="17"/>
      <c r="P1110" s="17"/>
      <c r="Q1110" s="17"/>
      <c r="R1110" s="17"/>
      <c r="S1110" s="17"/>
      <c r="T1110" s="17"/>
      <c r="U1110" s="17"/>
      <c r="V1110" s="17"/>
      <c r="W1110" s="17"/>
      <c r="X1110" s="17"/>
      <c r="Y1110" s="17"/>
      <c r="Z1110" s="17"/>
      <c r="AA1110" s="17"/>
      <c r="AB1110" s="17"/>
      <c r="AC1110" s="17"/>
      <c r="AD1110" s="17"/>
      <c r="AE1110" s="17"/>
      <c r="AF1110" s="17"/>
      <c r="AG1110" s="17"/>
      <c r="AH1110" s="17"/>
      <c r="AI1110" s="17"/>
      <c r="AJ1110" s="17"/>
      <c r="AK1110" s="17"/>
      <c r="AL1110" s="17"/>
      <c r="AM1110" s="17"/>
      <c r="AN1110" s="17"/>
      <c r="AO1110" s="17"/>
      <c r="AP1110" s="17"/>
      <c r="AQ1110" s="17"/>
      <c r="AR1110" s="17"/>
      <c r="AS1110" s="17"/>
      <c r="AT1110" s="17"/>
      <c r="AU1110" s="17"/>
      <c r="AV1110" s="17"/>
      <c r="AW1110" s="17"/>
      <c r="AX1110" s="17"/>
      <c r="AY1110" s="17"/>
      <c r="AZ1110" s="17"/>
      <c r="BA1110" s="17"/>
    </row>
    <row r="1111" spans="2:53" x14ac:dyDescent="0.35">
      <c r="B1111" s="6" t="s">
        <v>489</v>
      </c>
      <c r="C1111" s="17"/>
      <c r="D1111" s="17"/>
      <c r="E1111" s="17"/>
      <c r="F1111" s="17"/>
      <c r="G1111" s="17"/>
      <c r="H1111" s="17"/>
      <c r="I1111" s="17"/>
      <c r="J1111" s="17"/>
      <c r="K1111" s="17"/>
      <c r="L1111" s="17"/>
      <c r="M1111" s="17"/>
      <c r="N1111" s="17"/>
      <c r="O1111" s="17"/>
      <c r="P1111" s="17"/>
      <c r="Q1111" s="17"/>
      <c r="R1111" s="17"/>
      <c r="S1111" s="17"/>
      <c r="T1111" s="17"/>
      <c r="U1111" s="17"/>
      <c r="V1111" s="17"/>
      <c r="W1111" s="17"/>
      <c r="X1111" s="17"/>
      <c r="Y1111" s="17"/>
      <c r="Z1111" s="17"/>
      <c r="AA1111" s="17"/>
      <c r="AB1111" s="17"/>
      <c r="AC1111" s="17"/>
      <c r="AD1111" s="17"/>
      <c r="AE1111" s="17"/>
      <c r="AF1111" s="17"/>
      <c r="AG1111" s="17"/>
      <c r="AH1111" s="17"/>
      <c r="AI1111" s="17"/>
      <c r="AJ1111" s="17"/>
      <c r="AK1111" s="17"/>
      <c r="AL1111" s="17"/>
      <c r="AM1111" s="17"/>
      <c r="AN1111" s="17"/>
      <c r="AO1111" s="17"/>
      <c r="AP1111" s="17"/>
      <c r="AQ1111" s="17"/>
      <c r="AR1111" s="17"/>
      <c r="AS1111" s="17"/>
      <c r="AT1111" s="17"/>
      <c r="AU1111" s="17"/>
      <c r="AV1111" s="17"/>
      <c r="AW1111" s="17"/>
      <c r="AX1111" s="17"/>
      <c r="AY1111" s="17"/>
      <c r="AZ1111" s="17"/>
      <c r="BA1111" s="17"/>
    </row>
    <row r="1112" spans="2:53" x14ac:dyDescent="0.35">
      <c r="B1112" s="21" t="s">
        <v>86</v>
      </c>
      <c r="C1112" s="17"/>
      <c r="D1112" s="17"/>
      <c r="E1112" s="17"/>
      <c r="F1112" s="17"/>
      <c r="G1112" s="17"/>
      <c r="H1112" s="17"/>
      <c r="I1112" s="17"/>
      <c r="J1112" s="17"/>
      <c r="K1112" s="17"/>
      <c r="L1112" s="17"/>
      <c r="M1112" s="17"/>
      <c r="N1112" s="17"/>
      <c r="O1112" s="17"/>
      <c r="P1112" s="17"/>
      <c r="Q1112" s="17"/>
      <c r="R1112" s="17"/>
      <c r="S1112" s="17"/>
      <c r="T1112" s="17"/>
      <c r="U1112" s="17"/>
      <c r="V1112" s="17"/>
      <c r="W1112" s="17"/>
      <c r="X1112" s="17"/>
      <c r="Y1112" s="17"/>
      <c r="Z1112" s="17"/>
      <c r="AA1112" s="17"/>
      <c r="AB1112" s="17"/>
      <c r="AC1112" s="17"/>
      <c r="AD1112" s="17"/>
      <c r="AE1112" s="17"/>
      <c r="AF1112" s="17"/>
      <c r="AG1112" s="17"/>
      <c r="AH1112" s="17"/>
      <c r="AI1112" s="17"/>
      <c r="AJ1112" s="17"/>
      <c r="AK1112" s="17"/>
      <c r="AL1112" s="17"/>
      <c r="AM1112" s="17"/>
      <c r="AN1112" s="17"/>
      <c r="AO1112" s="17"/>
      <c r="AP1112" s="17"/>
      <c r="AQ1112" s="17"/>
      <c r="AR1112" s="17"/>
      <c r="AS1112" s="17"/>
      <c r="AT1112" s="17"/>
      <c r="AU1112" s="17"/>
      <c r="AV1112" s="17"/>
      <c r="AW1112" s="17"/>
      <c r="AX1112" s="17"/>
      <c r="AY1112" s="17"/>
      <c r="AZ1112" s="17"/>
      <c r="BA1112" s="17"/>
    </row>
    <row r="1113" spans="2:53" x14ac:dyDescent="0.35">
      <c r="B1113" t="s">
        <v>473</v>
      </c>
      <c r="C1113" s="17">
        <v>0.26498175305886701</v>
      </c>
      <c r="D1113" s="17">
        <v>0.25265715381127601</v>
      </c>
      <c r="E1113" s="17">
        <v>0.27653252400401701</v>
      </c>
      <c r="F1113" s="17"/>
      <c r="G1113" s="17">
        <v>0.266188920917664</v>
      </c>
      <c r="H1113" s="17">
        <v>0.238279954721732</v>
      </c>
      <c r="I1113" s="17">
        <v>0.26454285506050401</v>
      </c>
      <c r="J1113" s="17">
        <v>0.23751941320852199</v>
      </c>
      <c r="K1113" s="17">
        <v>0.21431729681081499</v>
      </c>
      <c r="L1113" s="17">
        <v>0.32891250093600299</v>
      </c>
      <c r="M1113" s="17"/>
      <c r="N1113" s="17">
        <v>0.289245339446842</v>
      </c>
      <c r="O1113" s="17">
        <v>0.249008551800456</v>
      </c>
      <c r="P1113" s="17"/>
      <c r="Q1113" s="17">
        <v>0.19156501568387099</v>
      </c>
      <c r="R1113" s="17">
        <v>0.24779329673478701</v>
      </c>
      <c r="S1113" s="17">
        <v>0.27838148898214299</v>
      </c>
      <c r="T1113" s="17">
        <v>0.26894263492023202</v>
      </c>
      <c r="U1113" s="17">
        <v>0.29326741364018399</v>
      </c>
      <c r="V1113" s="17">
        <v>0.28118106550445399</v>
      </c>
      <c r="W1113" s="17">
        <v>0.35902623389424099</v>
      </c>
      <c r="X1113" s="17">
        <v>0.235013825748321</v>
      </c>
      <c r="Y1113" s="17">
        <v>0.20944472415766799</v>
      </c>
      <c r="Z1113" s="17">
        <v>0.25202000602435898</v>
      </c>
      <c r="AA1113" s="17">
        <v>0.21833526434953199</v>
      </c>
      <c r="AB1113" s="17">
        <v>0.20325931629889299</v>
      </c>
      <c r="AC1113" s="17">
        <v>0.49884605970865498</v>
      </c>
      <c r="AD1113" s="17">
        <v>0.41602439666471802</v>
      </c>
      <c r="AE1113" s="17">
        <v>0.16491391448789799</v>
      </c>
      <c r="AF1113" s="17"/>
      <c r="AG1113" s="17">
        <v>0.347406039393715</v>
      </c>
      <c r="AH1113" s="17">
        <v>0.12931579766653301</v>
      </c>
      <c r="AI1113" s="17">
        <v>0.35968096897143198</v>
      </c>
      <c r="AJ1113" s="17">
        <v>0.34799366362265799</v>
      </c>
      <c r="AK1113" s="17">
        <v>0.27768493597310601</v>
      </c>
      <c r="AL1113" s="17">
        <v>0.272106275402412</v>
      </c>
      <c r="AM1113" s="17"/>
      <c r="AN1113" s="17">
        <v>0.38832009063602402</v>
      </c>
      <c r="AO1113" s="17">
        <v>0.26258317058670799</v>
      </c>
      <c r="AP1113" s="17">
        <v>0.19837943645832001</v>
      </c>
      <c r="AQ1113" s="17"/>
      <c r="AR1113" s="17">
        <v>0.33807037040189802</v>
      </c>
      <c r="AS1113" s="17">
        <v>0.334550830935615</v>
      </c>
      <c r="AT1113" s="17">
        <v>0.22416494176843299</v>
      </c>
      <c r="AU1113" s="17"/>
      <c r="AV1113" s="17">
        <v>0.33165733957302701</v>
      </c>
      <c r="AW1113" s="17">
        <v>0.30136316274556502</v>
      </c>
      <c r="AX1113" s="17">
        <v>0.230683461013279</v>
      </c>
      <c r="AY1113" s="17"/>
      <c r="AZ1113" s="17">
        <v>0.29168062679701201</v>
      </c>
      <c r="BA1113" s="17">
        <v>0.229555778114479</v>
      </c>
    </row>
    <row r="1114" spans="2:53" x14ac:dyDescent="0.35">
      <c r="B1114" t="s">
        <v>474</v>
      </c>
      <c r="C1114" s="17">
        <v>0.25643346381410798</v>
      </c>
      <c r="D1114" s="17">
        <v>0.29031936354719301</v>
      </c>
      <c r="E1114" s="17">
        <v>0.226651089955068</v>
      </c>
      <c r="F1114" s="17"/>
      <c r="G1114" s="17">
        <v>0.16480164611864101</v>
      </c>
      <c r="H1114" s="17">
        <v>0.20899469972707599</v>
      </c>
      <c r="I1114" s="17">
        <v>0.23376322420918599</v>
      </c>
      <c r="J1114" s="17">
        <v>0.24410535683705401</v>
      </c>
      <c r="K1114" s="17">
        <v>0.29078082150379803</v>
      </c>
      <c r="L1114" s="17">
        <v>0.32020061882433998</v>
      </c>
      <c r="M1114" s="17"/>
      <c r="N1114" s="17">
        <v>0.27263508433912498</v>
      </c>
      <c r="O1114" s="17">
        <v>0.245767614948223</v>
      </c>
      <c r="P1114" s="17"/>
      <c r="Q1114" s="17">
        <v>0.171157810982972</v>
      </c>
      <c r="R1114" s="17">
        <v>0.14693707048180199</v>
      </c>
      <c r="S1114" s="17">
        <v>0.27412264016967602</v>
      </c>
      <c r="T1114" s="17">
        <v>0.23598040428313399</v>
      </c>
      <c r="U1114" s="17">
        <v>0.250019558477314</v>
      </c>
      <c r="V1114" s="17">
        <v>0.29680808378204399</v>
      </c>
      <c r="W1114" s="17">
        <v>0.32760398343863301</v>
      </c>
      <c r="X1114" s="17">
        <v>0.31421601861270099</v>
      </c>
      <c r="Y1114" s="17">
        <v>0.291974713451709</v>
      </c>
      <c r="Z1114" s="17">
        <v>0.28000341544898</v>
      </c>
      <c r="AA1114" s="17">
        <v>0.20976044329518401</v>
      </c>
      <c r="AB1114" s="17">
        <v>0.29412144578359001</v>
      </c>
      <c r="AC1114" s="17">
        <v>0.44919743003194901</v>
      </c>
      <c r="AD1114" s="17">
        <v>0.44474825065763701</v>
      </c>
      <c r="AE1114" s="17">
        <v>0.28507212936674697</v>
      </c>
      <c r="AF1114" s="17"/>
      <c r="AG1114" s="17">
        <v>0.33509801378215098</v>
      </c>
      <c r="AH1114" s="17">
        <v>0.29076780114040901</v>
      </c>
      <c r="AI1114" s="17">
        <v>0.23586969762884999</v>
      </c>
      <c r="AJ1114" s="17">
        <v>0.28536806068180198</v>
      </c>
      <c r="AK1114" s="17">
        <v>0.33427779291564802</v>
      </c>
      <c r="AL1114" s="17">
        <v>0.20816034386547999</v>
      </c>
      <c r="AM1114" s="17"/>
      <c r="AN1114" s="17">
        <v>0.27030944857640599</v>
      </c>
      <c r="AO1114" s="17">
        <v>0.24909945266049399</v>
      </c>
      <c r="AP1114" s="17">
        <v>0.27491239418537999</v>
      </c>
      <c r="AQ1114" s="17"/>
      <c r="AR1114" s="17">
        <v>0.250595625506214</v>
      </c>
      <c r="AS1114" s="17">
        <v>0.30432759392951197</v>
      </c>
      <c r="AT1114" s="17">
        <v>0.245919315770671</v>
      </c>
      <c r="AU1114" s="17"/>
      <c r="AV1114" s="17">
        <v>0.294408554500868</v>
      </c>
      <c r="AW1114" s="17">
        <v>0.27465850592434699</v>
      </c>
      <c r="AX1114" s="17">
        <v>0.25084542458407399</v>
      </c>
      <c r="AY1114" s="17"/>
      <c r="AZ1114" s="17">
        <v>0.277648660029438</v>
      </c>
      <c r="BA1114" s="17">
        <v>0.228283624351376</v>
      </c>
    </row>
    <row r="1115" spans="2:53" x14ac:dyDescent="0.35">
      <c r="B1115" t="s">
        <v>475</v>
      </c>
      <c r="C1115" s="17">
        <v>0.23082966524040299</v>
      </c>
      <c r="D1115" s="17">
        <v>0.206299337824255</v>
      </c>
      <c r="E1115" s="17">
        <v>0.25172749072574302</v>
      </c>
      <c r="F1115" s="17"/>
      <c r="G1115" s="17">
        <v>0.29201411372924901</v>
      </c>
      <c r="H1115" s="17">
        <v>0.275913600411203</v>
      </c>
      <c r="I1115" s="17">
        <v>0.193827003451986</v>
      </c>
      <c r="J1115" s="17">
        <v>0.19826923797372401</v>
      </c>
      <c r="K1115" s="17">
        <v>0.191987402489183</v>
      </c>
      <c r="L1115" s="17">
        <v>0.248741484861072</v>
      </c>
      <c r="M1115" s="17"/>
      <c r="N1115" s="17">
        <v>0.27113168103325103</v>
      </c>
      <c r="O1115" s="17">
        <v>0.204298047074598</v>
      </c>
      <c r="P1115" s="17"/>
      <c r="Q1115" s="17">
        <v>0.175938443221304</v>
      </c>
      <c r="R1115" s="17">
        <v>0.26430638420536701</v>
      </c>
      <c r="S1115" s="17">
        <v>0.252523994409737</v>
      </c>
      <c r="T1115" s="17">
        <v>0.235356353513339</v>
      </c>
      <c r="U1115" s="17">
        <v>0.249372506812436</v>
      </c>
      <c r="V1115" s="17">
        <v>0.21931912032113099</v>
      </c>
      <c r="W1115" s="17">
        <v>0.26794466597710598</v>
      </c>
      <c r="X1115" s="17">
        <v>0.20028906947553299</v>
      </c>
      <c r="Y1115" s="17">
        <v>0.19585905094737199</v>
      </c>
      <c r="Z1115" s="17">
        <v>0.213494117447277</v>
      </c>
      <c r="AA1115" s="17">
        <v>0.19734407814726099</v>
      </c>
      <c r="AB1115" s="17">
        <v>0.20143273982621401</v>
      </c>
      <c r="AC1115" s="17">
        <v>0.24051570612537901</v>
      </c>
      <c r="AD1115" s="17">
        <v>0.33729488755658998</v>
      </c>
      <c r="AE1115" s="17">
        <v>0.32945411400761498</v>
      </c>
      <c r="AF1115" s="17"/>
      <c r="AG1115" s="17">
        <v>0.33903933299781402</v>
      </c>
      <c r="AH1115" s="17">
        <v>0.126239182366751</v>
      </c>
      <c r="AI1115" s="17">
        <v>0.32747855987137697</v>
      </c>
      <c r="AJ1115" s="17">
        <v>0.29779649156036297</v>
      </c>
      <c r="AK1115" s="17">
        <v>0.209204710688768</v>
      </c>
      <c r="AL1115" s="17">
        <v>0.22378404269680699</v>
      </c>
      <c r="AM1115" s="17"/>
      <c r="AN1115" s="17">
        <v>0.323400614524464</v>
      </c>
      <c r="AO1115" s="17">
        <v>0.23451780009840001</v>
      </c>
      <c r="AP1115" s="17">
        <v>0.18514629980434999</v>
      </c>
      <c r="AQ1115" s="17"/>
      <c r="AR1115" s="17">
        <v>0.357939055469779</v>
      </c>
      <c r="AS1115" s="17">
        <v>0.26945473673060799</v>
      </c>
      <c r="AT1115" s="17">
        <v>0.19795265375333601</v>
      </c>
      <c r="AU1115" s="17"/>
      <c r="AV1115" s="17">
        <v>0.28597254011564299</v>
      </c>
      <c r="AW1115" s="17">
        <v>0.27061741803989797</v>
      </c>
      <c r="AX1115" s="17">
        <v>0.19142875387785199</v>
      </c>
      <c r="AY1115" s="17"/>
      <c r="AZ1115" s="17">
        <v>0.27129216200078499</v>
      </c>
      <c r="BA1115" s="17">
        <v>0.177141131016853</v>
      </c>
    </row>
    <row r="1116" spans="2:53" x14ac:dyDescent="0.35">
      <c r="B1116" t="s">
        <v>476</v>
      </c>
      <c r="C1116" s="17">
        <v>0.230670065174892</v>
      </c>
      <c r="D1116" s="17">
        <v>0.222992337072071</v>
      </c>
      <c r="E1116" s="17">
        <v>0.23629949303198</v>
      </c>
      <c r="F1116" s="17"/>
      <c r="G1116" s="17">
        <v>0.221867889105474</v>
      </c>
      <c r="H1116" s="17">
        <v>0.18185703108541801</v>
      </c>
      <c r="I1116" s="17">
        <v>0.21901807595039199</v>
      </c>
      <c r="J1116" s="17">
        <v>0.23178389028752899</v>
      </c>
      <c r="K1116" s="17">
        <v>0.22244933801175901</v>
      </c>
      <c r="L1116" s="17">
        <v>0.27314223573005503</v>
      </c>
      <c r="M1116" s="17"/>
      <c r="N1116" s="17">
        <v>0.243148309540764</v>
      </c>
      <c r="O1116" s="17">
        <v>0.22245538885208399</v>
      </c>
      <c r="P1116" s="17"/>
      <c r="Q1116" s="17">
        <v>0.17958934008708299</v>
      </c>
      <c r="R1116" s="17">
        <v>0.22336114237844201</v>
      </c>
      <c r="S1116" s="17">
        <v>0.20597829754911001</v>
      </c>
      <c r="T1116" s="17">
        <v>0.25046272869056202</v>
      </c>
      <c r="U1116" s="17">
        <v>0.24579123910179199</v>
      </c>
      <c r="V1116" s="17">
        <v>0.225750967162239</v>
      </c>
      <c r="W1116" s="17">
        <v>0.25092726931474002</v>
      </c>
      <c r="X1116" s="17">
        <v>0.22078370130189401</v>
      </c>
      <c r="Y1116" s="17">
        <v>0.26568452567969802</v>
      </c>
      <c r="Z1116" s="17">
        <v>0.19266379249691201</v>
      </c>
      <c r="AA1116" s="17">
        <v>0.29907817007263998</v>
      </c>
      <c r="AB1116" s="17">
        <v>0.16404964461977201</v>
      </c>
      <c r="AC1116" s="17">
        <v>0.34506303795408799</v>
      </c>
      <c r="AD1116" s="17">
        <v>0.166889263338833</v>
      </c>
      <c r="AE1116" s="17">
        <v>0.41036388592946399</v>
      </c>
      <c r="AF1116" s="17"/>
      <c r="AG1116" s="17">
        <v>0.29897403048483301</v>
      </c>
      <c r="AH1116" s="17">
        <v>0.21087667841296101</v>
      </c>
      <c r="AI1116" s="17">
        <v>0.32259380475525401</v>
      </c>
      <c r="AJ1116" s="17">
        <v>0.25309443714429403</v>
      </c>
      <c r="AK1116" s="17">
        <v>0.24031733282798501</v>
      </c>
      <c r="AL1116" s="17">
        <v>0.178934628630111</v>
      </c>
      <c r="AM1116" s="17"/>
      <c r="AN1116" s="17">
        <v>0.27274962432072503</v>
      </c>
      <c r="AO1116" s="17">
        <v>0.25594750203826599</v>
      </c>
      <c r="AP1116" s="17">
        <v>0.21407160981089501</v>
      </c>
      <c r="AQ1116" s="17"/>
      <c r="AR1116" s="17">
        <v>0.23223390677250899</v>
      </c>
      <c r="AS1116" s="17">
        <v>0.29319574249354002</v>
      </c>
      <c r="AT1116" s="17">
        <v>0.20482382317129799</v>
      </c>
      <c r="AU1116" s="17"/>
      <c r="AV1116" s="17">
        <v>0.27153979785020999</v>
      </c>
      <c r="AW1116" s="17">
        <v>0.263989091129675</v>
      </c>
      <c r="AX1116" s="17">
        <v>0.20080737553369299</v>
      </c>
      <c r="AY1116" s="17"/>
      <c r="AZ1116" s="17">
        <v>0.26297203994718699</v>
      </c>
      <c r="BA1116" s="17">
        <v>0.18780949509389</v>
      </c>
    </row>
    <row r="1117" spans="2:53" x14ac:dyDescent="0.35">
      <c r="B1117" t="s">
        <v>477</v>
      </c>
      <c r="C1117" s="17">
        <v>0.22974850859486201</v>
      </c>
      <c r="D1117" s="17">
        <v>0.233177268141987</v>
      </c>
      <c r="E1117" s="17">
        <v>0.225312577138569</v>
      </c>
      <c r="F1117" s="17"/>
      <c r="G1117" s="17">
        <v>0.24706689209179999</v>
      </c>
      <c r="H1117" s="17">
        <v>0.18781797646225601</v>
      </c>
      <c r="I1117" s="17">
        <v>0.189723926978661</v>
      </c>
      <c r="J1117" s="17">
        <v>0.19870846528929501</v>
      </c>
      <c r="K1117" s="17">
        <v>0.22236092443451599</v>
      </c>
      <c r="L1117" s="17">
        <v>0.29565935159190898</v>
      </c>
      <c r="M1117" s="17"/>
      <c r="N1117" s="17">
        <v>0.25496520234490999</v>
      </c>
      <c r="O1117" s="17">
        <v>0.21314785781304499</v>
      </c>
      <c r="P1117" s="17"/>
      <c r="Q1117" s="17">
        <v>0.210913759784572</v>
      </c>
      <c r="R1117" s="17">
        <v>0.20891265687037699</v>
      </c>
      <c r="S1117" s="17">
        <v>0.21010465966619199</v>
      </c>
      <c r="T1117" s="17">
        <v>0.25253168059228498</v>
      </c>
      <c r="U1117" s="17">
        <v>0.24560143729891801</v>
      </c>
      <c r="V1117" s="17">
        <v>0.211805609953474</v>
      </c>
      <c r="W1117" s="17">
        <v>0.25243109350892001</v>
      </c>
      <c r="X1117" s="17">
        <v>0.22408165129090701</v>
      </c>
      <c r="Y1117" s="17">
        <v>0.21817116915606299</v>
      </c>
      <c r="Z1117" s="17">
        <v>0.27460263129806101</v>
      </c>
      <c r="AA1117" s="17">
        <v>0.23911048228613499</v>
      </c>
      <c r="AB1117" s="17">
        <v>0.13793450305134999</v>
      </c>
      <c r="AC1117" s="17">
        <v>0.29354850609084898</v>
      </c>
      <c r="AD1117" s="17">
        <v>0.189341392532233</v>
      </c>
      <c r="AE1117" s="17">
        <v>0.21061074988829201</v>
      </c>
      <c r="AF1117" s="17"/>
      <c r="AG1117" s="17">
        <v>0.31140756753410398</v>
      </c>
      <c r="AH1117" s="17">
        <v>0.15180061505815901</v>
      </c>
      <c r="AI1117" s="17">
        <v>0.283788512150914</v>
      </c>
      <c r="AJ1117" s="17">
        <v>0.36988817738014601</v>
      </c>
      <c r="AK1117" s="17">
        <v>0.16457285677253999</v>
      </c>
      <c r="AL1117" s="17">
        <v>0.21823192537723801</v>
      </c>
      <c r="AM1117" s="17"/>
      <c r="AN1117" s="17">
        <v>0.34132101825317002</v>
      </c>
      <c r="AO1117" s="17">
        <v>0.21942880466432699</v>
      </c>
      <c r="AP1117" s="17">
        <v>0.17711055811510301</v>
      </c>
      <c r="AQ1117" s="17"/>
      <c r="AR1117" s="17">
        <v>0.255786710157898</v>
      </c>
      <c r="AS1117" s="17">
        <v>0.28300952761146198</v>
      </c>
      <c r="AT1117" s="17">
        <v>0.206760689949257</v>
      </c>
      <c r="AU1117" s="17"/>
      <c r="AV1117" s="17">
        <v>0.286689488069992</v>
      </c>
      <c r="AW1117" s="17">
        <v>0.26698213526225301</v>
      </c>
      <c r="AX1117" s="17">
        <v>0.188155901427591</v>
      </c>
      <c r="AY1117" s="17"/>
      <c r="AZ1117" s="17">
        <v>0.26766268726479198</v>
      </c>
      <c r="BA1117" s="17">
        <v>0.17944126504701799</v>
      </c>
    </row>
    <row r="1118" spans="2:53" x14ac:dyDescent="0.35">
      <c r="B1118" t="s">
        <v>478</v>
      </c>
      <c r="C1118" s="17">
        <v>0.22576058228722901</v>
      </c>
      <c r="D1118" s="17">
        <v>0.24587360135416</v>
      </c>
      <c r="E1118" s="17">
        <v>0.207783827726924</v>
      </c>
      <c r="F1118" s="17"/>
      <c r="G1118" s="17">
        <v>0.20402335975227701</v>
      </c>
      <c r="H1118" s="17">
        <v>0.217098760842692</v>
      </c>
      <c r="I1118" s="17">
        <v>0.21289467414716701</v>
      </c>
      <c r="J1118" s="17">
        <v>0.21109146862015701</v>
      </c>
      <c r="K1118" s="17">
        <v>0.229582299912061</v>
      </c>
      <c r="L1118" s="17">
        <v>0.25428735063073599</v>
      </c>
      <c r="M1118" s="17"/>
      <c r="N1118" s="17">
        <v>0.26857881312944798</v>
      </c>
      <c r="O1118" s="17">
        <v>0.197572489734234</v>
      </c>
      <c r="P1118" s="17"/>
      <c r="Q1118" s="17">
        <v>0.17552083987949799</v>
      </c>
      <c r="R1118" s="17">
        <v>0.16565568956125001</v>
      </c>
      <c r="S1118" s="17">
        <v>0.224160826838884</v>
      </c>
      <c r="T1118" s="17">
        <v>0.24564002695571899</v>
      </c>
      <c r="U1118" s="17">
        <v>0.21963095446365699</v>
      </c>
      <c r="V1118" s="17">
        <v>0.22015290828690701</v>
      </c>
      <c r="W1118" s="17">
        <v>0.26753064603608601</v>
      </c>
      <c r="X1118" s="17">
        <v>0.23761703225480299</v>
      </c>
      <c r="Y1118" s="17">
        <v>0.21614043930104401</v>
      </c>
      <c r="Z1118" s="17">
        <v>0.24710612562187201</v>
      </c>
      <c r="AA1118" s="17">
        <v>0.25133806119609597</v>
      </c>
      <c r="AB1118" s="17">
        <v>0.30330952470182498</v>
      </c>
      <c r="AC1118" s="17">
        <v>0.31823688628929903</v>
      </c>
      <c r="AD1118" s="17">
        <v>0.16553797130930401</v>
      </c>
      <c r="AE1118" s="17">
        <v>0.30246650244860201</v>
      </c>
      <c r="AF1118" s="17"/>
      <c r="AG1118" s="17">
        <v>0.22907115083267099</v>
      </c>
      <c r="AH1118" s="17">
        <v>0.16046774783228801</v>
      </c>
      <c r="AI1118" s="17">
        <v>0.30707926155001503</v>
      </c>
      <c r="AJ1118" s="17">
        <v>0.30082076538723601</v>
      </c>
      <c r="AK1118" s="17">
        <v>0.24923090241472101</v>
      </c>
      <c r="AL1118" s="17">
        <v>0.22163941215691199</v>
      </c>
      <c r="AM1118" s="17"/>
      <c r="AN1118" s="17">
        <v>0.27514239119626799</v>
      </c>
      <c r="AO1118" s="17">
        <v>0.23772069133419199</v>
      </c>
      <c r="AP1118" s="17">
        <v>0.21642796509904499</v>
      </c>
      <c r="AQ1118" s="17"/>
      <c r="AR1118" s="17">
        <v>0.27705131975911201</v>
      </c>
      <c r="AS1118" s="17">
        <v>0.26158167952419598</v>
      </c>
      <c r="AT1118" s="17">
        <v>0.213107480590565</v>
      </c>
      <c r="AU1118" s="17"/>
      <c r="AV1118" s="17">
        <v>0.287235668811407</v>
      </c>
      <c r="AW1118" s="17">
        <v>0.26822035955637302</v>
      </c>
      <c r="AX1118" s="17">
        <v>0.18663941875184301</v>
      </c>
      <c r="AY1118" s="17"/>
      <c r="AZ1118" s="17">
        <v>0.25542441553030598</v>
      </c>
      <c r="BA1118" s="17">
        <v>0.18640048704387399</v>
      </c>
    </row>
    <row r="1119" spans="2:53" x14ac:dyDescent="0.35">
      <c r="B1119" t="s">
        <v>479</v>
      </c>
      <c r="C1119" s="17">
        <v>0.22128662469619001</v>
      </c>
      <c r="D1119" s="17">
        <v>0.22900087932083199</v>
      </c>
      <c r="E1119" s="17">
        <v>0.21452669007456801</v>
      </c>
      <c r="F1119" s="17"/>
      <c r="G1119" s="17">
        <v>0.20327169852980001</v>
      </c>
      <c r="H1119" s="17">
        <v>0.22404872942735701</v>
      </c>
      <c r="I1119" s="17">
        <v>0.235527229785192</v>
      </c>
      <c r="J1119" s="17">
        <v>0.19635650736840901</v>
      </c>
      <c r="K1119" s="17">
        <v>0.22866674998190001</v>
      </c>
      <c r="L1119" s="17">
        <v>0.22988954423176899</v>
      </c>
      <c r="M1119" s="17"/>
      <c r="N1119" s="17">
        <v>0.23696616662598299</v>
      </c>
      <c r="O1119" s="17">
        <v>0.21096447054801401</v>
      </c>
      <c r="P1119" s="17"/>
      <c r="Q1119" s="17">
        <v>0.16420917749331801</v>
      </c>
      <c r="R1119" s="17">
        <v>0.20694991821238901</v>
      </c>
      <c r="S1119" s="17">
        <v>0.22778723039049001</v>
      </c>
      <c r="T1119" s="17">
        <v>0.21528276860221901</v>
      </c>
      <c r="U1119" s="17">
        <v>0.23038640279930001</v>
      </c>
      <c r="V1119" s="17">
        <v>0.233141445308087</v>
      </c>
      <c r="W1119" s="17">
        <v>0.247576962348282</v>
      </c>
      <c r="X1119" s="17">
        <v>0.21213075040760601</v>
      </c>
      <c r="Y1119" s="17">
        <v>0.25407610630538402</v>
      </c>
      <c r="Z1119" s="17">
        <v>0.22392790592193301</v>
      </c>
      <c r="AA1119" s="17">
        <v>0.229467933004465</v>
      </c>
      <c r="AB1119" s="17">
        <v>0.26455093740452901</v>
      </c>
      <c r="AC1119" s="17">
        <v>0.26534242821257797</v>
      </c>
      <c r="AD1119" s="17">
        <v>0.42822202543008703</v>
      </c>
      <c r="AE1119" s="17">
        <v>0.15478010906835199</v>
      </c>
      <c r="AF1119" s="17"/>
      <c r="AG1119" s="17">
        <v>0.27763126451381798</v>
      </c>
      <c r="AH1119" s="17">
        <v>0.16625231063512799</v>
      </c>
      <c r="AI1119" s="17">
        <v>0.33852039375970999</v>
      </c>
      <c r="AJ1119" s="17">
        <v>0.33026691221861698</v>
      </c>
      <c r="AK1119" s="17">
        <v>0.207626501248724</v>
      </c>
      <c r="AL1119" s="17">
        <v>0.209227573962216</v>
      </c>
      <c r="AM1119" s="17"/>
      <c r="AN1119" s="17">
        <v>0.313540744783744</v>
      </c>
      <c r="AO1119" s="17">
        <v>0.225413060943217</v>
      </c>
      <c r="AP1119" s="17">
        <v>0.16991563309494101</v>
      </c>
      <c r="AQ1119" s="17"/>
      <c r="AR1119" s="17">
        <v>0.232605155333413</v>
      </c>
      <c r="AS1119" s="17">
        <v>0.27550483412617099</v>
      </c>
      <c r="AT1119" s="17">
        <v>0.19496871848807901</v>
      </c>
      <c r="AU1119" s="17"/>
      <c r="AV1119" s="17">
        <v>0.27853355387904599</v>
      </c>
      <c r="AW1119" s="17">
        <v>0.245501745804209</v>
      </c>
      <c r="AX1119" s="17">
        <v>0.195432778996844</v>
      </c>
      <c r="AY1119" s="17"/>
      <c r="AZ1119" s="17">
        <v>0.24324101831011299</v>
      </c>
      <c r="BA1119" s="17">
        <v>0.192155965264108</v>
      </c>
    </row>
    <row r="1120" spans="2:53" x14ac:dyDescent="0.35">
      <c r="B1120" t="s">
        <v>480</v>
      </c>
      <c r="C1120" s="17">
        <v>0.218393999582291</v>
      </c>
      <c r="D1120" s="17">
        <v>0.247784789336533</v>
      </c>
      <c r="E1120" s="17">
        <v>0.19095924655487401</v>
      </c>
      <c r="F1120" s="17"/>
      <c r="G1120" s="17">
        <v>0.22887236937469199</v>
      </c>
      <c r="H1120" s="17">
        <v>0.18975237223580099</v>
      </c>
      <c r="I1120" s="17">
        <v>0.23725137643291799</v>
      </c>
      <c r="J1120" s="17">
        <v>0.17743109364863299</v>
      </c>
      <c r="K1120" s="17">
        <v>0.202613208181914</v>
      </c>
      <c r="L1120" s="17">
        <v>0.25532337643758402</v>
      </c>
      <c r="M1120" s="17"/>
      <c r="N1120" s="17">
        <v>0.23693908604643299</v>
      </c>
      <c r="O1120" s="17">
        <v>0.20618540050259401</v>
      </c>
      <c r="P1120" s="17"/>
      <c r="Q1120" s="17">
        <v>0.16784217256892001</v>
      </c>
      <c r="R1120" s="17">
        <v>0.20320960102091001</v>
      </c>
      <c r="S1120" s="17">
        <v>0.19745040246074599</v>
      </c>
      <c r="T1120" s="17">
        <v>0.249219937521521</v>
      </c>
      <c r="U1120" s="17">
        <v>0.224133381275951</v>
      </c>
      <c r="V1120" s="17">
        <v>0.21568071808500699</v>
      </c>
      <c r="W1120" s="17">
        <v>0.27515166578445499</v>
      </c>
      <c r="X1120" s="17">
        <v>0.25571379076043699</v>
      </c>
      <c r="Y1120" s="17">
        <v>0.20565217414765699</v>
      </c>
      <c r="Z1120" s="17">
        <v>0.227678361098612</v>
      </c>
      <c r="AA1120" s="17">
        <v>0.16406367543867201</v>
      </c>
      <c r="AB1120" s="17">
        <v>0.14523837322278099</v>
      </c>
      <c r="AC1120" s="17">
        <v>0.38395536846434403</v>
      </c>
      <c r="AD1120" s="17">
        <v>0.198887236858417</v>
      </c>
      <c r="AE1120" s="17">
        <v>0.167393327953992</v>
      </c>
      <c r="AF1120" s="17"/>
      <c r="AG1120" s="17">
        <v>0.28487329662101302</v>
      </c>
      <c r="AH1120" s="17">
        <v>0.19056313470646599</v>
      </c>
      <c r="AI1120" s="17">
        <v>0.26280007899741697</v>
      </c>
      <c r="AJ1120" s="17">
        <v>0.242424020128999</v>
      </c>
      <c r="AK1120" s="17">
        <v>0.22009258337673601</v>
      </c>
      <c r="AL1120" s="17">
        <v>0.20570391280004799</v>
      </c>
      <c r="AM1120" s="17"/>
      <c r="AN1120" s="17">
        <v>0.253237697837911</v>
      </c>
      <c r="AO1120" s="17">
        <v>0.231743765986688</v>
      </c>
      <c r="AP1120" s="17">
        <v>0.21175947300717199</v>
      </c>
      <c r="AQ1120" s="17"/>
      <c r="AR1120" s="17">
        <v>0.23770543313224399</v>
      </c>
      <c r="AS1120" s="17">
        <v>0.264289081737342</v>
      </c>
      <c r="AT1120" s="17">
        <v>0.193613088852707</v>
      </c>
      <c r="AU1120" s="17"/>
      <c r="AV1120" s="17">
        <v>0.28578732268972401</v>
      </c>
      <c r="AW1120" s="17">
        <v>0.23379535606089499</v>
      </c>
      <c r="AX1120" s="17">
        <v>0.20291405187661901</v>
      </c>
      <c r="AY1120" s="17"/>
      <c r="AZ1120" s="17">
        <v>0.25371002370618301</v>
      </c>
      <c r="BA1120" s="17">
        <v>0.17153417328328999</v>
      </c>
    </row>
    <row r="1121" spans="2:53" x14ac:dyDescent="0.35">
      <c r="B1121" t="s">
        <v>481</v>
      </c>
      <c r="C1121" s="17">
        <v>0.20182282934916099</v>
      </c>
      <c r="D1121" s="17">
        <v>0.229314623340203</v>
      </c>
      <c r="E1121" s="17">
        <v>0.17707557994439599</v>
      </c>
      <c r="F1121" s="17"/>
      <c r="G1121" s="17">
        <v>0.17635105614871599</v>
      </c>
      <c r="H1121" s="17">
        <v>0.16260392223669201</v>
      </c>
      <c r="I1121" s="17">
        <v>0.16434028490626201</v>
      </c>
      <c r="J1121" s="17">
        <v>0.15877314420005101</v>
      </c>
      <c r="K1121" s="17">
        <v>0.228516088495543</v>
      </c>
      <c r="L1121" s="17">
        <v>0.26845110144376899</v>
      </c>
      <c r="M1121" s="17"/>
      <c r="N1121" s="17">
        <v>0.21942016563435801</v>
      </c>
      <c r="O1121" s="17">
        <v>0.19023815305272099</v>
      </c>
      <c r="P1121" s="17"/>
      <c r="Q1121" s="17">
        <v>0.117465995581006</v>
      </c>
      <c r="R1121" s="17">
        <v>0.23257431090396999</v>
      </c>
      <c r="S1121" s="17">
        <v>0.164291699946058</v>
      </c>
      <c r="T1121" s="17">
        <v>0.219549338250944</v>
      </c>
      <c r="U1121" s="17">
        <v>0.18323437205205101</v>
      </c>
      <c r="V1121" s="17">
        <v>0.28001444270174097</v>
      </c>
      <c r="W1121" s="17">
        <v>0.22383909963575099</v>
      </c>
      <c r="X1121" s="17">
        <v>0.228108537609575</v>
      </c>
      <c r="Y1121" s="17">
        <v>0.22401109775776101</v>
      </c>
      <c r="Z1121" s="17">
        <v>0.16518980954879001</v>
      </c>
      <c r="AA1121" s="17">
        <v>0.10788660101066801</v>
      </c>
      <c r="AB1121" s="17">
        <v>0.191634021974529</v>
      </c>
      <c r="AC1121" s="17">
        <v>0.23007634578896499</v>
      </c>
      <c r="AD1121" s="17">
        <v>0.187602790281543</v>
      </c>
      <c r="AE1121" s="17">
        <v>0.287242926630009</v>
      </c>
      <c r="AF1121" s="17"/>
      <c r="AG1121" s="17">
        <v>0.26022277521602</v>
      </c>
      <c r="AH1121" s="17">
        <v>0.181292214760952</v>
      </c>
      <c r="AI1121" s="17">
        <v>0.25075010741134801</v>
      </c>
      <c r="AJ1121" s="17">
        <v>0.240651206499544</v>
      </c>
      <c r="AK1121" s="17">
        <v>0.245464038922517</v>
      </c>
      <c r="AL1121" s="17">
        <v>0.16824717738317499</v>
      </c>
      <c r="AM1121" s="17"/>
      <c r="AN1121" s="17">
        <v>0.24497913163853799</v>
      </c>
      <c r="AO1121" s="17">
        <v>0.21668678676891701</v>
      </c>
      <c r="AP1121" s="17">
        <v>0.19620703875005299</v>
      </c>
      <c r="AQ1121" s="17"/>
      <c r="AR1121" s="17">
        <v>0.186556654646579</v>
      </c>
      <c r="AS1121" s="17">
        <v>0.26829926260579501</v>
      </c>
      <c r="AT1121" s="17">
        <v>0.17321752200219401</v>
      </c>
      <c r="AU1121" s="17"/>
      <c r="AV1121" s="17">
        <v>0.20997477949226601</v>
      </c>
      <c r="AW1121" s="17">
        <v>0.23804296851279599</v>
      </c>
      <c r="AX1121" s="17">
        <v>0.17306064356591</v>
      </c>
      <c r="AY1121" s="17"/>
      <c r="AZ1121" s="17">
        <v>0.227006384908919</v>
      </c>
      <c r="BA1121" s="17">
        <v>0.16840748692608501</v>
      </c>
    </row>
    <row r="1122" spans="2:53" x14ac:dyDescent="0.35">
      <c r="B1122" t="s">
        <v>482</v>
      </c>
      <c r="C1122" s="17">
        <v>0.19163909100943399</v>
      </c>
      <c r="D1122" s="17">
        <v>0.18896092248618299</v>
      </c>
      <c r="E1122" s="17">
        <v>0.192599532133884</v>
      </c>
      <c r="F1122" s="17"/>
      <c r="G1122" s="17">
        <v>0.25423737264673402</v>
      </c>
      <c r="H1122" s="17">
        <v>0.185043576882165</v>
      </c>
      <c r="I1122" s="17">
        <v>0.20104743784037499</v>
      </c>
      <c r="J1122" s="17">
        <v>0.19035315468407099</v>
      </c>
      <c r="K1122" s="17">
        <v>0.181802001173686</v>
      </c>
      <c r="L1122" s="17">
        <v>0.17172696129124601</v>
      </c>
      <c r="M1122" s="17"/>
      <c r="N1122" s="17">
        <v>0.21738529149310201</v>
      </c>
      <c r="O1122" s="17">
        <v>0.17468985541873699</v>
      </c>
      <c r="P1122" s="17"/>
      <c r="Q1122" s="17">
        <v>0.14166259102626599</v>
      </c>
      <c r="R1122" s="17">
        <v>0.22976261775432699</v>
      </c>
      <c r="S1122" s="17">
        <v>0.19090474354089601</v>
      </c>
      <c r="T1122" s="17">
        <v>0.179930937328556</v>
      </c>
      <c r="U1122" s="17">
        <v>0.18854057084530701</v>
      </c>
      <c r="V1122" s="17">
        <v>0.17577630870316199</v>
      </c>
      <c r="W1122" s="17">
        <v>0.23831828259382701</v>
      </c>
      <c r="X1122" s="17">
        <v>0.20778232189696499</v>
      </c>
      <c r="Y1122" s="17">
        <v>0.152999223078501</v>
      </c>
      <c r="Z1122" s="17">
        <v>0.14583605063732</v>
      </c>
      <c r="AA1122" s="17">
        <v>0.237691468473086</v>
      </c>
      <c r="AB1122" s="17">
        <v>0.193454128400703</v>
      </c>
      <c r="AC1122" s="17">
        <v>0.32806301225333401</v>
      </c>
      <c r="AD1122" s="17">
        <v>0.27130339592785302</v>
      </c>
      <c r="AE1122" s="17">
        <v>0.31993805959856603</v>
      </c>
      <c r="AF1122" s="17"/>
      <c r="AG1122" s="17">
        <v>0.28569390658920202</v>
      </c>
      <c r="AH1122" s="17">
        <v>0.107957474284904</v>
      </c>
      <c r="AI1122" s="17">
        <v>0.29581065674155899</v>
      </c>
      <c r="AJ1122" s="17">
        <v>0.28202122302777899</v>
      </c>
      <c r="AK1122" s="17">
        <v>0.23717415326947899</v>
      </c>
      <c r="AL1122" s="17">
        <v>0.147909297896755</v>
      </c>
      <c r="AM1122" s="17"/>
      <c r="AN1122" s="17">
        <v>0.27357943674319102</v>
      </c>
      <c r="AO1122" s="17">
        <v>0.22295955520690799</v>
      </c>
      <c r="AP1122" s="17">
        <v>0.151774548488948</v>
      </c>
      <c r="AQ1122" s="17"/>
      <c r="AR1122" s="17">
        <v>0.25408932464858403</v>
      </c>
      <c r="AS1122" s="17">
        <v>0.25739754188280101</v>
      </c>
      <c r="AT1122" s="17">
        <v>0.15537009176390701</v>
      </c>
      <c r="AU1122" s="17"/>
      <c r="AV1122" s="17">
        <v>0.27401999186985498</v>
      </c>
      <c r="AW1122" s="17">
        <v>0.22615057485001699</v>
      </c>
      <c r="AX1122" s="17">
        <v>0.15596186771567</v>
      </c>
      <c r="AY1122" s="17"/>
      <c r="AZ1122" s="17">
        <v>0.211718600855443</v>
      </c>
      <c r="BA1122" s="17">
        <v>0.164996161435817</v>
      </c>
    </row>
    <row r="1123" spans="2:53" x14ac:dyDescent="0.35">
      <c r="B1123" t="s">
        <v>483</v>
      </c>
      <c r="C1123" s="17">
        <v>0.19106204412956801</v>
      </c>
      <c r="D1123" s="17">
        <v>0.21430822676587299</v>
      </c>
      <c r="E1123" s="17">
        <v>0.170122680557526</v>
      </c>
      <c r="F1123" s="17"/>
      <c r="G1123" s="17">
        <v>0.197576705203303</v>
      </c>
      <c r="H1123" s="17">
        <v>0.18867583062406301</v>
      </c>
      <c r="I1123" s="17">
        <v>0.222945735830828</v>
      </c>
      <c r="J1123" s="17">
        <v>0.17496504370211699</v>
      </c>
      <c r="K1123" s="17">
        <v>0.13855513676129799</v>
      </c>
      <c r="L1123" s="17">
        <v>0.213235889281744</v>
      </c>
      <c r="M1123" s="17"/>
      <c r="N1123" s="17">
        <v>0.233466966974336</v>
      </c>
      <c r="O1123" s="17">
        <v>0.163146040447501</v>
      </c>
      <c r="P1123" s="17"/>
      <c r="Q1123" s="17">
        <v>0.18629316753303399</v>
      </c>
      <c r="R1123" s="17">
        <v>0.16659450026217101</v>
      </c>
      <c r="S1123" s="17">
        <v>0.18308312502104401</v>
      </c>
      <c r="T1123" s="17">
        <v>0.190676612101807</v>
      </c>
      <c r="U1123" s="17">
        <v>0.17384847747492199</v>
      </c>
      <c r="V1123" s="17">
        <v>0.161040862492981</v>
      </c>
      <c r="W1123" s="17">
        <v>0.27057244647991502</v>
      </c>
      <c r="X1123" s="17">
        <v>0.206254895036524</v>
      </c>
      <c r="Y1123" s="17">
        <v>0.18427576917889399</v>
      </c>
      <c r="Z1123" s="17">
        <v>0.203835922042127</v>
      </c>
      <c r="AA1123" s="17">
        <v>0.14276690394668101</v>
      </c>
      <c r="AB1123" s="17">
        <v>0.16567977169228401</v>
      </c>
      <c r="AC1123" s="17">
        <v>0.319878587837574</v>
      </c>
      <c r="AD1123" s="17">
        <v>0.22230404316111099</v>
      </c>
      <c r="AE1123" s="17">
        <v>0.29616561822544601</v>
      </c>
      <c r="AF1123" s="17"/>
      <c r="AG1123" s="17">
        <v>0.31229851458208302</v>
      </c>
      <c r="AH1123" s="17">
        <v>0.140377288124751</v>
      </c>
      <c r="AI1123" s="17">
        <v>0.24747196947015601</v>
      </c>
      <c r="AJ1123" s="17">
        <v>0.190654268445692</v>
      </c>
      <c r="AK1123" s="17">
        <v>0.24587179843828</v>
      </c>
      <c r="AL1123" s="17">
        <v>0.173588630816496</v>
      </c>
      <c r="AM1123" s="17"/>
      <c r="AN1123" s="17">
        <v>0.235990954523457</v>
      </c>
      <c r="AO1123" s="17">
        <v>0.18086570613234901</v>
      </c>
      <c r="AP1123" s="17">
        <v>0.18493461167699901</v>
      </c>
      <c r="AQ1123" s="17"/>
      <c r="AR1123" s="17">
        <v>0.230808820261757</v>
      </c>
      <c r="AS1123" s="17">
        <v>0.238859862234613</v>
      </c>
      <c r="AT1123" s="17">
        <v>0.16514492696504701</v>
      </c>
      <c r="AU1123" s="17"/>
      <c r="AV1123" s="17">
        <v>0.245956765486153</v>
      </c>
      <c r="AW1123" s="17">
        <v>0.21106624745144001</v>
      </c>
      <c r="AX1123" s="17">
        <v>0.173439294316658</v>
      </c>
      <c r="AY1123" s="17"/>
      <c r="AZ1123" s="17">
        <v>0.210009642125811</v>
      </c>
      <c r="BA1123" s="17">
        <v>0.16592101614259899</v>
      </c>
    </row>
    <row r="1124" spans="2:53" x14ac:dyDescent="0.35">
      <c r="B1124" t="s">
        <v>484</v>
      </c>
      <c r="C1124" s="17">
        <v>0.174997744181805</v>
      </c>
      <c r="D1124" s="17">
        <v>0.148446347731788</v>
      </c>
      <c r="E1124" s="17">
        <v>0.19808934495848299</v>
      </c>
      <c r="F1124" s="17"/>
      <c r="G1124" s="17">
        <v>0.246039019609196</v>
      </c>
      <c r="H1124" s="17">
        <v>0.23062660030527099</v>
      </c>
      <c r="I1124" s="17">
        <v>0.17184915865488101</v>
      </c>
      <c r="J1124" s="17">
        <v>0.15898302519502</v>
      </c>
      <c r="K1124" s="17">
        <v>0.15684057305073201</v>
      </c>
      <c r="L1124" s="17">
        <v>0.13895364205572799</v>
      </c>
      <c r="M1124" s="17"/>
      <c r="N1124" s="17">
        <v>0.16390636164059499</v>
      </c>
      <c r="O1124" s="17">
        <v>0.18229942179581901</v>
      </c>
      <c r="P1124" s="17"/>
      <c r="Q1124" s="17">
        <v>0.19163984899730099</v>
      </c>
      <c r="R1124" s="17">
        <v>0.292205844562272</v>
      </c>
      <c r="S1124" s="17">
        <v>0.21512048687840599</v>
      </c>
      <c r="T1124" s="17">
        <v>0.191984403903147</v>
      </c>
      <c r="U1124" s="17">
        <v>0.142204970243615</v>
      </c>
      <c r="V1124" s="17">
        <v>0.13267010465093601</v>
      </c>
      <c r="W1124" s="17">
        <v>0.148689385317131</v>
      </c>
      <c r="X1124" s="17">
        <v>0.21056138768393201</v>
      </c>
      <c r="Y1124" s="17">
        <v>0.140406092080441</v>
      </c>
      <c r="Z1124" s="17">
        <v>0.14616075438113799</v>
      </c>
      <c r="AA1124" s="17">
        <v>8.6618016793637106E-2</v>
      </c>
      <c r="AB1124" s="17">
        <v>0.159270251446332</v>
      </c>
      <c r="AC1124" s="17">
        <v>0.12504849813691399</v>
      </c>
      <c r="AD1124" s="17">
        <v>0</v>
      </c>
      <c r="AE1124" s="17">
        <v>0.111009367426651</v>
      </c>
      <c r="AF1124" s="17"/>
      <c r="AG1124" s="17">
        <v>0.121508103103436</v>
      </c>
      <c r="AH1124" s="17">
        <v>0.177560418677253</v>
      </c>
      <c r="AI1124" s="17">
        <v>0.248757221302843</v>
      </c>
      <c r="AJ1124" s="17">
        <v>0.17387300580283499</v>
      </c>
      <c r="AK1124" s="17">
        <v>0.16491640230671201</v>
      </c>
      <c r="AL1124" s="17">
        <v>0.19687857571839301</v>
      </c>
      <c r="AM1124" s="17"/>
      <c r="AN1124" s="17">
        <v>0.20525206055062301</v>
      </c>
      <c r="AO1124" s="17">
        <v>0.18664225593466699</v>
      </c>
      <c r="AP1124" s="17">
        <v>0.15665066954527901</v>
      </c>
      <c r="AQ1124" s="17"/>
      <c r="AR1124" s="17">
        <v>0.179644130142738</v>
      </c>
      <c r="AS1124" s="17">
        <v>0.174413255517089</v>
      </c>
      <c r="AT1124" s="17">
        <v>0.17865896303286899</v>
      </c>
      <c r="AU1124" s="17"/>
      <c r="AV1124" s="17">
        <v>0.190862582097582</v>
      </c>
      <c r="AW1124" s="17">
        <v>0.170901223792124</v>
      </c>
      <c r="AX1124" s="17">
        <v>0.18088202492532901</v>
      </c>
      <c r="AY1124" s="17"/>
      <c r="AZ1124" s="17">
        <v>0.173915786444377</v>
      </c>
      <c r="BA1124" s="17">
        <v>0.17643336307992499</v>
      </c>
    </row>
    <row r="1125" spans="2:53" x14ac:dyDescent="0.35">
      <c r="B1125" t="s">
        <v>485</v>
      </c>
      <c r="C1125" s="17">
        <v>0.172033591842876</v>
      </c>
      <c r="D1125" s="17">
        <v>0.20337550817211</v>
      </c>
      <c r="E1125" s="17">
        <v>0.14369175082313401</v>
      </c>
      <c r="F1125" s="17"/>
      <c r="G1125" s="17">
        <v>0.15065431393360301</v>
      </c>
      <c r="H1125" s="17">
        <v>0.198124059816846</v>
      </c>
      <c r="I1125" s="17">
        <v>0.183452419836204</v>
      </c>
      <c r="J1125" s="17">
        <v>0.18313101623366099</v>
      </c>
      <c r="K1125" s="17">
        <v>0.13924212268401501</v>
      </c>
      <c r="L1125" s="17">
        <v>0.17179095944717701</v>
      </c>
      <c r="M1125" s="17"/>
      <c r="N1125" s="17">
        <v>0.200599837193283</v>
      </c>
      <c r="O1125" s="17">
        <v>0.15322786465634</v>
      </c>
      <c r="P1125" s="17"/>
      <c r="Q1125" s="17">
        <v>0.14527634522268301</v>
      </c>
      <c r="R1125" s="17">
        <v>0.13480671235915501</v>
      </c>
      <c r="S1125" s="17">
        <v>0.137288395903502</v>
      </c>
      <c r="T1125" s="17">
        <v>0.15352946813138699</v>
      </c>
      <c r="U1125" s="17">
        <v>0.157832384862169</v>
      </c>
      <c r="V1125" s="17">
        <v>0.16731917781820599</v>
      </c>
      <c r="W1125" s="17">
        <v>0.25776161355153698</v>
      </c>
      <c r="X1125" s="17">
        <v>0.211532660833125</v>
      </c>
      <c r="Y1125" s="17">
        <v>0.187152698781237</v>
      </c>
      <c r="Z1125" s="17">
        <v>0.168289542568648</v>
      </c>
      <c r="AA1125" s="17">
        <v>0.178890455677957</v>
      </c>
      <c r="AB1125" s="17">
        <v>0.20252609990647699</v>
      </c>
      <c r="AC1125" s="17">
        <v>0.43409205492363501</v>
      </c>
      <c r="AD1125" s="17">
        <v>3.5683508444562403E-2</v>
      </c>
      <c r="AE1125" s="17">
        <v>0.318587360753185</v>
      </c>
      <c r="AF1125" s="17"/>
      <c r="AG1125" s="17">
        <v>0.25420503337427702</v>
      </c>
      <c r="AH1125" s="17">
        <v>0.13167631102644001</v>
      </c>
      <c r="AI1125" s="17">
        <v>0.25774690388329702</v>
      </c>
      <c r="AJ1125" s="17">
        <v>0.17460871331060199</v>
      </c>
      <c r="AK1125" s="17">
        <v>0.17806896920762599</v>
      </c>
      <c r="AL1125" s="17">
        <v>0.15290710764947199</v>
      </c>
      <c r="AM1125" s="17"/>
      <c r="AN1125" s="17">
        <v>0.21063583696747501</v>
      </c>
      <c r="AO1125" s="17">
        <v>0.20081916662902</v>
      </c>
      <c r="AP1125" s="17">
        <v>0.164367519509763</v>
      </c>
      <c r="AQ1125" s="17"/>
      <c r="AR1125" s="17">
        <v>0.236964354121111</v>
      </c>
      <c r="AS1125" s="17">
        <v>0.223444517253097</v>
      </c>
      <c r="AT1125" s="17">
        <v>0.14202723501460299</v>
      </c>
      <c r="AU1125" s="17"/>
      <c r="AV1125" s="17">
        <v>0.218526421728581</v>
      </c>
      <c r="AW1125" s="17">
        <v>0.205574772656268</v>
      </c>
      <c r="AX1125" s="17">
        <v>0.138362436624199</v>
      </c>
      <c r="AY1125" s="17"/>
      <c r="AZ1125" s="17">
        <v>0.19564407417840099</v>
      </c>
      <c r="BA1125" s="17">
        <v>0.14070551546607299</v>
      </c>
    </row>
    <row r="1126" spans="2:53" x14ac:dyDescent="0.35">
      <c r="B1126" t="s">
        <v>486</v>
      </c>
      <c r="C1126" s="17">
        <v>0.16703812895264</v>
      </c>
      <c r="D1126" s="17">
        <v>0.156227373835129</v>
      </c>
      <c r="E1126" s="17">
        <v>0.17527841909531799</v>
      </c>
      <c r="F1126" s="17"/>
      <c r="G1126" s="17">
        <v>0.17485049884713599</v>
      </c>
      <c r="H1126" s="17">
        <v>0.200807698206935</v>
      </c>
      <c r="I1126" s="17">
        <v>0.15086191532074</v>
      </c>
      <c r="J1126" s="17">
        <v>0.153638006782017</v>
      </c>
      <c r="K1126" s="17">
        <v>0.13702173087446501</v>
      </c>
      <c r="L1126" s="17">
        <v>0.18191502794503001</v>
      </c>
      <c r="M1126" s="17"/>
      <c r="N1126" s="17">
        <v>0.15612200063284001</v>
      </c>
      <c r="O1126" s="17">
        <v>0.17422443322879599</v>
      </c>
      <c r="P1126" s="17"/>
      <c r="Q1126" s="17">
        <v>0.120857707083671</v>
      </c>
      <c r="R1126" s="17">
        <v>0.209913325710325</v>
      </c>
      <c r="S1126" s="17">
        <v>0.143703987804017</v>
      </c>
      <c r="T1126" s="17">
        <v>0.16396379038417799</v>
      </c>
      <c r="U1126" s="17">
        <v>0.17024176487311099</v>
      </c>
      <c r="V1126" s="17">
        <v>0.14753935601127799</v>
      </c>
      <c r="W1126" s="17">
        <v>0.17011288996584201</v>
      </c>
      <c r="X1126" s="17">
        <v>0.19952253170961301</v>
      </c>
      <c r="Y1126" s="17">
        <v>0.17080585531629799</v>
      </c>
      <c r="Z1126" s="17">
        <v>0.152102875353923</v>
      </c>
      <c r="AA1126" s="17">
        <v>0.14436151118002899</v>
      </c>
      <c r="AB1126" s="17">
        <v>0.25454481313104899</v>
      </c>
      <c r="AC1126" s="17">
        <v>0.31132604962121502</v>
      </c>
      <c r="AD1126" s="17">
        <v>0.103957751121647</v>
      </c>
      <c r="AE1126" s="17">
        <v>0.21962319549551801</v>
      </c>
      <c r="AF1126" s="17"/>
      <c r="AG1126" s="17">
        <v>0.191068737063917</v>
      </c>
      <c r="AH1126" s="17">
        <v>0.13103457388185</v>
      </c>
      <c r="AI1126" s="17">
        <v>0.25012183542285399</v>
      </c>
      <c r="AJ1126" s="17">
        <v>0.171978944734266</v>
      </c>
      <c r="AK1126" s="17">
        <v>0.18318263741743099</v>
      </c>
      <c r="AL1126" s="17">
        <v>0.16464612503881801</v>
      </c>
      <c r="AM1126" s="17"/>
      <c r="AN1126" s="17">
        <v>0.19563978579522001</v>
      </c>
      <c r="AO1126" s="17">
        <v>0.173057202981139</v>
      </c>
      <c r="AP1126" s="17">
        <v>0.16073901189569201</v>
      </c>
      <c r="AQ1126" s="17"/>
      <c r="AR1126" s="17">
        <v>0.174317764388281</v>
      </c>
      <c r="AS1126" s="17">
        <v>0.19498098057589799</v>
      </c>
      <c r="AT1126" s="17">
        <v>0.15673697714541701</v>
      </c>
      <c r="AU1126" s="17"/>
      <c r="AV1126" s="17">
        <v>0.21580430637595199</v>
      </c>
      <c r="AW1126" s="17">
        <v>0.174487178727736</v>
      </c>
      <c r="AX1126" s="17">
        <v>0.15659406978555199</v>
      </c>
      <c r="AY1126" s="17"/>
      <c r="AZ1126" s="17">
        <v>0.17983288774832701</v>
      </c>
      <c r="BA1126" s="17">
        <v>0.15006112801391</v>
      </c>
    </row>
    <row r="1127" spans="2:53" x14ac:dyDescent="0.35">
      <c r="B1127" t="s">
        <v>487</v>
      </c>
      <c r="C1127" s="17">
        <v>0.112890550648022</v>
      </c>
      <c r="D1127" s="17">
        <v>0.12114214732510301</v>
      </c>
      <c r="E1127" s="17">
        <v>0.105818600425841</v>
      </c>
      <c r="F1127" s="17"/>
      <c r="G1127" s="17">
        <v>0.124575487078376</v>
      </c>
      <c r="H1127" s="17">
        <v>0.17537758633138401</v>
      </c>
      <c r="I1127" s="17">
        <v>0.11481947174438201</v>
      </c>
      <c r="J1127" s="17">
        <v>0.13764716261030699</v>
      </c>
      <c r="K1127" s="17">
        <v>8.6801004922398506E-2</v>
      </c>
      <c r="L1127" s="17">
        <v>7.1749782003359394E-2</v>
      </c>
      <c r="M1127" s="17"/>
      <c r="N1127" s="17">
        <v>0.13979307229063301</v>
      </c>
      <c r="O1127" s="17">
        <v>9.5180085851723301E-2</v>
      </c>
      <c r="P1127" s="17"/>
      <c r="Q1127" s="17">
        <v>0.17015600280436499</v>
      </c>
      <c r="R1127" s="17">
        <v>9.8448492712767705E-2</v>
      </c>
      <c r="S1127" s="17">
        <v>0.130220476178251</v>
      </c>
      <c r="T1127" s="17">
        <v>0.127968739322597</v>
      </c>
      <c r="U1127" s="17">
        <v>0.105208084165368</v>
      </c>
      <c r="V1127" s="17">
        <v>6.7257468742952395E-2</v>
      </c>
      <c r="W1127" s="17">
        <v>0.12845155429527599</v>
      </c>
      <c r="X1127" s="17">
        <v>0.12671761912124599</v>
      </c>
      <c r="Y1127" s="17">
        <v>4.60612505900952E-2</v>
      </c>
      <c r="Z1127" s="17">
        <v>0.105277357968265</v>
      </c>
      <c r="AA1127" s="17">
        <v>0.12295536658952599</v>
      </c>
      <c r="AB1127" s="17">
        <v>0.147957697293403</v>
      </c>
      <c r="AC1127" s="17">
        <v>0.14752205432049201</v>
      </c>
      <c r="AD1127" s="17">
        <v>3.8725688747707099E-2</v>
      </c>
      <c r="AE1127" s="17">
        <v>4.8216710880242701E-2</v>
      </c>
      <c r="AF1127" s="17"/>
      <c r="AG1127" s="17">
        <v>0.122140663722014</v>
      </c>
      <c r="AH1127" s="17">
        <v>9.6050923974631094E-2</v>
      </c>
      <c r="AI1127" s="17">
        <v>0.144858697588789</v>
      </c>
      <c r="AJ1127" s="17">
        <v>0.110805194429436</v>
      </c>
      <c r="AK1127" s="17">
        <v>0.12787384241852801</v>
      </c>
      <c r="AL1127" s="17">
        <v>0.122687317132186</v>
      </c>
      <c r="AM1127" s="17"/>
      <c r="AN1127" s="17">
        <v>0.131603319972457</v>
      </c>
      <c r="AO1127" s="17">
        <v>0.111393838863621</v>
      </c>
      <c r="AP1127" s="17">
        <v>0.10593890464277</v>
      </c>
      <c r="AQ1127" s="17"/>
      <c r="AR1127" s="17">
        <v>0.16654294959515301</v>
      </c>
      <c r="AS1127" s="17">
        <v>0.11066889549586</v>
      </c>
      <c r="AT1127" s="17">
        <v>0.109691005899561</v>
      </c>
      <c r="AU1127" s="17"/>
      <c r="AV1127" s="17">
        <v>0.205878985791659</v>
      </c>
      <c r="AW1127" s="17">
        <v>8.6733629069642701E-2</v>
      </c>
      <c r="AX1127" s="17">
        <v>0.13287814641611601</v>
      </c>
      <c r="AY1127" s="17"/>
      <c r="AZ1127" s="17">
        <v>0.12711829827639201</v>
      </c>
      <c r="BA1127" s="17">
        <v>9.4012157651331404E-2</v>
      </c>
    </row>
    <row r="1128" spans="2:53" x14ac:dyDescent="0.35">
      <c r="B1128" t="s">
        <v>130</v>
      </c>
      <c r="C1128" s="17">
        <v>0.11261836516080199</v>
      </c>
      <c r="D1128" s="17">
        <v>8.7088159207643706E-2</v>
      </c>
      <c r="E1128" s="17">
        <v>0.13615049581317501</v>
      </c>
      <c r="F1128" s="17"/>
      <c r="G1128" s="17">
        <v>7.3098348896579596E-2</v>
      </c>
      <c r="H1128" s="17">
        <v>7.2121613824123396E-2</v>
      </c>
      <c r="I1128" s="17">
        <v>0.137630037131135</v>
      </c>
      <c r="J1128" s="17">
        <v>0.117980498615345</v>
      </c>
      <c r="K1128" s="17">
        <v>0.14130580516421501</v>
      </c>
      <c r="L1128" s="17">
        <v>0.11478118782258299</v>
      </c>
      <c r="M1128" s="17"/>
      <c r="N1128" s="17">
        <v>8.2362025043303103E-2</v>
      </c>
      <c r="O1128" s="17">
        <v>0.132536715330143</v>
      </c>
      <c r="P1128" s="17"/>
      <c r="Q1128" s="17">
        <v>0.15378803964061899</v>
      </c>
      <c r="R1128" s="17">
        <v>0.16204517719467601</v>
      </c>
      <c r="S1128" s="17">
        <v>0.15150361622074099</v>
      </c>
      <c r="T1128" s="17">
        <v>0.10243928530841701</v>
      </c>
      <c r="U1128" s="17">
        <v>0.111560197276099</v>
      </c>
      <c r="V1128" s="17">
        <v>0.109759817850481</v>
      </c>
      <c r="W1128" s="17">
        <v>9.2343061405507604E-2</v>
      </c>
      <c r="X1128" s="17">
        <v>6.4252858570933602E-2</v>
      </c>
      <c r="Y1128" s="17">
        <v>9.9678189109747906E-2</v>
      </c>
      <c r="Z1128" s="17">
        <v>7.8991350057350307E-2</v>
      </c>
      <c r="AA1128" s="17">
        <v>0.103605477626293</v>
      </c>
      <c r="AB1128" s="17">
        <v>4.5663729646397401E-2</v>
      </c>
      <c r="AC1128" s="17">
        <v>0</v>
      </c>
      <c r="AD1128" s="17">
        <v>0</v>
      </c>
      <c r="AE1128" s="17">
        <v>5.08674698027917E-2</v>
      </c>
      <c r="AF1128" s="17"/>
      <c r="AG1128" s="17">
        <v>4.24721007991362E-2</v>
      </c>
      <c r="AH1128" s="17">
        <v>0.107362983216686</v>
      </c>
      <c r="AI1128" s="17">
        <v>4.19365825321137E-2</v>
      </c>
      <c r="AJ1128" s="17">
        <v>6.9254286374580601E-2</v>
      </c>
      <c r="AK1128" s="17">
        <v>9.2827822191974205E-2</v>
      </c>
      <c r="AL1128" s="17">
        <v>0.14573308449800701</v>
      </c>
      <c r="AM1128" s="17"/>
      <c r="AN1128" s="17">
        <v>7.6649417331885406E-2</v>
      </c>
      <c r="AO1128" s="17">
        <v>9.5616375683444402E-2</v>
      </c>
      <c r="AP1128" s="17">
        <v>8.6000797473231E-2</v>
      </c>
      <c r="AQ1128" s="17"/>
      <c r="AR1128" s="17">
        <v>4.5646752742413997E-2</v>
      </c>
      <c r="AS1128" s="17">
        <v>6.5035114481995102E-2</v>
      </c>
      <c r="AT1128" s="17">
        <v>0.118594439556289</v>
      </c>
      <c r="AU1128" s="17"/>
      <c r="AV1128" s="17">
        <v>5.1792473362497503E-2</v>
      </c>
      <c r="AW1128" s="17">
        <v>7.10596144619485E-2</v>
      </c>
      <c r="AX1128" s="17">
        <v>0.12399981549507599</v>
      </c>
      <c r="AY1128" s="17"/>
      <c r="AZ1128" s="17">
        <v>5.8379309792306898E-2</v>
      </c>
      <c r="BA1128" s="17">
        <v>0.18458662252389699</v>
      </c>
    </row>
    <row r="1129" spans="2:53" x14ac:dyDescent="0.35">
      <c r="B1129" t="s">
        <v>488</v>
      </c>
      <c r="C1129" s="17">
        <v>7.7756987853833795E-2</v>
      </c>
      <c r="D1129" s="17">
        <v>8.0431991408198497E-2</v>
      </c>
      <c r="E1129" s="17">
        <v>7.4186824706073004E-2</v>
      </c>
      <c r="F1129" s="17"/>
      <c r="G1129" s="17">
        <v>2.0842820705912101E-2</v>
      </c>
      <c r="H1129" s="17">
        <v>1.6500076279547499E-2</v>
      </c>
      <c r="I1129" s="17">
        <v>8.3224331943374905E-2</v>
      </c>
      <c r="J1129" s="17">
        <v>9.7468043970038207E-2</v>
      </c>
      <c r="K1129" s="17">
        <v>0.12246994683317899</v>
      </c>
      <c r="L1129" s="17">
        <v>9.1216512897344004E-2</v>
      </c>
      <c r="M1129" s="17"/>
      <c r="N1129" s="17">
        <v>6.9582399700985995E-2</v>
      </c>
      <c r="O1129" s="17">
        <v>8.3138481738627701E-2</v>
      </c>
      <c r="P1129" s="17"/>
      <c r="Q1129" s="17">
        <v>7.89829622756415E-2</v>
      </c>
      <c r="R1129" s="17">
        <v>5.0778748979917701E-2</v>
      </c>
      <c r="S1129" s="17">
        <v>4.42009780774415E-2</v>
      </c>
      <c r="T1129" s="17">
        <v>8.3475375915724195E-2</v>
      </c>
      <c r="U1129" s="17">
        <v>8.1923703152773503E-2</v>
      </c>
      <c r="V1129" s="17">
        <v>0.10101074073838701</v>
      </c>
      <c r="W1129" s="17">
        <v>5.3006569344746297E-2</v>
      </c>
      <c r="X1129" s="17">
        <v>0.117825974450093</v>
      </c>
      <c r="Y1129" s="17">
        <v>0.114494459293599</v>
      </c>
      <c r="Z1129" s="17">
        <v>8.2998105071060604E-2</v>
      </c>
      <c r="AA1129" s="17">
        <v>5.3414452143753101E-2</v>
      </c>
      <c r="AB1129" s="17">
        <v>8.7724405343083497E-2</v>
      </c>
      <c r="AC1129" s="17">
        <v>0</v>
      </c>
      <c r="AD1129" s="17">
        <v>4.1325478009677397E-2</v>
      </c>
      <c r="AE1129" s="17">
        <v>0.14325065918799801</v>
      </c>
      <c r="AF1129" s="17"/>
      <c r="AG1129" s="17">
        <v>3.2644409447927999E-3</v>
      </c>
      <c r="AH1129" s="17">
        <v>0.17947834489550599</v>
      </c>
      <c r="AI1129" s="17">
        <v>3.7303200517795898E-3</v>
      </c>
      <c r="AJ1129" s="17">
        <v>5.65447861150839E-2</v>
      </c>
      <c r="AK1129" s="17">
        <v>4.2697379180499803E-2</v>
      </c>
      <c r="AL1129" s="17">
        <v>8.93783543965192E-2</v>
      </c>
      <c r="AM1129" s="17"/>
      <c r="AN1129" s="17">
        <v>3.0957601962223798E-2</v>
      </c>
      <c r="AO1129" s="17">
        <v>4.4150544823897103E-2</v>
      </c>
      <c r="AP1129" s="17">
        <v>0.11574196059215</v>
      </c>
      <c r="AQ1129" s="17"/>
      <c r="AR1129" s="17">
        <v>1.5710204455770101E-2</v>
      </c>
      <c r="AS1129" s="17">
        <v>3.4395087283318103E-2</v>
      </c>
      <c r="AT1129" s="17">
        <v>0.118611750476577</v>
      </c>
      <c r="AU1129" s="17"/>
      <c r="AV1129" s="17">
        <v>2.3696264549991099E-2</v>
      </c>
      <c r="AW1129" s="17">
        <v>6.2947706280771204E-2</v>
      </c>
      <c r="AX1129" s="17">
        <v>0.11479893182954801</v>
      </c>
      <c r="AY1129" s="17"/>
      <c r="AZ1129" s="17">
        <v>6.2047300721874303E-2</v>
      </c>
      <c r="BA1129" s="17">
        <v>9.8601724159165002E-2</v>
      </c>
    </row>
    <row r="1130" spans="2:53" x14ac:dyDescent="0.35">
      <c r="C1130" s="17"/>
      <c r="D1130" s="17"/>
      <c r="E1130" s="17"/>
      <c r="F1130" s="17"/>
      <c r="G1130" s="17"/>
      <c r="H1130" s="17"/>
      <c r="I1130" s="17"/>
      <c r="J1130" s="17"/>
      <c r="K1130" s="17"/>
      <c r="L1130" s="17"/>
      <c r="M1130" s="17"/>
      <c r="N1130" s="17"/>
      <c r="O1130" s="17"/>
      <c r="P1130" s="17"/>
      <c r="Q1130" s="17"/>
      <c r="R1130" s="17"/>
      <c r="S1130" s="17"/>
      <c r="T1130" s="17"/>
      <c r="U1130" s="17"/>
      <c r="V1130" s="17"/>
      <c r="W1130" s="17"/>
      <c r="X1130" s="17"/>
      <c r="Y1130" s="17"/>
      <c r="Z1130" s="17"/>
      <c r="AA1130" s="17"/>
      <c r="AB1130" s="17"/>
      <c r="AC1130" s="17"/>
      <c r="AD1130" s="17"/>
      <c r="AE1130" s="17"/>
      <c r="AF1130" s="17"/>
      <c r="AG1130" s="17"/>
      <c r="AH1130" s="17"/>
      <c r="AI1130" s="17"/>
      <c r="AJ1130" s="17"/>
      <c r="AK1130" s="17"/>
      <c r="AL1130" s="17"/>
      <c r="AM1130" s="17"/>
      <c r="AN1130" s="17"/>
      <c r="AO1130" s="17"/>
      <c r="AP1130" s="17"/>
      <c r="AQ1130" s="17"/>
      <c r="AR1130" s="17"/>
      <c r="AS1130" s="17"/>
      <c r="AT1130" s="17"/>
      <c r="AU1130" s="17"/>
      <c r="AV1130" s="17"/>
      <c r="AW1130" s="17"/>
      <c r="AX1130" s="17"/>
      <c r="AY1130" s="17"/>
      <c r="AZ1130" s="17"/>
      <c r="BA1130" s="17"/>
    </row>
    <row r="1131" spans="2:53" x14ac:dyDescent="0.35">
      <c r="C1131" s="17"/>
      <c r="D1131" s="17"/>
      <c r="E1131" s="17"/>
      <c r="F1131" s="17"/>
      <c r="G1131" s="17"/>
      <c r="H1131" s="17"/>
      <c r="I1131" s="17"/>
      <c r="J1131" s="17"/>
      <c r="K1131" s="17"/>
      <c r="L1131" s="17"/>
      <c r="M1131" s="17"/>
      <c r="N1131" s="17"/>
      <c r="O1131" s="17"/>
      <c r="P1131" s="17"/>
      <c r="Q1131" s="17"/>
      <c r="R1131" s="17"/>
      <c r="S1131" s="17"/>
      <c r="T1131" s="17"/>
      <c r="U1131" s="17"/>
      <c r="V1131" s="17"/>
      <c r="W1131" s="17"/>
      <c r="X1131" s="17"/>
      <c r="Y1131" s="17"/>
      <c r="Z1131" s="17"/>
      <c r="AA1131" s="17"/>
      <c r="AB1131" s="17"/>
      <c r="AC1131" s="17"/>
      <c r="AD1131" s="17"/>
      <c r="AE1131" s="17"/>
      <c r="AF1131" s="17"/>
      <c r="AG1131" s="17"/>
      <c r="AH1131" s="17"/>
      <c r="AI1131" s="17"/>
      <c r="AJ1131" s="17"/>
      <c r="AK1131" s="17"/>
      <c r="AL1131" s="17"/>
      <c r="AM1131" s="17"/>
      <c r="AN1131" s="17"/>
      <c r="AO1131" s="17"/>
      <c r="AP1131" s="17"/>
      <c r="AQ1131" s="17"/>
      <c r="AR1131" s="17"/>
      <c r="AS1131" s="17"/>
      <c r="AT1131" s="17"/>
      <c r="AU1131" s="17"/>
      <c r="AV1131" s="17"/>
      <c r="AW1131" s="17"/>
      <c r="AX1131" s="17"/>
      <c r="AY1131" s="17"/>
      <c r="AZ1131" s="17"/>
      <c r="BA1131" s="17"/>
    </row>
  </sheetData>
  <mergeCells count="10">
    <mergeCell ref="AN5:AP5"/>
    <mergeCell ref="AR5:AT5"/>
    <mergeCell ref="AV5:AX5"/>
    <mergeCell ref="AZ5:BA5"/>
    <mergeCell ref="D2:AT2"/>
    <mergeCell ref="D5:E5"/>
    <mergeCell ref="G5:L5"/>
    <mergeCell ref="N5:O5"/>
    <mergeCell ref="Q5:AE5"/>
    <mergeCell ref="AG5:AL5"/>
  </mergeCells>
  <pageMargins left="0.7" right="0.7" top="0.75" bottom="0.75" header="0.3" footer="0.3"/>
  <pageSetup paperSize="9" orientation="portrait" horizontalDpi="300" verticalDpi="300"/>
  <drawing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B2:BA33"/>
  <sheetViews>
    <sheetView showGridLines="0" topLeftCell="A12" workbookViewId="0">
      <pane xSplit="2" topLeftCell="AI1" activePane="topRight" state="frozen"/>
      <selection activeCell="B19" sqref="B19"/>
      <selection pane="topRight" activeCell="AH15" sqref="AH15"/>
    </sheetView>
  </sheetViews>
  <sheetFormatPr defaultColWidth="11.54296875" defaultRowHeight="14.5" x14ac:dyDescent="0.35"/>
  <cols>
    <col min="2" max="2" width="25.6328125" customWidth="1"/>
    <col min="3" max="5" width="10.6328125" customWidth="1"/>
    <col min="6" max="6" width="2.1796875" customWidth="1"/>
    <col min="7" max="12" width="10.6328125" customWidth="1"/>
    <col min="13" max="13" width="2.1796875" customWidth="1"/>
    <col min="14" max="15" width="10.6328125" customWidth="1"/>
    <col min="16" max="16" width="2.1796875" customWidth="1"/>
    <col min="17" max="31" width="10.6328125" customWidth="1"/>
    <col min="32" max="32" width="2.1796875" customWidth="1"/>
    <col min="33" max="38" width="10.6328125" customWidth="1"/>
    <col min="39" max="39" width="2.1796875" customWidth="1"/>
    <col min="40" max="42" width="10.6328125" customWidth="1"/>
    <col min="43" max="43" width="2.1796875" customWidth="1"/>
    <col min="44" max="46" width="10.6328125" customWidth="1"/>
    <col min="47" max="47" width="2.1796875" customWidth="1"/>
    <col min="48" max="50" width="10.6328125" customWidth="1"/>
    <col min="51" max="51" width="2.1796875" customWidth="1"/>
    <col min="52" max="53" width="10.6328125" customWidth="1"/>
    <col min="54" max="54" width="2.1796875" customWidth="1"/>
  </cols>
  <sheetData>
    <row r="2" spans="2:53" ht="40" customHeight="1" x14ac:dyDescent="0.35">
      <c r="D2" s="28" t="s">
        <v>85</v>
      </c>
      <c r="E2" s="24"/>
      <c r="F2" s="24"/>
      <c r="G2" s="24"/>
      <c r="H2" s="24"/>
      <c r="I2" s="24"/>
      <c r="J2" s="24"/>
      <c r="K2" s="24"/>
      <c r="L2" s="24"/>
      <c r="M2" s="24"/>
      <c r="N2" s="24"/>
      <c r="O2" s="24"/>
      <c r="P2" s="24"/>
      <c r="Q2" s="24"/>
      <c r="R2" s="24"/>
      <c r="S2" s="24"/>
      <c r="T2" s="24"/>
      <c r="U2" s="24"/>
      <c r="V2" s="24"/>
      <c r="W2" s="24"/>
      <c r="X2" s="24"/>
      <c r="Y2" s="24"/>
      <c r="Z2" s="24"/>
      <c r="AA2" s="24"/>
      <c r="AB2" s="24"/>
      <c r="AC2" s="24"/>
      <c r="AD2" s="24"/>
      <c r="AE2" s="24"/>
      <c r="AF2" s="24"/>
      <c r="AG2" s="24"/>
      <c r="AH2" s="24"/>
      <c r="AI2" s="24"/>
      <c r="AJ2" s="24"/>
      <c r="AK2" s="24"/>
      <c r="AL2" s="24"/>
      <c r="AM2" s="24"/>
      <c r="AN2" s="24"/>
      <c r="AO2" s="24"/>
      <c r="AP2" s="24"/>
      <c r="AQ2" s="24"/>
      <c r="AR2" s="24"/>
      <c r="AS2" s="24"/>
      <c r="AT2" s="24"/>
    </row>
    <row r="5" spans="2:53" ht="30" customHeight="1" x14ac:dyDescent="0.35">
      <c r="B5" s="15"/>
      <c r="C5" s="15"/>
      <c r="D5" s="27" t="s">
        <v>56</v>
      </c>
      <c r="E5" s="27"/>
      <c r="F5" s="15"/>
      <c r="G5" s="27" t="s">
        <v>57</v>
      </c>
      <c r="H5" s="27"/>
      <c r="I5" s="27"/>
      <c r="J5" s="27"/>
      <c r="K5" s="27"/>
      <c r="L5" s="27"/>
      <c r="M5" s="15"/>
      <c r="N5" s="27" t="s">
        <v>58</v>
      </c>
      <c r="O5" s="27"/>
      <c r="P5" s="15"/>
      <c r="Q5" s="27" t="s">
        <v>59</v>
      </c>
      <c r="R5" s="27"/>
      <c r="S5" s="27"/>
      <c r="T5" s="27"/>
      <c r="U5" s="27"/>
      <c r="V5" s="27"/>
      <c r="W5" s="27"/>
      <c r="X5" s="27"/>
      <c r="Y5" s="27"/>
      <c r="Z5" s="27"/>
      <c r="AA5" s="27"/>
      <c r="AB5" s="27"/>
      <c r="AC5" s="27"/>
      <c r="AD5" s="27"/>
      <c r="AE5" s="27"/>
      <c r="AF5" s="15"/>
      <c r="AG5" s="27" t="s">
        <v>60</v>
      </c>
      <c r="AH5" s="27"/>
      <c r="AI5" s="27"/>
      <c r="AJ5" s="27"/>
      <c r="AK5" s="27"/>
      <c r="AL5" s="27"/>
      <c r="AM5" s="15"/>
      <c r="AN5" s="27" t="s">
        <v>61</v>
      </c>
      <c r="AO5" s="27"/>
      <c r="AP5" s="27"/>
      <c r="AQ5" s="15"/>
      <c r="AR5" s="27" t="s">
        <v>62</v>
      </c>
      <c r="AS5" s="27"/>
      <c r="AT5" s="27"/>
      <c r="AU5" s="15"/>
      <c r="AV5" s="27" t="s">
        <v>63</v>
      </c>
      <c r="AW5" s="27"/>
      <c r="AX5" s="27"/>
      <c r="AY5" s="15"/>
      <c r="AZ5" s="27" t="s">
        <v>64</v>
      </c>
      <c r="BA5" s="27"/>
    </row>
    <row r="6" spans="2:53" ht="33" customHeight="1" x14ac:dyDescent="0.35">
      <c r="B6" t="s">
        <v>13</v>
      </c>
      <c r="C6" s="9" t="s">
        <v>14</v>
      </c>
      <c r="D6" s="12" t="s">
        <v>15</v>
      </c>
      <c r="E6" s="12" t="s">
        <v>16</v>
      </c>
      <c r="G6" s="12" t="s">
        <v>19</v>
      </c>
      <c r="H6" s="12" t="s">
        <v>20</v>
      </c>
      <c r="I6" s="12" t="s">
        <v>21</v>
      </c>
      <c r="J6" s="12" t="s">
        <v>22</v>
      </c>
      <c r="K6" s="12" t="s">
        <v>23</v>
      </c>
      <c r="L6" s="12" t="s">
        <v>24</v>
      </c>
      <c r="N6" s="12" t="s">
        <v>25</v>
      </c>
      <c r="O6" s="12" t="s">
        <v>26</v>
      </c>
      <c r="Q6" s="12" t="s">
        <v>27</v>
      </c>
      <c r="R6" s="12" t="s">
        <v>28</v>
      </c>
      <c r="S6" s="12" t="s">
        <v>29</v>
      </c>
      <c r="T6" s="12" t="s">
        <v>30</v>
      </c>
      <c r="U6" s="12" t="s">
        <v>31</v>
      </c>
      <c r="V6" s="12" t="s">
        <v>32</v>
      </c>
      <c r="W6" s="12" t="s">
        <v>33</v>
      </c>
      <c r="X6" s="12" t="s">
        <v>34</v>
      </c>
      <c r="Y6" s="12" t="s">
        <v>35</v>
      </c>
      <c r="Z6" s="12" t="s">
        <v>36</v>
      </c>
      <c r="AA6" s="12" t="s">
        <v>37</v>
      </c>
      <c r="AB6" s="12" t="s">
        <v>38</v>
      </c>
      <c r="AC6" s="12" t="s">
        <v>39</v>
      </c>
      <c r="AD6" s="12" t="s">
        <v>40</v>
      </c>
      <c r="AE6" s="12" t="s">
        <v>41</v>
      </c>
      <c r="AG6" s="12" t="s">
        <v>42</v>
      </c>
      <c r="AH6" s="12" t="s">
        <v>43</v>
      </c>
      <c r="AI6" s="12" t="s">
        <v>44</v>
      </c>
      <c r="AJ6" s="12" t="s">
        <v>45</v>
      </c>
      <c r="AK6" s="12" t="s">
        <v>46</v>
      </c>
      <c r="AL6" s="12" t="s">
        <v>47</v>
      </c>
      <c r="AN6" s="12" t="s">
        <v>48</v>
      </c>
      <c r="AO6" s="12" t="s">
        <v>49</v>
      </c>
      <c r="AP6" s="12" t="s">
        <v>50</v>
      </c>
      <c r="AR6" s="12" t="s">
        <v>51</v>
      </c>
      <c r="AS6" s="12" t="s">
        <v>52</v>
      </c>
      <c r="AT6" s="12" t="s">
        <v>53</v>
      </c>
      <c r="AV6" s="12" t="s">
        <v>51</v>
      </c>
      <c r="AW6" s="12" t="s">
        <v>52</v>
      </c>
      <c r="AX6" s="12" t="s">
        <v>53</v>
      </c>
      <c r="AZ6" s="12" t="s">
        <v>54</v>
      </c>
      <c r="BA6" s="12" t="s">
        <v>55</v>
      </c>
    </row>
    <row r="7" spans="2:53" ht="30" customHeight="1" x14ac:dyDescent="0.35">
      <c r="B7" s="10" t="s">
        <v>17</v>
      </c>
      <c r="C7" s="10">
        <v>2053</v>
      </c>
      <c r="D7" s="10">
        <v>938</v>
      </c>
      <c r="E7" s="10">
        <v>1112</v>
      </c>
      <c r="F7" s="10"/>
      <c r="G7" s="10">
        <v>192</v>
      </c>
      <c r="H7" s="10">
        <v>236</v>
      </c>
      <c r="I7" s="10">
        <v>325</v>
      </c>
      <c r="J7" s="10">
        <v>380</v>
      </c>
      <c r="K7" s="10">
        <v>348</v>
      </c>
      <c r="L7" s="10">
        <v>572</v>
      </c>
      <c r="M7" s="10"/>
      <c r="N7" s="10">
        <v>1161</v>
      </c>
      <c r="O7" s="10">
        <v>892</v>
      </c>
      <c r="P7" s="10"/>
      <c r="Q7" s="10">
        <v>175</v>
      </c>
      <c r="R7" s="10">
        <v>152</v>
      </c>
      <c r="S7" s="10">
        <v>180</v>
      </c>
      <c r="T7" s="10">
        <v>273</v>
      </c>
      <c r="U7" s="10">
        <v>217</v>
      </c>
      <c r="V7" s="10">
        <v>227</v>
      </c>
      <c r="W7" s="10">
        <v>175</v>
      </c>
      <c r="X7" s="10">
        <v>143</v>
      </c>
      <c r="Y7" s="10">
        <v>108</v>
      </c>
      <c r="Z7" s="10">
        <v>153</v>
      </c>
      <c r="AA7" s="10">
        <v>79</v>
      </c>
      <c r="AB7" s="10">
        <v>54</v>
      </c>
      <c r="AC7" s="10">
        <v>25</v>
      </c>
      <c r="AD7" s="10">
        <v>17</v>
      </c>
      <c r="AE7" s="10">
        <v>34</v>
      </c>
      <c r="AF7" s="10"/>
      <c r="AG7" s="10">
        <v>204</v>
      </c>
      <c r="AH7" s="10">
        <v>344</v>
      </c>
      <c r="AI7" s="10">
        <v>158</v>
      </c>
      <c r="AJ7" s="10">
        <v>186</v>
      </c>
      <c r="AK7" s="10">
        <v>197</v>
      </c>
      <c r="AL7" s="10">
        <v>511</v>
      </c>
      <c r="AM7" s="10"/>
      <c r="AN7" s="10">
        <v>571</v>
      </c>
      <c r="AO7" s="10">
        <v>447</v>
      </c>
      <c r="AP7" s="10">
        <v>778</v>
      </c>
      <c r="AQ7" s="10"/>
      <c r="AR7" s="10">
        <v>150</v>
      </c>
      <c r="AS7" s="10">
        <v>698</v>
      </c>
      <c r="AT7" s="10">
        <v>1093</v>
      </c>
      <c r="AU7" s="10"/>
      <c r="AV7" s="10">
        <v>166</v>
      </c>
      <c r="AW7" s="10">
        <v>999</v>
      </c>
      <c r="AX7" s="10">
        <v>770</v>
      </c>
      <c r="AY7" s="10"/>
      <c r="AZ7" s="10">
        <v>1177</v>
      </c>
      <c r="BA7" s="10">
        <v>876</v>
      </c>
    </row>
    <row r="8" spans="2:53" ht="30" customHeight="1" x14ac:dyDescent="0.35">
      <c r="B8" s="11" t="s">
        <v>18</v>
      </c>
      <c r="C8" s="11">
        <v>2053</v>
      </c>
      <c r="D8" s="11">
        <v>974</v>
      </c>
      <c r="E8" s="11">
        <v>1075</v>
      </c>
      <c r="F8" s="11"/>
      <c r="G8" s="11">
        <v>212</v>
      </c>
      <c r="H8" s="11">
        <v>302</v>
      </c>
      <c r="I8" s="11">
        <v>326</v>
      </c>
      <c r="J8" s="11">
        <v>348</v>
      </c>
      <c r="K8" s="11">
        <v>329</v>
      </c>
      <c r="L8" s="11">
        <v>535</v>
      </c>
      <c r="M8" s="11"/>
      <c r="N8" s="11">
        <v>815</v>
      </c>
      <c r="O8" s="11">
        <v>1238</v>
      </c>
      <c r="P8" s="11"/>
      <c r="Q8" s="11">
        <v>198</v>
      </c>
      <c r="R8" s="11">
        <v>168</v>
      </c>
      <c r="S8" s="11">
        <v>195</v>
      </c>
      <c r="T8" s="11">
        <v>305</v>
      </c>
      <c r="U8" s="11">
        <v>213</v>
      </c>
      <c r="V8" s="11">
        <v>216</v>
      </c>
      <c r="W8" s="11">
        <v>164</v>
      </c>
      <c r="X8" s="11">
        <v>141</v>
      </c>
      <c r="Y8" s="11">
        <v>99</v>
      </c>
      <c r="Z8" s="11">
        <v>138</v>
      </c>
      <c r="AA8" s="11">
        <v>69</v>
      </c>
      <c r="AB8" s="11">
        <v>45</v>
      </c>
      <c r="AC8" s="11">
        <v>22</v>
      </c>
      <c r="AD8" s="11">
        <v>15</v>
      </c>
      <c r="AE8" s="11">
        <v>27</v>
      </c>
      <c r="AF8" s="11"/>
      <c r="AG8" s="11">
        <v>192</v>
      </c>
      <c r="AH8" s="11">
        <v>330</v>
      </c>
      <c r="AI8" s="11">
        <v>179</v>
      </c>
      <c r="AJ8" s="11">
        <v>173</v>
      </c>
      <c r="AK8" s="11">
        <v>196</v>
      </c>
      <c r="AL8" s="11">
        <v>533</v>
      </c>
      <c r="AM8" s="11"/>
      <c r="AN8" s="11">
        <v>569</v>
      </c>
      <c r="AO8" s="11">
        <v>467</v>
      </c>
      <c r="AP8" s="11">
        <v>751</v>
      </c>
      <c r="AQ8" s="11"/>
      <c r="AR8" s="11">
        <v>162</v>
      </c>
      <c r="AS8" s="11">
        <v>689</v>
      </c>
      <c r="AT8" s="11">
        <v>1078</v>
      </c>
      <c r="AU8" s="11"/>
      <c r="AV8" s="11">
        <v>182</v>
      </c>
      <c r="AW8" s="11">
        <v>976</v>
      </c>
      <c r="AX8" s="11">
        <v>765</v>
      </c>
      <c r="AY8" s="11"/>
      <c r="AZ8" s="11">
        <v>1171</v>
      </c>
      <c r="BA8" s="11">
        <v>882</v>
      </c>
    </row>
    <row r="9" spans="2:53" x14ac:dyDescent="0.35">
      <c r="B9" s="18" t="s">
        <v>65</v>
      </c>
      <c r="C9" s="17">
        <v>0.479840046482507</v>
      </c>
      <c r="D9" s="17">
        <v>0.46030301671646601</v>
      </c>
      <c r="E9" s="17">
        <v>0.49766698756169397</v>
      </c>
      <c r="F9" s="17"/>
      <c r="G9" s="17">
        <v>0.40852716440855702</v>
      </c>
      <c r="H9" s="17">
        <v>0.50676986641011201</v>
      </c>
      <c r="I9" s="17">
        <v>0.54857492006243802</v>
      </c>
      <c r="J9" s="17">
        <v>0.50641552193608796</v>
      </c>
      <c r="K9" s="17">
        <v>0.50862862747920001</v>
      </c>
      <c r="L9" s="17">
        <v>0.41606475798967701</v>
      </c>
      <c r="M9" s="17"/>
      <c r="N9" s="17">
        <v>0.45502846109539902</v>
      </c>
      <c r="O9" s="17">
        <v>0.49617400637579501</v>
      </c>
      <c r="P9" s="17"/>
      <c r="Q9" s="17">
        <v>0.41009749893088099</v>
      </c>
      <c r="R9" s="17">
        <v>0.59089596648874099</v>
      </c>
      <c r="S9" s="17">
        <v>0.489366087185031</v>
      </c>
      <c r="T9" s="17">
        <v>0.55164578348132198</v>
      </c>
      <c r="U9" s="17">
        <v>0.50591549626273602</v>
      </c>
      <c r="V9" s="17">
        <v>0.43861371654368603</v>
      </c>
      <c r="W9" s="17">
        <v>0.47500986094516101</v>
      </c>
      <c r="X9" s="17">
        <v>0.54435880395765501</v>
      </c>
      <c r="Y9" s="17">
        <v>0.43555248222298298</v>
      </c>
      <c r="Z9" s="17">
        <v>0.39700235288768199</v>
      </c>
      <c r="AA9" s="17">
        <v>0.397554305493862</v>
      </c>
      <c r="AB9" s="17">
        <v>0.29321804402670898</v>
      </c>
      <c r="AC9" s="17">
        <v>0.43191696666234303</v>
      </c>
      <c r="AD9" s="17">
        <v>0.28220901450389901</v>
      </c>
      <c r="AE9" s="17">
        <v>0.28533472157777501</v>
      </c>
      <c r="AF9" s="17"/>
      <c r="AG9" s="17">
        <v>0.40154786723832397</v>
      </c>
      <c r="AH9" s="17">
        <v>0.44945713233425</v>
      </c>
      <c r="AI9" s="17">
        <v>0.526252942862801</v>
      </c>
      <c r="AJ9" s="17">
        <v>0.55706560378970105</v>
      </c>
      <c r="AK9" s="17">
        <v>0.41671963205042001</v>
      </c>
      <c r="AL9" s="17">
        <v>0.53995679169007804</v>
      </c>
      <c r="AM9" s="17"/>
      <c r="AN9" s="17">
        <v>0.50981813354625005</v>
      </c>
      <c r="AO9" s="17">
        <v>0.492074450575054</v>
      </c>
      <c r="AP9" s="17">
        <v>0.43451920650497</v>
      </c>
      <c r="AQ9" s="17"/>
      <c r="AR9" s="17">
        <v>0.26694521690057199</v>
      </c>
      <c r="AS9" s="17">
        <v>0.44538695553761498</v>
      </c>
      <c r="AT9" s="17">
        <v>0.53332050963819999</v>
      </c>
      <c r="AU9" s="17"/>
      <c r="AV9" s="17">
        <v>0.35374045892517397</v>
      </c>
      <c r="AW9" s="17">
        <v>0.48496011533475503</v>
      </c>
      <c r="AX9" s="17">
        <v>0.50643492749685004</v>
      </c>
      <c r="AY9" s="17"/>
      <c r="AZ9" s="17">
        <v>0.44811068736867499</v>
      </c>
      <c r="BA9" s="17">
        <v>0.52194082915942397</v>
      </c>
    </row>
    <row r="10" spans="2:53" x14ac:dyDescent="0.35">
      <c r="B10" s="18" t="s">
        <v>66</v>
      </c>
      <c r="C10" s="17">
        <v>0.30461463994697102</v>
      </c>
      <c r="D10" s="17">
        <v>0.33417015130641298</v>
      </c>
      <c r="E10" s="17">
        <v>0.27892772913973901</v>
      </c>
      <c r="F10" s="17"/>
      <c r="G10" s="17">
        <v>0.173809784666837</v>
      </c>
      <c r="H10" s="17">
        <v>0.19481152791782</v>
      </c>
      <c r="I10" s="17">
        <v>0.27958064485605999</v>
      </c>
      <c r="J10" s="17">
        <v>0.34204876732815598</v>
      </c>
      <c r="K10" s="17">
        <v>0.37867558673465501</v>
      </c>
      <c r="L10" s="17">
        <v>0.36371485757743</v>
      </c>
      <c r="M10" s="17"/>
      <c r="N10" s="17">
        <v>0.30744610223158397</v>
      </c>
      <c r="O10" s="17">
        <v>0.30275063203797797</v>
      </c>
      <c r="P10" s="17"/>
      <c r="Q10" s="17">
        <v>0.17043585959997201</v>
      </c>
      <c r="R10" s="17">
        <v>0.26908745158952802</v>
      </c>
      <c r="S10" s="17">
        <v>0.32556077740804301</v>
      </c>
      <c r="T10" s="17">
        <v>0.25392856981992201</v>
      </c>
      <c r="U10" s="17">
        <v>0.30606656782446401</v>
      </c>
      <c r="V10" s="17">
        <v>0.363573258367274</v>
      </c>
      <c r="W10" s="17">
        <v>0.381536270840309</v>
      </c>
      <c r="X10" s="17">
        <v>0.32464074378739999</v>
      </c>
      <c r="Y10" s="17">
        <v>0.39935296290229599</v>
      </c>
      <c r="Z10" s="17">
        <v>0.36075982424229303</v>
      </c>
      <c r="AA10" s="17">
        <v>0.35272114216002398</v>
      </c>
      <c r="AB10" s="17">
        <v>0.310741184509574</v>
      </c>
      <c r="AC10" s="17">
        <v>0.32416697999220601</v>
      </c>
      <c r="AD10" s="17">
        <v>0.30100345211577001</v>
      </c>
      <c r="AE10" s="17">
        <v>0.35876707479359898</v>
      </c>
      <c r="AF10" s="17"/>
      <c r="AG10" s="17">
        <v>0.249036762113892</v>
      </c>
      <c r="AH10" s="17">
        <v>0.70024971018808602</v>
      </c>
      <c r="AI10" s="17">
        <v>6.15417361231421E-2</v>
      </c>
      <c r="AJ10" s="17">
        <v>0.16604343393423601</v>
      </c>
      <c r="AK10" s="17">
        <v>0.39933077596591099</v>
      </c>
      <c r="AL10" s="17">
        <v>0.243857956982828</v>
      </c>
      <c r="AM10" s="17"/>
      <c r="AN10" s="17">
        <v>0.111434822715942</v>
      </c>
      <c r="AO10" s="17">
        <v>0.22539846594075499</v>
      </c>
      <c r="AP10" s="17">
        <v>0.52915687991198401</v>
      </c>
      <c r="AQ10" s="17"/>
      <c r="AR10" s="17">
        <v>0.148865785612114</v>
      </c>
      <c r="AS10" s="17">
        <v>0.267788001759731</v>
      </c>
      <c r="AT10" s="17">
        <v>0.36358282587024399</v>
      </c>
      <c r="AU10" s="17"/>
      <c r="AV10" s="17">
        <v>0.26779685452270702</v>
      </c>
      <c r="AW10" s="17">
        <v>0.26857914690956902</v>
      </c>
      <c r="AX10" s="17">
        <v>0.36532071350059597</v>
      </c>
      <c r="AY10" s="17"/>
      <c r="AZ10" s="17">
        <v>0.27864287645784502</v>
      </c>
      <c r="BA10" s="17">
        <v>0.33907583301643102</v>
      </c>
    </row>
    <row r="11" spans="2:53" x14ac:dyDescent="0.35">
      <c r="B11" s="18" t="s">
        <v>67</v>
      </c>
      <c r="C11" s="17">
        <v>0.30245925856982397</v>
      </c>
      <c r="D11" s="17">
        <v>0.31812242194391999</v>
      </c>
      <c r="E11" s="17">
        <v>0.28935058979695599</v>
      </c>
      <c r="F11" s="17"/>
      <c r="G11" s="17">
        <v>0.260585891007026</v>
      </c>
      <c r="H11" s="17">
        <v>0.23103957067073</v>
      </c>
      <c r="I11" s="17">
        <v>0.28228086542302999</v>
      </c>
      <c r="J11" s="17">
        <v>0.29030626416667499</v>
      </c>
      <c r="K11" s="17">
        <v>0.34449295140251601</v>
      </c>
      <c r="L11" s="17">
        <v>0.35368728982549202</v>
      </c>
      <c r="M11" s="17"/>
      <c r="N11" s="17">
        <v>0.33951281624657198</v>
      </c>
      <c r="O11" s="17">
        <v>0.27806616495839698</v>
      </c>
      <c r="P11" s="17"/>
      <c r="Q11" s="17">
        <v>0.19343883177978199</v>
      </c>
      <c r="R11" s="17">
        <v>0.25544251210089503</v>
      </c>
      <c r="S11" s="17">
        <v>0.21541503596045</v>
      </c>
      <c r="T11" s="17">
        <v>0.299205296559862</v>
      </c>
      <c r="U11" s="17">
        <v>0.262300088627273</v>
      </c>
      <c r="V11" s="17">
        <v>0.37557786489883399</v>
      </c>
      <c r="W11" s="17">
        <v>0.35660719071011898</v>
      </c>
      <c r="X11" s="17">
        <v>0.34095105118366098</v>
      </c>
      <c r="Y11" s="17">
        <v>0.35690435666154302</v>
      </c>
      <c r="Z11" s="17">
        <v>0.37600695165138098</v>
      </c>
      <c r="AA11" s="17">
        <v>0.27523595942721002</v>
      </c>
      <c r="AB11" s="17">
        <v>0.46881569299686898</v>
      </c>
      <c r="AC11" s="17">
        <v>0.228896265524864</v>
      </c>
      <c r="AD11" s="17">
        <v>0.288095047464351</v>
      </c>
      <c r="AE11" s="17">
        <v>0.43909038198722899</v>
      </c>
      <c r="AF11" s="17"/>
      <c r="AG11" s="17">
        <v>0.386264534015067</v>
      </c>
      <c r="AH11" s="17">
        <v>0.25958005735105999</v>
      </c>
      <c r="AI11" s="17">
        <v>0.19575735316433601</v>
      </c>
      <c r="AJ11" s="17">
        <v>0.36371931210779501</v>
      </c>
      <c r="AK11" s="17">
        <v>0.380239034734288</v>
      </c>
      <c r="AL11" s="17">
        <v>0.29977337271603399</v>
      </c>
      <c r="AM11" s="17"/>
      <c r="AN11" s="17">
        <v>0.31155794988241697</v>
      </c>
      <c r="AO11" s="17">
        <v>0.31251488998895</v>
      </c>
      <c r="AP11" s="17">
        <v>0.32050645046486698</v>
      </c>
      <c r="AQ11" s="17"/>
      <c r="AR11" s="17">
        <v>0.241340111708649</v>
      </c>
      <c r="AS11" s="17">
        <v>0.35354477063412199</v>
      </c>
      <c r="AT11" s="17">
        <v>0.29115947043780599</v>
      </c>
      <c r="AU11" s="17"/>
      <c r="AV11" s="17">
        <v>0.22812165635582601</v>
      </c>
      <c r="AW11" s="17">
        <v>0.338845239966586</v>
      </c>
      <c r="AX11" s="17">
        <v>0.28803814730148403</v>
      </c>
      <c r="AY11" s="17"/>
      <c r="AZ11" s="17">
        <v>0.31253004549955399</v>
      </c>
      <c r="BA11" s="17">
        <v>0.289096618297355</v>
      </c>
    </row>
    <row r="12" spans="2:53" x14ac:dyDescent="0.35">
      <c r="B12" s="18" t="s">
        <v>68</v>
      </c>
      <c r="C12" s="17">
        <v>0.26481936842402198</v>
      </c>
      <c r="D12" s="17">
        <v>0.28389857408603902</v>
      </c>
      <c r="E12" s="17">
        <v>0.24848129499045099</v>
      </c>
      <c r="F12" s="17"/>
      <c r="G12" s="17">
        <v>0.24065318448562101</v>
      </c>
      <c r="H12" s="17">
        <v>0.24237287731791099</v>
      </c>
      <c r="I12" s="17">
        <v>0.258022001391223</v>
      </c>
      <c r="J12" s="17">
        <v>0.260002316669456</v>
      </c>
      <c r="K12" s="17">
        <v>0.26857656599114499</v>
      </c>
      <c r="L12" s="17">
        <v>0.29202709622999801</v>
      </c>
      <c r="M12" s="17"/>
      <c r="N12" s="17">
        <v>0.26689886401308399</v>
      </c>
      <c r="O12" s="17">
        <v>0.26345039513916102</v>
      </c>
      <c r="P12" s="17"/>
      <c r="Q12" s="17">
        <v>0.225302834873538</v>
      </c>
      <c r="R12" s="17">
        <v>0.21182231177097699</v>
      </c>
      <c r="S12" s="17">
        <v>0.29460121712998799</v>
      </c>
      <c r="T12" s="17">
        <v>0.22419302104210501</v>
      </c>
      <c r="U12" s="17">
        <v>0.216478435377321</v>
      </c>
      <c r="V12" s="17">
        <v>0.31619966801775501</v>
      </c>
      <c r="W12" s="17">
        <v>0.36044898100804001</v>
      </c>
      <c r="X12" s="17">
        <v>0.24475592526034501</v>
      </c>
      <c r="Y12" s="17">
        <v>0.31336382352837</v>
      </c>
      <c r="Z12" s="17">
        <v>0.283283479586042</v>
      </c>
      <c r="AA12" s="17">
        <v>0.29326360768778298</v>
      </c>
      <c r="AB12" s="17">
        <v>0.30826363244922</v>
      </c>
      <c r="AC12" s="17">
        <v>0.34476048752378602</v>
      </c>
      <c r="AD12" s="17">
        <v>0.54805367900721602</v>
      </c>
      <c r="AE12" s="17">
        <v>0.23135695087901201</v>
      </c>
      <c r="AF12" s="17"/>
      <c r="AG12" s="17">
        <v>0.20238949730053499</v>
      </c>
      <c r="AH12" s="17">
        <v>0.42932155793888099</v>
      </c>
      <c r="AI12" s="17">
        <v>0.122336629871453</v>
      </c>
      <c r="AJ12" s="17">
        <v>0.17204195906904499</v>
      </c>
      <c r="AK12" s="17">
        <v>0.34033817291596402</v>
      </c>
      <c r="AL12" s="17">
        <v>0.27543605288213302</v>
      </c>
      <c r="AM12" s="17"/>
      <c r="AN12" s="17">
        <v>0.14781218509386301</v>
      </c>
      <c r="AO12" s="17">
        <v>0.242125153128287</v>
      </c>
      <c r="AP12" s="17">
        <v>0.36546471254448698</v>
      </c>
      <c r="AQ12" s="17"/>
      <c r="AR12" s="17">
        <v>0.20873487538655999</v>
      </c>
      <c r="AS12" s="17">
        <v>0.24305417163894999</v>
      </c>
      <c r="AT12" s="17">
        <v>0.29776689362490799</v>
      </c>
      <c r="AU12" s="17"/>
      <c r="AV12" s="17">
        <v>0.26253495166482999</v>
      </c>
      <c r="AW12" s="17">
        <v>0.250846722276928</v>
      </c>
      <c r="AX12" s="17">
        <v>0.29860893022174201</v>
      </c>
      <c r="AY12" s="17"/>
      <c r="AZ12" s="17">
        <v>0.26017737166893001</v>
      </c>
      <c r="BA12" s="17">
        <v>0.270978701673458</v>
      </c>
    </row>
    <row r="13" spans="2:53" ht="29" x14ac:dyDescent="0.35">
      <c r="B13" s="18" t="s">
        <v>69</v>
      </c>
      <c r="C13" s="17">
        <v>0.25003491405050798</v>
      </c>
      <c r="D13" s="17">
        <v>0.22854276560072501</v>
      </c>
      <c r="E13" s="17">
        <v>0.26824893926892801</v>
      </c>
      <c r="F13" s="17"/>
      <c r="G13" s="17">
        <v>0.15554711010718</v>
      </c>
      <c r="H13" s="17">
        <v>0.171039152798896</v>
      </c>
      <c r="I13" s="17">
        <v>0.239147606237095</v>
      </c>
      <c r="J13" s="17">
        <v>0.23955000640882201</v>
      </c>
      <c r="K13" s="17">
        <v>0.25524424477769297</v>
      </c>
      <c r="L13" s="17">
        <v>0.34232210987138201</v>
      </c>
      <c r="M13" s="17"/>
      <c r="N13" s="17">
        <v>0.24200481077934199</v>
      </c>
      <c r="O13" s="17">
        <v>0.255321290665456</v>
      </c>
      <c r="P13" s="17"/>
      <c r="Q13" s="17">
        <v>0.141716912901867</v>
      </c>
      <c r="R13" s="17">
        <v>0.24673646586249701</v>
      </c>
      <c r="S13" s="17">
        <v>0.251548530822223</v>
      </c>
      <c r="T13" s="17">
        <v>0.21086447897848401</v>
      </c>
      <c r="U13" s="17">
        <v>0.31300224731089399</v>
      </c>
      <c r="V13" s="17">
        <v>0.273914109555149</v>
      </c>
      <c r="W13" s="17">
        <v>0.26175215390234902</v>
      </c>
      <c r="X13" s="17">
        <v>0.244527122371133</v>
      </c>
      <c r="Y13" s="17">
        <v>0.23711990371191199</v>
      </c>
      <c r="Z13" s="17">
        <v>0.28352992853372699</v>
      </c>
      <c r="AA13" s="17">
        <v>0.31587790595342202</v>
      </c>
      <c r="AB13" s="17">
        <v>0.28241169879457401</v>
      </c>
      <c r="AC13" s="17">
        <v>0.46597438702205402</v>
      </c>
      <c r="AD13" s="17">
        <v>0.26610345587773199</v>
      </c>
      <c r="AE13" s="17">
        <v>0.25345652881921199</v>
      </c>
      <c r="AF13" s="17"/>
      <c r="AG13" s="17">
        <v>0.352477874659748</v>
      </c>
      <c r="AH13" s="17">
        <v>0.14496930346039999</v>
      </c>
      <c r="AI13" s="17">
        <v>0.28843604081445601</v>
      </c>
      <c r="AJ13" s="17">
        <v>0.370636720504463</v>
      </c>
      <c r="AK13" s="17">
        <v>0.23217169039771601</v>
      </c>
      <c r="AL13" s="17">
        <v>0.200217192286264</v>
      </c>
      <c r="AM13" s="17"/>
      <c r="AN13" s="17">
        <v>0.34583101937045801</v>
      </c>
      <c r="AO13" s="17">
        <v>0.25522347821923003</v>
      </c>
      <c r="AP13" s="17">
        <v>0.19411557751785999</v>
      </c>
      <c r="AQ13" s="17"/>
      <c r="AR13" s="17">
        <v>0.25245236503709301</v>
      </c>
      <c r="AS13" s="17">
        <v>0.30348971764793498</v>
      </c>
      <c r="AT13" s="17">
        <v>0.223966809217366</v>
      </c>
      <c r="AU13" s="17"/>
      <c r="AV13" s="17">
        <v>0.28947326903703002</v>
      </c>
      <c r="AW13" s="17">
        <v>0.31288063763801599</v>
      </c>
      <c r="AX13" s="17">
        <v>0.17392801926063101</v>
      </c>
      <c r="AY13" s="17"/>
      <c r="AZ13" s="17">
        <v>0.26589913457161701</v>
      </c>
      <c r="BA13" s="17">
        <v>0.22898513179358501</v>
      </c>
    </row>
    <row r="14" spans="2:53" ht="29" x14ac:dyDescent="0.35">
      <c r="B14" s="18" t="s">
        <v>70</v>
      </c>
      <c r="C14" s="17">
        <v>0.232234732204677</v>
      </c>
      <c r="D14" s="17">
        <v>0.19837485462010099</v>
      </c>
      <c r="E14" s="17">
        <v>0.2631785616449</v>
      </c>
      <c r="F14" s="17"/>
      <c r="G14" s="17">
        <v>0.155476121297111</v>
      </c>
      <c r="H14" s="17">
        <v>0.13716361764750701</v>
      </c>
      <c r="I14" s="17">
        <v>0.236900489936093</v>
      </c>
      <c r="J14" s="17">
        <v>0.24240761108473499</v>
      </c>
      <c r="K14" s="17">
        <v>0.25901095075845998</v>
      </c>
      <c r="L14" s="17">
        <v>0.29038886463951502</v>
      </c>
      <c r="M14" s="17"/>
      <c r="N14" s="17">
        <v>0.25457763222983698</v>
      </c>
      <c r="O14" s="17">
        <v>0.21752595696049901</v>
      </c>
      <c r="P14" s="17"/>
      <c r="Q14" s="17">
        <v>0.15354642716349601</v>
      </c>
      <c r="R14" s="17">
        <v>0.22910174118441501</v>
      </c>
      <c r="S14" s="17">
        <v>0.17237868396581099</v>
      </c>
      <c r="T14" s="17">
        <v>0.28164743149634103</v>
      </c>
      <c r="U14" s="17">
        <v>0.22844413087791801</v>
      </c>
      <c r="V14" s="17">
        <v>0.205283102316202</v>
      </c>
      <c r="W14" s="17">
        <v>0.242254670369526</v>
      </c>
      <c r="X14" s="17">
        <v>0.30678402524736598</v>
      </c>
      <c r="Y14" s="17">
        <v>0.32188857708888702</v>
      </c>
      <c r="Z14" s="17">
        <v>0.188156526998288</v>
      </c>
      <c r="AA14" s="17">
        <v>0.232843830239334</v>
      </c>
      <c r="AB14" s="17">
        <v>0.27666634368398901</v>
      </c>
      <c r="AC14" s="17">
        <v>0.30256423440093699</v>
      </c>
      <c r="AD14" s="17">
        <v>0.21607683768494099</v>
      </c>
      <c r="AE14" s="17">
        <v>0.14248304500773101</v>
      </c>
      <c r="AF14" s="17"/>
      <c r="AG14" s="17">
        <v>0.20910861668880701</v>
      </c>
      <c r="AH14" s="17">
        <v>0.17397949334948901</v>
      </c>
      <c r="AI14" s="17">
        <v>0.25353391298476602</v>
      </c>
      <c r="AJ14" s="17">
        <v>0.33029273833135198</v>
      </c>
      <c r="AK14" s="17">
        <v>0.22470451476461401</v>
      </c>
      <c r="AL14" s="17">
        <v>0.22097487640598701</v>
      </c>
      <c r="AM14" s="17"/>
      <c r="AN14" s="17">
        <v>0.292530971085944</v>
      </c>
      <c r="AO14" s="17">
        <v>0.214824276147219</v>
      </c>
      <c r="AP14" s="17">
        <v>0.209297540891971</v>
      </c>
      <c r="AQ14" s="17"/>
      <c r="AR14" s="17">
        <v>0.175560043864493</v>
      </c>
      <c r="AS14" s="17">
        <v>0.22677849741543901</v>
      </c>
      <c r="AT14" s="17">
        <v>0.25978579387023198</v>
      </c>
      <c r="AU14" s="17"/>
      <c r="AV14" s="17">
        <v>0.20379237058522801</v>
      </c>
      <c r="AW14" s="17">
        <v>0.25380400547450899</v>
      </c>
      <c r="AX14" s="17">
        <v>0.236447332344219</v>
      </c>
      <c r="AY14" s="17"/>
      <c r="AZ14" s="17">
        <v>0.25310339477733101</v>
      </c>
      <c r="BA14" s="17">
        <v>0.20454469836008499</v>
      </c>
    </row>
    <row r="15" spans="2:53" ht="29" x14ac:dyDescent="0.35">
      <c r="B15" s="18" t="s">
        <v>71</v>
      </c>
      <c r="C15" s="17">
        <v>0.17417678731368</v>
      </c>
      <c r="D15" s="17">
        <v>0.17215286024545001</v>
      </c>
      <c r="E15" s="17">
        <v>0.17504447924335201</v>
      </c>
      <c r="F15" s="17"/>
      <c r="G15" s="17">
        <v>0.20287910206641799</v>
      </c>
      <c r="H15" s="17">
        <v>0.26473921212637103</v>
      </c>
      <c r="I15" s="17">
        <v>0.19646551275090199</v>
      </c>
      <c r="J15" s="17">
        <v>0.17649900543932001</v>
      </c>
      <c r="K15" s="17">
        <v>0.144215918194919</v>
      </c>
      <c r="L15" s="17">
        <v>0.11504354021232201</v>
      </c>
      <c r="M15" s="17"/>
      <c r="N15" s="17">
        <v>0.16372921778011201</v>
      </c>
      <c r="O15" s="17">
        <v>0.181054630026315</v>
      </c>
      <c r="P15" s="17"/>
      <c r="Q15" s="17">
        <v>0.198632218167238</v>
      </c>
      <c r="R15" s="17">
        <v>0.272387512149319</v>
      </c>
      <c r="S15" s="17">
        <v>0.15882380857837999</v>
      </c>
      <c r="T15" s="17">
        <v>0.19897283584431799</v>
      </c>
      <c r="U15" s="17">
        <v>0.232215328899426</v>
      </c>
      <c r="V15" s="17">
        <v>0.132713582870647</v>
      </c>
      <c r="W15" s="17">
        <v>0.16169915580386701</v>
      </c>
      <c r="X15" s="17">
        <v>0.114175562892417</v>
      </c>
      <c r="Y15" s="17">
        <v>0.105675262021728</v>
      </c>
      <c r="Z15" s="17">
        <v>0.12696408138965101</v>
      </c>
      <c r="AA15" s="17">
        <v>0.109939781766433</v>
      </c>
      <c r="AB15" s="17">
        <v>0.176444561826471</v>
      </c>
      <c r="AC15" s="17">
        <v>0.20053266431505401</v>
      </c>
      <c r="AD15" s="17">
        <v>0.113829683290852</v>
      </c>
      <c r="AE15" s="17">
        <v>0.15248398941796701</v>
      </c>
      <c r="AF15" s="17"/>
      <c r="AG15" s="17">
        <v>0.126733151722457</v>
      </c>
      <c r="AH15" s="17">
        <v>0.12149520852607799</v>
      </c>
      <c r="AI15" s="17">
        <v>0.39559015370210598</v>
      </c>
      <c r="AJ15" s="17">
        <v>0.16786025567486701</v>
      </c>
      <c r="AK15" s="17">
        <v>6.00233523303869E-2</v>
      </c>
      <c r="AL15" s="17">
        <v>0.18607418025264499</v>
      </c>
      <c r="AM15" s="17"/>
      <c r="AN15" s="17">
        <v>0.27581847501990497</v>
      </c>
      <c r="AO15" s="17">
        <v>0.14942685778699499</v>
      </c>
      <c r="AP15" s="17">
        <v>0.12142544451573201</v>
      </c>
      <c r="AQ15" s="17"/>
      <c r="AR15" s="17">
        <v>0.14429052037490001</v>
      </c>
      <c r="AS15" s="17">
        <v>0.14782941809202399</v>
      </c>
      <c r="AT15" s="17">
        <v>0.20198264491418</v>
      </c>
      <c r="AU15" s="17"/>
      <c r="AV15" s="17">
        <v>0.14784742446388199</v>
      </c>
      <c r="AW15" s="17">
        <v>0.165087897300674</v>
      </c>
      <c r="AX15" s="17">
        <v>0.20315960955830301</v>
      </c>
      <c r="AY15" s="17"/>
      <c r="AZ15" s="17">
        <v>0.194187841000734</v>
      </c>
      <c r="BA15" s="17">
        <v>0.147624690267146</v>
      </c>
    </row>
    <row r="16" spans="2:53" x14ac:dyDescent="0.35">
      <c r="B16" s="18" t="s">
        <v>72</v>
      </c>
      <c r="C16" s="17">
        <v>0.15455917270538699</v>
      </c>
      <c r="D16" s="17">
        <v>0.121082753839846</v>
      </c>
      <c r="E16" s="17">
        <v>0.18544025355704499</v>
      </c>
      <c r="F16" s="17"/>
      <c r="G16" s="17">
        <v>0.156448171452617</v>
      </c>
      <c r="H16" s="17">
        <v>9.0243513290268404E-2</v>
      </c>
      <c r="I16" s="17">
        <v>0.123271064990661</v>
      </c>
      <c r="J16" s="17">
        <v>0.149890074795971</v>
      </c>
      <c r="K16" s="17">
        <v>0.121774547182462</v>
      </c>
      <c r="L16" s="17">
        <v>0.23237735464703599</v>
      </c>
      <c r="M16" s="17"/>
      <c r="N16" s="17">
        <v>0.14118076601243301</v>
      </c>
      <c r="O16" s="17">
        <v>0.16336644378256601</v>
      </c>
      <c r="P16" s="17"/>
      <c r="Q16" s="17">
        <v>0.11883686498514801</v>
      </c>
      <c r="R16" s="17">
        <v>0.13632274566174399</v>
      </c>
      <c r="S16" s="17">
        <v>0.136623856697767</v>
      </c>
      <c r="T16" s="17">
        <v>0.15006681770647301</v>
      </c>
      <c r="U16" s="17">
        <v>0.202933246629593</v>
      </c>
      <c r="V16" s="17">
        <v>0.16749264667217001</v>
      </c>
      <c r="W16" s="17">
        <v>0.16707681052739901</v>
      </c>
      <c r="X16" s="17">
        <v>0.148300804151103</v>
      </c>
      <c r="Y16" s="17">
        <v>0.14238771459446301</v>
      </c>
      <c r="Z16" s="17">
        <v>0.200091452566524</v>
      </c>
      <c r="AA16" s="17">
        <v>0.121389191365186</v>
      </c>
      <c r="AB16" s="17">
        <v>0.10371653970745801</v>
      </c>
      <c r="AC16" s="17">
        <v>9.7303534857679494E-2</v>
      </c>
      <c r="AD16" s="17">
        <v>9.7901418936581802E-2</v>
      </c>
      <c r="AE16" s="17">
        <v>0.125173596670374</v>
      </c>
      <c r="AF16" s="17"/>
      <c r="AG16" s="17">
        <v>0.18990450916924101</v>
      </c>
      <c r="AH16" s="17">
        <v>0.216487647046091</v>
      </c>
      <c r="AI16" s="17">
        <v>3.7556052827624101E-2</v>
      </c>
      <c r="AJ16" s="17">
        <v>9.4689565373895501E-2</v>
      </c>
      <c r="AK16" s="17">
        <v>0.17752043088446001</v>
      </c>
      <c r="AL16" s="17">
        <v>0.14462176813060099</v>
      </c>
      <c r="AM16" s="17"/>
      <c r="AN16" s="17">
        <v>0.103298269922952</v>
      </c>
      <c r="AO16" s="17">
        <v>0.15579229160466501</v>
      </c>
      <c r="AP16" s="17">
        <v>0.195088231904396</v>
      </c>
      <c r="AQ16" s="17"/>
      <c r="AR16" s="17">
        <v>0.20265516479709</v>
      </c>
      <c r="AS16" s="17">
        <v>0.16314366537425801</v>
      </c>
      <c r="AT16" s="17">
        <v>0.14329722936536601</v>
      </c>
      <c r="AU16" s="17"/>
      <c r="AV16" s="17">
        <v>0.160341395021811</v>
      </c>
      <c r="AW16" s="17">
        <v>0.163297899145883</v>
      </c>
      <c r="AX16" s="17">
        <v>0.13667456358952701</v>
      </c>
      <c r="AY16" s="17"/>
      <c r="AZ16" s="17">
        <v>0.14303391847112401</v>
      </c>
      <c r="BA16" s="17">
        <v>0.16985170420821899</v>
      </c>
    </row>
    <row r="17" spans="2:53" x14ac:dyDescent="0.35">
      <c r="B17" s="18" t="s">
        <v>73</v>
      </c>
      <c r="C17" s="17">
        <v>9.3694788285248895E-2</v>
      </c>
      <c r="D17" s="17">
        <v>0.12557369430788301</v>
      </c>
      <c r="E17" s="17">
        <v>6.5148733620883303E-2</v>
      </c>
      <c r="F17" s="17"/>
      <c r="G17" s="17">
        <v>8.6991290849283004E-2</v>
      </c>
      <c r="H17" s="17">
        <v>0.105088861007263</v>
      </c>
      <c r="I17" s="17">
        <v>5.1927074868048199E-2</v>
      </c>
      <c r="J17" s="17">
        <v>6.6712671692946798E-2</v>
      </c>
      <c r="K17" s="17">
        <v>0.10528201775172399</v>
      </c>
      <c r="L17" s="17">
        <v>0.125754345550143</v>
      </c>
      <c r="M17" s="17"/>
      <c r="N17" s="17">
        <v>0.103496209454279</v>
      </c>
      <c r="O17" s="17">
        <v>8.72423178858623E-2</v>
      </c>
      <c r="P17" s="17"/>
      <c r="Q17" s="17">
        <v>5.8919149472422203E-2</v>
      </c>
      <c r="R17" s="17">
        <v>3.2496814982187303E-2</v>
      </c>
      <c r="S17" s="17">
        <v>0.117566276870014</v>
      </c>
      <c r="T17" s="17">
        <v>0.107908570608621</v>
      </c>
      <c r="U17" s="17">
        <v>8.3894692353164102E-2</v>
      </c>
      <c r="V17" s="17">
        <v>0.11390633641402401</v>
      </c>
      <c r="W17" s="17">
        <v>0.107605583344047</v>
      </c>
      <c r="X17" s="17">
        <v>0.107100797953811</v>
      </c>
      <c r="Y17" s="17">
        <v>6.2840035755949597E-2</v>
      </c>
      <c r="Z17" s="17">
        <v>9.4325131244444096E-2</v>
      </c>
      <c r="AA17" s="17">
        <v>0.110327794904564</v>
      </c>
      <c r="AB17" s="17">
        <v>0.16711866541001699</v>
      </c>
      <c r="AC17" s="17">
        <v>2.44992184335074E-2</v>
      </c>
      <c r="AD17" s="17">
        <v>0</v>
      </c>
      <c r="AE17" s="17">
        <v>0.15050394517293</v>
      </c>
      <c r="AF17" s="17"/>
      <c r="AG17" s="17">
        <v>0.16741871519593801</v>
      </c>
      <c r="AH17" s="17">
        <v>4.8446483659652602E-2</v>
      </c>
      <c r="AI17" s="17">
        <v>0.104154442738039</v>
      </c>
      <c r="AJ17" s="17">
        <v>8.7286010059999405E-2</v>
      </c>
      <c r="AK17" s="17">
        <v>0.152758369429214</v>
      </c>
      <c r="AL17" s="17">
        <v>7.0496740409548703E-2</v>
      </c>
      <c r="AM17" s="17"/>
      <c r="AN17" s="17">
        <v>0.100453847979384</v>
      </c>
      <c r="AO17" s="17">
        <v>8.7245716258026296E-2</v>
      </c>
      <c r="AP17" s="17">
        <v>0.106783460010502</v>
      </c>
      <c r="AQ17" s="17"/>
      <c r="AR17" s="17">
        <v>0.170362155342656</v>
      </c>
      <c r="AS17" s="17">
        <v>0.11155783123363</v>
      </c>
      <c r="AT17" s="17">
        <v>7.4117994888489996E-2</v>
      </c>
      <c r="AU17" s="17"/>
      <c r="AV17" s="17">
        <v>8.1307414636926895E-2</v>
      </c>
      <c r="AW17" s="17">
        <v>0.109667568883196</v>
      </c>
      <c r="AX17" s="17">
        <v>7.8842206431197395E-2</v>
      </c>
      <c r="AY17" s="17"/>
      <c r="AZ17" s="17">
        <v>9.4980349083946397E-2</v>
      </c>
      <c r="BA17" s="17">
        <v>9.1989014285536103E-2</v>
      </c>
    </row>
    <row r="18" spans="2:53" x14ac:dyDescent="0.35">
      <c r="B18" s="18" t="s">
        <v>74</v>
      </c>
      <c r="C18" s="17">
        <v>8.3683837891449703E-2</v>
      </c>
      <c r="D18" s="17">
        <v>0.103778618946218</v>
      </c>
      <c r="E18" s="17">
        <v>6.5777962803136802E-2</v>
      </c>
      <c r="F18" s="17"/>
      <c r="G18" s="17">
        <v>6.4679348986961302E-2</v>
      </c>
      <c r="H18" s="17">
        <v>0.117308302321837</v>
      </c>
      <c r="I18" s="17">
        <v>8.0779995026149604E-2</v>
      </c>
      <c r="J18" s="17">
        <v>8.84077936854126E-2</v>
      </c>
      <c r="K18" s="17">
        <v>8.1299944495034498E-2</v>
      </c>
      <c r="L18" s="17">
        <v>7.2388214392731395E-2</v>
      </c>
      <c r="M18" s="17"/>
      <c r="N18" s="17">
        <v>8.7186169733548202E-2</v>
      </c>
      <c r="O18" s="17">
        <v>8.1378183216454694E-2</v>
      </c>
      <c r="P18" s="17"/>
      <c r="Q18" s="17">
        <v>1.51315985680394E-2</v>
      </c>
      <c r="R18" s="17">
        <v>5.8887175178933701E-2</v>
      </c>
      <c r="S18" s="17">
        <v>6.4145671005890303E-2</v>
      </c>
      <c r="T18" s="17">
        <v>0.10103574848975801</v>
      </c>
      <c r="U18" s="17">
        <v>7.2467133079249499E-2</v>
      </c>
      <c r="V18" s="17">
        <v>7.0364212635810303E-2</v>
      </c>
      <c r="W18" s="17">
        <v>7.6834717299617397E-2</v>
      </c>
      <c r="X18" s="17">
        <v>0.14006069454554701</v>
      </c>
      <c r="Y18" s="17">
        <v>7.53851646811632E-2</v>
      </c>
      <c r="Z18" s="17">
        <v>0.13445528953426999</v>
      </c>
      <c r="AA18" s="17">
        <v>0.12991371205772201</v>
      </c>
      <c r="AB18" s="17">
        <v>9.6251720614434599E-2</v>
      </c>
      <c r="AC18" s="17">
        <v>0.14366670143893201</v>
      </c>
      <c r="AD18" s="17">
        <v>0.282098587149337</v>
      </c>
      <c r="AE18" s="17">
        <v>0.214184265177328</v>
      </c>
      <c r="AF18" s="17"/>
      <c r="AG18" s="17">
        <v>7.4057239532416497E-2</v>
      </c>
      <c r="AH18" s="17">
        <v>9.2238315201303697E-2</v>
      </c>
      <c r="AI18" s="17">
        <v>0.13128169598065501</v>
      </c>
      <c r="AJ18" s="17">
        <v>7.7174421581577099E-2</v>
      </c>
      <c r="AK18" s="17">
        <v>9.0906724495581195E-2</v>
      </c>
      <c r="AL18" s="17">
        <v>7.6559922948860104E-2</v>
      </c>
      <c r="AM18" s="17"/>
      <c r="AN18" s="17">
        <v>8.1744583628570594E-2</v>
      </c>
      <c r="AO18" s="17">
        <v>0.104322135836005</v>
      </c>
      <c r="AP18" s="17">
        <v>9.1862187772777798E-2</v>
      </c>
      <c r="AQ18" s="17"/>
      <c r="AR18" s="17">
        <v>7.5768035546868895E-2</v>
      </c>
      <c r="AS18" s="17">
        <v>8.4444481412036795E-2</v>
      </c>
      <c r="AT18" s="17">
        <v>8.6494405814161804E-2</v>
      </c>
      <c r="AU18" s="17"/>
      <c r="AV18" s="17">
        <v>9.7350849721610302E-2</v>
      </c>
      <c r="AW18" s="17">
        <v>8.73873897899516E-2</v>
      </c>
      <c r="AX18" s="17">
        <v>7.8085761494988401E-2</v>
      </c>
      <c r="AY18" s="17"/>
      <c r="AZ18" s="17">
        <v>9.0754530053022697E-2</v>
      </c>
      <c r="BA18" s="17">
        <v>7.4301937897762405E-2</v>
      </c>
    </row>
    <row r="19" spans="2:53" ht="29" x14ac:dyDescent="0.35">
      <c r="B19" s="18" t="s">
        <v>75</v>
      </c>
      <c r="C19" s="17">
        <v>8.1371520897059693E-2</v>
      </c>
      <c r="D19" s="17">
        <v>9.2958506196018004E-2</v>
      </c>
      <c r="E19" s="17">
        <v>7.0602709827686697E-2</v>
      </c>
      <c r="F19" s="17"/>
      <c r="G19" s="17">
        <v>0.113535225580857</v>
      </c>
      <c r="H19" s="17">
        <v>0.108223262577162</v>
      </c>
      <c r="I19" s="17">
        <v>7.1883171363405496E-2</v>
      </c>
      <c r="J19" s="17">
        <v>8.7521066940743505E-2</v>
      </c>
      <c r="K19" s="17">
        <v>4.5457049029791301E-2</v>
      </c>
      <c r="L19" s="17">
        <v>7.7341366513261303E-2</v>
      </c>
      <c r="M19" s="17"/>
      <c r="N19" s="17">
        <v>0.107987400027841</v>
      </c>
      <c r="O19" s="17">
        <v>6.3849758564505102E-2</v>
      </c>
      <c r="P19" s="17"/>
      <c r="Q19" s="17">
        <v>0.10446262775395899</v>
      </c>
      <c r="R19" s="17">
        <v>3.7872926851349999E-2</v>
      </c>
      <c r="S19" s="17">
        <v>7.6740400563758304E-2</v>
      </c>
      <c r="T19" s="17">
        <v>8.8152279274384099E-2</v>
      </c>
      <c r="U19" s="17">
        <v>5.9192541163066603E-2</v>
      </c>
      <c r="V19" s="17">
        <v>7.0891766850503801E-2</v>
      </c>
      <c r="W19" s="17">
        <v>8.4165569624531603E-2</v>
      </c>
      <c r="X19" s="17">
        <v>5.4551533656064202E-2</v>
      </c>
      <c r="Y19" s="17">
        <v>0.10409579624712299</v>
      </c>
      <c r="Z19" s="17">
        <v>0.10130022321602</v>
      </c>
      <c r="AA19" s="17">
        <v>0.12988333145446501</v>
      </c>
      <c r="AB19" s="17">
        <v>4.0631658567088599E-2</v>
      </c>
      <c r="AC19" s="17">
        <v>0.15008448496045201</v>
      </c>
      <c r="AD19" s="17">
        <v>9.3228087445775806E-2</v>
      </c>
      <c r="AE19" s="17">
        <v>0.20851561914681899</v>
      </c>
      <c r="AF19" s="17"/>
      <c r="AG19" s="17">
        <v>8.1261005764919306E-2</v>
      </c>
      <c r="AH19" s="17">
        <v>3.7548217885669602E-2</v>
      </c>
      <c r="AI19" s="17">
        <v>0.15353783612031099</v>
      </c>
      <c r="AJ19" s="17">
        <v>9.6331485084587901E-2</v>
      </c>
      <c r="AK19" s="17">
        <v>6.6019151475429597E-2</v>
      </c>
      <c r="AL19" s="17">
        <v>6.9455532405364395E-2</v>
      </c>
      <c r="AM19" s="17"/>
      <c r="AN19" s="17">
        <v>0.12419617543462701</v>
      </c>
      <c r="AO19" s="17">
        <v>8.4656921049728898E-2</v>
      </c>
      <c r="AP19" s="17">
        <v>5.6181581815307302E-2</v>
      </c>
      <c r="AQ19" s="17"/>
      <c r="AR19" s="17">
        <v>0.104893988366002</v>
      </c>
      <c r="AS19" s="17">
        <v>8.8827415745832305E-2</v>
      </c>
      <c r="AT19" s="17">
        <v>7.0888964145389699E-2</v>
      </c>
      <c r="AU19" s="17"/>
      <c r="AV19" s="17">
        <v>0.12510621037021299</v>
      </c>
      <c r="AW19" s="17">
        <v>7.3999099126311502E-2</v>
      </c>
      <c r="AX19" s="17">
        <v>7.9923479510187107E-2</v>
      </c>
      <c r="AY19" s="17"/>
      <c r="AZ19" s="17">
        <v>9.7150555206091505E-2</v>
      </c>
      <c r="BA19" s="17">
        <v>6.04347697980889E-2</v>
      </c>
    </row>
    <row r="20" spans="2:53" x14ac:dyDescent="0.35">
      <c r="B20" s="18" t="s">
        <v>76</v>
      </c>
      <c r="C20" s="17">
        <v>7.3967492504143806E-2</v>
      </c>
      <c r="D20" s="17">
        <v>6.7051098558101596E-2</v>
      </c>
      <c r="E20" s="17">
        <v>8.0497990322022706E-2</v>
      </c>
      <c r="F20" s="17"/>
      <c r="G20" s="17">
        <v>0.14022113054004701</v>
      </c>
      <c r="H20" s="17">
        <v>9.3964072886082203E-2</v>
      </c>
      <c r="I20" s="17">
        <v>8.4213244719952798E-2</v>
      </c>
      <c r="J20" s="17">
        <v>7.6660082061456303E-2</v>
      </c>
      <c r="K20" s="17">
        <v>5.5099279473110399E-2</v>
      </c>
      <c r="L20" s="17">
        <v>4.0052455558283399E-2</v>
      </c>
      <c r="M20" s="17"/>
      <c r="N20" s="17">
        <v>7.6457804029813198E-2</v>
      </c>
      <c r="O20" s="17">
        <v>7.2328070921546694E-2</v>
      </c>
      <c r="P20" s="17"/>
      <c r="Q20" s="17">
        <v>0.13591266029312299</v>
      </c>
      <c r="R20" s="17">
        <v>8.4005834316046094E-2</v>
      </c>
      <c r="S20" s="17">
        <v>7.5462774727520304E-2</v>
      </c>
      <c r="T20" s="17">
        <v>7.3461205559366305E-2</v>
      </c>
      <c r="U20" s="17">
        <v>8.0588287692360899E-2</v>
      </c>
      <c r="V20" s="17">
        <v>6.74591574297842E-2</v>
      </c>
      <c r="W20" s="17">
        <v>3.2024572703632299E-2</v>
      </c>
      <c r="X20" s="17">
        <v>5.91938318213375E-2</v>
      </c>
      <c r="Y20" s="17">
        <v>4.1243433549273997E-2</v>
      </c>
      <c r="Z20" s="17">
        <v>0.109983345812001</v>
      </c>
      <c r="AA20" s="17">
        <v>5.3544919873528898E-2</v>
      </c>
      <c r="AB20" s="17">
        <v>4.4326394707056203E-2</v>
      </c>
      <c r="AC20" s="17">
        <v>0</v>
      </c>
      <c r="AD20" s="17">
        <v>0</v>
      </c>
      <c r="AE20" s="17">
        <v>7.0934205598819897E-2</v>
      </c>
      <c r="AF20" s="17"/>
      <c r="AG20" s="17">
        <v>9.0273253991264499E-2</v>
      </c>
      <c r="AH20" s="17">
        <v>4.7042150704170602E-2</v>
      </c>
      <c r="AI20" s="17">
        <v>0.123471108667926</v>
      </c>
      <c r="AJ20" s="17">
        <v>7.5535719558323902E-2</v>
      </c>
      <c r="AK20" s="17">
        <v>1.8359537833035601E-2</v>
      </c>
      <c r="AL20" s="17">
        <v>9.1675790414783798E-2</v>
      </c>
      <c r="AM20" s="17"/>
      <c r="AN20" s="17">
        <v>9.5927471843752596E-2</v>
      </c>
      <c r="AO20" s="17">
        <v>7.8251617960153105E-2</v>
      </c>
      <c r="AP20" s="17">
        <v>5.3039086688911698E-2</v>
      </c>
      <c r="AQ20" s="17"/>
      <c r="AR20" s="17">
        <v>0.132479598275104</v>
      </c>
      <c r="AS20" s="17">
        <v>8.7523486576672402E-2</v>
      </c>
      <c r="AT20" s="17">
        <v>5.6603590737888503E-2</v>
      </c>
      <c r="AU20" s="17"/>
      <c r="AV20" s="17">
        <v>8.8960616362202802E-2</v>
      </c>
      <c r="AW20" s="17">
        <v>7.4991665898289497E-2</v>
      </c>
      <c r="AX20" s="17">
        <v>6.7994976594582396E-2</v>
      </c>
      <c r="AY20" s="17"/>
      <c r="AZ20" s="17">
        <v>9.2546085699973399E-2</v>
      </c>
      <c r="BA20" s="17">
        <v>4.9316086474341797E-2</v>
      </c>
    </row>
    <row r="21" spans="2:53" ht="43.5" x14ac:dyDescent="0.35">
      <c r="B21" s="18" t="s">
        <v>77</v>
      </c>
      <c r="C21" s="17">
        <v>6.7099539770311203E-2</v>
      </c>
      <c r="D21" s="17">
        <v>6.6283415703301998E-2</v>
      </c>
      <c r="E21" s="17">
        <v>6.8078861098184604E-2</v>
      </c>
      <c r="F21" s="17"/>
      <c r="G21" s="17">
        <v>0.112707769341355</v>
      </c>
      <c r="H21" s="17">
        <v>8.9978375299713198E-2</v>
      </c>
      <c r="I21" s="17">
        <v>7.1489891058270305E-2</v>
      </c>
      <c r="J21" s="17">
        <v>6.01911937581582E-2</v>
      </c>
      <c r="K21" s="17">
        <v>6.3696930471003596E-2</v>
      </c>
      <c r="L21" s="17">
        <v>4.0029289945983197E-2</v>
      </c>
      <c r="M21" s="17"/>
      <c r="N21" s="17">
        <v>7.2087765577387206E-2</v>
      </c>
      <c r="O21" s="17">
        <v>6.3815691559878901E-2</v>
      </c>
      <c r="P21" s="17"/>
      <c r="Q21" s="17">
        <v>0.124413497557256</v>
      </c>
      <c r="R21" s="17">
        <v>6.5584905893248904E-2</v>
      </c>
      <c r="S21" s="17">
        <v>5.3149773922651099E-2</v>
      </c>
      <c r="T21" s="17">
        <v>6.21019904384707E-2</v>
      </c>
      <c r="U21" s="17">
        <v>5.6306021932136199E-2</v>
      </c>
      <c r="V21" s="17">
        <v>5.5972700447033702E-2</v>
      </c>
      <c r="W21" s="17">
        <v>3.4087217720021698E-2</v>
      </c>
      <c r="X21" s="17">
        <v>7.4469265186386802E-2</v>
      </c>
      <c r="Y21" s="17">
        <v>3.9475852927346698E-2</v>
      </c>
      <c r="Z21" s="17">
        <v>7.4879393737438807E-2</v>
      </c>
      <c r="AA21" s="17">
        <v>7.7108087165513206E-2</v>
      </c>
      <c r="AB21" s="17">
        <v>9.0442663736809106E-2</v>
      </c>
      <c r="AC21" s="17">
        <v>0</v>
      </c>
      <c r="AD21" s="17">
        <v>8.3400100935261498E-2</v>
      </c>
      <c r="AE21" s="17">
        <v>9.0162560647710596E-2</v>
      </c>
      <c r="AF21" s="17"/>
      <c r="AG21" s="17">
        <v>4.5054582525193398E-2</v>
      </c>
      <c r="AH21" s="17">
        <v>6.2175653972386898E-2</v>
      </c>
      <c r="AI21" s="17">
        <v>6.1399326536319299E-2</v>
      </c>
      <c r="AJ21" s="17">
        <v>7.4116559654933301E-2</v>
      </c>
      <c r="AK21" s="17">
        <v>9.1073300630940004E-2</v>
      </c>
      <c r="AL21" s="17">
        <v>6.3987035092784306E-2</v>
      </c>
      <c r="AM21" s="17"/>
      <c r="AN21" s="17">
        <v>7.8457111324453099E-2</v>
      </c>
      <c r="AO21" s="17">
        <v>7.0746681886635396E-2</v>
      </c>
      <c r="AP21" s="17">
        <v>5.5260233369838402E-2</v>
      </c>
      <c r="AQ21" s="17"/>
      <c r="AR21" s="17">
        <v>4.8189463161053499E-2</v>
      </c>
      <c r="AS21" s="17">
        <v>8.70834571288472E-2</v>
      </c>
      <c r="AT21" s="17">
        <v>5.7597610038645601E-2</v>
      </c>
      <c r="AU21" s="17"/>
      <c r="AV21" s="17">
        <v>9.5630849530247003E-2</v>
      </c>
      <c r="AW21" s="17">
        <v>5.9499149822625101E-2</v>
      </c>
      <c r="AX21" s="17">
        <v>7.5778047387536102E-2</v>
      </c>
      <c r="AY21" s="17"/>
      <c r="AZ21" s="17">
        <v>6.4322537494568496E-2</v>
      </c>
      <c r="BA21" s="17">
        <v>7.0784264976543901E-2</v>
      </c>
    </row>
    <row r="22" spans="2:53" x14ac:dyDescent="0.35">
      <c r="B22" s="18" t="s">
        <v>78</v>
      </c>
      <c r="C22" s="17">
        <v>5.8993957656240402E-2</v>
      </c>
      <c r="D22" s="17">
        <v>5.9856263954342001E-2</v>
      </c>
      <c r="E22" s="17">
        <v>5.8423698621549898E-2</v>
      </c>
      <c r="F22" s="17"/>
      <c r="G22" s="17">
        <v>0.10843820981817399</v>
      </c>
      <c r="H22" s="17">
        <v>9.1380464035555803E-2</v>
      </c>
      <c r="I22" s="17">
        <v>8.0138159854385896E-2</v>
      </c>
      <c r="J22" s="17">
        <v>6.8511953206092296E-2</v>
      </c>
      <c r="K22" s="17">
        <v>3.3841925514814498E-2</v>
      </c>
      <c r="L22" s="17">
        <v>1.75406020823295E-2</v>
      </c>
      <c r="M22" s="17"/>
      <c r="N22" s="17">
        <v>6.0335651250006499E-2</v>
      </c>
      <c r="O22" s="17">
        <v>5.8110694091750799E-2</v>
      </c>
      <c r="P22" s="17"/>
      <c r="Q22" s="17">
        <v>0.117650362482374</v>
      </c>
      <c r="R22" s="17">
        <v>0.103595347480148</v>
      </c>
      <c r="S22" s="17">
        <v>5.6961182707994398E-2</v>
      </c>
      <c r="T22" s="17">
        <v>6.8293436325013404E-2</v>
      </c>
      <c r="U22" s="17">
        <v>7.1798224387063805E-2</v>
      </c>
      <c r="V22" s="17">
        <v>3.0955553840949598E-2</v>
      </c>
      <c r="W22" s="17">
        <v>5.0133242760247297E-2</v>
      </c>
      <c r="X22" s="17">
        <v>3.5629093781528502E-2</v>
      </c>
      <c r="Y22" s="17">
        <v>3.5859658290383303E-2</v>
      </c>
      <c r="Z22" s="17">
        <v>1.7087395378019801E-2</v>
      </c>
      <c r="AA22" s="17">
        <v>2.0866534668305198E-2</v>
      </c>
      <c r="AB22" s="17">
        <v>1.44459412843055E-2</v>
      </c>
      <c r="AC22" s="17">
        <v>2.5266218611934999E-2</v>
      </c>
      <c r="AD22" s="17">
        <v>9.2236002751225996E-2</v>
      </c>
      <c r="AE22" s="17">
        <v>9.53002420511114E-2</v>
      </c>
      <c r="AF22" s="17"/>
      <c r="AG22" s="17">
        <v>3.4134404419397003E-2</v>
      </c>
      <c r="AH22" s="17">
        <v>2.61887164859354E-2</v>
      </c>
      <c r="AI22" s="17">
        <v>9.0262211716223006E-2</v>
      </c>
      <c r="AJ22" s="17">
        <v>3.94796748196896E-2</v>
      </c>
      <c r="AK22" s="17">
        <v>3.9816139450531203E-2</v>
      </c>
      <c r="AL22" s="17">
        <v>9.6093751382246906E-2</v>
      </c>
      <c r="AM22" s="17"/>
      <c r="AN22" s="17">
        <v>7.7152651620809795E-2</v>
      </c>
      <c r="AO22" s="17">
        <v>5.3429879450090902E-2</v>
      </c>
      <c r="AP22" s="17">
        <v>3.6388567338544398E-2</v>
      </c>
      <c r="AQ22" s="17"/>
      <c r="AR22" s="17">
        <v>8.2041440460549703E-2</v>
      </c>
      <c r="AS22" s="17">
        <v>6.0078069778184001E-2</v>
      </c>
      <c r="AT22" s="17">
        <v>4.3878344281528002E-2</v>
      </c>
      <c r="AU22" s="17"/>
      <c r="AV22" s="17">
        <v>7.6377922349854799E-2</v>
      </c>
      <c r="AW22" s="17">
        <v>5.0745971477151701E-2</v>
      </c>
      <c r="AX22" s="17">
        <v>5.5668547070861801E-2</v>
      </c>
      <c r="AY22" s="17"/>
      <c r="AZ22" s="17">
        <v>5.5315270465095101E-2</v>
      </c>
      <c r="BA22" s="17">
        <v>6.3875102888803603E-2</v>
      </c>
    </row>
    <row r="23" spans="2:53" x14ac:dyDescent="0.35">
      <c r="B23" s="18" t="s">
        <v>79</v>
      </c>
      <c r="C23" s="17">
        <v>5.5201147663702599E-2</v>
      </c>
      <c r="D23" s="17">
        <v>5.4190015468347501E-2</v>
      </c>
      <c r="E23" s="17">
        <v>5.4889827996000798E-2</v>
      </c>
      <c r="F23" s="17"/>
      <c r="G23" s="17">
        <v>9.5030072903286494E-2</v>
      </c>
      <c r="H23" s="17">
        <v>6.1343721226681601E-2</v>
      </c>
      <c r="I23" s="17">
        <v>3.5865602491788197E-2</v>
      </c>
      <c r="J23" s="17">
        <v>1.8928385401276698E-2</v>
      </c>
      <c r="K23" s="17">
        <v>8.1311693652772896E-2</v>
      </c>
      <c r="L23" s="17">
        <v>5.5249197545265402E-2</v>
      </c>
      <c r="M23" s="17"/>
      <c r="N23" s="17">
        <v>3.8768358045143697E-2</v>
      </c>
      <c r="O23" s="17">
        <v>6.6019179739309E-2</v>
      </c>
      <c r="P23" s="17"/>
      <c r="Q23" s="17">
        <v>7.3032419299581805E-2</v>
      </c>
      <c r="R23" s="17">
        <v>7.7475224204002796E-2</v>
      </c>
      <c r="S23" s="17">
        <v>7.1099207230221104E-2</v>
      </c>
      <c r="T23" s="17">
        <v>4.6732211504367099E-2</v>
      </c>
      <c r="U23" s="17">
        <v>4.9521676726275603E-2</v>
      </c>
      <c r="V23" s="17">
        <v>5.3465767014150303E-2</v>
      </c>
      <c r="W23" s="17">
        <v>1.4395447835668901E-2</v>
      </c>
      <c r="X23" s="17">
        <v>4.7461003134354203E-2</v>
      </c>
      <c r="Y23" s="17">
        <v>3.7525444628867997E-2</v>
      </c>
      <c r="Z23" s="17">
        <v>6.8015704968398399E-2</v>
      </c>
      <c r="AA23" s="17">
        <v>6.7846758246983802E-2</v>
      </c>
      <c r="AB23" s="17">
        <v>2.9952509635186201E-2</v>
      </c>
      <c r="AC23" s="17">
        <v>6.9675794178270897E-2</v>
      </c>
      <c r="AD23" s="17">
        <v>3.8725688747707099E-2</v>
      </c>
      <c r="AE23" s="17">
        <v>0</v>
      </c>
      <c r="AF23" s="17"/>
      <c r="AG23" s="17">
        <v>5.2830097594858599E-2</v>
      </c>
      <c r="AH23" s="17">
        <v>4.3407279136519303E-2</v>
      </c>
      <c r="AI23" s="17">
        <v>9.0141751288295102E-2</v>
      </c>
      <c r="AJ23" s="17">
        <v>6.9347471438475097E-2</v>
      </c>
      <c r="AK23" s="17">
        <v>7.0757185040407303E-2</v>
      </c>
      <c r="AL23" s="17">
        <v>3.3635676793526997E-2</v>
      </c>
      <c r="AM23" s="17"/>
      <c r="AN23" s="17">
        <v>5.5068624843724198E-2</v>
      </c>
      <c r="AO23" s="17">
        <v>6.0371547703228397E-2</v>
      </c>
      <c r="AP23" s="17">
        <v>4.8141816522929003E-2</v>
      </c>
      <c r="AQ23" s="17"/>
      <c r="AR23" s="17">
        <v>0.136979461100556</v>
      </c>
      <c r="AS23" s="17">
        <v>5.0295646346623202E-2</v>
      </c>
      <c r="AT23" s="17">
        <v>4.5835990332678801E-2</v>
      </c>
      <c r="AU23" s="17"/>
      <c r="AV23" s="17">
        <v>8.5443236070115794E-2</v>
      </c>
      <c r="AW23" s="17">
        <v>5.6240828572901899E-2</v>
      </c>
      <c r="AX23" s="17">
        <v>4.7220565554581997E-2</v>
      </c>
      <c r="AY23" s="17"/>
      <c r="AZ23" s="17">
        <v>5.3267407149377902E-2</v>
      </c>
      <c r="BA23" s="17">
        <v>5.7766972862221697E-2</v>
      </c>
    </row>
    <row r="24" spans="2:53" ht="29" x14ac:dyDescent="0.35">
      <c r="B24" s="18" t="s">
        <v>80</v>
      </c>
      <c r="C24" s="17">
        <v>4.5563050326348102E-2</v>
      </c>
      <c r="D24" s="17">
        <v>4.02035186311872E-2</v>
      </c>
      <c r="E24" s="17">
        <v>4.9156753374700199E-2</v>
      </c>
      <c r="F24" s="17"/>
      <c r="G24" s="17">
        <v>9.56962485693401E-2</v>
      </c>
      <c r="H24" s="17">
        <v>5.8364101650394302E-2</v>
      </c>
      <c r="I24" s="17">
        <v>5.4976887916456503E-2</v>
      </c>
      <c r="J24" s="17">
        <v>3.0483154981568401E-2</v>
      </c>
      <c r="K24" s="17">
        <v>3.1886211611605403E-2</v>
      </c>
      <c r="L24" s="17">
        <v>3.0978429590946099E-2</v>
      </c>
      <c r="M24" s="17"/>
      <c r="N24" s="17">
        <v>4.0428547835680499E-2</v>
      </c>
      <c r="O24" s="17">
        <v>4.8943195385443297E-2</v>
      </c>
      <c r="P24" s="17"/>
      <c r="Q24" s="17">
        <v>5.8344831251844899E-2</v>
      </c>
      <c r="R24" s="17">
        <v>4.6926229068292101E-2</v>
      </c>
      <c r="S24" s="17">
        <v>5.8886045316974403E-2</v>
      </c>
      <c r="T24" s="17">
        <v>4.7992564475589597E-2</v>
      </c>
      <c r="U24" s="17">
        <v>3.5038289210984598E-2</v>
      </c>
      <c r="V24" s="17">
        <v>4.94864499660869E-2</v>
      </c>
      <c r="W24" s="17">
        <v>3.44736660142183E-2</v>
      </c>
      <c r="X24" s="17">
        <v>3.0063317786799201E-2</v>
      </c>
      <c r="Y24" s="17">
        <v>2.3724899658008301E-2</v>
      </c>
      <c r="Z24" s="17">
        <v>5.0844981685002899E-2</v>
      </c>
      <c r="AA24" s="17">
        <v>5.2834335002624702E-2</v>
      </c>
      <c r="AB24" s="17">
        <v>2.02576717489137E-2</v>
      </c>
      <c r="AC24" s="17">
        <v>0</v>
      </c>
      <c r="AD24" s="17">
        <v>0.176351251946023</v>
      </c>
      <c r="AE24" s="17">
        <v>0</v>
      </c>
      <c r="AF24" s="17"/>
      <c r="AG24" s="17">
        <v>2.35617639232856E-2</v>
      </c>
      <c r="AH24" s="17">
        <v>1.99105984303985E-2</v>
      </c>
      <c r="AI24" s="17">
        <v>6.7580390731498394E-2</v>
      </c>
      <c r="AJ24" s="17">
        <v>9.0576582865106003E-2</v>
      </c>
      <c r="AK24" s="17">
        <v>3.1417816888996503E-2</v>
      </c>
      <c r="AL24" s="17">
        <v>4.83323460848172E-2</v>
      </c>
      <c r="AM24" s="17"/>
      <c r="AN24" s="17">
        <v>5.7684103878702903E-2</v>
      </c>
      <c r="AO24" s="17">
        <v>5.7136385299548301E-2</v>
      </c>
      <c r="AP24" s="17">
        <v>2.5690886364537899E-2</v>
      </c>
      <c r="AQ24" s="17"/>
      <c r="AR24" s="17">
        <v>6.9655169009555595E-2</v>
      </c>
      <c r="AS24" s="17">
        <v>5.01857863379091E-2</v>
      </c>
      <c r="AT24" s="17">
        <v>4.2282072779431301E-2</v>
      </c>
      <c r="AU24" s="17"/>
      <c r="AV24" s="17">
        <v>9.1976458672537398E-2</v>
      </c>
      <c r="AW24" s="17">
        <v>3.9520985664020999E-2</v>
      </c>
      <c r="AX24" s="17">
        <v>4.23756123566527E-2</v>
      </c>
      <c r="AY24" s="17"/>
      <c r="AZ24" s="17">
        <v>5.2090665902542799E-2</v>
      </c>
      <c r="BA24" s="17">
        <v>3.6901743182201303E-2</v>
      </c>
    </row>
    <row r="25" spans="2:53" ht="29" x14ac:dyDescent="0.35">
      <c r="B25" s="18" t="s">
        <v>81</v>
      </c>
      <c r="C25" s="17">
        <v>3.92890514378854E-2</v>
      </c>
      <c r="D25" s="17">
        <v>4.1901179784590202E-2</v>
      </c>
      <c r="E25" s="17">
        <v>3.7063055450902702E-2</v>
      </c>
      <c r="F25" s="17"/>
      <c r="G25" s="17">
        <v>3.6655375151305701E-2</v>
      </c>
      <c r="H25" s="17">
        <v>4.1282351076152399E-2</v>
      </c>
      <c r="I25" s="17">
        <v>3.4228776682014801E-2</v>
      </c>
      <c r="J25" s="17">
        <v>3.56983464615808E-2</v>
      </c>
      <c r="K25" s="17">
        <v>3.8651133288329698E-2</v>
      </c>
      <c r="L25" s="17">
        <v>4.5015264335780299E-2</v>
      </c>
      <c r="M25" s="17"/>
      <c r="N25" s="17">
        <v>4.8065806101726498E-2</v>
      </c>
      <c r="O25" s="17">
        <v>3.3511139368352802E-2</v>
      </c>
      <c r="P25" s="17"/>
      <c r="Q25" s="17">
        <v>6.1635654947573199E-2</v>
      </c>
      <c r="R25" s="17">
        <v>1.5366048296929301E-2</v>
      </c>
      <c r="S25" s="17">
        <v>2.6321599354899999E-2</v>
      </c>
      <c r="T25" s="17">
        <v>2.8592905088591199E-2</v>
      </c>
      <c r="U25" s="17">
        <v>4.2002899230025502E-2</v>
      </c>
      <c r="V25" s="17">
        <v>4.3183364142662599E-2</v>
      </c>
      <c r="W25" s="17">
        <v>2.9802109723568001E-2</v>
      </c>
      <c r="X25" s="17">
        <v>4.8047356453059201E-2</v>
      </c>
      <c r="Y25" s="17">
        <v>8.2946915653098002E-2</v>
      </c>
      <c r="Z25" s="17">
        <v>2.1142291867993799E-2</v>
      </c>
      <c r="AA25" s="17">
        <v>6.1385335902000099E-2</v>
      </c>
      <c r="AB25" s="17">
        <v>1.16608103859268E-2</v>
      </c>
      <c r="AC25" s="17">
        <v>0.13678719676229401</v>
      </c>
      <c r="AD25" s="17">
        <v>0</v>
      </c>
      <c r="AE25" s="17">
        <v>1.9283373759553701E-2</v>
      </c>
      <c r="AF25" s="17"/>
      <c r="AG25" s="17">
        <v>7.3440113427465398E-2</v>
      </c>
      <c r="AH25" s="17">
        <v>4.4892078109185198E-2</v>
      </c>
      <c r="AI25" s="17">
        <v>1.1872212459320601E-2</v>
      </c>
      <c r="AJ25" s="17">
        <v>1.49955172722553E-2</v>
      </c>
      <c r="AK25" s="17">
        <v>5.0535189199413501E-2</v>
      </c>
      <c r="AL25" s="17">
        <v>2.82748081447858E-2</v>
      </c>
      <c r="AM25" s="17"/>
      <c r="AN25" s="17">
        <v>2.8339929821659698E-2</v>
      </c>
      <c r="AO25" s="17">
        <v>6.0755335289137201E-2</v>
      </c>
      <c r="AP25" s="17">
        <v>3.8896586879085801E-2</v>
      </c>
      <c r="AQ25" s="17"/>
      <c r="AR25" s="17">
        <v>7.2358080259704402E-2</v>
      </c>
      <c r="AS25" s="17">
        <v>5.2318509277957601E-2</v>
      </c>
      <c r="AT25" s="17">
        <v>2.7138821688315499E-2</v>
      </c>
      <c r="AU25" s="17"/>
      <c r="AV25" s="17">
        <v>6.4337913640247199E-2</v>
      </c>
      <c r="AW25" s="17">
        <v>3.7378339891325801E-2</v>
      </c>
      <c r="AX25" s="17">
        <v>4.1513926075337299E-2</v>
      </c>
      <c r="AY25" s="17"/>
      <c r="AZ25" s="17">
        <v>4.6942378722446998E-2</v>
      </c>
      <c r="BA25" s="17">
        <v>2.9134069498077401E-2</v>
      </c>
    </row>
    <row r="26" spans="2:53" ht="29" x14ac:dyDescent="0.35">
      <c r="B26" s="18" t="s">
        <v>82</v>
      </c>
      <c r="C26" s="17">
        <v>3.40154064857216E-2</v>
      </c>
      <c r="D26" s="17">
        <v>3.2862793694437398E-2</v>
      </c>
      <c r="E26" s="17">
        <v>3.51812674724871E-2</v>
      </c>
      <c r="F26" s="17"/>
      <c r="G26" s="17">
        <v>6.7560714598298904E-2</v>
      </c>
      <c r="H26" s="17">
        <v>7.3433292533941694E-2</v>
      </c>
      <c r="I26" s="17">
        <v>3.4050660501057997E-2</v>
      </c>
      <c r="J26" s="17">
        <v>3.59513064144283E-2</v>
      </c>
      <c r="K26" s="17">
        <v>2.0341659311481401E-2</v>
      </c>
      <c r="L26" s="17">
        <v>5.6015469712449497E-3</v>
      </c>
      <c r="M26" s="17"/>
      <c r="N26" s="17">
        <v>2.97723706442433E-2</v>
      </c>
      <c r="O26" s="17">
        <v>3.6808681328066098E-2</v>
      </c>
      <c r="P26" s="17"/>
      <c r="Q26" s="17">
        <v>8.8474185097445202E-2</v>
      </c>
      <c r="R26" s="17">
        <v>5.72021056976258E-2</v>
      </c>
      <c r="S26" s="17">
        <v>4.8404273659837301E-2</v>
      </c>
      <c r="T26" s="17">
        <v>3.4946333413981401E-2</v>
      </c>
      <c r="U26" s="17">
        <v>1.5601599703013299E-2</v>
      </c>
      <c r="V26" s="17">
        <v>1.7933059915432901E-2</v>
      </c>
      <c r="W26" s="17">
        <v>1.4528897037809701E-2</v>
      </c>
      <c r="X26" s="17">
        <v>3.2281004039586801E-2</v>
      </c>
      <c r="Y26" s="17">
        <v>1.42322293500687E-2</v>
      </c>
      <c r="Z26" s="17">
        <v>2.1338726467607601E-2</v>
      </c>
      <c r="AA26" s="17">
        <v>1.7126275716806999E-2</v>
      </c>
      <c r="AB26" s="17">
        <v>6.4038596010457596E-2</v>
      </c>
      <c r="AC26" s="17">
        <v>0</v>
      </c>
      <c r="AD26" s="17">
        <v>0</v>
      </c>
      <c r="AE26" s="17">
        <v>0</v>
      </c>
      <c r="AF26" s="17"/>
      <c r="AG26" s="17">
        <v>5.8888755750430698E-2</v>
      </c>
      <c r="AH26" s="17">
        <v>1.92078167127009E-3</v>
      </c>
      <c r="AI26" s="17">
        <v>7.57804617866666E-2</v>
      </c>
      <c r="AJ26" s="17">
        <v>1.7154660521386499E-2</v>
      </c>
      <c r="AK26" s="17">
        <v>2.08270001934408E-2</v>
      </c>
      <c r="AL26" s="17">
        <v>5.7469120601499599E-2</v>
      </c>
      <c r="AM26" s="17"/>
      <c r="AN26" s="17">
        <v>6.6793305537683006E-2</v>
      </c>
      <c r="AO26" s="17">
        <v>3.6006776849185199E-2</v>
      </c>
      <c r="AP26" s="17">
        <v>1.15563564408225E-2</v>
      </c>
      <c r="AQ26" s="17"/>
      <c r="AR26" s="17">
        <v>8.6824007262311903E-2</v>
      </c>
      <c r="AS26" s="17">
        <v>2.67544611792188E-2</v>
      </c>
      <c r="AT26" s="17">
        <v>3.0746402753822299E-2</v>
      </c>
      <c r="AU26" s="17"/>
      <c r="AV26" s="17">
        <v>1.33307842891631E-2</v>
      </c>
      <c r="AW26" s="17">
        <v>3.1938304240901598E-2</v>
      </c>
      <c r="AX26" s="17">
        <v>3.7571854683883001E-2</v>
      </c>
      <c r="AY26" s="17"/>
      <c r="AZ26" s="17">
        <v>3.8480890160944803E-2</v>
      </c>
      <c r="BA26" s="17">
        <v>2.8090283413319799E-2</v>
      </c>
    </row>
    <row r="27" spans="2:53" ht="29" x14ac:dyDescent="0.35">
      <c r="B27" s="18" t="s">
        <v>83</v>
      </c>
      <c r="C27" s="17">
        <v>1.32773073550494E-2</v>
      </c>
      <c r="D27" s="17">
        <v>1.9649631840859699E-2</v>
      </c>
      <c r="E27" s="17">
        <v>6.1269343342209301E-3</v>
      </c>
      <c r="F27" s="17"/>
      <c r="G27" s="17">
        <v>1.3788727560970999E-2</v>
      </c>
      <c r="H27" s="17">
        <v>3.5908672535761202E-2</v>
      </c>
      <c r="I27" s="17">
        <v>2.1941984000344E-2</v>
      </c>
      <c r="J27" s="17">
        <v>1.0554790309483199E-2</v>
      </c>
      <c r="K27" s="17">
        <v>1.5777506178604201E-3</v>
      </c>
      <c r="L27" s="17">
        <v>4.0004670589671998E-3</v>
      </c>
      <c r="M27" s="17"/>
      <c r="N27" s="17">
        <v>1.3531497270375401E-2</v>
      </c>
      <c r="O27" s="17">
        <v>1.31099690807137E-2</v>
      </c>
      <c r="P27" s="17"/>
      <c r="Q27" s="17">
        <v>1.95333295381491E-2</v>
      </c>
      <c r="R27" s="17">
        <v>3.0514964026544699E-2</v>
      </c>
      <c r="S27" s="17">
        <v>2.0174920086348001E-2</v>
      </c>
      <c r="T27" s="17">
        <v>6.0458973182786696E-3</v>
      </c>
      <c r="U27" s="17">
        <v>3.9141636732224804E-3</v>
      </c>
      <c r="V27" s="17">
        <v>9.5973379757925397E-3</v>
      </c>
      <c r="W27" s="17">
        <v>0</v>
      </c>
      <c r="X27" s="17">
        <v>1.2628440221925301E-2</v>
      </c>
      <c r="Y27" s="17">
        <v>0</v>
      </c>
      <c r="Z27" s="17">
        <v>3.7454488631302199E-2</v>
      </c>
      <c r="AA27" s="17">
        <v>1.1827399707937E-2</v>
      </c>
      <c r="AB27" s="17">
        <v>0</v>
      </c>
      <c r="AC27" s="17">
        <v>0</v>
      </c>
      <c r="AD27" s="17">
        <v>0.120687692143327</v>
      </c>
      <c r="AE27" s="17">
        <v>0</v>
      </c>
      <c r="AF27" s="17"/>
      <c r="AG27" s="17">
        <v>4.2714096034967303E-3</v>
      </c>
      <c r="AH27" s="17">
        <v>1.0616842847304899E-2</v>
      </c>
      <c r="AI27" s="17">
        <v>2.6499387459201398E-2</v>
      </c>
      <c r="AJ27" s="17">
        <v>2.41165753838825E-2</v>
      </c>
      <c r="AK27" s="17">
        <v>1.13074040604352E-2</v>
      </c>
      <c r="AL27" s="17">
        <v>9.6911449472124392E-3</v>
      </c>
      <c r="AM27" s="17"/>
      <c r="AN27" s="17">
        <v>1.3153235955853699E-2</v>
      </c>
      <c r="AO27" s="17">
        <v>1.27635672955156E-2</v>
      </c>
      <c r="AP27" s="17">
        <v>1.6427048138213898E-2</v>
      </c>
      <c r="AQ27" s="17"/>
      <c r="AR27" s="17">
        <v>3.5460171679245298E-2</v>
      </c>
      <c r="AS27" s="17">
        <v>1.86953814712408E-2</v>
      </c>
      <c r="AT27" s="17">
        <v>8.0070304056979597E-3</v>
      </c>
      <c r="AU27" s="17"/>
      <c r="AV27" s="17">
        <v>3.92453643681221E-2</v>
      </c>
      <c r="AW27" s="17">
        <v>1.05003183802633E-2</v>
      </c>
      <c r="AX27" s="17">
        <v>1.29062943244387E-2</v>
      </c>
      <c r="AY27" s="17"/>
      <c r="AZ27" s="17">
        <v>1.7273835504602299E-2</v>
      </c>
      <c r="BA27" s="17">
        <v>7.9744280096814002E-3</v>
      </c>
    </row>
    <row r="28" spans="2:53" x14ac:dyDescent="0.35">
      <c r="B28" s="18" t="s">
        <v>84</v>
      </c>
      <c r="C28" s="19">
        <v>2.40883705854514E-2</v>
      </c>
      <c r="D28" s="19">
        <v>1.9294907544317699E-2</v>
      </c>
      <c r="E28" s="19">
        <v>2.85172078125733E-2</v>
      </c>
      <c r="F28" s="19"/>
      <c r="G28" s="19">
        <v>4.0434203703842798E-2</v>
      </c>
      <c r="H28" s="19">
        <v>2.9354029524500801E-2</v>
      </c>
      <c r="I28" s="19">
        <v>2.1750457063981599E-2</v>
      </c>
      <c r="J28" s="19">
        <v>2.9420123407953198E-2</v>
      </c>
      <c r="K28" s="19">
        <v>2.74721635502908E-2</v>
      </c>
      <c r="L28" s="19">
        <v>1.05059861751375E-2</v>
      </c>
      <c r="M28" s="19"/>
      <c r="N28" s="19">
        <v>1.33926035623097E-2</v>
      </c>
      <c r="O28" s="19">
        <v>3.11296066394251E-2</v>
      </c>
      <c r="P28" s="19"/>
      <c r="Q28" s="19">
        <v>9.6809542122046899E-2</v>
      </c>
      <c r="R28" s="19">
        <v>7.0180975055747002E-3</v>
      </c>
      <c r="S28" s="19">
        <v>2.8463381314870001E-2</v>
      </c>
      <c r="T28" s="19">
        <v>2.4615498409560801E-2</v>
      </c>
      <c r="U28" s="19">
        <v>2.04184648636212E-2</v>
      </c>
      <c r="V28" s="19">
        <v>1.91392546997943E-2</v>
      </c>
      <c r="W28" s="19">
        <v>7.0517834146603797E-3</v>
      </c>
      <c r="X28" s="19">
        <v>1.10337093248695E-2</v>
      </c>
      <c r="Y28" s="19">
        <v>3.6103068663595299E-2</v>
      </c>
      <c r="Z28" s="19">
        <v>5.2040160599495797E-3</v>
      </c>
      <c r="AA28" s="19">
        <v>7.8227755810479499E-3</v>
      </c>
      <c r="AB28" s="19">
        <v>0</v>
      </c>
      <c r="AC28" s="19">
        <v>0</v>
      </c>
      <c r="AD28" s="19">
        <v>0</v>
      </c>
      <c r="AE28" s="19">
        <v>0</v>
      </c>
      <c r="AF28" s="19"/>
      <c r="AG28" s="19">
        <v>1.0660751590111499E-2</v>
      </c>
      <c r="AH28" s="19">
        <v>3.4561043345156901E-3</v>
      </c>
      <c r="AI28" s="19">
        <v>2.18269281564978E-2</v>
      </c>
      <c r="AJ28" s="19">
        <v>0</v>
      </c>
      <c r="AK28" s="19">
        <v>6.0373276935459701E-3</v>
      </c>
      <c r="AL28" s="19">
        <v>4.2387190202138901E-2</v>
      </c>
      <c r="AM28" s="19"/>
      <c r="AN28" s="19">
        <v>9.2785262558494896E-3</v>
      </c>
      <c r="AO28" s="19">
        <v>2.91409034148533E-2</v>
      </c>
      <c r="AP28" s="19">
        <v>7.2193248477944998E-4</v>
      </c>
      <c r="AQ28" s="19"/>
      <c r="AR28" s="19">
        <v>1.46270396580862E-2</v>
      </c>
      <c r="AS28" s="19">
        <v>8.3916245225843008E-3</v>
      </c>
      <c r="AT28" s="19">
        <v>1.8666396635316902E-2</v>
      </c>
      <c r="AU28" s="19"/>
      <c r="AV28" s="19">
        <v>2.13831458746634E-2</v>
      </c>
      <c r="AW28" s="19">
        <v>9.2116742938824908E-3</v>
      </c>
      <c r="AX28" s="19">
        <v>2.5015744932130001E-2</v>
      </c>
      <c r="AY28" s="19"/>
      <c r="AZ28" s="19">
        <v>7.0468825879245502E-3</v>
      </c>
      <c r="BA28" s="19">
        <v>4.6700235517901402E-2</v>
      </c>
    </row>
    <row r="29" spans="2:53" x14ac:dyDescent="0.35">
      <c r="B29" s="16"/>
    </row>
    <row r="30" spans="2:53" x14ac:dyDescent="0.35">
      <c r="B30" t="s">
        <v>87</v>
      </c>
    </row>
    <row r="31" spans="2:53" x14ac:dyDescent="0.35">
      <c r="B31" t="s">
        <v>88</v>
      </c>
    </row>
    <row r="33" spans="2:2" x14ac:dyDescent="0.35">
      <c r="B33" s="8" t="str">
        <f>HYPERLINK("#'Contents'!A1", "Return to Contents")</f>
        <v>Return to Contents</v>
      </c>
    </row>
  </sheetData>
  <mergeCells count="10">
    <mergeCell ref="AN5:AP5"/>
    <mergeCell ref="AR5:AT5"/>
    <mergeCell ref="AV5:AX5"/>
    <mergeCell ref="AZ5:BA5"/>
    <mergeCell ref="D2:AT2"/>
    <mergeCell ref="D5:E5"/>
    <mergeCell ref="G5:L5"/>
    <mergeCell ref="N5:O5"/>
    <mergeCell ref="Q5:AE5"/>
    <mergeCell ref="AG5:AL5"/>
  </mergeCells>
  <pageMargins left="0.7" right="0.7" top="0.75" bottom="0.75" header="0.3" footer="0.3"/>
  <pageSetup paperSize="9" orientation="portrait" horizontalDpi="300" verticalDpi="300"/>
  <drawing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B2:BA26"/>
  <sheetViews>
    <sheetView showGridLines="0" workbookViewId="0">
      <pane xSplit="2" topLeftCell="C1" activePane="topRight" state="frozen"/>
      <selection activeCell="B19" sqref="B19"/>
      <selection pane="topRight" activeCell="AD10" sqref="AD10"/>
    </sheetView>
  </sheetViews>
  <sheetFormatPr defaultColWidth="11.54296875" defaultRowHeight="14.5" x14ac:dyDescent="0.35"/>
  <cols>
    <col min="2" max="2" width="25.6328125" customWidth="1"/>
    <col min="3" max="5" width="10.6328125" customWidth="1"/>
    <col min="6" max="6" width="2.1796875" customWidth="1"/>
    <col min="7" max="12" width="10.6328125" customWidth="1"/>
    <col min="13" max="13" width="2.1796875" customWidth="1"/>
    <col min="14" max="15" width="10.6328125" customWidth="1"/>
    <col min="16" max="16" width="2.1796875" customWidth="1"/>
    <col min="17" max="31" width="10.6328125" customWidth="1"/>
    <col min="32" max="32" width="2.1796875" customWidth="1"/>
    <col min="33" max="38" width="10.6328125" customWidth="1"/>
    <col min="39" max="39" width="2.1796875" customWidth="1"/>
    <col min="40" max="42" width="10.6328125" customWidth="1"/>
    <col min="43" max="43" width="2.1796875" customWidth="1"/>
    <col min="44" max="46" width="10.6328125" customWidth="1"/>
    <col min="47" max="47" width="2.1796875" customWidth="1"/>
    <col min="48" max="50" width="10.6328125" customWidth="1"/>
    <col min="51" max="51" width="2.1796875" customWidth="1"/>
    <col min="52" max="53" width="10.6328125" customWidth="1"/>
    <col min="54" max="54" width="2.1796875" customWidth="1"/>
  </cols>
  <sheetData>
    <row r="2" spans="2:53" ht="40" customHeight="1" x14ac:dyDescent="0.35">
      <c r="D2" s="28" t="s">
        <v>100</v>
      </c>
      <c r="E2" s="24"/>
      <c r="F2" s="24"/>
      <c r="G2" s="24"/>
      <c r="H2" s="24"/>
      <c r="I2" s="24"/>
      <c r="J2" s="24"/>
      <c r="K2" s="24"/>
      <c r="L2" s="24"/>
      <c r="M2" s="24"/>
      <c r="N2" s="24"/>
      <c r="O2" s="24"/>
      <c r="P2" s="24"/>
      <c r="Q2" s="24"/>
      <c r="R2" s="24"/>
      <c r="S2" s="24"/>
      <c r="T2" s="24"/>
      <c r="U2" s="24"/>
      <c r="V2" s="24"/>
      <c r="W2" s="24"/>
      <c r="X2" s="24"/>
      <c r="Y2" s="24"/>
      <c r="Z2" s="24"/>
      <c r="AA2" s="24"/>
      <c r="AB2" s="24"/>
      <c r="AC2" s="24"/>
      <c r="AD2" s="24"/>
      <c r="AE2" s="24"/>
      <c r="AF2" s="24"/>
      <c r="AG2" s="24"/>
      <c r="AH2" s="24"/>
      <c r="AI2" s="24"/>
      <c r="AJ2" s="24"/>
      <c r="AK2" s="24"/>
      <c r="AL2" s="24"/>
      <c r="AM2" s="24"/>
      <c r="AN2" s="24"/>
      <c r="AO2" s="24"/>
      <c r="AP2" s="24"/>
      <c r="AQ2" s="24"/>
      <c r="AR2" s="24"/>
      <c r="AS2" s="24"/>
      <c r="AT2" s="24"/>
    </row>
    <row r="5" spans="2:53" ht="30" customHeight="1" x14ac:dyDescent="0.35">
      <c r="B5" s="15"/>
      <c r="C5" s="15"/>
      <c r="D5" s="27" t="s">
        <v>56</v>
      </c>
      <c r="E5" s="27"/>
      <c r="F5" s="15"/>
      <c r="G5" s="27" t="s">
        <v>57</v>
      </c>
      <c r="H5" s="27"/>
      <c r="I5" s="27"/>
      <c r="J5" s="27"/>
      <c r="K5" s="27"/>
      <c r="L5" s="27"/>
      <c r="M5" s="15"/>
      <c r="N5" s="27" t="s">
        <v>58</v>
      </c>
      <c r="O5" s="27"/>
      <c r="P5" s="15"/>
      <c r="Q5" s="27" t="s">
        <v>59</v>
      </c>
      <c r="R5" s="27"/>
      <c r="S5" s="27"/>
      <c r="T5" s="27"/>
      <c r="U5" s="27"/>
      <c r="V5" s="27"/>
      <c r="W5" s="27"/>
      <c r="X5" s="27"/>
      <c r="Y5" s="27"/>
      <c r="Z5" s="27"/>
      <c r="AA5" s="27"/>
      <c r="AB5" s="27"/>
      <c r="AC5" s="27"/>
      <c r="AD5" s="27"/>
      <c r="AE5" s="27"/>
      <c r="AF5" s="15"/>
      <c r="AG5" s="27" t="s">
        <v>60</v>
      </c>
      <c r="AH5" s="27"/>
      <c r="AI5" s="27"/>
      <c r="AJ5" s="27"/>
      <c r="AK5" s="27"/>
      <c r="AL5" s="27"/>
      <c r="AM5" s="15"/>
      <c r="AN5" s="27" t="s">
        <v>61</v>
      </c>
      <c r="AO5" s="27"/>
      <c r="AP5" s="27"/>
      <c r="AQ5" s="15"/>
      <c r="AR5" s="27" t="s">
        <v>62</v>
      </c>
      <c r="AS5" s="27"/>
      <c r="AT5" s="27"/>
      <c r="AU5" s="15"/>
      <c r="AV5" s="27" t="s">
        <v>63</v>
      </c>
      <c r="AW5" s="27"/>
      <c r="AX5" s="27"/>
      <c r="AY5" s="15"/>
      <c r="AZ5" s="27" t="s">
        <v>64</v>
      </c>
      <c r="BA5" s="27"/>
    </row>
    <row r="6" spans="2:53" ht="33" customHeight="1" x14ac:dyDescent="0.35">
      <c r="B6" t="s">
        <v>13</v>
      </c>
      <c r="C6" s="9" t="s">
        <v>14</v>
      </c>
      <c r="D6" s="12" t="s">
        <v>15</v>
      </c>
      <c r="E6" s="12" t="s">
        <v>16</v>
      </c>
      <c r="G6" s="12" t="s">
        <v>19</v>
      </c>
      <c r="H6" s="12" t="s">
        <v>20</v>
      </c>
      <c r="I6" s="12" t="s">
        <v>21</v>
      </c>
      <c r="J6" s="12" t="s">
        <v>22</v>
      </c>
      <c r="K6" s="12" t="s">
        <v>23</v>
      </c>
      <c r="L6" s="12" t="s">
        <v>24</v>
      </c>
      <c r="N6" s="12" t="s">
        <v>25</v>
      </c>
      <c r="O6" s="12" t="s">
        <v>26</v>
      </c>
      <c r="Q6" s="12" t="s">
        <v>27</v>
      </c>
      <c r="R6" s="12" t="s">
        <v>28</v>
      </c>
      <c r="S6" s="12" t="s">
        <v>29</v>
      </c>
      <c r="T6" s="12" t="s">
        <v>30</v>
      </c>
      <c r="U6" s="12" t="s">
        <v>31</v>
      </c>
      <c r="V6" s="12" t="s">
        <v>32</v>
      </c>
      <c r="W6" s="12" t="s">
        <v>33</v>
      </c>
      <c r="X6" s="12" t="s">
        <v>34</v>
      </c>
      <c r="Y6" s="12" t="s">
        <v>35</v>
      </c>
      <c r="Z6" s="12" t="s">
        <v>36</v>
      </c>
      <c r="AA6" s="12" t="s">
        <v>37</v>
      </c>
      <c r="AB6" s="12" t="s">
        <v>38</v>
      </c>
      <c r="AC6" s="12" t="s">
        <v>39</v>
      </c>
      <c r="AD6" s="12" t="s">
        <v>40</v>
      </c>
      <c r="AE6" s="12" t="s">
        <v>41</v>
      </c>
      <c r="AG6" s="12" t="s">
        <v>42</v>
      </c>
      <c r="AH6" s="12" t="s">
        <v>43</v>
      </c>
      <c r="AI6" s="12" t="s">
        <v>44</v>
      </c>
      <c r="AJ6" s="12" t="s">
        <v>45</v>
      </c>
      <c r="AK6" s="12" t="s">
        <v>46</v>
      </c>
      <c r="AL6" s="12" t="s">
        <v>47</v>
      </c>
      <c r="AN6" s="12" t="s">
        <v>48</v>
      </c>
      <c r="AO6" s="12" t="s">
        <v>49</v>
      </c>
      <c r="AP6" s="12" t="s">
        <v>50</v>
      </c>
      <c r="AR6" s="12" t="s">
        <v>51</v>
      </c>
      <c r="AS6" s="12" t="s">
        <v>52</v>
      </c>
      <c r="AT6" s="12" t="s">
        <v>53</v>
      </c>
      <c r="AV6" s="12" t="s">
        <v>51</v>
      </c>
      <c r="AW6" s="12" t="s">
        <v>52</v>
      </c>
      <c r="AX6" s="12" t="s">
        <v>53</v>
      </c>
      <c r="AZ6" s="12" t="s">
        <v>54</v>
      </c>
      <c r="BA6" s="12" t="s">
        <v>55</v>
      </c>
    </row>
    <row r="7" spans="2:53" ht="30" customHeight="1" x14ac:dyDescent="0.35">
      <c r="B7" s="10" t="s">
        <v>17</v>
      </c>
      <c r="C7" s="10">
        <v>2053</v>
      </c>
      <c r="D7" s="10">
        <v>938</v>
      </c>
      <c r="E7" s="10">
        <v>1112</v>
      </c>
      <c r="F7" s="10"/>
      <c r="G7" s="10">
        <v>192</v>
      </c>
      <c r="H7" s="10">
        <v>236</v>
      </c>
      <c r="I7" s="10">
        <v>325</v>
      </c>
      <c r="J7" s="10">
        <v>380</v>
      </c>
      <c r="K7" s="10">
        <v>348</v>
      </c>
      <c r="L7" s="10">
        <v>572</v>
      </c>
      <c r="M7" s="10"/>
      <c r="N7" s="10">
        <v>1161</v>
      </c>
      <c r="O7" s="10">
        <v>892</v>
      </c>
      <c r="P7" s="10"/>
      <c r="Q7" s="10">
        <v>175</v>
      </c>
      <c r="R7" s="10">
        <v>152</v>
      </c>
      <c r="S7" s="10">
        <v>180</v>
      </c>
      <c r="T7" s="10">
        <v>273</v>
      </c>
      <c r="U7" s="10">
        <v>217</v>
      </c>
      <c r="V7" s="10">
        <v>227</v>
      </c>
      <c r="W7" s="10">
        <v>175</v>
      </c>
      <c r="X7" s="10">
        <v>143</v>
      </c>
      <c r="Y7" s="10">
        <v>108</v>
      </c>
      <c r="Z7" s="10">
        <v>153</v>
      </c>
      <c r="AA7" s="10">
        <v>79</v>
      </c>
      <c r="AB7" s="10">
        <v>54</v>
      </c>
      <c r="AC7" s="10">
        <v>25</v>
      </c>
      <c r="AD7" s="10">
        <v>17</v>
      </c>
      <c r="AE7" s="10">
        <v>34</v>
      </c>
      <c r="AF7" s="10"/>
      <c r="AG7" s="10">
        <v>204</v>
      </c>
      <c r="AH7" s="10">
        <v>344</v>
      </c>
      <c r="AI7" s="10">
        <v>158</v>
      </c>
      <c r="AJ7" s="10">
        <v>186</v>
      </c>
      <c r="AK7" s="10">
        <v>197</v>
      </c>
      <c r="AL7" s="10">
        <v>511</v>
      </c>
      <c r="AM7" s="10"/>
      <c r="AN7" s="10">
        <v>571</v>
      </c>
      <c r="AO7" s="10">
        <v>447</v>
      </c>
      <c r="AP7" s="10">
        <v>778</v>
      </c>
      <c r="AQ7" s="10"/>
      <c r="AR7" s="10">
        <v>150</v>
      </c>
      <c r="AS7" s="10">
        <v>698</v>
      </c>
      <c r="AT7" s="10">
        <v>1093</v>
      </c>
      <c r="AU7" s="10"/>
      <c r="AV7" s="10">
        <v>166</v>
      </c>
      <c r="AW7" s="10">
        <v>999</v>
      </c>
      <c r="AX7" s="10">
        <v>770</v>
      </c>
      <c r="AY7" s="10"/>
      <c r="AZ7" s="10">
        <v>1177</v>
      </c>
      <c r="BA7" s="10">
        <v>876</v>
      </c>
    </row>
    <row r="8" spans="2:53" ht="30" customHeight="1" x14ac:dyDescent="0.35">
      <c r="B8" s="11" t="s">
        <v>18</v>
      </c>
      <c r="C8" s="11">
        <v>2053</v>
      </c>
      <c r="D8" s="11">
        <v>974</v>
      </c>
      <c r="E8" s="11">
        <v>1075</v>
      </c>
      <c r="F8" s="11"/>
      <c r="G8" s="11">
        <v>212</v>
      </c>
      <c r="H8" s="11">
        <v>302</v>
      </c>
      <c r="I8" s="11">
        <v>326</v>
      </c>
      <c r="J8" s="11">
        <v>348</v>
      </c>
      <c r="K8" s="11">
        <v>329</v>
      </c>
      <c r="L8" s="11">
        <v>535</v>
      </c>
      <c r="M8" s="11"/>
      <c r="N8" s="11">
        <v>815</v>
      </c>
      <c r="O8" s="11">
        <v>1238</v>
      </c>
      <c r="P8" s="11"/>
      <c r="Q8" s="11">
        <v>198</v>
      </c>
      <c r="R8" s="11">
        <v>168</v>
      </c>
      <c r="S8" s="11">
        <v>195</v>
      </c>
      <c r="T8" s="11">
        <v>305</v>
      </c>
      <c r="U8" s="11">
        <v>213</v>
      </c>
      <c r="V8" s="11">
        <v>216</v>
      </c>
      <c r="W8" s="11">
        <v>164</v>
      </c>
      <c r="X8" s="11">
        <v>141</v>
      </c>
      <c r="Y8" s="11">
        <v>99</v>
      </c>
      <c r="Z8" s="11">
        <v>138</v>
      </c>
      <c r="AA8" s="11">
        <v>69</v>
      </c>
      <c r="AB8" s="11">
        <v>45</v>
      </c>
      <c r="AC8" s="11">
        <v>22</v>
      </c>
      <c r="AD8" s="11">
        <v>15</v>
      </c>
      <c r="AE8" s="11">
        <v>27</v>
      </c>
      <c r="AF8" s="11"/>
      <c r="AG8" s="11">
        <v>192</v>
      </c>
      <c r="AH8" s="11">
        <v>330</v>
      </c>
      <c r="AI8" s="11">
        <v>179</v>
      </c>
      <c r="AJ8" s="11">
        <v>173</v>
      </c>
      <c r="AK8" s="11">
        <v>196</v>
      </c>
      <c r="AL8" s="11">
        <v>533</v>
      </c>
      <c r="AM8" s="11"/>
      <c r="AN8" s="11">
        <v>569</v>
      </c>
      <c r="AO8" s="11">
        <v>467</v>
      </c>
      <c r="AP8" s="11">
        <v>751</v>
      </c>
      <c r="AQ8" s="11"/>
      <c r="AR8" s="11">
        <v>162</v>
      </c>
      <c r="AS8" s="11">
        <v>689</v>
      </c>
      <c r="AT8" s="11">
        <v>1078</v>
      </c>
      <c r="AU8" s="11"/>
      <c r="AV8" s="11">
        <v>182</v>
      </c>
      <c r="AW8" s="11">
        <v>976</v>
      </c>
      <c r="AX8" s="11">
        <v>765</v>
      </c>
      <c r="AY8" s="11"/>
      <c r="AZ8" s="11">
        <v>1171</v>
      </c>
      <c r="BA8" s="11">
        <v>882</v>
      </c>
    </row>
    <row r="9" spans="2:53" x14ac:dyDescent="0.35">
      <c r="B9" s="18" t="s">
        <v>89</v>
      </c>
      <c r="C9" s="17">
        <v>0.56451156335720998</v>
      </c>
      <c r="D9" s="17">
        <v>0.58179104030780704</v>
      </c>
      <c r="E9" s="17">
        <v>0.55087565573793595</v>
      </c>
      <c r="F9" s="17"/>
      <c r="G9" s="17">
        <v>0.47417954924537298</v>
      </c>
      <c r="H9" s="17">
        <v>0.41526457096709701</v>
      </c>
      <c r="I9" s="17">
        <v>0.53919884754835901</v>
      </c>
      <c r="J9" s="17">
        <v>0.54570242395962099</v>
      </c>
      <c r="K9" s="17">
        <v>0.58635663743847899</v>
      </c>
      <c r="L9" s="17">
        <v>0.69876990059993904</v>
      </c>
      <c r="M9" s="17"/>
      <c r="N9" s="17">
        <v>0.584669840496292</v>
      </c>
      <c r="O9" s="17">
        <v>0.55124096878735995</v>
      </c>
      <c r="P9" s="17"/>
      <c r="Q9" s="17">
        <v>0.36772697371316498</v>
      </c>
      <c r="R9" s="17">
        <v>0.48552942512810199</v>
      </c>
      <c r="S9" s="17">
        <v>0.55280255001128598</v>
      </c>
      <c r="T9" s="17">
        <v>0.55921867176477102</v>
      </c>
      <c r="U9" s="17">
        <v>0.56248011222841399</v>
      </c>
      <c r="V9" s="17">
        <v>0.59630897002049499</v>
      </c>
      <c r="W9" s="17">
        <v>0.64567888653279704</v>
      </c>
      <c r="X9" s="17">
        <v>0.58051823621306797</v>
      </c>
      <c r="Y9" s="17">
        <v>0.71207207850134302</v>
      </c>
      <c r="Z9" s="17">
        <v>0.58752717816349698</v>
      </c>
      <c r="AA9" s="17">
        <v>0.58906211706067901</v>
      </c>
      <c r="AB9" s="17">
        <v>0.66115644888208602</v>
      </c>
      <c r="AC9" s="17">
        <v>0.63349643444808101</v>
      </c>
      <c r="AD9" s="17">
        <v>0.62307285974150395</v>
      </c>
      <c r="AE9" s="17">
        <v>0.71715165639390399</v>
      </c>
      <c r="AF9" s="17"/>
      <c r="AG9" s="17">
        <v>0.70350052428868903</v>
      </c>
      <c r="AH9" s="17">
        <v>0.59787575421554995</v>
      </c>
      <c r="AI9" s="17">
        <v>0.46438068220970402</v>
      </c>
      <c r="AJ9" s="17">
        <v>0.63572214626277701</v>
      </c>
      <c r="AK9" s="17">
        <v>0.63415215893126697</v>
      </c>
      <c r="AL9" s="17">
        <v>0.50611676715036202</v>
      </c>
      <c r="AM9" s="17"/>
      <c r="AN9" s="17">
        <v>0.563542396593673</v>
      </c>
      <c r="AO9" s="17">
        <v>0.58221306782903604</v>
      </c>
      <c r="AP9" s="17">
        <v>0.60016437147622803</v>
      </c>
      <c r="AQ9" s="17"/>
      <c r="AR9" s="17">
        <v>0.45973223881327602</v>
      </c>
      <c r="AS9" s="17">
        <v>0.63980348136519205</v>
      </c>
      <c r="AT9" s="17">
        <v>0.55397939765958104</v>
      </c>
      <c r="AU9" s="17"/>
      <c r="AV9" s="17">
        <v>0.56492913570244896</v>
      </c>
      <c r="AW9" s="17">
        <v>0.62661016570947903</v>
      </c>
      <c r="AX9" s="17">
        <v>0.52515900605701304</v>
      </c>
      <c r="AY9" s="17"/>
      <c r="AZ9" s="17">
        <v>0.57353335701957198</v>
      </c>
      <c r="BA9" s="17">
        <v>0.55254080236665903</v>
      </c>
    </row>
    <row r="10" spans="2:53" ht="29" x14ac:dyDescent="0.35">
      <c r="B10" s="18" t="s">
        <v>69</v>
      </c>
      <c r="C10" s="17">
        <v>0.41958445750547801</v>
      </c>
      <c r="D10" s="17">
        <v>0.41469118333903199</v>
      </c>
      <c r="E10" s="17">
        <v>0.42336681874063897</v>
      </c>
      <c r="F10" s="17"/>
      <c r="G10" s="17">
        <v>0.35673128565040702</v>
      </c>
      <c r="H10" s="17">
        <v>0.271889384026759</v>
      </c>
      <c r="I10" s="17">
        <v>0.37882750900256401</v>
      </c>
      <c r="J10" s="17">
        <v>0.43926914800424699</v>
      </c>
      <c r="K10" s="17">
        <v>0.45814121056585599</v>
      </c>
      <c r="L10" s="17">
        <v>0.51612564532329397</v>
      </c>
      <c r="M10" s="17"/>
      <c r="N10" s="17">
        <v>0.42118396720335199</v>
      </c>
      <c r="O10" s="17">
        <v>0.41853146847449202</v>
      </c>
      <c r="P10" s="17"/>
      <c r="Q10" s="17">
        <v>0.28293781132467399</v>
      </c>
      <c r="R10" s="17">
        <v>0.38041325609575599</v>
      </c>
      <c r="S10" s="17">
        <v>0.41752585494535399</v>
      </c>
      <c r="T10" s="17">
        <v>0.39359592000696397</v>
      </c>
      <c r="U10" s="17">
        <v>0.43384445428469498</v>
      </c>
      <c r="V10" s="17">
        <v>0.45614999773277498</v>
      </c>
      <c r="W10" s="17">
        <v>0.392749619042702</v>
      </c>
      <c r="X10" s="17">
        <v>0.47330152295122402</v>
      </c>
      <c r="Y10" s="17">
        <v>0.407581100522527</v>
      </c>
      <c r="Z10" s="17">
        <v>0.44704177676191698</v>
      </c>
      <c r="AA10" s="17">
        <v>0.58512042545259901</v>
      </c>
      <c r="AB10" s="17">
        <v>0.47825015183657799</v>
      </c>
      <c r="AC10" s="17">
        <v>0.62871627263680296</v>
      </c>
      <c r="AD10" s="17">
        <v>0.57603963520489898</v>
      </c>
      <c r="AE10" s="17">
        <v>0.54773287425751505</v>
      </c>
      <c r="AF10" s="17"/>
      <c r="AG10" s="17">
        <v>0.44704775400469299</v>
      </c>
      <c r="AH10" s="17">
        <v>0.35274733829163002</v>
      </c>
      <c r="AI10" s="17">
        <v>0.39256531031970299</v>
      </c>
      <c r="AJ10" s="17">
        <v>0.55074631829047604</v>
      </c>
      <c r="AK10" s="17">
        <v>0.45688941387580101</v>
      </c>
      <c r="AL10" s="17">
        <v>0.380577647519665</v>
      </c>
      <c r="AM10" s="17"/>
      <c r="AN10" s="17">
        <v>0.482787939261897</v>
      </c>
      <c r="AO10" s="17">
        <v>0.44600761942968797</v>
      </c>
      <c r="AP10" s="17">
        <v>0.38669565045601501</v>
      </c>
      <c r="AQ10" s="17"/>
      <c r="AR10" s="17">
        <v>0.37118502096150402</v>
      </c>
      <c r="AS10" s="17">
        <v>0.4810399884198</v>
      </c>
      <c r="AT10" s="17">
        <v>0.40042693610781399</v>
      </c>
      <c r="AU10" s="17"/>
      <c r="AV10" s="17">
        <v>0.47835269978211598</v>
      </c>
      <c r="AW10" s="17">
        <v>0.49852830872722897</v>
      </c>
      <c r="AX10" s="17">
        <v>0.31945133462622999</v>
      </c>
      <c r="AY10" s="17"/>
      <c r="AZ10" s="17">
        <v>0.42609042108400502</v>
      </c>
      <c r="BA10" s="17">
        <v>0.41095187978019698</v>
      </c>
    </row>
    <row r="11" spans="2:53" ht="29" x14ac:dyDescent="0.35">
      <c r="B11" s="18" t="s">
        <v>90</v>
      </c>
      <c r="C11" s="17">
        <v>0.31919721018528302</v>
      </c>
      <c r="D11" s="17">
        <v>0.32738786008193899</v>
      </c>
      <c r="E11" s="17">
        <v>0.31291821389842001</v>
      </c>
      <c r="F11" s="17"/>
      <c r="G11" s="17">
        <v>0.16437758565994601</v>
      </c>
      <c r="H11" s="17">
        <v>0.21525569753497001</v>
      </c>
      <c r="I11" s="17">
        <v>0.219523761895414</v>
      </c>
      <c r="J11" s="17">
        <v>0.35520280078364103</v>
      </c>
      <c r="K11" s="17">
        <v>0.38909576238504201</v>
      </c>
      <c r="L11" s="17">
        <v>0.433395969434891</v>
      </c>
      <c r="M11" s="17"/>
      <c r="N11" s="17">
        <v>0.31080157527498498</v>
      </c>
      <c r="O11" s="17">
        <v>0.32472422354472602</v>
      </c>
      <c r="P11" s="17"/>
      <c r="Q11" s="17">
        <v>0.17577998106906201</v>
      </c>
      <c r="R11" s="17">
        <v>0.281676529840304</v>
      </c>
      <c r="S11" s="17">
        <v>0.29639761583567997</v>
      </c>
      <c r="T11" s="17">
        <v>0.25494657084611699</v>
      </c>
      <c r="U11" s="17">
        <v>0.35059996064121801</v>
      </c>
      <c r="V11" s="17">
        <v>0.361374622320219</v>
      </c>
      <c r="W11" s="17">
        <v>0.392515722887187</v>
      </c>
      <c r="X11" s="17">
        <v>0.35559345566264999</v>
      </c>
      <c r="Y11" s="17">
        <v>0.37758837459514599</v>
      </c>
      <c r="Z11" s="17">
        <v>0.408519835902656</v>
      </c>
      <c r="AA11" s="17">
        <v>0.35855247252445799</v>
      </c>
      <c r="AB11" s="17">
        <v>0.34655882942591698</v>
      </c>
      <c r="AC11" s="17">
        <v>0.42360601146186899</v>
      </c>
      <c r="AD11" s="17">
        <v>0.28763400839706099</v>
      </c>
      <c r="AE11" s="17">
        <v>0.41057280420533698</v>
      </c>
      <c r="AF11" s="17"/>
      <c r="AG11" s="17">
        <v>0.246250184469612</v>
      </c>
      <c r="AH11" s="17">
        <v>0.59954899653318205</v>
      </c>
      <c r="AI11" s="17">
        <v>0.13352275627768401</v>
      </c>
      <c r="AJ11" s="17">
        <v>0.193794186429599</v>
      </c>
      <c r="AK11" s="17">
        <v>0.44037280236017201</v>
      </c>
      <c r="AL11" s="17">
        <v>0.270888092017458</v>
      </c>
      <c r="AM11" s="17"/>
      <c r="AN11" s="17">
        <v>0.19843632686823401</v>
      </c>
      <c r="AO11" s="17">
        <v>0.19970063337448199</v>
      </c>
      <c r="AP11" s="17">
        <v>0.50363841821271005</v>
      </c>
      <c r="AQ11" s="17"/>
      <c r="AR11" s="17">
        <v>0.22625053637720299</v>
      </c>
      <c r="AS11" s="17">
        <v>0.29661302196306899</v>
      </c>
      <c r="AT11" s="17">
        <v>0.36438889150916698</v>
      </c>
      <c r="AU11" s="17"/>
      <c r="AV11" s="17">
        <v>0.24615390917527699</v>
      </c>
      <c r="AW11" s="17">
        <v>0.31150087520007702</v>
      </c>
      <c r="AX11" s="17">
        <v>0.367061731815573</v>
      </c>
      <c r="AY11" s="17"/>
      <c r="AZ11" s="17">
        <v>0.29963530446098602</v>
      </c>
      <c r="BA11" s="17">
        <v>0.34515334559571897</v>
      </c>
    </row>
    <row r="12" spans="2:53" x14ac:dyDescent="0.35">
      <c r="B12" s="18" t="s">
        <v>91</v>
      </c>
      <c r="C12" s="17">
        <v>0.30882920105040501</v>
      </c>
      <c r="D12" s="17">
        <v>0.30575736996414099</v>
      </c>
      <c r="E12" s="17">
        <v>0.31271651751254498</v>
      </c>
      <c r="F12" s="17"/>
      <c r="G12" s="17">
        <v>0.36739632913800502</v>
      </c>
      <c r="H12" s="17">
        <v>0.39216527952803598</v>
      </c>
      <c r="I12" s="17">
        <v>0.35346326295063801</v>
      </c>
      <c r="J12" s="17">
        <v>0.33245621558949501</v>
      </c>
      <c r="K12" s="17">
        <v>0.248367251442591</v>
      </c>
      <c r="L12" s="17">
        <v>0.23325747559152801</v>
      </c>
      <c r="M12" s="17"/>
      <c r="N12" s="17">
        <v>0.30727920159183197</v>
      </c>
      <c r="O12" s="17">
        <v>0.30984959650663801</v>
      </c>
      <c r="P12" s="17"/>
      <c r="Q12" s="17">
        <v>0.41463108101271001</v>
      </c>
      <c r="R12" s="17">
        <v>0.43941543402636102</v>
      </c>
      <c r="S12" s="17">
        <v>0.31872085697674102</v>
      </c>
      <c r="T12" s="17">
        <v>0.32229115376184497</v>
      </c>
      <c r="U12" s="17">
        <v>0.23950375505496399</v>
      </c>
      <c r="V12" s="17">
        <v>0.26442737807597699</v>
      </c>
      <c r="W12" s="17">
        <v>0.33820205236710499</v>
      </c>
      <c r="X12" s="17">
        <v>0.29645883062915102</v>
      </c>
      <c r="Y12" s="17">
        <v>0.24851904782586501</v>
      </c>
      <c r="Z12" s="17">
        <v>0.25274075486931602</v>
      </c>
      <c r="AA12" s="17">
        <v>0.183460886959185</v>
      </c>
      <c r="AB12" s="17">
        <v>0.18630571571676499</v>
      </c>
      <c r="AC12" s="17">
        <v>0.22678751663625499</v>
      </c>
      <c r="AD12" s="17">
        <v>0.52952321445506001</v>
      </c>
      <c r="AE12" s="17">
        <v>0.27019006284972902</v>
      </c>
      <c r="AF12" s="17"/>
      <c r="AG12" s="17">
        <v>0.22363666661869699</v>
      </c>
      <c r="AH12" s="17">
        <v>0.27666026056756599</v>
      </c>
      <c r="AI12" s="17">
        <v>0.46728901076065499</v>
      </c>
      <c r="AJ12" s="17">
        <v>0.32404849273224001</v>
      </c>
      <c r="AK12" s="17">
        <v>0.18437447547230201</v>
      </c>
      <c r="AL12" s="17">
        <v>0.34044257926476901</v>
      </c>
      <c r="AM12" s="17"/>
      <c r="AN12" s="17">
        <v>0.36203827201288402</v>
      </c>
      <c r="AO12" s="17">
        <v>0.324291011017104</v>
      </c>
      <c r="AP12" s="17">
        <v>0.26953458343706199</v>
      </c>
      <c r="AQ12" s="17"/>
      <c r="AR12" s="17">
        <v>0.22746656499477699</v>
      </c>
      <c r="AS12" s="17">
        <v>0.27260448731648002</v>
      </c>
      <c r="AT12" s="17">
        <v>0.345754482372092</v>
      </c>
      <c r="AU12" s="17"/>
      <c r="AV12" s="17">
        <v>0.25734845557100799</v>
      </c>
      <c r="AW12" s="17">
        <v>0.28981726941422697</v>
      </c>
      <c r="AX12" s="17">
        <v>0.35592499748979101</v>
      </c>
      <c r="AY12" s="17"/>
      <c r="AZ12" s="17">
        <v>0.30842636387492101</v>
      </c>
      <c r="BA12" s="17">
        <v>0.30936371422220899</v>
      </c>
    </row>
    <row r="13" spans="2:53" x14ac:dyDescent="0.35">
      <c r="B13" s="18" t="s">
        <v>92</v>
      </c>
      <c r="C13" s="17">
        <v>0.27289489391406002</v>
      </c>
      <c r="D13" s="17">
        <v>0.24061339943316401</v>
      </c>
      <c r="E13" s="17">
        <v>0.30311657820536603</v>
      </c>
      <c r="F13" s="17"/>
      <c r="G13" s="17">
        <v>0.216116382613843</v>
      </c>
      <c r="H13" s="17">
        <v>0.24668158575883001</v>
      </c>
      <c r="I13" s="17">
        <v>0.21370643234349099</v>
      </c>
      <c r="J13" s="17">
        <v>0.29659101653787801</v>
      </c>
      <c r="K13" s="17">
        <v>0.32843483888141001</v>
      </c>
      <c r="L13" s="17">
        <v>0.29658179102528798</v>
      </c>
      <c r="M13" s="17"/>
      <c r="N13" s="17">
        <v>0.25265399341471201</v>
      </c>
      <c r="O13" s="17">
        <v>0.28621988108445601</v>
      </c>
      <c r="P13" s="17"/>
      <c r="Q13" s="17">
        <v>0.21955275479755201</v>
      </c>
      <c r="R13" s="17">
        <v>0.25993992083670597</v>
      </c>
      <c r="S13" s="17">
        <v>0.300076959077275</v>
      </c>
      <c r="T13" s="17">
        <v>0.305065681872357</v>
      </c>
      <c r="U13" s="17">
        <v>0.33049009383533001</v>
      </c>
      <c r="V13" s="17">
        <v>0.28427481578476299</v>
      </c>
      <c r="W13" s="17">
        <v>0.27017124158675598</v>
      </c>
      <c r="X13" s="17">
        <v>0.28024020029788399</v>
      </c>
      <c r="Y13" s="17">
        <v>0.20216333981246001</v>
      </c>
      <c r="Z13" s="17">
        <v>0.27351246921677802</v>
      </c>
      <c r="AA13" s="17">
        <v>0.26766351016079398</v>
      </c>
      <c r="AB13" s="17">
        <v>0.21706468071752</v>
      </c>
      <c r="AC13" s="17">
        <v>8.4713798346933003E-2</v>
      </c>
      <c r="AD13" s="17">
        <v>0.21560849248441599</v>
      </c>
      <c r="AE13" s="17">
        <v>0.16278110658345499</v>
      </c>
      <c r="AF13" s="17"/>
      <c r="AG13" s="17">
        <v>0.254150394891692</v>
      </c>
      <c r="AH13" s="17">
        <v>0.26167928093735099</v>
      </c>
      <c r="AI13" s="17">
        <v>0.26827265850028398</v>
      </c>
      <c r="AJ13" s="17">
        <v>0.30991503100586598</v>
      </c>
      <c r="AK13" s="17">
        <v>0.27911596360920798</v>
      </c>
      <c r="AL13" s="17">
        <v>0.29009855887146502</v>
      </c>
      <c r="AM13" s="17"/>
      <c r="AN13" s="17">
        <v>0.26929728072721398</v>
      </c>
      <c r="AO13" s="17">
        <v>0.254765261315332</v>
      </c>
      <c r="AP13" s="17">
        <v>0.28214531928515801</v>
      </c>
      <c r="AQ13" s="17"/>
      <c r="AR13" s="17">
        <v>0.20215600776112799</v>
      </c>
      <c r="AS13" s="17">
        <v>0.24927764103362099</v>
      </c>
      <c r="AT13" s="17">
        <v>0.299263695645058</v>
      </c>
      <c r="AU13" s="17"/>
      <c r="AV13" s="17">
        <v>0.20188120086546699</v>
      </c>
      <c r="AW13" s="17">
        <v>0.27072316061551499</v>
      </c>
      <c r="AX13" s="17">
        <v>0.29791913856698299</v>
      </c>
      <c r="AY13" s="17"/>
      <c r="AZ13" s="17">
        <v>0.25927249294462101</v>
      </c>
      <c r="BA13" s="17">
        <v>0.29097006967461198</v>
      </c>
    </row>
    <row r="14" spans="2:53" x14ac:dyDescent="0.35">
      <c r="B14" s="18" t="s">
        <v>93</v>
      </c>
      <c r="C14" s="17">
        <v>0.191152841660507</v>
      </c>
      <c r="D14" s="17">
        <v>0.17754483895616699</v>
      </c>
      <c r="E14" s="17">
        <v>0.20360232119833399</v>
      </c>
      <c r="F14" s="17"/>
      <c r="G14" s="17">
        <v>0.238308085928402</v>
      </c>
      <c r="H14" s="17">
        <v>0.27536522678594799</v>
      </c>
      <c r="I14" s="17">
        <v>0.241771221802354</v>
      </c>
      <c r="J14" s="17">
        <v>0.161700430584412</v>
      </c>
      <c r="K14" s="17">
        <v>0.134422180594202</v>
      </c>
      <c r="L14" s="17">
        <v>0.14822439515175001</v>
      </c>
      <c r="M14" s="17"/>
      <c r="N14" s="17">
        <v>0.193352354689246</v>
      </c>
      <c r="O14" s="17">
        <v>0.189704858509263</v>
      </c>
      <c r="P14" s="17"/>
      <c r="Q14" s="17">
        <v>0.23664029876906401</v>
      </c>
      <c r="R14" s="17">
        <v>0.19885638383709001</v>
      </c>
      <c r="S14" s="17">
        <v>0.23498692538639099</v>
      </c>
      <c r="T14" s="17">
        <v>0.218305354773079</v>
      </c>
      <c r="U14" s="17">
        <v>0.18162917570846099</v>
      </c>
      <c r="V14" s="17">
        <v>0.16133317379738599</v>
      </c>
      <c r="W14" s="17">
        <v>0.16403716089892401</v>
      </c>
      <c r="X14" s="17">
        <v>0.19079671262797601</v>
      </c>
      <c r="Y14" s="17">
        <v>0.13327719792397399</v>
      </c>
      <c r="Z14" s="17">
        <v>0.16939972381372101</v>
      </c>
      <c r="AA14" s="17">
        <v>0.12667826016304801</v>
      </c>
      <c r="AB14" s="17">
        <v>0.16088771529832899</v>
      </c>
      <c r="AC14" s="17">
        <v>0.19184817266142501</v>
      </c>
      <c r="AD14" s="17">
        <v>0.34377495903892502</v>
      </c>
      <c r="AE14" s="17">
        <v>0.12876516493488799</v>
      </c>
      <c r="AF14" s="17"/>
      <c r="AG14" s="17">
        <v>0.17617575996688101</v>
      </c>
      <c r="AH14" s="17">
        <v>0.12404622966728</v>
      </c>
      <c r="AI14" s="17">
        <v>0.29254016053477</v>
      </c>
      <c r="AJ14" s="17">
        <v>0.15812286159432001</v>
      </c>
      <c r="AK14" s="17">
        <v>0.138255051396484</v>
      </c>
      <c r="AL14" s="17">
        <v>0.25015867858607799</v>
      </c>
      <c r="AM14" s="17"/>
      <c r="AN14" s="17">
        <v>0.22716985945221399</v>
      </c>
      <c r="AO14" s="17">
        <v>0.228396231182033</v>
      </c>
      <c r="AP14" s="17">
        <v>0.139383481610449</v>
      </c>
      <c r="AQ14" s="17"/>
      <c r="AR14" s="17">
        <v>0.19011378079088601</v>
      </c>
      <c r="AS14" s="17">
        <v>0.190623245766505</v>
      </c>
      <c r="AT14" s="17">
        <v>0.19459603479816601</v>
      </c>
      <c r="AU14" s="17"/>
      <c r="AV14" s="17">
        <v>0.16720645334051601</v>
      </c>
      <c r="AW14" s="17">
        <v>0.16895026586540901</v>
      </c>
      <c r="AX14" s="17">
        <v>0.21426784061960999</v>
      </c>
      <c r="AY14" s="17"/>
      <c r="AZ14" s="17">
        <v>0.21536688620738401</v>
      </c>
      <c r="BA14" s="17">
        <v>0.15902391578022201</v>
      </c>
    </row>
    <row r="15" spans="2:53" x14ac:dyDescent="0.35">
      <c r="B15" s="18" t="s">
        <v>94</v>
      </c>
      <c r="C15" s="17">
        <v>0.16185618336073601</v>
      </c>
      <c r="D15" s="17">
        <v>0.14874322876298299</v>
      </c>
      <c r="E15" s="17">
        <v>0.17431481810655899</v>
      </c>
      <c r="F15" s="17"/>
      <c r="G15" s="17">
        <v>0.116958116433706</v>
      </c>
      <c r="H15" s="17">
        <v>0.17779171161278801</v>
      </c>
      <c r="I15" s="17">
        <v>0.147319802728102</v>
      </c>
      <c r="J15" s="17">
        <v>0.14329616846738599</v>
      </c>
      <c r="K15" s="17">
        <v>0.16531938260190401</v>
      </c>
      <c r="L15" s="17">
        <v>0.189442303084147</v>
      </c>
      <c r="M15" s="17"/>
      <c r="N15" s="17">
        <v>0.174114243758593</v>
      </c>
      <c r="O15" s="17">
        <v>0.15378645852114001</v>
      </c>
      <c r="P15" s="17"/>
      <c r="Q15" s="17">
        <v>0.10695671973969</v>
      </c>
      <c r="R15" s="17">
        <v>0.15220063665122299</v>
      </c>
      <c r="S15" s="17">
        <v>0.153393548965058</v>
      </c>
      <c r="T15" s="17">
        <v>0.152719135556417</v>
      </c>
      <c r="U15" s="17">
        <v>0.16037260453754901</v>
      </c>
      <c r="V15" s="17">
        <v>0.187262120291631</v>
      </c>
      <c r="W15" s="17">
        <v>0.224494366719794</v>
      </c>
      <c r="X15" s="17">
        <v>0.19864297417063401</v>
      </c>
      <c r="Y15" s="17">
        <v>0.165276494592318</v>
      </c>
      <c r="Z15" s="17">
        <v>0.16795800692201401</v>
      </c>
      <c r="AA15" s="17">
        <v>0.16230193512657801</v>
      </c>
      <c r="AB15" s="17">
        <v>0.217671534673615</v>
      </c>
      <c r="AC15" s="17">
        <v>5.0744052761582198E-2</v>
      </c>
      <c r="AD15" s="17">
        <v>0.15962131092434301</v>
      </c>
      <c r="AE15" s="17">
        <v>0</v>
      </c>
      <c r="AF15" s="17"/>
      <c r="AG15" s="17">
        <v>0.20134876276954999</v>
      </c>
      <c r="AH15" s="17">
        <v>0.14424568951280201</v>
      </c>
      <c r="AI15" s="17">
        <v>0.14858899922761001</v>
      </c>
      <c r="AJ15" s="17">
        <v>0.15318920612781201</v>
      </c>
      <c r="AK15" s="17">
        <v>0.20122128348913201</v>
      </c>
      <c r="AL15" s="17">
        <v>0.135499433229188</v>
      </c>
      <c r="AM15" s="17"/>
      <c r="AN15" s="17">
        <v>0.174759470764179</v>
      </c>
      <c r="AO15" s="17">
        <v>0.18434278039087201</v>
      </c>
      <c r="AP15" s="17">
        <v>0.14098958104704301</v>
      </c>
      <c r="AQ15" s="17"/>
      <c r="AR15" s="17">
        <v>0.21563654223482001</v>
      </c>
      <c r="AS15" s="17">
        <v>0.18336178234387701</v>
      </c>
      <c r="AT15" s="17">
        <v>0.14312394121563801</v>
      </c>
      <c r="AU15" s="17"/>
      <c r="AV15" s="17">
        <v>0.17430637498947499</v>
      </c>
      <c r="AW15" s="17">
        <v>0.16509889350558499</v>
      </c>
      <c r="AX15" s="17">
        <v>0.146665849885839</v>
      </c>
      <c r="AY15" s="17"/>
      <c r="AZ15" s="17">
        <v>0.15386698731969001</v>
      </c>
      <c r="BA15" s="17">
        <v>0.17245681998502699</v>
      </c>
    </row>
    <row r="16" spans="2:53" x14ac:dyDescent="0.35">
      <c r="B16" s="18" t="s">
        <v>95</v>
      </c>
      <c r="C16" s="17">
        <v>0.14620595944879</v>
      </c>
      <c r="D16" s="17">
        <v>0.15913039039374</v>
      </c>
      <c r="E16" s="17">
        <v>0.135019729138978</v>
      </c>
      <c r="F16" s="17"/>
      <c r="G16" s="17">
        <v>0.16146173056306201</v>
      </c>
      <c r="H16" s="17">
        <v>0.164695362321816</v>
      </c>
      <c r="I16" s="17">
        <v>0.14883165548591501</v>
      </c>
      <c r="J16" s="17">
        <v>0.13895127419283301</v>
      </c>
      <c r="K16" s="17">
        <v>0.13441909613425099</v>
      </c>
      <c r="L16" s="17">
        <v>0.140102165125288</v>
      </c>
      <c r="M16" s="17"/>
      <c r="N16" s="17">
        <v>0.16078317348002699</v>
      </c>
      <c r="O16" s="17">
        <v>0.13660948966956199</v>
      </c>
      <c r="P16" s="17"/>
      <c r="Q16" s="17">
        <v>0.14601439771715899</v>
      </c>
      <c r="R16" s="17">
        <v>0.17361251436785199</v>
      </c>
      <c r="S16" s="17">
        <v>0.122618511451646</v>
      </c>
      <c r="T16" s="17">
        <v>0.14582290524163799</v>
      </c>
      <c r="U16" s="17">
        <v>0.21404797982389001</v>
      </c>
      <c r="V16" s="17">
        <v>0.119948377809002</v>
      </c>
      <c r="W16" s="17">
        <v>0.142357497162723</v>
      </c>
      <c r="X16" s="17">
        <v>8.6998893490028803E-2</v>
      </c>
      <c r="Y16" s="17">
        <v>0.154670682215856</v>
      </c>
      <c r="Z16" s="17">
        <v>0.185954670723536</v>
      </c>
      <c r="AA16" s="17">
        <v>0.11385584968022</v>
      </c>
      <c r="AB16" s="17">
        <v>0.14793092375679701</v>
      </c>
      <c r="AC16" s="17">
        <v>8.6268299164942205E-2</v>
      </c>
      <c r="AD16" s="17">
        <v>4.6583594591393197E-2</v>
      </c>
      <c r="AE16" s="17">
        <v>0.132523006844813</v>
      </c>
      <c r="AF16" s="17"/>
      <c r="AG16" s="17">
        <v>0.16504232546924</v>
      </c>
      <c r="AH16" s="17">
        <v>9.4226384242988695E-2</v>
      </c>
      <c r="AI16" s="17">
        <v>0.19097161863279</v>
      </c>
      <c r="AJ16" s="17">
        <v>0.15550364617648099</v>
      </c>
      <c r="AK16" s="17">
        <v>0.15188323859147601</v>
      </c>
      <c r="AL16" s="17">
        <v>0.16947041596679799</v>
      </c>
      <c r="AM16" s="17"/>
      <c r="AN16" s="17">
        <v>0.173435622246497</v>
      </c>
      <c r="AO16" s="17">
        <v>0.14510974109744701</v>
      </c>
      <c r="AP16" s="17">
        <v>0.12693950714357399</v>
      </c>
      <c r="AQ16" s="17"/>
      <c r="AR16" s="17">
        <v>0.14562053836649899</v>
      </c>
      <c r="AS16" s="17">
        <v>0.14451319011246</v>
      </c>
      <c r="AT16" s="17">
        <v>0.157262722697674</v>
      </c>
      <c r="AU16" s="17"/>
      <c r="AV16" s="17">
        <v>0.19276913261963299</v>
      </c>
      <c r="AW16" s="17">
        <v>0.13856429266046799</v>
      </c>
      <c r="AX16" s="17">
        <v>0.156652039845564</v>
      </c>
      <c r="AY16" s="17"/>
      <c r="AZ16" s="17">
        <v>0.16044253505307601</v>
      </c>
      <c r="BA16" s="17">
        <v>0.127315852862355</v>
      </c>
    </row>
    <row r="17" spans="2:53" x14ac:dyDescent="0.35">
      <c r="B17" s="18" t="s">
        <v>96</v>
      </c>
      <c r="C17" s="17">
        <v>9.5049411400652498E-2</v>
      </c>
      <c r="D17" s="17">
        <v>8.8272988247393894E-2</v>
      </c>
      <c r="E17" s="17">
        <v>9.8514970351746597E-2</v>
      </c>
      <c r="F17" s="17"/>
      <c r="G17" s="17">
        <v>0.222367384269851</v>
      </c>
      <c r="H17" s="17">
        <v>0.14955579184825599</v>
      </c>
      <c r="I17" s="17">
        <v>9.4053642227074602E-2</v>
      </c>
      <c r="J17" s="17">
        <v>6.6911688602099895E-2</v>
      </c>
      <c r="K17" s="17">
        <v>5.8743038792402197E-2</v>
      </c>
      <c r="L17" s="17">
        <v>5.5092611454232401E-2</v>
      </c>
      <c r="M17" s="17"/>
      <c r="N17" s="17">
        <v>8.9584113418230096E-2</v>
      </c>
      <c r="O17" s="17">
        <v>9.8647325707899497E-2</v>
      </c>
      <c r="P17" s="17"/>
      <c r="Q17" s="17">
        <v>0.16726972805391599</v>
      </c>
      <c r="R17" s="17">
        <v>0.117792175053491</v>
      </c>
      <c r="S17" s="17">
        <v>9.7075961187760906E-2</v>
      </c>
      <c r="T17" s="17">
        <v>0.124566558035188</v>
      </c>
      <c r="U17" s="17">
        <v>8.4688272024325301E-2</v>
      </c>
      <c r="V17" s="17">
        <v>6.6765131233730401E-2</v>
      </c>
      <c r="W17" s="17">
        <v>5.9588496547858798E-2</v>
      </c>
      <c r="X17" s="17">
        <v>5.9586294071319497E-2</v>
      </c>
      <c r="Y17" s="17">
        <v>6.9475366485456297E-2</v>
      </c>
      <c r="Z17" s="17">
        <v>7.51573505832272E-2</v>
      </c>
      <c r="AA17" s="17">
        <v>6.7785249739228504E-2</v>
      </c>
      <c r="AB17" s="17">
        <v>4.7826211893424203E-2</v>
      </c>
      <c r="AC17" s="17">
        <v>0.119235887559488</v>
      </c>
      <c r="AD17" s="17">
        <v>0.103957751121647</v>
      </c>
      <c r="AE17" s="17">
        <v>5.3069805682911801E-2</v>
      </c>
      <c r="AF17" s="17"/>
      <c r="AG17" s="17">
        <v>0.107476496325442</v>
      </c>
      <c r="AH17" s="17">
        <v>6.3683206994789507E-2</v>
      </c>
      <c r="AI17" s="17">
        <v>0.14516136690005799</v>
      </c>
      <c r="AJ17" s="17">
        <v>0.10907741785623599</v>
      </c>
      <c r="AK17" s="17">
        <v>6.0107547331821998E-2</v>
      </c>
      <c r="AL17" s="17">
        <v>9.9112574805013898E-2</v>
      </c>
      <c r="AM17" s="17"/>
      <c r="AN17" s="17">
        <v>9.3176607184844801E-2</v>
      </c>
      <c r="AO17" s="17">
        <v>0.12783533261613</v>
      </c>
      <c r="AP17" s="17">
        <v>7.61696282817277E-2</v>
      </c>
      <c r="AQ17" s="17"/>
      <c r="AR17" s="17">
        <v>0.19245866599546499</v>
      </c>
      <c r="AS17" s="17">
        <v>0.105287342486652</v>
      </c>
      <c r="AT17" s="17">
        <v>7.1792659342933995E-2</v>
      </c>
      <c r="AU17" s="17"/>
      <c r="AV17" s="17">
        <v>0.13611309663701601</v>
      </c>
      <c r="AW17" s="17">
        <v>9.2416591778159099E-2</v>
      </c>
      <c r="AX17" s="17">
        <v>8.72036452671478E-2</v>
      </c>
      <c r="AY17" s="17"/>
      <c r="AZ17" s="17">
        <v>9.9121629839340794E-2</v>
      </c>
      <c r="BA17" s="17">
        <v>8.9646100766955894E-2</v>
      </c>
    </row>
    <row r="18" spans="2:53" x14ac:dyDescent="0.35">
      <c r="B18" s="18" t="s">
        <v>97</v>
      </c>
      <c r="C18" s="17">
        <v>9.4924144484172801E-2</v>
      </c>
      <c r="D18" s="17">
        <v>0.103534546094772</v>
      </c>
      <c r="E18" s="17">
        <v>8.6900470553832695E-2</v>
      </c>
      <c r="F18" s="17"/>
      <c r="G18" s="17">
        <v>0.131855010466117</v>
      </c>
      <c r="H18" s="17">
        <v>0.111642931529635</v>
      </c>
      <c r="I18" s="17">
        <v>9.8719540955305093E-2</v>
      </c>
      <c r="J18" s="17">
        <v>8.41853718084766E-2</v>
      </c>
      <c r="K18" s="17">
        <v>8.4870230745410502E-2</v>
      </c>
      <c r="L18" s="17">
        <v>8.1720501976377202E-2</v>
      </c>
      <c r="M18" s="17"/>
      <c r="N18" s="17">
        <v>0.11712497429832699</v>
      </c>
      <c r="O18" s="17">
        <v>8.0308896884132994E-2</v>
      </c>
      <c r="P18" s="17"/>
      <c r="Q18" s="17">
        <v>0.10143800337992</v>
      </c>
      <c r="R18" s="17">
        <v>6.4577251733758598E-2</v>
      </c>
      <c r="S18" s="17">
        <v>0.102863601780428</v>
      </c>
      <c r="T18" s="17">
        <v>8.3197851838596099E-2</v>
      </c>
      <c r="U18" s="17">
        <v>5.78650278973072E-2</v>
      </c>
      <c r="V18" s="17">
        <v>9.0766867429806095E-2</v>
      </c>
      <c r="W18" s="17">
        <v>9.2924056274597405E-2</v>
      </c>
      <c r="X18" s="17">
        <v>9.5764986488853898E-2</v>
      </c>
      <c r="Y18" s="17">
        <v>0.14288593655665899</v>
      </c>
      <c r="Z18" s="17">
        <v>0.12140442300534</v>
      </c>
      <c r="AA18" s="17">
        <v>0.15242783661453299</v>
      </c>
      <c r="AB18" s="17">
        <v>0.105891247698902</v>
      </c>
      <c r="AC18" s="17">
        <v>3.1566170836938703E-2</v>
      </c>
      <c r="AD18" s="17">
        <v>0.114184174040751</v>
      </c>
      <c r="AE18" s="17">
        <v>0.14621317537929801</v>
      </c>
      <c r="AF18" s="17"/>
      <c r="AG18" s="17">
        <v>0.13818783102667401</v>
      </c>
      <c r="AH18" s="17">
        <v>0.110007225347792</v>
      </c>
      <c r="AI18" s="17">
        <v>0.108134570701565</v>
      </c>
      <c r="AJ18" s="17">
        <v>9.8787118081481107E-2</v>
      </c>
      <c r="AK18" s="17">
        <v>8.2467194790209697E-2</v>
      </c>
      <c r="AL18" s="17">
        <v>7.5994123664713906E-2</v>
      </c>
      <c r="AM18" s="17"/>
      <c r="AN18" s="17">
        <v>9.9939499142599794E-2</v>
      </c>
      <c r="AO18" s="17">
        <v>6.6564718515161103E-2</v>
      </c>
      <c r="AP18" s="17">
        <v>0.115704401227158</v>
      </c>
      <c r="AQ18" s="17"/>
      <c r="AR18" s="17">
        <v>0.16331931626037199</v>
      </c>
      <c r="AS18" s="17">
        <v>7.3276058518797704E-2</v>
      </c>
      <c r="AT18" s="17">
        <v>9.6352412758200806E-2</v>
      </c>
      <c r="AU18" s="17"/>
      <c r="AV18" s="17">
        <v>0.122755407080611</v>
      </c>
      <c r="AW18" s="17">
        <v>8.4386786030581404E-2</v>
      </c>
      <c r="AX18" s="17">
        <v>0.103594055871221</v>
      </c>
      <c r="AY18" s="17"/>
      <c r="AZ18" s="17">
        <v>0.118237330364916</v>
      </c>
      <c r="BA18" s="17">
        <v>6.39905423036016E-2</v>
      </c>
    </row>
    <row r="19" spans="2:53" x14ac:dyDescent="0.35">
      <c r="B19" s="18" t="s">
        <v>98</v>
      </c>
      <c r="C19" s="17">
        <v>8.8832765063781405E-2</v>
      </c>
      <c r="D19" s="17">
        <v>0.100387584431038</v>
      </c>
      <c r="E19" s="17">
        <v>7.8682189203516703E-2</v>
      </c>
      <c r="F19" s="17"/>
      <c r="G19" s="17">
        <v>0.11585974031613699</v>
      </c>
      <c r="H19" s="17">
        <v>0.133482180548887</v>
      </c>
      <c r="I19" s="17">
        <v>0.114240396451304</v>
      </c>
      <c r="J19" s="17">
        <v>0.108993591733032</v>
      </c>
      <c r="K19" s="17">
        <v>8.0172969897788104E-2</v>
      </c>
      <c r="L19" s="17">
        <v>2.96650768986324E-2</v>
      </c>
      <c r="M19" s="17"/>
      <c r="N19" s="17">
        <v>9.1130632739608905E-2</v>
      </c>
      <c r="O19" s="17">
        <v>8.7320033093153199E-2</v>
      </c>
      <c r="P19" s="17"/>
      <c r="Q19" s="17">
        <v>0.13897048371109899</v>
      </c>
      <c r="R19" s="17">
        <v>0.138958806214912</v>
      </c>
      <c r="S19" s="17">
        <v>6.7523343461598606E-2</v>
      </c>
      <c r="T19" s="17">
        <v>0.114035797213526</v>
      </c>
      <c r="U19" s="17">
        <v>7.3360922265692199E-2</v>
      </c>
      <c r="V19" s="17">
        <v>8.069157054751E-2</v>
      </c>
      <c r="W19" s="17">
        <v>6.2383930954216002E-2</v>
      </c>
      <c r="X19" s="17">
        <v>8.2916789347018099E-2</v>
      </c>
      <c r="Y19" s="17">
        <v>7.1507133818373897E-2</v>
      </c>
      <c r="Z19" s="17">
        <v>9.2877098488706594E-2</v>
      </c>
      <c r="AA19" s="17">
        <v>5.1740045020294702E-2</v>
      </c>
      <c r="AB19" s="17">
        <v>5.4332545965933399E-2</v>
      </c>
      <c r="AC19" s="17">
        <v>0</v>
      </c>
      <c r="AD19" s="17">
        <v>0</v>
      </c>
      <c r="AE19" s="17">
        <v>0</v>
      </c>
      <c r="AF19" s="17"/>
      <c r="AG19" s="17">
        <v>6.8702205746806203E-2</v>
      </c>
      <c r="AH19" s="17">
        <v>7.3689748708634206E-2</v>
      </c>
      <c r="AI19" s="17">
        <v>0.12038613862582299</v>
      </c>
      <c r="AJ19" s="17">
        <v>8.5866049022226096E-2</v>
      </c>
      <c r="AK19" s="17">
        <v>7.8770891672961793E-2</v>
      </c>
      <c r="AL19" s="17">
        <v>0.12127106254575</v>
      </c>
      <c r="AM19" s="17"/>
      <c r="AN19" s="17">
        <v>9.74818578354186E-2</v>
      </c>
      <c r="AO19" s="17">
        <v>8.4637555074594403E-2</v>
      </c>
      <c r="AP19" s="17">
        <v>7.7871757827596297E-2</v>
      </c>
      <c r="AQ19" s="17"/>
      <c r="AR19" s="17">
        <v>0.159897393623708</v>
      </c>
      <c r="AS19" s="17">
        <v>0.102854905855952</v>
      </c>
      <c r="AT19" s="17">
        <v>6.5598345457695204E-2</v>
      </c>
      <c r="AU19" s="17"/>
      <c r="AV19" s="17">
        <v>0.12543542972202201</v>
      </c>
      <c r="AW19" s="17">
        <v>9.5575049645635193E-2</v>
      </c>
      <c r="AX19" s="17">
        <v>6.8544128234792404E-2</v>
      </c>
      <c r="AY19" s="17"/>
      <c r="AZ19" s="17">
        <v>9.7596857001273907E-2</v>
      </c>
      <c r="BA19" s="17">
        <v>7.72039411503464E-2</v>
      </c>
    </row>
    <row r="20" spans="2:53" x14ac:dyDescent="0.35">
      <c r="B20" s="18" t="s">
        <v>99</v>
      </c>
      <c r="C20" s="17">
        <v>7.4264856212088406E-2</v>
      </c>
      <c r="D20" s="17">
        <v>8.7687291355783403E-2</v>
      </c>
      <c r="E20" s="17">
        <v>6.0781441444960699E-2</v>
      </c>
      <c r="F20" s="17"/>
      <c r="G20" s="17">
        <v>0.104071198018186</v>
      </c>
      <c r="H20" s="17">
        <v>9.1256899393721003E-2</v>
      </c>
      <c r="I20" s="17">
        <v>9.8259645734104201E-2</v>
      </c>
      <c r="J20" s="17">
        <v>7.9708843815903693E-2</v>
      </c>
      <c r="K20" s="17">
        <v>6.9965409622441702E-2</v>
      </c>
      <c r="L20" s="17">
        <v>3.73671674670659E-2</v>
      </c>
      <c r="M20" s="17"/>
      <c r="N20" s="17">
        <v>8.5450344842369005E-2</v>
      </c>
      <c r="O20" s="17">
        <v>6.6901226688891299E-2</v>
      </c>
      <c r="P20" s="17"/>
      <c r="Q20" s="17">
        <v>8.7739678272605703E-2</v>
      </c>
      <c r="R20" s="17">
        <v>9.4335938255253202E-2</v>
      </c>
      <c r="S20" s="17">
        <v>7.9395579466809904E-2</v>
      </c>
      <c r="T20" s="17">
        <v>5.0556534415174999E-2</v>
      </c>
      <c r="U20" s="17">
        <v>7.1476923071150306E-2</v>
      </c>
      <c r="V20" s="17">
        <v>7.1582068404758795E-2</v>
      </c>
      <c r="W20" s="17">
        <v>7.0917372955729904E-2</v>
      </c>
      <c r="X20" s="17">
        <v>6.9293655326676196E-2</v>
      </c>
      <c r="Y20" s="17">
        <v>6.6636001814093695E-2</v>
      </c>
      <c r="Z20" s="17">
        <v>8.8663885170135098E-2</v>
      </c>
      <c r="AA20" s="17">
        <v>8.0342749176549905E-2</v>
      </c>
      <c r="AB20" s="17">
        <v>3.9220272592453101E-2</v>
      </c>
      <c r="AC20" s="17">
        <v>0.20653586960061701</v>
      </c>
      <c r="AD20" s="17">
        <v>0</v>
      </c>
      <c r="AE20" s="17">
        <v>9.6924237578280101E-2</v>
      </c>
      <c r="AF20" s="17"/>
      <c r="AG20" s="17">
        <v>6.9432610430343697E-2</v>
      </c>
      <c r="AH20" s="17">
        <v>5.2932182670768199E-2</v>
      </c>
      <c r="AI20" s="17">
        <v>0.111036019925697</v>
      </c>
      <c r="AJ20" s="17">
        <v>7.8219945225750195E-2</v>
      </c>
      <c r="AK20" s="17">
        <v>4.4590042454287299E-2</v>
      </c>
      <c r="AL20" s="17">
        <v>5.9008355448164899E-2</v>
      </c>
      <c r="AM20" s="17"/>
      <c r="AN20" s="17">
        <v>9.6944109695273797E-2</v>
      </c>
      <c r="AO20" s="17">
        <v>9.2768452623910799E-2</v>
      </c>
      <c r="AP20" s="17">
        <v>5.4431749046797498E-2</v>
      </c>
      <c r="AQ20" s="17"/>
      <c r="AR20" s="17">
        <v>0.10712360762813</v>
      </c>
      <c r="AS20" s="17">
        <v>6.5878273381877003E-2</v>
      </c>
      <c r="AT20" s="17">
        <v>7.66842143226142E-2</v>
      </c>
      <c r="AU20" s="17"/>
      <c r="AV20" s="17">
        <v>8.2786412622497405E-2</v>
      </c>
      <c r="AW20" s="17">
        <v>8.4082811299753493E-2</v>
      </c>
      <c r="AX20" s="17">
        <v>6.3565879411776799E-2</v>
      </c>
      <c r="AY20" s="17"/>
      <c r="AZ20" s="17">
        <v>9.4546838049335197E-2</v>
      </c>
      <c r="BA20" s="17">
        <v>4.7353272321480601E-2</v>
      </c>
    </row>
    <row r="21" spans="2:53" x14ac:dyDescent="0.35">
      <c r="B21" s="18" t="s">
        <v>84</v>
      </c>
      <c r="C21" s="19">
        <v>2.39916679953701E-2</v>
      </c>
      <c r="D21" s="19">
        <v>1.94364007183318E-2</v>
      </c>
      <c r="E21" s="19">
        <v>2.8204362935573001E-2</v>
      </c>
      <c r="F21" s="19"/>
      <c r="G21" s="19">
        <v>3.0828163413553E-2</v>
      </c>
      <c r="H21" s="19">
        <v>3.63870822135553E-2</v>
      </c>
      <c r="I21" s="19">
        <v>4.1080170110455498E-2</v>
      </c>
      <c r="J21" s="19">
        <v>1.59629620663327E-2</v>
      </c>
      <c r="K21" s="19">
        <v>2.5267375703756301E-2</v>
      </c>
      <c r="L21" s="19">
        <v>8.3307246656636191E-3</v>
      </c>
      <c r="M21" s="19"/>
      <c r="N21" s="19">
        <v>1.46212205592306E-2</v>
      </c>
      <c r="O21" s="19">
        <v>3.01604198190078E-2</v>
      </c>
      <c r="P21" s="19"/>
      <c r="Q21" s="19">
        <v>7.3525210237415706E-2</v>
      </c>
      <c r="R21" s="19">
        <v>1.4738659307878901E-2</v>
      </c>
      <c r="S21" s="19">
        <v>2.5523319541874701E-2</v>
      </c>
      <c r="T21" s="19">
        <v>3.17738401276128E-2</v>
      </c>
      <c r="U21" s="19">
        <v>2.04184648636212E-2</v>
      </c>
      <c r="V21" s="19">
        <v>1.5730826001176399E-2</v>
      </c>
      <c r="W21" s="19">
        <v>7.0517834146603797E-3</v>
      </c>
      <c r="X21" s="19">
        <v>1.10337093248695E-2</v>
      </c>
      <c r="Y21" s="19">
        <v>4.5957743322694797E-2</v>
      </c>
      <c r="Z21" s="19">
        <v>5.2040160599495797E-3</v>
      </c>
      <c r="AA21" s="19">
        <v>1.6681699472256201E-2</v>
      </c>
      <c r="AB21" s="19">
        <v>0</v>
      </c>
      <c r="AC21" s="19">
        <v>0</v>
      </c>
      <c r="AD21" s="19">
        <v>0</v>
      </c>
      <c r="AE21" s="19">
        <v>0</v>
      </c>
      <c r="AF21" s="19"/>
      <c r="AG21" s="19">
        <v>7.0778396016393597E-3</v>
      </c>
      <c r="AH21" s="19">
        <v>1.8199039399836799E-2</v>
      </c>
      <c r="AI21" s="19">
        <v>0</v>
      </c>
      <c r="AJ21" s="19">
        <v>0</v>
      </c>
      <c r="AK21" s="19">
        <v>6.6416235371137399E-3</v>
      </c>
      <c r="AL21" s="19">
        <v>3.9785348913115602E-2</v>
      </c>
      <c r="AM21" s="19"/>
      <c r="AN21" s="19">
        <v>1.05054905159875E-2</v>
      </c>
      <c r="AO21" s="19">
        <v>2.2414028085053099E-2</v>
      </c>
      <c r="AP21" s="19">
        <v>8.2546925931655107E-3</v>
      </c>
      <c r="AQ21" s="19"/>
      <c r="AR21" s="19">
        <v>0</v>
      </c>
      <c r="AS21" s="19">
        <v>7.5962588788298898E-3</v>
      </c>
      <c r="AT21" s="19">
        <v>2.06693280389155E-2</v>
      </c>
      <c r="AU21" s="19"/>
      <c r="AV21" s="19">
        <v>4.5587698842354902E-3</v>
      </c>
      <c r="AW21" s="19">
        <v>7.2754315200370097E-3</v>
      </c>
      <c r="AX21" s="19">
        <v>2.8087123729905999E-2</v>
      </c>
      <c r="AY21" s="19"/>
      <c r="AZ21" s="19">
        <v>8.2623653558729897E-3</v>
      </c>
      <c r="BA21" s="19">
        <v>4.4862431558830698E-2</v>
      </c>
    </row>
    <row r="22" spans="2:53" x14ac:dyDescent="0.35">
      <c r="B22" s="16"/>
    </row>
    <row r="23" spans="2:53" x14ac:dyDescent="0.35">
      <c r="B23" t="s">
        <v>87</v>
      </c>
    </row>
    <row r="24" spans="2:53" x14ac:dyDescent="0.35">
      <c r="B24" t="s">
        <v>88</v>
      </c>
    </row>
    <row r="26" spans="2:53" x14ac:dyDescent="0.35">
      <c r="B26" s="8" t="str">
        <f>HYPERLINK("#'Contents'!A1", "Return to Contents")</f>
        <v>Return to Contents</v>
      </c>
    </row>
  </sheetData>
  <mergeCells count="10">
    <mergeCell ref="AN5:AP5"/>
    <mergeCell ref="AR5:AT5"/>
    <mergeCell ref="AV5:AX5"/>
    <mergeCell ref="AZ5:BA5"/>
    <mergeCell ref="D2:AT2"/>
    <mergeCell ref="D5:E5"/>
    <mergeCell ref="G5:L5"/>
    <mergeCell ref="N5:O5"/>
    <mergeCell ref="Q5:AE5"/>
    <mergeCell ref="AG5:AL5"/>
  </mergeCells>
  <pageMargins left="0.7" right="0.7" top="0.75" bottom="0.75" header="0.3" footer="0.3"/>
  <pageSetup paperSize="9" orientation="portrait" horizontalDpi="300" verticalDpi="300"/>
  <drawing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B2:AE21"/>
  <sheetViews>
    <sheetView showGridLines="0" workbookViewId="0">
      <pane xSplit="2" topLeftCell="C1" activePane="topRight" state="frozen"/>
      <selection activeCell="B19" sqref="B19"/>
      <selection pane="topRight" activeCell="C9" sqref="C9"/>
    </sheetView>
  </sheetViews>
  <sheetFormatPr defaultColWidth="11.54296875" defaultRowHeight="14.5" x14ac:dyDescent="0.35"/>
  <cols>
    <col min="2" max="2" width="25.6328125" customWidth="1"/>
    <col min="3" max="12" width="20.6328125" customWidth="1"/>
  </cols>
  <sheetData>
    <row r="2" spans="2:31" ht="40" customHeight="1" x14ac:dyDescent="0.35">
      <c r="D2" s="28" t="s">
        <v>118</v>
      </c>
      <c r="E2" s="24"/>
      <c r="F2" s="24"/>
      <c r="G2" s="24"/>
      <c r="H2" s="24"/>
      <c r="I2" s="24"/>
      <c r="J2" s="24"/>
      <c r="K2" s="24"/>
      <c r="L2" s="24"/>
    </row>
    <row r="6" spans="2:31" ht="33" customHeight="1" x14ac:dyDescent="0.35">
      <c r="B6" s="20" t="s">
        <v>13</v>
      </c>
      <c r="C6" s="20" t="s">
        <v>101</v>
      </c>
      <c r="D6" s="20" t="s">
        <v>102</v>
      </c>
      <c r="E6" s="20" t="s">
        <v>103</v>
      </c>
      <c r="F6" s="20" t="s">
        <v>104</v>
      </c>
      <c r="G6" s="20" t="s">
        <v>105</v>
      </c>
      <c r="H6" s="20" t="s">
        <v>106</v>
      </c>
      <c r="I6" s="20" t="s">
        <v>107</v>
      </c>
      <c r="J6" s="20" t="s">
        <v>108</v>
      </c>
      <c r="K6" s="20" t="s">
        <v>109</v>
      </c>
      <c r="Y6" s="22"/>
      <c r="AA6" s="22"/>
      <c r="AB6" s="22"/>
      <c r="AC6" s="22"/>
      <c r="AD6" s="22"/>
      <c r="AE6" s="22"/>
    </row>
    <row r="7" spans="2:31" x14ac:dyDescent="0.35">
      <c r="B7" s="18" t="s">
        <v>110</v>
      </c>
      <c r="C7" s="17">
        <v>0.221154752837351</v>
      </c>
      <c r="D7" s="17">
        <v>0.30718490444831598</v>
      </c>
      <c r="E7" s="17">
        <v>0.360909619726269</v>
      </c>
      <c r="F7" s="17">
        <v>4.38452934480624E-2</v>
      </c>
      <c r="G7" s="17">
        <v>9.2970587733396198E-2</v>
      </c>
      <c r="H7" s="17">
        <v>0.19633977372200601</v>
      </c>
      <c r="I7" s="17">
        <v>0.36812801799448902</v>
      </c>
      <c r="J7" s="17">
        <v>0.134736323296135</v>
      </c>
      <c r="K7" s="17">
        <v>8.6202901055770095E-2</v>
      </c>
      <c r="Y7" s="22"/>
      <c r="AA7" s="22"/>
      <c r="AB7" s="22"/>
      <c r="AC7" s="22"/>
      <c r="AD7" s="22"/>
      <c r="AE7" s="22"/>
    </row>
    <row r="8" spans="2:31" x14ac:dyDescent="0.35">
      <c r="B8" s="18" t="s">
        <v>111</v>
      </c>
      <c r="C8" s="17">
        <v>0.21444141623808699</v>
      </c>
      <c r="D8" s="17">
        <v>0.25654192149238297</v>
      </c>
      <c r="E8" s="17">
        <v>0.26994048727133502</v>
      </c>
      <c r="F8" s="17">
        <v>6.7604596751076704E-2</v>
      </c>
      <c r="G8" s="17">
        <v>0.13053198833516799</v>
      </c>
      <c r="H8" s="17">
        <v>0.17410227542423401</v>
      </c>
      <c r="I8" s="17">
        <v>0.19184096081049601</v>
      </c>
      <c r="J8" s="17">
        <v>0.13500014187794901</v>
      </c>
      <c r="K8" s="17">
        <v>0.131029057168188</v>
      </c>
      <c r="Y8" s="22"/>
      <c r="AA8" s="22"/>
      <c r="AB8" s="22"/>
      <c r="AC8" s="22"/>
      <c r="AD8" s="22"/>
      <c r="AE8" s="22"/>
    </row>
    <row r="9" spans="2:31" x14ac:dyDescent="0.35">
      <c r="B9" s="18" t="s">
        <v>112</v>
      </c>
      <c r="C9" s="17">
        <v>0.16377432066351599</v>
      </c>
      <c r="D9" s="17">
        <v>0.21494381316591399</v>
      </c>
      <c r="E9" s="17">
        <v>0.175408928832162</v>
      </c>
      <c r="F9" s="17">
        <v>8.8669129552210096E-2</v>
      </c>
      <c r="G9" s="17">
        <v>0.12429197009116</v>
      </c>
      <c r="H9" s="17">
        <v>0.11748577749956</v>
      </c>
      <c r="I9" s="17">
        <v>0.106685277806227</v>
      </c>
      <c r="J9" s="17">
        <v>0.136954311026626</v>
      </c>
      <c r="K9" s="17">
        <v>0.154793047528021</v>
      </c>
    </row>
    <row r="10" spans="2:31" x14ac:dyDescent="0.35">
      <c r="B10" s="18" t="s">
        <v>113</v>
      </c>
      <c r="C10" s="17">
        <v>0.18871033187420699</v>
      </c>
      <c r="D10" s="17">
        <v>0.101894021986111</v>
      </c>
      <c r="E10" s="17">
        <v>8.4901584085188303E-2</v>
      </c>
      <c r="F10" s="17">
        <v>0.20364237123902501</v>
      </c>
      <c r="G10" s="17">
        <v>0.218086525286286</v>
      </c>
      <c r="H10" s="17">
        <v>0.209301405449103</v>
      </c>
      <c r="I10" s="17">
        <v>0.14776158074606499</v>
      </c>
      <c r="J10" s="17">
        <v>0.19469285976224401</v>
      </c>
      <c r="K10" s="17">
        <v>0.178133275084808</v>
      </c>
    </row>
    <row r="11" spans="2:31" x14ac:dyDescent="0.35">
      <c r="B11" s="18" t="s">
        <v>114</v>
      </c>
      <c r="C11" s="17">
        <v>4.2342038138461699E-2</v>
      </c>
      <c r="D11" s="17">
        <v>4.6302336026460299E-2</v>
      </c>
      <c r="E11" s="17">
        <v>3.6320976093606398E-2</v>
      </c>
      <c r="F11" s="17">
        <v>9.5368951653697506E-2</v>
      </c>
      <c r="G11" s="17">
        <v>6.7448139668391902E-2</v>
      </c>
      <c r="H11" s="17">
        <v>7.5484367428152094E-2</v>
      </c>
      <c r="I11" s="17">
        <v>2.3459130673683899E-2</v>
      </c>
      <c r="J11" s="17">
        <v>8.70155485477523E-2</v>
      </c>
      <c r="K11" s="17">
        <v>8.04956823550666E-2</v>
      </c>
    </row>
    <row r="12" spans="2:31" x14ac:dyDescent="0.35">
      <c r="B12" s="18" t="s">
        <v>115</v>
      </c>
      <c r="C12" s="17">
        <v>5.0445337027488303E-2</v>
      </c>
      <c r="D12" s="17">
        <v>2.6889124059913502E-2</v>
      </c>
      <c r="E12" s="17">
        <v>2.6286920169662401E-2</v>
      </c>
      <c r="F12" s="17">
        <v>0.205667042761356</v>
      </c>
      <c r="G12" s="17">
        <v>0.112400404397984</v>
      </c>
      <c r="H12" s="17">
        <v>7.3723969121285801E-2</v>
      </c>
      <c r="I12" s="17">
        <v>4.0620215541006199E-2</v>
      </c>
      <c r="J12" s="17">
        <v>0.13050453895786299</v>
      </c>
      <c r="K12" s="17">
        <v>0.123743269432893</v>
      </c>
    </row>
    <row r="13" spans="2:31" x14ac:dyDescent="0.35">
      <c r="B13" s="18" t="s">
        <v>116</v>
      </c>
      <c r="C13" s="17">
        <v>3.7880075980266201E-2</v>
      </c>
      <c r="D13" s="17">
        <v>1.8821373603723199E-2</v>
      </c>
      <c r="E13" s="17">
        <v>1.5727259722670299E-2</v>
      </c>
      <c r="F13" s="17">
        <v>0.228181125785307</v>
      </c>
      <c r="G13" s="17">
        <v>0.20383654378650601</v>
      </c>
      <c r="H13" s="17">
        <v>4.8467901557058997E-2</v>
      </c>
      <c r="I13" s="17">
        <v>8.4409406336776502E-2</v>
      </c>
      <c r="J13" s="17">
        <v>0.13923854022093399</v>
      </c>
      <c r="K13" s="17">
        <v>0.20109820547962301</v>
      </c>
    </row>
    <row r="14" spans="2:31" x14ac:dyDescent="0.35">
      <c r="B14" s="18" t="s">
        <v>117</v>
      </c>
      <c r="C14" s="17">
        <v>8.1251727240622296E-2</v>
      </c>
      <c r="D14" s="17">
        <v>2.7422505217180301E-2</v>
      </c>
      <c r="E14" s="17">
        <v>3.0504224099106199E-2</v>
      </c>
      <c r="F14" s="17">
        <v>6.7021488809265603E-2</v>
      </c>
      <c r="G14" s="17">
        <v>5.0433840701106299E-2</v>
      </c>
      <c r="H14" s="17">
        <v>0.1050945297986</v>
      </c>
      <c r="I14" s="17">
        <v>3.7095410091256303E-2</v>
      </c>
      <c r="J14" s="17">
        <v>4.1857736310496399E-2</v>
      </c>
      <c r="K14" s="17">
        <v>4.45045618956297E-2</v>
      </c>
    </row>
    <row r="15" spans="2:31" x14ac:dyDescent="0.35">
      <c r="B15" s="16"/>
      <c r="C15" s="16"/>
      <c r="D15" s="16"/>
      <c r="E15" s="16"/>
      <c r="F15" s="16"/>
      <c r="G15" s="16"/>
      <c r="H15" s="16"/>
      <c r="I15" s="16"/>
      <c r="J15" s="16"/>
      <c r="K15" s="16"/>
    </row>
    <row r="16" spans="2:31" x14ac:dyDescent="0.35">
      <c r="B16" t="s">
        <v>87</v>
      </c>
    </row>
    <row r="17" spans="2:2" x14ac:dyDescent="0.35">
      <c r="B17" t="s">
        <v>88</v>
      </c>
    </row>
    <row r="21" spans="2:2" x14ac:dyDescent="0.35">
      <c r="B21" s="8" t="str">
        <f>HYPERLINK("#'Contents'!A1", "Return to Contents")</f>
        <v>Return to Contents</v>
      </c>
    </row>
  </sheetData>
  <mergeCells count="1">
    <mergeCell ref="D2:L2"/>
  </mergeCells>
  <pageMargins left="0.7" right="0.7" top="0.75" bottom="0.75" header="0.3" footer="0.3"/>
  <pageSetup paperSize="9" orientation="portrait" horizontalDpi="300" verticalDpi="300"/>
  <drawing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B2:BA21"/>
  <sheetViews>
    <sheetView showGridLines="0" workbookViewId="0">
      <pane xSplit="2" topLeftCell="C1" activePane="topRight" state="frozen"/>
      <selection activeCell="B19" sqref="B19"/>
      <selection pane="topRight" activeCell="Z13" sqref="Z13"/>
    </sheetView>
  </sheetViews>
  <sheetFormatPr defaultColWidth="11.54296875" defaultRowHeight="14.5" x14ac:dyDescent="0.35"/>
  <cols>
    <col min="2" max="2" width="25.6328125" customWidth="1"/>
    <col min="3" max="5" width="10.6328125" customWidth="1"/>
    <col min="6" max="6" width="2.1796875" customWidth="1"/>
    <col min="7" max="12" width="10.6328125" customWidth="1"/>
    <col min="13" max="13" width="2.1796875" customWidth="1"/>
    <col min="14" max="15" width="10.6328125" customWidth="1"/>
    <col min="16" max="16" width="2.1796875" customWidth="1"/>
    <col min="17" max="31" width="10.6328125" customWidth="1"/>
    <col min="32" max="32" width="2.1796875" customWidth="1"/>
    <col min="33" max="38" width="10.6328125" customWidth="1"/>
    <col min="39" max="39" width="2.1796875" customWidth="1"/>
    <col min="40" max="42" width="10.6328125" customWidth="1"/>
    <col min="43" max="43" width="2.1796875" customWidth="1"/>
    <col min="44" max="46" width="10.6328125" customWidth="1"/>
    <col min="47" max="47" width="2.1796875" customWidth="1"/>
    <col min="48" max="50" width="10.6328125" customWidth="1"/>
    <col min="51" max="51" width="2.1796875" customWidth="1"/>
    <col min="52" max="53" width="10.6328125" customWidth="1"/>
    <col min="54" max="54" width="2.1796875" customWidth="1"/>
  </cols>
  <sheetData>
    <row r="2" spans="2:53" ht="40" customHeight="1" x14ac:dyDescent="0.35">
      <c r="D2" s="28" t="s">
        <v>119</v>
      </c>
      <c r="E2" s="24"/>
      <c r="F2" s="24"/>
      <c r="G2" s="24"/>
      <c r="H2" s="24"/>
      <c r="I2" s="24"/>
      <c r="J2" s="24"/>
      <c r="K2" s="24"/>
      <c r="L2" s="24"/>
      <c r="M2" s="24"/>
      <c r="N2" s="24"/>
      <c r="O2" s="24"/>
      <c r="P2" s="24"/>
      <c r="Q2" s="24"/>
      <c r="R2" s="24"/>
      <c r="S2" s="24"/>
      <c r="T2" s="24"/>
      <c r="U2" s="24"/>
      <c r="V2" s="24"/>
      <c r="W2" s="24"/>
      <c r="X2" s="24"/>
      <c r="Y2" s="24"/>
      <c r="Z2" s="24"/>
      <c r="AA2" s="24"/>
      <c r="AB2" s="24"/>
      <c r="AC2" s="24"/>
      <c r="AD2" s="24"/>
      <c r="AE2" s="24"/>
      <c r="AF2" s="24"/>
      <c r="AG2" s="24"/>
      <c r="AH2" s="24"/>
      <c r="AI2" s="24"/>
      <c r="AJ2" s="24"/>
      <c r="AK2" s="24"/>
      <c r="AL2" s="24"/>
      <c r="AM2" s="24"/>
      <c r="AN2" s="24"/>
      <c r="AO2" s="24"/>
      <c r="AP2" s="24"/>
      <c r="AQ2" s="24"/>
      <c r="AR2" s="24"/>
      <c r="AS2" s="24"/>
      <c r="AT2" s="24"/>
    </row>
    <row r="5" spans="2:53" ht="30" customHeight="1" x14ac:dyDescent="0.35">
      <c r="B5" s="15"/>
      <c r="C5" s="15"/>
      <c r="D5" s="27" t="s">
        <v>56</v>
      </c>
      <c r="E5" s="27"/>
      <c r="F5" s="15"/>
      <c r="G5" s="27" t="s">
        <v>57</v>
      </c>
      <c r="H5" s="27"/>
      <c r="I5" s="27"/>
      <c r="J5" s="27"/>
      <c r="K5" s="27"/>
      <c r="L5" s="27"/>
      <c r="M5" s="15"/>
      <c r="N5" s="27" t="s">
        <v>58</v>
      </c>
      <c r="O5" s="27"/>
      <c r="P5" s="15"/>
      <c r="Q5" s="27" t="s">
        <v>59</v>
      </c>
      <c r="R5" s="27"/>
      <c r="S5" s="27"/>
      <c r="T5" s="27"/>
      <c r="U5" s="27"/>
      <c r="V5" s="27"/>
      <c r="W5" s="27"/>
      <c r="X5" s="27"/>
      <c r="Y5" s="27"/>
      <c r="Z5" s="27"/>
      <c r="AA5" s="27"/>
      <c r="AB5" s="27"/>
      <c r="AC5" s="27"/>
      <c r="AD5" s="27"/>
      <c r="AE5" s="27"/>
      <c r="AF5" s="15"/>
      <c r="AG5" s="27" t="s">
        <v>60</v>
      </c>
      <c r="AH5" s="27"/>
      <c r="AI5" s="27"/>
      <c r="AJ5" s="27"/>
      <c r="AK5" s="27"/>
      <c r="AL5" s="27"/>
      <c r="AM5" s="15"/>
      <c r="AN5" s="27" t="s">
        <v>61</v>
      </c>
      <c r="AO5" s="27"/>
      <c r="AP5" s="27"/>
      <c r="AQ5" s="15"/>
      <c r="AR5" s="27" t="s">
        <v>62</v>
      </c>
      <c r="AS5" s="27"/>
      <c r="AT5" s="27"/>
      <c r="AU5" s="15"/>
      <c r="AV5" s="27" t="s">
        <v>63</v>
      </c>
      <c r="AW5" s="27"/>
      <c r="AX5" s="27"/>
      <c r="AY5" s="15"/>
      <c r="AZ5" s="27" t="s">
        <v>64</v>
      </c>
      <c r="BA5" s="27"/>
    </row>
    <row r="6" spans="2:53" ht="33" customHeight="1" x14ac:dyDescent="0.35">
      <c r="B6" t="s">
        <v>13</v>
      </c>
      <c r="C6" s="9" t="s">
        <v>14</v>
      </c>
      <c r="D6" s="12" t="s">
        <v>15</v>
      </c>
      <c r="E6" s="12" t="s">
        <v>16</v>
      </c>
      <c r="G6" s="12" t="s">
        <v>19</v>
      </c>
      <c r="H6" s="12" t="s">
        <v>20</v>
      </c>
      <c r="I6" s="12" t="s">
        <v>21</v>
      </c>
      <c r="J6" s="12" t="s">
        <v>22</v>
      </c>
      <c r="K6" s="12" t="s">
        <v>23</v>
      </c>
      <c r="L6" s="12" t="s">
        <v>24</v>
      </c>
      <c r="N6" s="12" t="s">
        <v>25</v>
      </c>
      <c r="O6" s="12" t="s">
        <v>26</v>
      </c>
      <c r="Q6" s="12" t="s">
        <v>27</v>
      </c>
      <c r="R6" s="12" t="s">
        <v>28</v>
      </c>
      <c r="S6" s="12" t="s">
        <v>29</v>
      </c>
      <c r="T6" s="12" t="s">
        <v>30</v>
      </c>
      <c r="U6" s="12" t="s">
        <v>31</v>
      </c>
      <c r="V6" s="12" t="s">
        <v>32</v>
      </c>
      <c r="W6" s="12" t="s">
        <v>33</v>
      </c>
      <c r="X6" s="12" t="s">
        <v>34</v>
      </c>
      <c r="Y6" s="12" t="s">
        <v>35</v>
      </c>
      <c r="Z6" s="12" t="s">
        <v>36</v>
      </c>
      <c r="AA6" s="12" t="s">
        <v>37</v>
      </c>
      <c r="AB6" s="12" t="s">
        <v>38</v>
      </c>
      <c r="AC6" s="12" t="s">
        <v>39</v>
      </c>
      <c r="AD6" s="12" t="s">
        <v>40</v>
      </c>
      <c r="AE6" s="12" t="s">
        <v>41</v>
      </c>
      <c r="AG6" s="12" t="s">
        <v>42</v>
      </c>
      <c r="AH6" s="12" t="s">
        <v>43</v>
      </c>
      <c r="AI6" s="12" t="s">
        <v>44</v>
      </c>
      <c r="AJ6" s="12" t="s">
        <v>45</v>
      </c>
      <c r="AK6" s="12" t="s">
        <v>46</v>
      </c>
      <c r="AL6" s="12" t="s">
        <v>47</v>
      </c>
      <c r="AN6" s="12" t="s">
        <v>48</v>
      </c>
      <c r="AO6" s="12" t="s">
        <v>49</v>
      </c>
      <c r="AP6" s="12" t="s">
        <v>50</v>
      </c>
      <c r="AR6" s="12" t="s">
        <v>51</v>
      </c>
      <c r="AS6" s="12" t="s">
        <v>52</v>
      </c>
      <c r="AT6" s="12" t="s">
        <v>53</v>
      </c>
      <c r="AV6" s="12" t="s">
        <v>51</v>
      </c>
      <c r="AW6" s="12" t="s">
        <v>52</v>
      </c>
      <c r="AX6" s="12" t="s">
        <v>53</v>
      </c>
      <c r="AZ6" s="12" t="s">
        <v>54</v>
      </c>
      <c r="BA6" s="12" t="s">
        <v>55</v>
      </c>
    </row>
    <row r="7" spans="2:53" ht="30" customHeight="1" x14ac:dyDescent="0.35">
      <c r="B7" s="10" t="s">
        <v>17</v>
      </c>
      <c r="C7" s="10">
        <v>2053</v>
      </c>
      <c r="D7" s="10">
        <v>938</v>
      </c>
      <c r="E7" s="10">
        <v>1112</v>
      </c>
      <c r="F7" s="10"/>
      <c r="G7" s="10">
        <v>192</v>
      </c>
      <c r="H7" s="10">
        <v>236</v>
      </c>
      <c r="I7" s="10">
        <v>325</v>
      </c>
      <c r="J7" s="10">
        <v>380</v>
      </c>
      <c r="K7" s="10">
        <v>348</v>
      </c>
      <c r="L7" s="10">
        <v>572</v>
      </c>
      <c r="M7" s="10"/>
      <c r="N7" s="10">
        <v>1161</v>
      </c>
      <c r="O7" s="10">
        <v>892</v>
      </c>
      <c r="P7" s="10"/>
      <c r="Q7" s="10">
        <v>175</v>
      </c>
      <c r="R7" s="10">
        <v>152</v>
      </c>
      <c r="S7" s="10">
        <v>180</v>
      </c>
      <c r="T7" s="10">
        <v>273</v>
      </c>
      <c r="U7" s="10">
        <v>217</v>
      </c>
      <c r="V7" s="10">
        <v>227</v>
      </c>
      <c r="W7" s="10">
        <v>175</v>
      </c>
      <c r="X7" s="10">
        <v>143</v>
      </c>
      <c r="Y7" s="10">
        <v>108</v>
      </c>
      <c r="Z7" s="10">
        <v>153</v>
      </c>
      <c r="AA7" s="10">
        <v>79</v>
      </c>
      <c r="AB7" s="10">
        <v>54</v>
      </c>
      <c r="AC7" s="10">
        <v>25</v>
      </c>
      <c r="AD7" s="10">
        <v>17</v>
      </c>
      <c r="AE7" s="10">
        <v>34</v>
      </c>
      <c r="AF7" s="10"/>
      <c r="AG7" s="10">
        <v>204</v>
      </c>
      <c r="AH7" s="10">
        <v>344</v>
      </c>
      <c r="AI7" s="10">
        <v>158</v>
      </c>
      <c r="AJ7" s="10">
        <v>186</v>
      </c>
      <c r="AK7" s="10">
        <v>197</v>
      </c>
      <c r="AL7" s="10">
        <v>511</v>
      </c>
      <c r="AM7" s="10"/>
      <c r="AN7" s="10">
        <v>571</v>
      </c>
      <c r="AO7" s="10">
        <v>447</v>
      </c>
      <c r="AP7" s="10">
        <v>778</v>
      </c>
      <c r="AQ7" s="10"/>
      <c r="AR7" s="10">
        <v>150</v>
      </c>
      <c r="AS7" s="10">
        <v>698</v>
      </c>
      <c r="AT7" s="10">
        <v>1093</v>
      </c>
      <c r="AU7" s="10"/>
      <c r="AV7" s="10">
        <v>166</v>
      </c>
      <c r="AW7" s="10">
        <v>999</v>
      </c>
      <c r="AX7" s="10">
        <v>770</v>
      </c>
      <c r="AY7" s="10"/>
      <c r="AZ7" s="10">
        <v>1177</v>
      </c>
      <c r="BA7" s="10">
        <v>876</v>
      </c>
    </row>
    <row r="8" spans="2:53" ht="30" customHeight="1" x14ac:dyDescent="0.35">
      <c r="B8" s="11" t="s">
        <v>18</v>
      </c>
      <c r="C8" s="11">
        <v>2053</v>
      </c>
      <c r="D8" s="11">
        <v>974</v>
      </c>
      <c r="E8" s="11">
        <v>1075</v>
      </c>
      <c r="F8" s="11"/>
      <c r="G8" s="11">
        <v>212</v>
      </c>
      <c r="H8" s="11">
        <v>302</v>
      </c>
      <c r="I8" s="11">
        <v>326</v>
      </c>
      <c r="J8" s="11">
        <v>348</v>
      </c>
      <c r="K8" s="11">
        <v>329</v>
      </c>
      <c r="L8" s="11">
        <v>535</v>
      </c>
      <c r="M8" s="11"/>
      <c r="N8" s="11">
        <v>815</v>
      </c>
      <c r="O8" s="11">
        <v>1238</v>
      </c>
      <c r="P8" s="11"/>
      <c r="Q8" s="11">
        <v>198</v>
      </c>
      <c r="R8" s="11">
        <v>168</v>
      </c>
      <c r="S8" s="11">
        <v>195</v>
      </c>
      <c r="T8" s="11">
        <v>305</v>
      </c>
      <c r="U8" s="11">
        <v>213</v>
      </c>
      <c r="V8" s="11">
        <v>216</v>
      </c>
      <c r="W8" s="11">
        <v>164</v>
      </c>
      <c r="X8" s="11">
        <v>141</v>
      </c>
      <c r="Y8" s="11">
        <v>99</v>
      </c>
      <c r="Z8" s="11">
        <v>138</v>
      </c>
      <c r="AA8" s="11">
        <v>69</v>
      </c>
      <c r="AB8" s="11">
        <v>45</v>
      </c>
      <c r="AC8" s="11">
        <v>22</v>
      </c>
      <c r="AD8" s="11">
        <v>15</v>
      </c>
      <c r="AE8" s="11">
        <v>27</v>
      </c>
      <c r="AF8" s="11"/>
      <c r="AG8" s="11">
        <v>192</v>
      </c>
      <c r="AH8" s="11">
        <v>330</v>
      </c>
      <c r="AI8" s="11">
        <v>179</v>
      </c>
      <c r="AJ8" s="11">
        <v>173</v>
      </c>
      <c r="AK8" s="11">
        <v>196</v>
      </c>
      <c r="AL8" s="11">
        <v>533</v>
      </c>
      <c r="AM8" s="11"/>
      <c r="AN8" s="11">
        <v>569</v>
      </c>
      <c r="AO8" s="11">
        <v>467</v>
      </c>
      <c r="AP8" s="11">
        <v>751</v>
      </c>
      <c r="AQ8" s="11"/>
      <c r="AR8" s="11">
        <v>162</v>
      </c>
      <c r="AS8" s="11">
        <v>689</v>
      </c>
      <c r="AT8" s="11">
        <v>1078</v>
      </c>
      <c r="AU8" s="11"/>
      <c r="AV8" s="11">
        <v>182</v>
      </c>
      <c r="AW8" s="11">
        <v>976</v>
      </c>
      <c r="AX8" s="11">
        <v>765</v>
      </c>
      <c r="AY8" s="11"/>
      <c r="AZ8" s="11">
        <v>1171</v>
      </c>
      <c r="BA8" s="11">
        <v>882</v>
      </c>
    </row>
    <row r="9" spans="2:53" x14ac:dyDescent="0.35">
      <c r="B9" s="18" t="s">
        <v>110</v>
      </c>
      <c r="C9" s="17">
        <v>0.221154752837351</v>
      </c>
      <c r="D9" s="17">
        <v>0.23025316312077901</v>
      </c>
      <c r="E9" s="17">
        <v>0.21227800312671599</v>
      </c>
      <c r="F9" s="17"/>
      <c r="G9" s="17">
        <v>0.14570223427328</v>
      </c>
      <c r="H9" s="17">
        <v>0.180670201192762</v>
      </c>
      <c r="I9" s="17">
        <v>0.22289336552010799</v>
      </c>
      <c r="J9" s="17">
        <v>0.237677657970847</v>
      </c>
      <c r="K9" s="17">
        <v>0.25946450511501601</v>
      </c>
      <c r="L9" s="17">
        <v>0.238517070550024</v>
      </c>
      <c r="M9" s="17"/>
      <c r="N9" s="17">
        <v>0.20231024661840299</v>
      </c>
      <c r="O9" s="17">
        <v>0.233560465893842</v>
      </c>
      <c r="P9" s="17"/>
      <c r="Q9" s="17">
        <v>0.18991311138869299</v>
      </c>
      <c r="R9" s="17">
        <v>0.283301305444635</v>
      </c>
      <c r="S9" s="17">
        <v>0.229328950702229</v>
      </c>
      <c r="T9" s="17">
        <v>0.20866919760734201</v>
      </c>
      <c r="U9" s="17">
        <v>0.24100030682991599</v>
      </c>
      <c r="V9" s="17">
        <v>0.27752210078658801</v>
      </c>
      <c r="W9" s="17">
        <v>0.18237347646313301</v>
      </c>
      <c r="X9" s="17">
        <v>0.22363416536024799</v>
      </c>
      <c r="Y9" s="17">
        <v>0.17303603308891499</v>
      </c>
      <c r="Z9" s="17">
        <v>0.20396823498568001</v>
      </c>
      <c r="AA9" s="17">
        <v>0.18747649458565499</v>
      </c>
      <c r="AB9" s="17">
        <v>0.26722804414661799</v>
      </c>
      <c r="AC9" s="17">
        <v>0.25511016729540498</v>
      </c>
      <c r="AD9" s="17">
        <v>0.132288185826892</v>
      </c>
      <c r="AE9" s="17">
        <v>0.13417678036616601</v>
      </c>
      <c r="AF9" s="17"/>
      <c r="AG9" s="17">
        <v>0.166390874613808</v>
      </c>
      <c r="AH9" s="17">
        <v>0.30839536302594101</v>
      </c>
      <c r="AI9" s="17">
        <v>0.18392644676815001</v>
      </c>
      <c r="AJ9" s="17">
        <v>0.184743837530736</v>
      </c>
      <c r="AK9" s="17">
        <v>0.16259101142211699</v>
      </c>
      <c r="AL9" s="17">
        <v>0.22926694249851701</v>
      </c>
      <c r="AM9" s="17"/>
      <c r="AN9" s="17">
        <v>0.19528844368467599</v>
      </c>
      <c r="AO9" s="17">
        <v>0.20630941087263399</v>
      </c>
      <c r="AP9" s="17">
        <v>0.23783050153947799</v>
      </c>
      <c r="AQ9" s="17"/>
      <c r="AR9" s="17">
        <v>0.146249988361765</v>
      </c>
      <c r="AS9" s="17">
        <v>0.13406098659266799</v>
      </c>
      <c r="AT9" s="17">
        <v>0.300670693437738</v>
      </c>
      <c r="AU9" s="17"/>
      <c r="AV9" s="17">
        <v>0.21046952217020601</v>
      </c>
      <c r="AW9" s="17">
        <v>0.19652847533804299</v>
      </c>
      <c r="AX9" s="17">
        <v>0.278994169268791</v>
      </c>
      <c r="AY9" s="17"/>
      <c r="AZ9" s="17">
        <v>0.22347145821226699</v>
      </c>
      <c r="BA9" s="17">
        <v>0.21808078247552001</v>
      </c>
    </row>
    <row r="10" spans="2:53" x14ac:dyDescent="0.35">
      <c r="B10" s="18" t="s">
        <v>111</v>
      </c>
      <c r="C10" s="17">
        <v>0.21444141623808699</v>
      </c>
      <c r="D10" s="17">
        <v>0.233280512579565</v>
      </c>
      <c r="E10" s="17">
        <v>0.19814072480869299</v>
      </c>
      <c r="F10" s="17"/>
      <c r="G10" s="17">
        <v>0.17358164683080399</v>
      </c>
      <c r="H10" s="17">
        <v>0.24281421030383701</v>
      </c>
      <c r="I10" s="17">
        <v>0.225397544297716</v>
      </c>
      <c r="J10" s="17">
        <v>0.19921891845561099</v>
      </c>
      <c r="K10" s="17">
        <v>0.22740438412521899</v>
      </c>
      <c r="L10" s="17">
        <v>0.20987844119413601</v>
      </c>
      <c r="M10" s="17"/>
      <c r="N10" s="17">
        <v>0.21269487696630199</v>
      </c>
      <c r="O10" s="17">
        <v>0.215591197760401</v>
      </c>
      <c r="P10" s="17"/>
      <c r="Q10" s="17">
        <v>0.19758105730023301</v>
      </c>
      <c r="R10" s="17">
        <v>0.18678143743960801</v>
      </c>
      <c r="S10" s="17">
        <v>0.21748960138265699</v>
      </c>
      <c r="T10" s="17">
        <v>0.206009339261777</v>
      </c>
      <c r="U10" s="17">
        <v>0.18549174593022899</v>
      </c>
      <c r="V10" s="17">
        <v>0.211861752564178</v>
      </c>
      <c r="W10" s="17">
        <v>0.28402733763229998</v>
      </c>
      <c r="X10" s="17">
        <v>0.25877516038264498</v>
      </c>
      <c r="Y10" s="17">
        <v>0.23590424207119301</v>
      </c>
      <c r="Z10" s="17">
        <v>0.196069510874915</v>
      </c>
      <c r="AA10" s="17">
        <v>0.2350806621889</v>
      </c>
      <c r="AB10" s="17">
        <v>0.13902019975414201</v>
      </c>
      <c r="AC10" s="17">
        <v>0.24704661085292601</v>
      </c>
      <c r="AD10" s="17">
        <v>0.28407062047123599</v>
      </c>
      <c r="AE10" s="17">
        <v>0.27383027568887802</v>
      </c>
      <c r="AF10" s="17"/>
      <c r="AG10" s="17">
        <v>0.217006645728158</v>
      </c>
      <c r="AH10" s="17">
        <v>0.21449251425749699</v>
      </c>
      <c r="AI10" s="17">
        <v>0.23747969781743899</v>
      </c>
      <c r="AJ10" s="17">
        <v>0.27546341245496903</v>
      </c>
      <c r="AK10" s="17">
        <v>0.224338879777043</v>
      </c>
      <c r="AL10" s="17">
        <v>0.213335729244714</v>
      </c>
      <c r="AM10" s="17"/>
      <c r="AN10" s="17">
        <v>0.224812495811266</v>
      </c>
      <c r="AO10" s="17">
        <v>0.183388758894935</v>
      </c>
      <c r="AP10" s="17">
        <v>0.24071960328718101</v>
      </c>
      <c r="AQ10" s="17"/>
      <c r="AR10" s="17">
        <v>0.234621326880908</v>
      </c>
      <c r="AS10" s="17">
        <v>0.23916694418639001</v>
      </c>
      <c r="AT10" s="17">
        <v>0.21255629626332401</v>
      </c>
      <c r="AU10" s="17"/>
      <c r="AV10" s="17">
        <v>0.213389643575917</v>
      </c>
      <c r="AW10" s="17">
        <v>0.21722253262449201</v>
      </c>
      <c r="AX10" s="17">
        <v>0.22440559332981899</v>
      </c>
      <c r="AY10" s="17"/>
      <c r="AZ10" s="17">
        <v>0.219892640973296</v>
      </c>
      <c r="BA10" s="17">
        <v>0.207208341435767</v>
      </c>
    </row>
    <row r="11" spans="2:53" x14ac:dyDescent="0.35">
      <c r="B11" s="18" t="s">
        <v>112</v>
      </c>
      <c r="C11" s="17">
        <v>0.16377432066351599</v>
      </c>
      <c r="D11" s="17">
        <v>0.17056767216421401</v>
      </c>
      <c r="E11" s="17">
        <v>0.15661668830991199</v>
      </c>
      <c r="F11" s="17"/>
      <c r="G11" s="17">
        <v>0.180338743909672</v>
      </c>
      <c r="H11" s="17">
        <v>0.21269905580846199</v>
      </c>
      <c r="I11" s="17">
        <v>0.15125807296961999</v>
      </c>
      <c r="J11" s="17">
        <v>0.119349718163191</v>
      </c>
      <c r="K11" s="17">
        <v>0.14307602217002999</v>
      </c>
      <c r="L11" s="17">
        <v>0.17885940537102801</v>
      </c>
      <c r="M11" s="17"/>
      <c r="N11" s="17">
        <v>0.16561547018079201</v>
      </c>
      <c r="O11" s="17">
        <v>0.16256225533582599</v>
      </c>
      <c r="P11" s="17"/>
      <c r="Q11" s="17">
        <v>0.14884157342743201</v>
      </c>
      <c r="R11" s="17">
        <v>0.17044172195447699</v>
      </c>
      <c r="S11" s="17">
        <v>0.140138598387301</v>
      </c>
      <c r="T11" s="17">
        <v>0.18131953428584499</v>
      </c>
      <c r="U11" s="17">
        <v>0.15550190925529001</v>
      </c>
      <c r="V11" s="17">
        <v>0.129686718232429</v>
      </c>
      <c r="W11" s="17">
        <v>0.18597323915896899</v>
      </c>
      <c r="X11" s="17">
        <v>0.21243470377648699</v>
      </c>
      <c r="Y11" s="17">
        <v>0.13776290364350599</v>
      </c>
      <c r="Z11" s="17">
        <v>0.12574222420515499</v>
      </c>
      <c r="AA11" s="17">
        <v>0.22643144774956001</v>
      </c>
      <c r="AB11" s="17">
        <v>0.27722754672966099</v>
      </c>
      <c r="AC11" s="17">
        <v>0.11632177846059</v>
      </c>
      <c r="AD11" s="17">
        <v>0.23265576946684299</v>
      </c>
      <c r="AE11" s="17">
        <v>0.146551567991623</v>
      </c>
      <c r="AF11" s="17"/>
      <c r="AG11" s="17">
        <v>0.200599900478548</v>
      </c>
      <c r="AH11" s="17">
        <v>0.129309741005949</v>
      </c>
      <c r="AI11" s="17">
        <v>0.26223449300991702</v>
      </c>
      <c r="AJ11" s="17">
        <v>0.15192440099277099</v>
      </c>
      <c r="AK11" s="17">
        <v>0.20820794130647599</v>
      </c>
      <c r="AL11" s="17">
        <v>0.14025743649505801</v>
      </c>
      <c r="AM11" s="17"/>
      <c r="AN11" s="17">
        <v>0.20656064549442199</v>
      </c>
      <c r="AO11" s="17">
        <v>0.18432902197218001</v>
      </c>
      <c r="AP11" s="17">
        <v>0.15218944837783499</v>
      </c>
      <c r="AQ11" s="17"/>
      <c r="AR11" s="17">
        <v>0.21267651226103601</v>
      </c>
      <c r="AS11" s="17">
        <v>0.18662250611210399</v>
      </c>
      <c r="AT11" s="17">
        <v>0.14475471326386599</v>
      </c>
      <c r="AU11" s="17"/>
      <c r="AV11" s="17">
        <v>0.158848741697594</v>
      </c>
      <c r="AW11" s="17">
        <v>0.19950519261785901</v>
      </c>
      <c r="AX11" s="17">
        <v>0.127923576337137</v>
      </c>
      <c r="AY11" s="17"/>
      <c r="AZ11" s="17">
        <v>0.17791041810014699</v>
      </c>
      <c r="BA11" s="17">
        <v>0.14501753569524101</v>
      </c>
    </row>
    <row r="12" spans="2:53" x14ac:dyDescent="0.35">
      <c r="B12" s="18" t="s">
        <v>113</v>
      </c>
      <c r="C12" s="17">
        <v>0.18871033187420699</v>
      </c>
      <c r="D12" s="17">
        <v>0.17402517948469701</v>
      </c>
      <c r="E12" s="17">
        <v>0.202689347814066</v>
      </c>
      <c r="F12" s="17"/>
      <c r="G12" s="17">
        <v>0.23027015838867701</v>
      </c>
      <c r="H12" s="17">
        <v>0.14536509655680099</v>
      </c>
      <c r="I12" s="17">
        <v>0.18115758530979501</v>
      </c>
      <c r="J12" s="17">
        <v>0.210028261930471</v>
      </c>
      <c r="K12" s="17">
        <v>0.180474965908832</v>
      </c>
      <c r="L12" s="17">
        <v>0.19250147283254401</v>
      </c>
      <c r="M12" s="17"/>
      <c r="N12" s="17">
        <v>0.20159744270295901</v>
      </c>
      <c r="O12" s="17">
        <v>0.18022649063097301</v>
      </c>
      <c r="P12" s="17"/>
      <c r="Q12" s="17">
        <v>0.20158595027583801</v>
      </c>
      <c r="R12" s="17">
        <v>0.20194925933084801</v>
      </c>
      <c r="S12" s="17">
        <v>0.17613679912015601</v>
      </c>
      <c r="T12" s="17">
        <v>0.16353463682797301</v>
      </c>
      <c r="U12" s="17">
        <v>0.209020811622908</v>
      </c>
      <c r="V12" s="17">
        <v>0.15276926534080401</v>
      </c>
      <c r="W12" s="17">
        <v>0.15111107557803299</v>
      </c>
      <c r="X12" s="17">
        <v>0.16007612969704099</v>
      </c>
      <c r="Y12" s="17">
        <v>0.24487750921587001</v>
      </c>
      <c r="Z12" s="17">
        <v>0.26377318937136801</v>
      </c>
      <c r="AA12" s="17">
        <v>0.19276403725281599</v>
      </c>
      <c r="AB12" s="17">
        <v>0.13886991209674801</v>
      </c>
      <c r="AC12" s="17">
        <v>0.143998772750387</v>
      </c>
      <c r="AD12" s="17">
        <v>0.256596175684627</v>
      </c>
      <c r="AE12" s="17">
        <v>0.23021494665657299</v>
      </c>
      <c r="AF12" s="17"/>
      <c r="AG12" s="17">
        <v>0.21922996770874401</v>
      </c>
      <c r="AH12" s="17">
        <v>0.19164356916396399</v>
      </c>
      <c r="AI12" s="17">
        <v>0.15680090663663901</v>
      </c>
      <c r="AJ12" s="17">
        <v>0.18407923801727599</v>
      </c>
      <c r="AK12" s="17">
        <v>0.19579340712888901</v>
      </c>
      <c r="AL12" s="17">
        <v>0.18280168058479601</v>
      </c>
      <c r="AM12" s="17"/>
      <c r="AN12" s="17">
        <v>0.187390790977565</v>
      </c>
      <c r="AO12" s="17">
        <v>0.20946101404870199</v>
      </c>
      <c r="AP12" s="17">
        <v>0.17842276848813601</v>
      </c>
      <c r="AQ12" s="17"/>
      <c r="AR12" s="17">
        <v>0.156917165004854</v>
      </c>
      <c r="AS12" s="17">
        <v>0.25077607287414699</v>
      </c>
      <c r="AT12" s="17">
        <v>0.14858804082079999</v>
      </c>
      <c r="AU12" s="17"/>
      <c r="AV12" s="17">
        <v>0.18261862204540999</v>
      </c>
      <c r="AW12" s="17">
        <v>0.20622655555417699</v>
      </c>
      <c r="AX12" s="17">
        <v>0.164264916788881</v>
      </c>
      <c r="AY12" s="17"/>
      <c r="AZ12" s="17">
        <v>0.18228281468868801</v>
      </c>
      <c r="BA12" s="17">
        <v>0.19723882131544901</v>
      </c>
    </row>
    <row r="13" spans="2:53" x14ac:dyDescent="0.35">
      <c r="B13" s="18" t="s">
        <v>114</v>
      </c>
      <c r="C13" s="17">
        <v>4.2342038138461699E-2</v>
      </c>
      <c r="D13" s="17">
        <v>4.8652055910805597E-2</v>
      </c>
      <c r="E13" s="17">
        <v>3.6776809416508398E-2</v>
      </c>
      <c r="F13" s="17"/>
      <c r="G13" s="17">
        <v>6.5515260072660397E-2</v>
      </c>
      <c r="H13" s="17">
        <v>5.1298016994470098E-2</v>
      </c>
      <c r="I13" s="17">
        <v>5.55104859671064E-2</v>
      </c>
      <c r="J13" s="17">
        <v>5.0080477811831697E-2</v>
      </c>
      <c r="K13" s="17">
        <v>2.4742116745909901E-2</v>
      </c>
      <c r="L13" s="17">
        <v>2.5889466547899399E-2</v>
      </c>
      <c r="M13" s="17"/>
      <c r="N13" s="17">
        <v>4.6340478184403303E-2</v>
      </c>
      <c r="O13" s="17">
        <v>3.9709785570672902E-2</v>
      </c>
      <c r="P13" s="17"/>
      <c r="Q13" s="17">
        <v>3.7739864781398E-2</v>
      </c>
      <c r="R13" s="17">
        <v>3.5443590243993697E-2</v>
      </c>
      <c r="S13" s="17">
        <v>6.1494205718511302E-2</v>
      </c>
      <c r="T13" s="17">
        <v>4.24228438910315E-2</v>
      </c>
      <c r="U13" s="17">
        <v>1.9813267605658401E-2</v>
      </c>
      <c r="V13" s="17">
        <v>4.7792045906857102E-2</v>
      </c>
      <c r="W13" s="17">
        <v>4.8141658259268E-2</v>
      </c>
      <c r="X13" s="17">
        <v>3.1429285917135397E-2</v>
      </c>
      <c r="Y13" s="17">
        <v>4.1321117655406699E-2</v>
      </c>
      <c r="Z13" s="17">
        <v>7.1368424167409905E-2</v>
      </c>
      <c r="AA13" s="17">
        <v>4.7623326014583897E-2</v>
      </c>
      <c r="AB13" s="17">
        <v>4.1994449567887601E-2</v>
      </c>
      <c r="AC13" s="17">
        <v>2.8612802328589201E-2</v>
      </c>
      <c r="AD13" s="17">
        <v>0</v>
      </c>
      <c r="AE13" s="17">
        <v>2.3708612648339299E-2</v>
      </c>
      <c r="AF13" s="17"/>
      <c r="AG13" s="17">
        <v>5.5035567028409602E-2</v>
      </c>
      <c r="AH13" s="17">
        <v>4.1587145012066298E-2</v>
      </c>
      <c r="AI13" s="17">
        <v>2.4771430654242001E-2</v>
      </c>
      <c r="AJ13" s="17">
        <v>3.6133850311156401E-2</v>
      </c>
      <c r="AK13" s="17">
        <v>5.5222084519641397E-2</v>
      </c>
      <c r="AL13" s="17">
        <v>2.46591774372481E-2</v>
      </c>
      <c r="AM13" s="17"/>
      <c r="AN13" s="17">
        <v>3.6322396427322802E-2</v>
      </c>
      <c r="AO13" s="17">
        <v>5.7043158430864202E-2</v>
      </c>
      <c r="AP13" s="17">
        <v>4.67540033733349E-2</v>
      </c>
      <c r="AQ13" s="17"/>
      <c r="AR13" s="17">
        <v>6.3619375517687399E-2</v>
      </c>
      <c r="AS13" s="17">
        <v>5.47732522961989E-2</v>
      </c>
      <c r="AT13" s="17">
        <v>3.3299153214573503E-2</v>
      </c>
      <c r="AU13" s="17"/>
      <c r="AV13" s="17">
        <v>8.3324468584526495E-2</v>
      </c>
      <c r="AW13" s="17">
        <v>3.74754116972109E-2</v>
      </c>
      <c r="AX13" s="17">
        <v>4.4427411043286097E-2</v>
      </c>
      <c r="AY13" s="17"/>
      <c r="AZ13" s="17">
        <v>4.5487261797952601E-2</v>
      </c>
      <c r="BA13" s="17">
        <v>3.81687304683173E-2</v>
      </c>
    </row>
    <row r="14" spans="2:53" x14ac:dyDescent="0.35">
      <c r="B14" s="18" t="s">
        <v>115</v>
      </c>
      <c r="C14" s="17">
        <v>5.0445337027488303E-2</v>
      </c>
      <c r="D14" s="17">
        <v>5.09553469006662E-2</v>
      </c>
      <c r="E14" s="17">
        <v>4.9601262967083802E-2</v>
      </c>
      <c r="F14" s="17"/>
      <c r="G14" s="17">
        <v>3.8984202721083501E-2</v>
      </c>
      <c r="H14" s="17">
        <v>5.6463403938989999E-2</v>
      </c>
      <c r="I14" s="17">
        <v>6.0712357042152901E-2</v>
      </c>
      <c r="J14" s="17">
        <v>6.0380518573030603E-2</v>
      </c>
      <c r="K14" s="17">
        <v>3.1872786190402499E-2</v>
      </c>
      <c r="L14" s="17">
        <v>5.0309923607312797E-2</v>
      </c>
      <c r="M14" s="17"/>
      <c r="N14" s="17">
        <v>5.3931722997819197E-2</v>
      </c>
      <c r="O14" s="17">
        <v>4.8150179836868201E-2</v>
      </c>
      <c r="P14" s="17"/>
      <c r="Q14" s="17">
        <v>3.3883545331368697E-2</v>
      </c>
      <c r="R14" s="17">
        <v>4.5063535894095903E-2</v>
      </c>
      <c r="S14" s="17">
        <v>4.7715388978614E-2</v>
      </c>
      <c r="T14" s="17">
        <v>6.3116349801313296E-2</v>
      </c>
      <c r="U14" s="17">
        <v>5.9069465783740199E-2</v>
      </c>
      <c r="V14" s="17">
        <v>5.4952342008600101E-2</v>
      </c>
      <c r="W14" s="17">
        <v>3.04850859722492E-2</v>
      </c>
      <c r="X14" s="17">
        <v>4.027241742531E-2</v>
      </c>
      <c r="Y14" s="17">
        <v>5.2518144304989599E-2</v>
      </c>
      <c r="Z14" s="17">
        <v>4.7823740965821898E-2</v>
      </c>
      <c r="AA14" s="17">
        <v>8.0488826012029405E-2</v>
      </c>
      <c r="AB14" s="17">
        <v>7.1621025326021506E-2</v>
      </c>
      <c r="AC14" s="17">
        <v>5.9874761285419201E-2</v>
      </c>
      <c r="AD14" s="17">
        <v>3.8725688747707099E-2</v>
      </c>
      <c r="AE14" s="17">
        <v>9.3891855268782104E-2</v>
      </c>
      <c r="AF14" s="17"/>
      <c r="AG14" s="17">
        <v>6.7883140441957299E-2</v>
      </c>
      <c r="AH14" s="17">
        <v>3.9126433530421202E-2</v>
      </c>
      <c r="AI14" s="17">
        <v>5.43563331591395E-2</v>
      </c>
      <c r="AJ14" s="17">
        <v>6.8898931947884295E-2</v>
      </c>
      <c r="AK14" s="17">
        <v>7.3384330869416606E-2</v>
      </c>
      <c r="AL14" s="17">
        <v>4.6580839738163703E-2</v>
      </c>
      <c r="AM14" s="17"/>
      <c r="AN14" s="17">
        <v>5.5670547346822301E-2</v>
      </c>
      <c r="AO14" s="17">
        <v>6.0844918536052103E-2</v>
      </c>
      <c r="AP14" s="17">
        <v>5.2632058050182597E-2</v>
      </c>
      <c r="AQ14" s="17"/>
      <c r="AR14" s="17">
        <v>8.9307804779902897E-2</v>
      </c>
      <c r="AS14" s="17">
        <v>5.9803498694200499E-2</v>
      </c>
      <c r="AT14" s="17">
        <v>4.3829512801796103E-2</v>
      </c>
      <c r="AU14" s="17"/>
      <c r="AV14" s="17">
        <v>6.8955991089885399E-2</v>
      </c>
      <c r="AW14" s="17">
        <v>5.6630634463689197E-2</v>
      </c>
      <c r="AX14" s="17">
        <v>4.6706855685926398E-2</v>
      </c>
      <c r="AY14" s="17"/>
      <c r="AZ14" s="17">
        <v>5.2711453246417302E-2</v>
      </c>
      <c r="BA14" s="17">
        <v>4.7438491975513301E-2</v>
      </c>
    </row>
    <row r="15" spans="2:53" x14ac:dyDescent="0.35">
      <c r="B15" s="18" t="s">
        <v>116</v>
      </c>
      <c r="C15" s="17">
        <v>3.7880075980266201E-2</v>
      </c>
      <c r="D15" s="17">
        <v>4.1172114641979202E-2</v>
      </c>
      <c r="E15" s="17">
        <v>3.5033068187698503E-2</v>
      </c>
      <c r="F15" s="17"/>
      <c r="G15" s="17">
        <v>7.6662450541201105E-2</v>
      </c>
      <c r="H15" s="17">
        <v>3.7223814113474203E-2</v>
      </c>
      <c r="I15" s="17">
        <v>4.3516775742259498E-2</v>
      </c>
      <c r="J15" s="17">
        <v>3.79954136406013E-2</v>
      </c>
      <c r="K15" s="17">
        <v>2.0473454865933299E-2</v>
      </c>
      <c r="L15" s="17">
        <v>3.0093838697508202E-2</v>
      </c>
      <c r="M15" s="17"/>
      <c r="N15" s="17">
        <v>4.5925551321700599E-2</v>
      </c>
      <c r="O15" s="17">
        <v>3.2583579625877303E-2</v>
      </c>
      <c r="P15" s="17"/>
      <c r="Q15" s="17">
        <v>6.4131205735880006E-2</v>
      </c>
      <c r="R15" s="17">
        <v>3.5063599007056398E-2</v>
      </c>
      <c r="S15" s="17">
        <v>2.5883497086655698E-2</v>
      </c>
      <c r="T15" s="17">
        <v>4.4657556925898401E-2</v>
      </c>
      <c r="U15" s="17">
        <v>4.2666316170006102E-2</v>
      </c>
      <c r="V15" s="17">
        <v>3.2928982547205797E-2</v>
      </c>
      <c r="W15" s="17">
        <v>4.3583216990526003E-2</v>
      </c>
      <c r="X15" s="17">
        <v>1.42725895046199E-2</v>
      </c>
      <c r="Y15" s="17">
        <v>4.58212801524122E-2</v>
      </c>
      <c r="Z15" s="17">
        <v>1.43729479297172E-2</v>
      </c>
      <c r="AA15" s="17">
        <v>3.01352061964557E-2</v>
      </c>
      <c r="AB15" s="17">
        <v>1.4373885405178999E-2</v>
      </c>
      <c r="AC15" s="17">
        <v>0.124173112559871</v>
      </c>
      <c r="AD15" s="17">
        <v>5.5663559802695398E-2</v>
      </c>
      <c r="AE15" s="17">
        <v>4.3093626502313999E-2</v>
      </c>
      <c r="AF15" s="17"/>
      <c r="AG15" s="17">
        <v>3.3898193770785602E-2</v>
      </c>
      <c r="AH15" s="17">
        <v>3.73338196976759E-2</v>
      </c>
      <c r="AI15" s="17">
        <v>3.019671020867E-2</v>
      </c>
      <c r="AJ15" s="17">
        <v>5.4623768221746999E-2</v>
      </c>
      <c r="AK15" s="17">
        <v>1.7769450604877501E-2</v>
      </c>
      <c r="AL15" s="17">
        <v>3.86352900011308E-2</v>
      </c>
      <c r="AM15" s="17"/>
      <c r="AN15" s="17">
        <v>3.6619027957248203E-2</v>
      </c>
      <c r="AO15" s="17">
        <v>2.5847131911966099E-2</v>
      </c>
      <c r="AP15" s="17">
        <v>4.57698701110845E-2</v>
      </c>
      <c r="AQ15" s="17"/>
      <c r="AR15" s="17">
        <v>6.12399016460108E-2</v>
      </c>
      <c r="AS15" s="17">
        <v>2.0635383812134998E-2</v>
      </c>
      <c r="AT15" s="17">
        <v>4.7533057816085203E-2</v>
      </c>
      <c r="AU15" s="17"/>
      <c r="AV15" s="17">
        <v>4.4811354490562699E-2</v>
      </c>
      <c r="AW15" s="17">
        <v>2.45521622138818E-2</v>
      </c>
      <c r="AX15" s="17">
        <v>5.5790655588761798E-2</v>
      </c>
      <c r="AY15" s="17"/>
      <c r="AZ15" s="17">
        <v>4.4287199548929797E-2</v>
      </c>
      <c r="BA15" s="17">
        <v>2.9378646248240301E-2</v>
      </c>
    </row>
    <row r="16" spans="2:53" x14ac:dyDescent="0.35">
      <c r="B16" s="18" t="s">
        <v>117</v>
      </c>
      <c r="C16" s="19">
        <v>8.1251727240622296E-2</v>
      </c>
      <c r="D16" s="19">
        <v>5.1093955197293699E-2</v>
      </c>
      <c r="E16" s="19">
        <v>0.108864095369322</v>
      </c>
      <c r="F16" s="19"/>
      <c r="G16" s="19">
        <v>8.8945303262621803E-2</v>
      </c>
      <c r="H16" s="19">
        <v>7.34662010912039E-2</v>
      </c>
      <c r="I16" s="19">
        <v>5.9553813151242099E-2</v>
      </c>
      <c r="J16" s="19">
        <v>8.5269033454416804E-2</v>
      </c>
      <c r="K16" s="19">
        <v>0.112491764878657</v>
      </c>
      <c r="L16" s="19">
        <v>7.3950381199546902E-2</v>
      </c>
      <c r="M16" s="19"/>
      <c r="N16" s="19">
        <v>7.1584211027621303E-2</v>
      </c>
      <c r="O16" s="19">
        <v>8.7616045345539503E-2</v>
      </c>
      <c r="P16" s="19"/>
      <c r="Q16" s="19">
        <v>0.126323691759156</v>
      </c>
      <c r="R16" s="19">
        <v>4.1955550685286502E-2</v>
      </c>
      <c r="S16" s="19">
        <v>0.101812958623876</v>
      </c>
      <c r="T16" s="19">
        <v>9.0270541398820098E-2</v>
      </c>
      <c r="U16" s="19">
        <v>8.7436176802252699E-2</v>
      </c>
      <c r="V16" s="19">
        <v>9.2486792613338198E-2</v>
      </c>
      <c r="W16" s="19">
        <v>7.4304909945522302E-2</v>
      </c>
      <c r="X16" s="19">
        <v>5.9105547936513403E-2</v>
      </c>
      <c r="Y16" s="19">
        <v>6.8758769867706501E-2</v>
      </c>
      <c r="Z16" s="19">
        <v>7.6881727499932898E-2</v>
      </c>
      <c r="AA16" s="19">
        <v>0</v>
      </c>
      <c r="AB16" s="19">
        <v>4.9664936973742302E-2</v>
      </c>
      <c r="AC16" s="19">
        <v>2.48619944668124E-2</v>
      </c>
      <c r="AD16" s="19">
        <v>0</v>
      </c>
      <c r="AE16" s="19">
        <v>5.4532334877323597E-2</v>
      </c>
      <c r="AF16" s="19"/>
      <c r="AG16" s="19">
        <v>3.9955710229589297E-2</v>
      </c>
      <c r="AH16" s="19">
        <v>3.8111414306485403E-2</v>
      </c>
      <c r="AI16" s="19">
        <v>5.0233981745803E-2</v>
      </c>
      <c r="AJ16" s="19">
        <v>4.4132560523460901E-2</v>
      </c>
      <c r="AK16" s="19">
        <v>6.2692894371539395E-2</v>
      </c>
      <c r="AL16" s="19">
        <v>0.12446290400037199</v>
      </c>
      <c r="AM16" s="19"/>
      <c r="AN16" s="19">
        <v>5.7335652300677303E-2</v>
      </c>
      <c r="AO16" s="19">
        <v>7.2776585332667204E-2</v>
      </c>
      <c r="AP16" s="19">
        <v>4.5681746772768303E-2</v>
      </c>
      <c r="AQ16" s="19"/>
      <c r="AR16" s="19">
        <v>3.5367925547836097E-2</v>
      </c>
      <c r="AS16" s="19">
        <v>5.41613554321572E-2</v>
      </c>
      <c r="AT16" s="19">
        <v>6.8768532381817599E-2</v>
      </c>
      <c r="AU16" s="19"/>
      <c r="AV16" s="19">
        <v>3.7581656345897697E-2</v>
      </c>
      <c r="AW16" s="19">
        <v>6.1859035490647099E-2</v>
      </c>
      <c r="AX16" s="19">
        <v>5.7486821957398702E-2</v>
      </c>
      <c r="AY16" s="19"/>
      <c r="AZ16" s="19">
        <v>5.39567534323026E-2</v>
      </c>
      <c r="BA16" s="19">
        <v>0.117468650385952</v>
      </c>
    </row>
    <row r="17" spans="2:2" x14ac:dyDescent="0.35">
      <c r="B17" s="16"/>
    </row>
    <row r="18" spans="2:2" x14ac:dyDescent="0.35">
      <c r="B18" t="s">
        <v>87</v>
      </c>
    </row>
    <row r="19" spans="2:2" x14ac:dyDescent="0.35">
      <c r="B19" t="s">
        <v>88</v>
      </c>
    </row>
    <row r="21" spans="2:2" x14ac:dyDescent="0.35">
      <c r="B21" s="8" t="str">
        <f>HYPERLINK("#'Contents'!A1", "Return to Contents")</f>
        <v>Return to Contents</v>
      </c>
    </row>
  </sheetData>
  <mergeCells count="10">
    <mergeCell ref="AN5:AP5"/>
    <mergeCell ref="AR5:AT5"/>
    <mergeCell ref="AV5:AX5"/>
    <mergeCell ref="AZ5:BA5"/>
    <mergeCell ref="D2:AT2"/>
    <mergeCell ref="D5:E5"/>
    <mergeCell ref="G5:L5"/>
    <mergeCell ref="N5:O5"/>
    <mergeCell ref="Q5:AE5"/>
    <mergeCell ref="AG5:AL5"/>
  </mergeCells>
  <pageMargins left="0.7" right="0.7" top="0.75" bottom="0.75" header="0.3" footer="0.3"/>
  <pageSetup paperSize="9" orientation="portrait" horizontalDpi="300" verticalDpi="300"/>
  <drawing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B2:BA21"/>
  <sheetViews>
    <sheetView showGridLines="0" workbookViewId="0">
      <pane xSplit="2" topLeftCell="C1" activePane="topRight" state="frozen"/>
      <selection activeCell="B19" sqref="B19"/>
      <selection pane="topRight" activeCell="Z8" sqref="Z8"/>
    </sheetView>
  </sheetViews>
  <sheetFormatPr defaultColWidth="11.54296875" defaultRowHeight="14.5" x14ac:dyDescent="0.35"/>
  <cols>
    <col min="2" max="2" width="25.6328125" customWidth="1"/>
    <col min="3" max="5" width="10.6328125" customWidth="1"/>
    <col min="6" max="6" width="2.1796875" customWidth="1"/>
    <col min="7" max="12" width="10.6328125" customWidth="1"/>
    <col min="13" max="13" width="2.1796875" customWidth="1"/>
    <col min="14" max="15" width="10.6328125" customWidth="1"/>
    <col min="16" max="16" width="2.1796875" customWidth="1"/>
    <col min="17" max="31" width="10.6328125" customWidth="1"/>
    <col min="32" max="32" width="2.1796875" customWidth="1"/>
    <col min="33" max="38" width="10.6328125" customWidth="1"/>
    <col min="39" max="39" width="2.1796875" customWidth="1"/>
    <col min="40" max="42" width="10.6328125" customWidth="1"/>
    <col min="43" max="43" width="2.1796875" customWidth="1"/>
    <col min="44" max="46" width="10.6328125" customWidth="1"/>
    <col min="47" max="47" width="2.1796875" customWidth="1"/>
    <col min="48" max="50" width="10.6328125" customWidth="1"/>
    <col min="51" max="51" width="2.1796875" customWidth="1"/>
    <col min="52" max="53" width="10.6328125" customWidth="1"/>
    <col min="54" max="54" width="2.1796875" customWidth="1"/>
  </cols>
  <sheetData>
    <row r="2" spans="2:53" ht="40" customHeight="1" x14ac:dyDescent="0.35">
      <c r="D2" s="28" t="s">
        <v>120</v>
      </c>
      <c r="E2" s="24"/>
      <c r="F2" s="24"/>
      <c r="G2" s="24"/>
      <c r="H2" s="24"/>
      <c r="I2" s="24"/>
      <c r="J2" s="24"/>
      <c r="K2" s="24"/>
      <c r="L2" s="24"/>
      <c r="M2" s="24"/>
      <c r="N2" s="24"/>
      <c r="O2" s="24"/>
      <c r="P2" s="24"/>
      <c r="Q2" s="24"/>
      <c r="R2" s="24"/>
      <c r="S2" s="24"/>
      <c r="T2" s="24"/>
      <c r="U2" s="24"/>
      <c r="V2" s="24"/>
      <c r="W2" s="24"/>
      <c r="X2" s="24"/>
      <c r="Y2" s="24"/>
      <c r="Z2" s="24"/>
      <c r="AA2" s="24"/>
      <c r="AB2" s="24"/>
      <c r="AC2" s="24"/>
      <c r="AD2" s="24"/>
      <c r="AE2" s="24"/>
      <c r="AF2" s="24"/>
      <c r="AG2" s="24"/>
      <c r="AH2" s="24"/>
      <c r="AI2" s="24"/>
      <c r="AJ2" s="24"/>
      <c r="AK2" s="24"/>
      <c r="AL2" s="24"/>
      <c r="AM2" s="24"/>
      <c r="AN2" s="24"/>
      <c r="AO2" s="24"/>
      <c r="AP2" s="24"/>
      <c r="AQ2" s="24"/>
      <c r="AR2" s="24"/>
      <c r="AS2" s="24"/>
      <c r="AT2" s="24"/>
    </row>
    <row r="5" spans="2:53" ht="30" customHeight="1" x14ac:dyDescent="0.35">
      <c r="B5" s="15"/>
      <c r="C5" s="15"/>
      <c r="D5" s="27" t="s">
        <v>56</v>
      </c>
      <c r="E5" s="27"/>
      <c r="F5" s="15"/>
      <c r="G5" s="27" t="s">
        <v>57</v>
      </c>
      <c r="H5" s="27"/>
      <c r="I5" s="27"/>
      <c r="J5" s="27"/>
      <c r="K5" s="27"/>
      <c r="L5" s="27"/>
      <c r="M5" s="15"/>
      <c r="N5" s="27" t="s">
        <v>58</v>
      </c>
      <c r="O5" s="27"/>
      <c r="P5" s="15"/>
      <c r="Q5" s="27" t="s">
        <v>59</v>
      </c>
      <c r="R5" s="27"/>
      <c r="S5" s="27"/>
      <c r="T5" s="27"/>
      <c r="U5" s="27"/>
      <c r="V5" s="27"/>
      <c r="W5" s="27"/>
      <c r="X5" s="27"/>
      <c r="Y5" s="27"/>
      <c r="Z5" s="27"/>
      <c r="AA5" s="27"/>
      <c r="AB5" s="27"/>
      <c r="AC5" s="27"/>
      <c r="AD5" s="27"/>
      <c r="AE5" s="27"/>
      <c r="AF5" s="15"/>
      <c r="AG5" s="27" t="s">
        <v>60</v>
      </c>
      <c r="AH5" s="27"/>
      <c r="AI5" s="27"/>
      <c r="AJ5" s="27"/>
      <c r="AK5" s="27"/>
      <c r="AL5" s="27"/>
      <c r="AM5" s="15"/>
      <c r="AN5" s="27" t="s">
        <v>61</v>
      </c>
      <c r="AO5" s="27"/>
      <c r="AP5" s="27"/>
      <c r="AQ5" s="15"/>
      <c r="AR5" s="27" t="s">
        <v>62</v>
      </c>
      <c r="AS5" s="27"/>
      <c r="AT5" s="27"/>
      <c r="AU5" s="15"/>
      <c r="AV5" s="27" t="s">
        <v>63</v>
      </c>
      <c r="AW5" s="27"/>
      <c r="AX5" s="27"/>
      <c r="AY5" s="15"/>
      <c r="AZ5" s="27" t="s">
        <v>64</v>
      </c>
      <c r="BA5" s="27"/>
    </row>
    <row r="6" spans="2:53" ht="33" customHeight="1" x14ac:dyDescent="0.35">
      <c r="B6" t="s">
        <v>13</v>
      </c>
      <c r="C6" s="9" t="s">
        <v>14</v>
      </c>
      <c r="D6" s="12" t="s">
        <v>15</v>
      </c>
      <c r="E6" s="12" t="s">
        <v>16</v>
      </c>
      <c r="G6" s="12" t="s">
        <v>19</v>
      </c>
      <c r="H6" s="12" t="s">
        <v>20</v>
      </c>
      <c r="I6" s="12" t="s">
        <v>21</v>
      </c>
      <c r="J6" s="12" t="s">
        <v>22</v>
      </c>
      <c r="K6" s="12" t="s">
        <v>23</v>
      </c>
      <c r="L6" s="12" t="s">
        <v>24</v>
      </c>
      <c r="N6" s="12" t="s">
        <v>25</v>
      </c>
      <c r="O6" s="12" t="s">
        <v>26</v>
      </c>
      <c r="Q6" s="12" t="s">
        <v>27</v>
      </c>
      <c r="R6" s="12" t="s">
        <v>28</v>
      </c>
      <c r="S6" s="12" t="s">
        <v>29</v>
      </c>
      <c r="T6" s="12" t="s">
        <v>30</v>
      </c>
      <c r="U6" s="12" t="s">
        <v>31</v>
      </c>
      <c r="V6" s="12" t="s">
        <v>32</v>
      </c>
      <c r="W6" s="12" t="s">
        <v>33</v>
      </c>
      <c r="X6" s="12" t="s">
        <v>34</v>
      </c>
      <c r="Y6" s="12" t="s">
        <v>35</v>
      </c>
      <c r="Z6" s="12" t="s">
        <v>36</v>
      </c>
      <c r="AA6" s="12" t="s">
        <v>37</v>
      </c>
      <c r="AB6" s="12" t="s">
        <v>38</v>
      </c>
      <c r="AC6" s="12" t="s">
        <v>39</v>
      </c>
      <c r="AD6" s="12" t="s">
        <v>40</v>
      </c>
      <c r="AE6" s="12" t="s">
        <v>41</v>
      </c>
      <c r="AG6" s="12" t="s">
        <v>42</v>
      </c>
      <c r="AH6" s="12" t="s">
        <v>43</v>
      </c>
      <c r="AI6" s="12" t="s">
        <v>44</v>
      </c>
      <c r="AJ6" s="12" t="s">
        <v>45</v>
      </c>
      <c r="AK6" s="12" t="s">
        <v>46</v>
      </c>
      <c r="AL6" s="12" t="s">
        <v>47</v>
      </c>
      <c r="AN6" s="12" t="s">
        <v>48</v>
      </c>
      <c r="AO6" s="12" t="s">
        <v>49</v>
      </c>
      <c r="AP6" s="12" t="s">
        <v>50</v>
      </c>
      <c r="AR6" s="12" t="s">
        <v>51</v>
      </c>
      <c r="AS6" s="12" t="s">
        <v>52</v>
      </c>
      <c r="AT6" s="12" t="s">
        <v>53</v>
      </c>
      <c r="AV6" s="12" t="s">
        <v>51</v>
      </c>
      <c r="AW6" s="12" t="s">
        <v>52</v>
      </c>
      <c r="AX6" s="12" t="s">
        <v>53</v>
      </c>
      <c r="AZ6" s="12" t="s">
        <v>54</v>
      </c>
      <c r="BA6" s="12" t="s">
        <v>55</v>
      </c>
    </row>
    <row r="7" spans="2:53" ht="30" customHeight="1" x14ac:dyDescent="0.35">
      <c r="B7" s="10" t="s">
        <v>17</v>
      </c>
      <c r="C7" s="10">
        <v>2053</v>
      </c>
      <c r="D7" s="10">
        <v>938</v>
      </c>
      <c r="E7" s="10">
        <v>1112</v>
      </c>
      <c r="F7" s="10"/>
      <c r="G7" s="10">
        <v>192</v>
      </c>
      <c r="H7" s="10">
        <v>236</v>
      </c>
      <c r="I7" s="10">
        <v>325</v>
      </c>
      <c r="J7" s="10">
        <v>380</v>
      </c>
      <c r="K7" s="10">
        <v>348</v>
      </c>
      <c r="L7" s="10">
        <v>572</v>
      </c>
      <c r="M7" s="10"/>
      <c r="N7" s="10">
        <v>1161</v>
      </c>
      <c r="O7" s="10">
        <v>892</v>
      </c>
      <c r="P7" s="10"/>
      <c r="Q7" s="10">
        <v>175</v>
      </c>
      <c r="R7" s="10">
        <v>152</v>
      </c>
      <c r="S7" s="10">
        <v>180</v>
      </c>
      <c r="T7" s="10">
        <v>273</v>
      </c>
      <c r="U7" s="10">
        <v>217</v>
      </c>
      <c r="V7" s="10">
        <v>227</v>
      </c>
      <c r="W7" s="10">
        <v>175</v>
      </c>
      <c r="X7" s="10">
        <v>143</v>
      </c>
      <c r="Y7" s="10">
        <v>108</v>
      </c>
      <c r="Z7" s="10">
        <v>153</v>
      </c>
      <c r="AA7" s="10">
        <v>79</v>
      </c>
      <c r="AB7" s="10">
        <v>54</v>
      </c>
      <c r="AC7" s="10">
        <v>25</v>
      </c>
      <c r="AD7" s="10">
        <v>17</v>
      </c>
      <c r="AE7" s="10">
        <v>34</v>
      </c>
      <c r="AF7" s="10"/>
      <c r="AG7" s="10">
        <v>204</v>
      </c>
      <c r="AH7" s="10">
        <v>344</v>
      </c>
      <c r="AI7" s="10">
        <v>158</v>
      </c>
      <c r="AJ7" s="10">
        <v>186</v>
      </c>
      <c r="AK7" s="10">
        <v>197</v>
      </c>
      <c r="AL7" s="10">
        <v>511</v>
      </c>
      <c r="AM7" s="10"/>
      <c r="AN7" s="10">
        <v>571</v>
      </c>
      <c r="AO7" s="10">
        <v>447</v>
      </c>
      <c r="AP7" s="10">
        <v>778</v>
      </c>
      <c r="AQ7" s="10"/>
      <c r="AR7" s="10">
        <v>150</v>
      </c>
      <c r="AS7" s="10">
        <v>698</v>
      </c>
      <c r="AT7" s="10">
        <v>1093</v>
      </c>
      <c r="AU7" s="10"/>
      <c r="AV7" s="10">
        <v>166</v>
      </c>
      <c r="AW7" s="10">
        <v>999</v>
      </c>
      <c r="AX7" s="10">
        <v>770</v>
      </c>
      <c r="AY7" s="10"/>
      <c r="AZ7" s="10">
        <v>1177</v>
      </c>
      <c r="BA7" s="10">
        <v>876</v>
      </c>
    </row>
    <row r="8" spans="2:53" ht="30" customHeight="1" x14ac:dyDescent="0.35">
      <c r="B8" s="11" t="s">
        <v>18</v>
      </c>
      <c r="C8" s="11">
        <v>2053</v>
      </c>
      <c r="D8" s="11">
        <v>974</v>
      </c>
      <c r="E8" s="11">
        <v>1075</v>
      </c>
      <c r="F8" s="11"/>
      <c r="G8" s="11">
        <v>212</v>
      </c>
      <c r="H8" s="11">
        <v>302</v>
      </c>
      <c r="I8" s="11">
        <v>326</v>
      </c>
      <c r="J8" s="11">
        <v>348</v>
      </c>
      <c r="K8" s="11">
        <v>329</v>
      </c>
      <c r="L8" s="11">
        <v>535</v>
      </c>
      <c r="M8" s="11"/>
      <c r="N8" s="11">
        <v>815</v>
      </c>
      <c r="O8" s="11">
        <v>1238</v>
      </c>
      <c r="P8" s="11"/>
      <c r="Q8" s="11">
        <v>198</v>
      </c>
      <c r="R8" s="11">
        <v>168</v>
      </c>
      <c r="S8" s="11">
        <v>195</v>
      </c>
      <c r="T8" s="11">
        <v>305</v>
      </c>
      <c r="U8" s="11">
        <v>213</v>
      </c>
      <c r="V8" s="11">
        <v>216</v>
      </c>
      <c r="W8" s="11">
        <v>164</v>
      </c>
      <c r="X8" s="11">
        <v>141</v>
      </c>
      <c r="Y8" s="11">
        <v>99</v>
      </c>
      <c r="Z8" s="11">
        <v>138</v>
      </c>
      <c r="AA8" s="11">
        <v>69</v>
      </c>
      <c r="AB8" s="11">
        <v>45</v>
      </c>
      <c r="AC8" s="11">
        <v>22</v>
      </c>
      <c r="AD8" s="11">
        <v>15</v>
      </c>
      <c r="AE8" s="11">
        <v>27</v>
      </c>
      <c r="AF8" s="11"/>
      <c r="AG8" s="11">
        <v>192</v>
      </c>
      <c r="AH8" s="11">
        <v>330</v>
      </c>
      <c r="AI8" s="11">
        <v>179</v>
      </c>
      <c r="AJ8" s="11">
        <v>173</v>
      </c>
      <c r="AK8" s="11">
        <v>196</v>
      </c>
      <c r="AL8" s="11">
        <v>533</v>
      </c>
      <c r="AM8" s="11"/>
      <c r="AN8" s="11">
        <v>569</v>
      </c>
      <c r="AO8" s="11">
        <v>467</v>
      </c>
      <c r="AP8" s="11">
        <v>751</v>
      </c>
      <c r="AQ8" s="11"/>
      <c r="AR8" s="11">
        <v>162</v>
      </c>
      <c r="AS8" s="11">
        <v>689</v>
      </c>
      <c r="AT8" s="11">
        <v>1078</v>
      </c>
      <c r="AU8" s="11"/>
      <c r="AV8" s="11">
        <v>182</v>
      </c>
      <c r="AW8" s="11">
        <v>976</v>
      </c>
      <c r="AX8" s="11">
        <v>765</v>
      </c>
      <c r="AY8" s="11"/>
      <c r="AZ8" s="11">
        <v>1171</v>
      </c>
      <c r="BA8" s="11">
        <v>882</v>
      </c>
    </row>
    <row r="9" spans="2:53" x14ac:dyDescent="0.35">
      <c r="B9" s="18" t="s">
        <v>110</v>
      </c>
      <c r="C9" s="17">
        <v>0.30718490444831598</v>
      </c>
      <c r="D9" s="17">
        <v>0.28406518588136198</v>
      </c>
      <c r="E9" s="17">
        <v>0.32764022514847202</v>
      </c>
      <c r="F9" s="17"/>
      <c r="G9" s="17">
        <v>0.20321976119986301</v>
      </c>
      <c r="H9" s="17">
        <v>0.23999523591684699</v>
      </c>
      <c r="I9" s="17">
        <v>0.33040739701276201</v>
      </c>
      <c r="J9" s="17">
        <v>0.317510794004983</v>
      </c>
      <c r="K9" s="17">
        <v>0.37394813420218698</v>
      </c>
      <c r="L9" s="17">
        <v>0.32437530354105398</v>
      </c>
      <c r="M9" s="17"/>
      <c r="N9" s="17">
        <v>0.28048291265028502</v>
      </c>
      <c r="O9" s="17">
        <v>0.32476335646156601</v>
      </c>
      <c r="P9" s="17"/>
      <c r="Q9" s="17">
        <v>0.26944596105910601</v>
      </c>
      <c r="R9" s="17">
        <v>0.33422351266968198</v>
      </c>
      <c r="S9" s="17">
        <v>0.315918859908705</v>
      </c>
      <c r="T9" s="17">
        <v>0.332290014524384</v>
      </c>
      <c r="U9" s="17">
        <v>0.30899999230999498</v>
      </c>
      <c r="V9" s="17">
        <v>0.31433328256716903</v>
      </c>
      <c r="W9" s="17">
        <v>0.30288221688287897</v>
      </c>
      <c r="X9" s="17">
        <v>0.31478408688062598</v>
      </c>
      <c r="Y9" s="17">
        <v>0.35207229170809101</v>
      </c>
      <c r="Z9" s="17">
        <v>0.30393658023435</v>
      </c>
      <c r="AA9" s="17">
        <v>0.26662411282750897</v>
      </c>
      <c r="AB9" s="17">
        <v>0.28235195522407902</v>
      </c>
      <c r="AC9" s="17">
        <v>0.203389423075828</v>
      </c>
      <c r="AD9" s="17">
        <v>5.5663559802695398E-2</v>
      </c>
      <c r="AE9" s="17">
        <v>0.239426686563144</v>
      </c>
      <c r="AF9" s="17"/>
      <c r="AG9" s="17">
        <v>0.18106810246296901</v>
      </c>
      <c r="AH9" s="17">
        <v>0.39985749390244102</v>
      </c>
      <c r="AI9" s="17">
        <v>0.322944121110945</v>
      </c>
      <c r="AJ9" s="17">
        <v>0.26221904088484299</v>
      </c>
      <c r="AK9" s="17">
        <v>0.26048080126666501</v>
      </c>
      <c r="AL9" s="17">
        <v>0.33146312575832898</v>
      </c>
      <c r="AM9" s="17"/>
      <c r="AN9" s="17">
        <v>0.30841704478679199</v>
      </c>
      <c r="AO9" s="17">
        <v>0.24227333273014001</v>
      </c>
      <c r="AP9" s="17">
        <v>0.32810450917304301</v>
      </c>
      <c r="AQ9" s="17"/>
      <c r="AR9" s="17">
        <v>0.18384071799486401</v>
      </c>
      <c r="AS9" s="17">
        <v>0.17226978460709899</v>
      </c>
      <c r="AT9" s="17">
        <v>0.435765286623222</v>
      </c>
      <c r="AU9" s="17"/>
      <c r="AV9" s="17">
        <v>0.25483449052320101</v>
      </c>
      <c r="AW9" s="17">
        <v>0.27612510024523401</v>
      </c>
      <c r="AX9" s="17">
        <v>0.39191324747870698</v>
      </c>
      <c r="AY9" s="17"/>
      <c r="AZ9" s="17">
        <v>0.29596791994493399</v>
      </c>
      <c r="BA9" s="17">
        <v>0.32206840162747302</v>
      </c>
    </row>
    <row r="10" spans="2:53" x14ac:dyDescent="0.35">
      <c r="B10" s="18" t="s">
        <v>111</v>
      </c>
      <c r="C10" s="17">
        <v>0.25654192149238297</v>
      </c>
      <c r="D10" s="17">
        <v>0.26469750143992199</v>
      </c>
      <c r="E10" s="17">
        <v>0.25007064626981801</v>
      </c>
      <c r="F10" s="17"/>
      <c r="G10" s="17">
        <v>0.24851152778821201</v>
      </c>
      <c r="H10" s="17">
        <v>0.29244747746882399</v>
      </c>
      <c r="I10" s="17">
        <v>0.245617481889884</v>
      </c>
      <c r="J10" s="17">
        <v>0.24180848334852501</v>
      </c>
      <c r="K10" s="17">
        <v>0.28266189099846101</v>
      </c>
      <c r="L10" s="17">
        <v>0.239607358343677</v>
      </c>
      <c r="M10" s="17"/>
      <c r="N10" s="17">
        <v>0.26434277567429698</v>
      </c>
      <c r="O10" s="17">
        <v>0.25140646411016399</v>
      </c>
      <c r="P10" s="17"/>
      <c r="Q10" s="17">
        <v>0.198606201524576</v>
      </c>
      <c r="R10" s="17">
        <v>0.239000010325084</v>
      </c>
      <c r="S10" s="17">
        <v>0.26034447671577399</v>
      </c>
      <c r="T10" s="17">
        <v>0.27376233798785299</v>
      </c>
      <c r="U10" s="17">
        <v>0.23255209522436299</v>
      </c>
      <c r="V10" s="17">
        <v>0.29233891334425</v>
      </c>
      <c r="W10" s="17">
        <v>0.28199251341606502</v>
      </c>
      <c r="X10" s="17">
        <v>0.26592420288579799</v>
      </c>
      <c r="Y10" s="17">
        <v>0.28604402186024203</v>
      </c>
      <c r="Z10" s="17">
        <v>0.28142599880645902</v>
      </c>
      <c r="AA10" s="17">
        <v>0.27345877382460398</v>
      </c>
      <c r="AB10" s="17">
        <v>0.20264989245986401</v>
      </c>
      <c r="AC10" s="17">
        <v>0.336357964730577</v>
      </c>
      <c r="AD10" s="17">
        <v>0.33741029453767701</v>
      </c>
      <c r="AE10" s="17">
        <v>0.21134449658222601</v>
      </c>
      <c r="AF10" s="17"/>
      <c r="AG10" s="17">
        <v>0.30732653537036497</v>
      </c>
      <c r="AH10" s="17">
        <v>0.27798126285236702</v>
      </c>
      <c r="AI10" s="17">
        <v>0.24231123715486</v>
      </c>
      <c r="AJ10" s="17">
        <v>0.24620294716666</v>
      </c>
      <c r="AK10" s="17">
        <v>0.279692352361473</v>
      </c>
      <c r="AL10" s="17">
        <v>0.25390551371058601</v>
      </c>
      <c r="AM10" s="17"/>
      <c r="AN10" s="17">
        <v>0.24372897576222799</v>
      </c>
      <c r="AO10" s="17">
        <v>0.26202513829521401</v>
      </c>
      <c r="AP10" s="17">
        <v>0.273145619091547</v>
      </c>
      <c r="AQ10" s="17"/>
      <c r="AR10" s="17">
        <v>0.25526371434796202</v>
      </c>
      <c r="AS10" s="17">
        <v>0.26012345467602499</v>
      </c>
      <c r="AT10" s="17">
        <v>0.26554470902492799</v>
      </c>
      <c r="AU10" s="17"/>
      <c r="AV10" s="17">
        <v>0.28151073130755599</v>
      </c>
      <c r="AW10" s="17">
        <v>0.25510407807176</v>
      </c>
      <c r="AX10" s="17">
        <v>0.26235850709875003</v>
      </c>
      <c r="AY10" s="17"/>
      <c r="AZ10" s="17">
        <v>0.27248282670026502</v>
      </c>
      <c r="BA10" s="17">
        <v>0.23539038850923399</v>
      </c>
    </row>
    <row r="11" spans="2:53" x14ac:dyDescent="0.35">
      <c r="B11" s="18" t="s">
        <v>112</v>
      </c>
      <c r="C11" s="17">
        <v>0.21494381316591399</v>
      </c>
      <c r="D11" s="17">
        <v>0.22310946477497201</v>
      </c>
      <c r="E11" s="17">
        <v>0.20831466141933</v>
      </c>
      <c r="F11" s="17"/>
      <c r="G11" s="17">
        <v>0.26515813021304302</v>
      </c>
      <c r="H11" s="17">
        <v>0.22706956254843599</v>
      </c>
      <c r="I11" s="17">
        <v>0.19561612236718101</v>
      </c>
      <c r="J11" s="17">
        <v>0.204367055682873</v>
      </c>
      <c r="K11" s="17">
        <v>0.14062807842504399</v>
      </c>
      <c r="L11" s="17">
        <v>0.25258780151743798</v>
      </c>
      <c r="M11" s="17"/>
      <c r="N11" s="17">
        <v>0.23058215306554</v>
      </c>
      <c r="O11" s="17">
        <v>0.20464878313325699</v>
      </c>
      <c r="P11" s="17"/>
      <c r="Q11" s="17">
        <v>0.21845332249740801</v>
      </c>
      <c r="R11" s="17">
        <v>0.215309465651394</v>
      </c>
      <c r="S11" s="17">
        <v>0.181584162370968</v>
      </c>
      <c r="T11" s="17">
        <v>0.18666734603014801</v>
      </c>
      <c r="U11" s="17">
        <v>0.21453111636560901</v>
      </c>
      <c r="V11" s="17">
        <v>0.230096249662289</v>
      </c>
      <c r="W11" s="17">
        <v>0.25217766093609001</v>
      </c>
      <c r="X11" s="17">
        <v>0.193985607850268</v>
      </c>
      <c r="Y11" s="17">
        <v>0.18972021338030001</v>
      </c>
      <c r="Z11" s="17">
        <v>0.21764831075788499</v>
      </c>
      <c r="AA11" s="17">
        <v>0.21687322458689201</v>
      </c>
      <c r="AB11" s="17">
        <v>0.25712667335713801</v>
      </c>
      <c r="AC11" s="17">
        <v>0.21778128379841699</v>
      </c>
      <c r="AD11" s="17">
        <v>0.30769105345033698</v>
      </c>
      <c r="AE11" s="17">
        <v>0.208807496434328</v>
      </c>
      <c r="AF11" s="17"/>
      <c r="AG11" s="17">
        <v>0.26981775227993399</v>
      </c>
      <c r="AH11" s="17">
        <v>0.177095064235026</v>
      </c>
      <c r="AI11" s="17">
        <v>0.21468285348611499</v>
      </c>
      <c r="AJ11" s="17">
        <v>0.26681499569000799</v>
      </c>
      <c r="AK11" s="17">
        <v>0.219406259364652</v>
      </c>
      <c r="AL11" s="17">
        <v>0.21304704959922699</v>
      </c>
      <c r="AM11" s="17"/>
      <c r="AN11" s="17">
        <v>0.24788136389632201</v>
      </c>
      <c r="AO11" s="17">
        <v>0.23374932248694</v>
      </c>
      <c r="AP11" s="17">
        <v>0.214050040925783</v>
      </c>
      <c r="AQ11" s="17"/>
      <c r="AR11" s="17">
        <v>0.23374071178022701</v>
      </c>
      <c r="AS11" s="17">
        <v>0.30016577575536302</v>
      </c>
      <c r="AT11" s="17">
        <v>0.15567400996769301</v>
      </c>
      <c r="AU11" s="17"/>
      <c r="AV11" s="17">
        <v>0.21914655365656799</v>
      </c>
      <c r="AW11" s="17">
        <v>0.26140852247792801</v>
      </c>
      <c r="AX11" s="17">
        <v>0.16357795238067199</v>
      </c>
      <c r="AY11" s="17"/>
      <c r="AZ11" s="17">
        <v>0.233168708718891</v>
      </c>
      <c r="BA11" s="17">
        <v>0.190761718461993</v>
      </c>
    </row>
    <row r="12" spans="2:53" x14ac:dyDescent="0.35">
      <c r="B12" s="18" t="s">
        <v>113</v>
      </c>
      <c r="C12" s="17">
        <v>0.101894021986111</v>
      </c>
      <c r="D12" s="17">
        <v>0.102321941285</v>
      </c>
      <c r="E12" s="17">
        <v>0.10187070906297201</v>
      </c>
      <c r="F12" s="17"/>
      <c r="G12" s="17">
        <v>0.11508783286556</v>
      </c>
      <c r="H12" s="17">
        <v>7.1924743515881906E-2</v>
      </c>
      <c r="I12" s="17">
        <v>0.120538991922751</v>
      </c>
      <c r="J12" s="17">
        <v>0.12521391103051499</v>
      </c>
      <c r="K12" s="17">
        <v>7.7430210812071396E-2</v>
      </c>
      <c r="L12" s="17">
        <v>0.10212567180891199</v>
      </c>
      <c r="M12" s="17"/>
      <c r="N12" s="17">
        <v>9.6074871054986299E-2</v>
      </c>
      <c r="O12" s="17">
        <v>0.10572488472378</v>
      </c>
      <c r="P12" s="17"/>
      <c r="Q12" s="17">
        <v>9.4131742380649294E-2</v>
      </c>
      <c r="R12" s="17">
        <v>0.13874170890357701</v>
      </c>
      <c r="S12" s="17">
        <v>0.10398342821777599</v>
      </c>
      <c r="T12" s="17">
        <v>0.110915682701049</v>
      </c>
      <c r="U12" s="17">
        <v>0.11644866774740099</v>
      </c>
      <c r="V12" s="17">
        <v>8.3415421424469893E-2</v>
      </c>
      <c r="W12" s="17">
        <v>5.1563546562912503E-2</v>
      </c>
      <c r="X12" s="17">
        <v>0.14106046798271701</v>
      </c>
      <c r="Y12" s="17">
        <v>9.9682976439415399E-2</v>
      </c>
      <c r="Z12" s="17">
        <v>9.6726666322392796E-2</v>
      </c>
      <c r="AA12" s="17">
        <v>9.1581424963721805E-2</v>
      </c>
      <c r="AB12" s="17">
        <v>5.8492106193265898E-2</v>
      </c>
      <c r="AC12" s="17">
        <v>0</v>
      </c>
      <c r="AD12" s="17">
        <v>5.03317521864627E-2</v>
      </c>
      <c r="AE12" s="17">
        <v>0.14956077478178401</v>
      </c>
      <c r="AF12" s="17"/>
      <c r="AG12" s="17">
        <v>9.5036890905566496E-2</v>
      </c>
      <c r="AH12" s="17">
        <v>8.3619489520606605E-2</v>
      </c>
      <c r="AI12" s="17">
        <v>7.9042625723974705E-2</v>
      </c>
      <c r="AJ12" s="17">
        <v>0.11997338306366501</v>
      </c>
      <c r="AK12" s="17">
        <v>0.103905576041274</v>
      </c>
      <c r="AL12" s="17">
        <v>0.10288337906959399</v>
      </c>
      <c r="AM12" s="17"/>
      <c r="AN12" s="17">
        <v>8.8647659322529507E-2</v>
      </c>
      <c r="AO12" s="17">
        <v>0.124078519237282</v>
      </c>
      <c r="AP12" s="17">
        <v>8.8823554135207497E-2</v>
      </c>
      <c r="AQ12" s="17"/>
      <c r="AR12" s="17">
        <v>0.103753141652091</v>
      </c>
      <c r="AS12" s="17">
        <v>0.146146166603907</v>
      </c>
      <c r="AT12" s="17">
        <v>6.30616020166649E-2</v>
      </c>
      <c r="AU12" s="17"/>
      <c r="AV12" s="17">
        <v>9.0448171438545097E-2</v>
      </c>
      <c r="AW12" s="17">
        <v>0.113172685060352</v>
      </c>
      <c r="AX12" s="17">
        <v>7.9460901357915406E-2</v>
      </c>
      <c r="AY12" s="17"/>
      <c r="AZ12" s="17">
        <v>8.5095341972831195E-2</v>
      </c>
      <c r="BA12" s="17">
        <v>0.12418371192157</v>
      </c>
    </row>
    <row r="13" spans="2:53" x14ac:dyDescent="0.35">
      <c r="B13" s="18" t="s">
        <v>114</v>
      </c>
      <c r="C13" s="17">
        <v>4.6302336026460299E-2</v>
      </c>
      <c r="D13" s="17">
        <v>5.1965004555772402E-2</v>
      </c>
      <c r="E13" s="17">
        <v>4.13377433458961E-2</v>
      </c>
      <c r="F13" s="17"/>
      <c r="G13" s="17">
        <v>6.9849741001022495E-2</v>
      </c>
      <c r="H13" s="17">
        <v>7.8670614581273404E-2</v>
      </c>
      <c r="I13" s="17">
        <v>3.66491757216331E-2</v>
      </c>
      <c r="J13" s="17">
        <v>3.4843195057449199E-2</v>
      </c>
      <c r="K13" s="17">
        <v>4.3235361058017702E-2</v>
      </c>
      <c r="L13" s="17">
        <v>3.3914016484501298E-2</v>
      </c>
      <c r="M13" s="17"/>
      <c r="N13" s="17">
        <v>5.0446344104270797E-2</v>
      </c>
      <c r="O13" s="17">
        <v>4.3574253129524898E-2</v>
      </c>
      <c r="P13" s="17"/>
      <c r="Q13" s="17">
        <v>5.6710970085149803E-2</v>
      </c>
      <c r="R13" s="17">
        <v>2.1600838883950299E-2</v>
      </c>
      <c r="S13" s="17">
        <v>5.70961910635868E-2</v>
      </c>
      <c r="T13" s="17">
        <v>4.4021213184007403E-2</v>
      </c>
      <c r="U13" s="17">
        <v>5.1250888810993898E-2</v>
      </c>
      <c r="V13" s="17">
        <v>1.8294534148136098E-2</v>
      </c>
      <c r="W13" s="17">
        <v>5.2670072105828997E-2</v>
      </c>
      <c r="X13" s="17">
        <v>5.4445335613005699E-2</v>
      </c>
      <c r="Y13" s="17">
        <v>2.7264950671325599E-2</v>
      </c>
      <c r="Z13" s="17">
        <v>3.8104405226225602E-2</v>
      </c>
      <c r="AA13" s="17">
        <v>8.8026148059982504E-2</v>
      </c>
      <c r="AB13" s="17">
        <v>0.108237961637276</v>
      </c>
      <c r="AC13" s="17">
        <v>5.6921392777069799E-2</v>
      </c>
      <c r="AD13" s="17">
        <v>7.9055606179380997E-2</v>
      </c>
      <c r="AE13" s="17">
        <v>0.11333900175624601</v>
      </c>
      <c r="AF13" s="17"/>
      <c r="AG13" s="17">
        <v>6.3252797048484799E-2</v>
      </c>
      <c r="AH13" s="17">
        <v>2.37468009616927E-2</v>
      </c>
      <c r="AI13" s="17">
        <v>7.8930726231398796E-2</v>
      </c>
      <c r="AJ13" s="17">
        <v>4.7045239023444499E-2</v>
      </c>
      <c r="AK13" s="17">
        <v>8.0137260228558202E-2</v>
      </c>
      <c r="AL13" s="17">
        <v>2.3336409683078901E-2</v>
      </c>
      <c r="AM13" s="17"/>
      <c r="AN13" s="17">
        <v>5.5655767352470902E-2</v>
      </c>
      <c r="AO13" s="17">
        <v>5.7980642488302897E-2</v>
      </c>
      <c r="AP13" s="17">
        <v>4.5563976815073001E-2</v>
      </c>
      <c r="AQ13" s="17"/>
      <c r="AR13" s="17">
        <v>0.112502188087373</v>
      </c>
      <c r="AS13" s="17">
        <v>5.6722365577169802E-2</v>
      </c>
      <c r="AT13" s="17">
        <v>3.16609739461002E-2</v>
      </c>
      <c r="AU13" s="17"/>
      <c r="AV13" s="17">
        <v>6.5794795320951602E-2</v>
      </c>
      <c r="AW13" s="17">
        <v>4.6345680495176997E-2</v>
      </c>
      <c r="AX13" s="17">
        <v>4.0334124735251699E-2</v>
      </c>
      <c r="AY13" s="17"/>
      <c r="AZ13" s="17">
        <v>5.9369506323403397E-2</v>
      </c>
      <c r="BA13" s="17">
        <v>2.8963880027390199E-2</v>
      </c>
    </row>
    <row r="14" spans="2:53" x14ac:dyDescent="0.35">
      <c r="B14" s="18" t="s">
        <v>115</v>
      </c>
      <c r="C14" s="17">
        <v>2.6889124059913502E-2</v>
      </c>
      <c r="D14" s="17">
        <v>3.1051386776969999E-2</v>
      </c>
      <c r="E14" s="17">
        <v>2.26520096391221E-2</v>
      </c>
      <c r="F14" s="17"/>
      <c r="G14" s="17">
        <v>3.6006426783077999E-2</v>
      </c>
      <c r="H14" s="17">
        <v>3.6740520422322398E-2</v>
      </c>
      <c r="I14" s="17">
        <v>3.0948821588101302E-2</v>
      </c>
      <c r="J14" s="17">
        <v>1.59744473835184E-2</v>
      </c>
      <c r="K14" s="17">
        <v>2.7818201141204101E-2</v>
      </c>
      <c r="L14" s="17">
        <v>2.1777577997103999E-2</v>
      </c>
      <c r="M14" s="17"/>
      <c r="N14" s="17">
        <v>3.35215836623542E-2</v>
      </c>
      <c r="O14" s="17">
        <v>2.2522844056040499E-2</v>
      </c>
      <c r="P14" s="17"/>
      <c r="Q14" s="17">
        <v>3.0555402810380501E-2</v>
      </c>
      <c r="R14" s="17">
        <v>1.09729174662392E-2</v>
      </c>
      <c r="S14" s="17">
        <v>2.1381256227355299E-2</v>
      </c>
      <c r="T14" s="17">
        <v>2.3773981287754001E-2</v>
      </c>
      <c r="U14" s="17">
        <v>2.54861704852066E-2</v>
      </c>
      <c r="V14" s="17">
        <v>1.7283919647678E-2</v>
      </c>
      <c r="W14" s="17">
        <v>3.5231543864122E-2</v>
      </c>
      <c r="X14" s="17">
        <v>2.1084134782095702E-2</v>
      </c>
      <c r="Y14" s="17">
        <v>3.1429880228534199E-2</v>
      </c>
      <c r="Z14" s="17">
        <v>4.0709516110230097E-2</v>
      </c>
      <c r="AA14" s="17">
        <v>3.3907411013638797E-2</v>
      </c>
      <c r="AB14" s="17">
        <v>4.4592750480362701E-2</v>
      </c>
      <c r="AC14" s="17">
        <v>0.159133440333287</v>
      </c>
      <c r="AD14" s="17">
        <v>9.2480066146563705E-2</v>
      </c>
      <c r="AE14" s="17">
        <v>0</v>
      </c>
      <c r="AF14" s="17"/>
      <c r="AG14" s="17">
        <v>6.1566570936918003E-2</v>
      </c>
      <c r="AH14" s="17">
        <v>1.20863793721018E-2</v>
      </c>
      <c r="AI14" s="17">
        <v>4.3596278227547101E-2</v>
      </c>
      <c r="AJ14" s="17">
        <v>2.2404135406026301E-2</v>
      </c>
      <c r="AK14" s="17">
        <v>4.9612165768064903E-2</v>
      </c>
      <c r="AL14" s="17">
        <v>9.3830995319493706E-3</v>
      </c>
      <c r="AM14" s="17"/>
      <c r="AN14" s="17">
        <v>2.6885746573739301E-2</v>
      </c>
      <c r="AO14" s="17">
        <v>3.3639240333674998E-2</v>
      </c>
      <c r="AP14" s="17">
        <v>2.9358438875108899E-2</v>
      </c>
      <c r="AQ14" s="17"/>
      <c r="AR14" s="17">
        <v>8.4620918084275201E-2</v>
      </c>
      <c r="AS14" s="17">
        <v>3.6189462151411597E-2</v>
      </c>
      <c r="AT14" s="17">
        <v>1.5361664069026001E-2</v>
      </c>
      <c r="AU14" s="17"/>
      <c r="AV14" s="17">
        <v>6.8077928423291398E-2</v>
      </c>
      <c r="AW14" s="17">
        <v>2.6356582719492799E-2</v>
      </c>
      <c r="AX14" s="17">
        <v>2.2348914612206901E-2</v>
      </c>
      <c r="AY14" s="17"/>
      <c r="AZ14" s="17">
        <v>3.2150078152178602E-2</v>
      </c>
      <c r="BA14" s="17">
        <v>1.9908513953132902E-2</v>
      </c>
    </row>
    <row r="15" spans="2:53" x14ac:dyDescent="0.35">
      <c r="B15" s="18" t="s">
        <v>116</v>
      </c>
      <c r="C15" s="17">
        <v>1.8821373603723199E-2</v>
      </c>
      <c r="D15" s="17">
        <v>2.2618414626133398E-2</v>
      </c>
      <c r="E15" s="17">
        <v>1.54486998842261E-2</v>
      </c>
      <c r="F15" s="17"/>
      <c r="G15" s="17">
        <v>3.7389055870173001E-2</v>
      </c>
      <c r="H15" s="17">
        <v>2.4667284261785601E-2</v>
      </c>
      <c r="I15" s="17">
        <v>1.43742906745261E-2</v>
      </c>
      <c r="J15" s="17">
        <v>2.16324669176566E-2</v>
      </c>
      <c r="K15" s="17">
        <v>2.02887406072116E-2</v>
      </c>
      <c r="L15" s="17">
        <v>8.1343876296234296E-3</v>
      </c>
      <c r="M15" s="17"/>
      <c r="N15" s="17">
        <v>1.84588196428923E-2</v>
      </c>
      <c r="O15" s="17">
        <v>1.90600500833988E-2</v>
      </c>
      <c r="P15" s="17"/>
      <c r="Q15" s="17">
        <v>5.3704942956921499E-2</v>
      </c>
      <c r="R15" s="17">
        <v>1.32231313129065E-2</v>
      </c>
      <c r="S15" s="17">
        <v>2.3039147721629901E-2</v>
      </c>
      <c r="T15" s="17">
        <v>1.0364700461115499E-2</v>
      </c>
      <c r="U15" s="17">
        <v>2.4180363768592901E-2</v>
      </c>
      <c r="V15" s="17">
        <v>1.2738849571087899E-2</v>
      </c>
      <c r="W15" s="17">
        <v>4.6295129061932399E-3</v>
      </c>
      <c r="X15" s="17">
        <v>0</v>
      </c>
      <c r="Y15" s="17">
        <v>0</v>
      </c>
      <c r="Z15" s="17">
        <v>2.1448522542457899E-2</v>
      </c>
      <c r="AA15" s="17">
        <v>2.95289047236519E-2</v>
      </c>
      <c r="AB15" s="17">
        <v>4.6548660648014203E-2</v>
      </c>
      <c r="AC15" s="17">
        <v>2.6416495284821501E-2</v>
      </c>
      <c r="AD15" s="17">
        <v>7.7367667696882997E-2</v>
      </c>
      <c r="AE15" s="17">
        <v>2.2989209004948E-2</v>
      </c>
      <c r="AF15" s="17"/>
      <c r="AG15" s="17">
        <v>1.4853511394123E-2</v>
      </c>
      <c r="AH15" s="17">
        <v>1.1513425678847999E-2</v>
      </c>
      <c r="AI15" s="17">
        <v>4.24107661666232E-3</v>
      </c>
      <c r="AJ15" s="17">
        <v>2.1019355264510601E-2</v>
      </c>
      <c r="AK15" s="17">
        <v>6.7655849693128399E-3</v>
      </c>
      <c r="AL15" s="17">
        <v>2.5170251971648998E-2</v>
      </c>
      <c r="AM15" s="17"/>
      <c r="AN15" s="17">
        <v>1.36680656674429E-2</v>
      </c>
      <c r="AO15" s="17">
        <v>2.37772744000475E-2</v>
      </c>
      <c r="AP15" s="17">
        <v>1.28265770215938E-2</v>
      </c>
      <c r="AQ15" s="17"/>
      <c r="AR15" s="17">
        <v>2.1599019467472499E-2</v>
      </c>
      <c r="AS15" s="17">
        <v>1.4889684902293299E-2</v>
      </c>
      <c r="AT15" s="17">
        <v>1.95356274272292E-2</v>
      </c>
      <c r="AU15" s="17"/>
      <c r="AV15" s="17">
        <v>1.60160098941796E-2</v>
      </c>
      <c r="AW15" s="17">
        <v>1.1483373304751E-2</v>
      </c>
      <c r="AX15" s="17">
        <v>2.5634916302403499E-2</v>
      </c>
      <c r="AY15" s="17"/>
      <c r="AZ15" s="17">
        <v>1.1635478759552099E-2</v>
      </c>
      <c r="BA15" s="17">
        <v>2.8356132754964399E-2</v>
      </c>
    </row>
    <row r="16" spans="2:53" x14ac:dyDescent="0.35">
      <c r="B16" s="18" t="s">
        <v>117</v>
      </c>
      <c r="C16" s="19">
        <v>2.7422505217180301E-2</v>
      </c>
      <c r="D16" s="19">
        <v>2.01711006598684E-2</v>
      </c>
      <c r="E16" s="19">
        <v>3.2665305230163998E-2</v>
      </c>
      <c r="F16" s="19"/>
      <c r="G16" s="19">
        <v>2.4777524279048401E-2</v>
      </c>
      <c r="H16" s="19">
        <v>2.8484561284629902E-2</v>
      </c>
      <c r="I16" s="19">
        <v>2.5847718823161499E-2</v>
      </c>
      <c r="J16" s="19">
        <v>3.8649646574479599E-2</v>
      </c>
      <c r="K16" s="19">
        <v>3.3989382755803203E-2</v>
      </c>
      <c r="L16" s="19">
        <v>1.7477882677689301E-2</v>
      </c>
      <c r="M16" s="19"/>
      <c r="N16" s="19">
        <v>2.6090540145374E-2</v>
      </c>
      <c r="O16" s="19">
        <v>2.82993643022692E-2</v>
      </c>
      <c r="P16" s="19"/>
      <c r="Q16" s="19">
        <v>7.8391456685809394E-2</v>
      </c>
      <c r="R16" s="19">
        <v>2.6928414787166201E-2</v>
      </c>
      <c r="S16" s="19">
        <v>3.6652477774204502E-2</v>
      </c>
      <c r="T16" s="19">
        <v>1.8204723823689799E-2</v>
      </c>
      <c r="U16" s="19">
        <v>2.6550705287838601E-2</v>
      </c>
      <c r="V16" s="19">
        <v>3.1498829634920199E-2</v>
      </c>
      <c r="W16" s="19">
        <v>1.8852933325909101E-2</v>
      </c>
      <c r="X16" s="19">
        <v>8.7161640054899195E-3</v>
      </c>
      <c r="Y16" s="19">
        <v>1.3785665712092301E-2</v>
      </c>
      <c r="Z16" s="19">
        <v>0</v>
      </c>
      <c r="AA16" s="19">
        <v>0</v>
      </c>
      <c r="AB16" s="19">
        <v>0</v>
      </c>
      <c r="AC16" s="19">
        <v>0</v>
      </c>
      <c r="AD16" s="19">
        <v>0</v>
      </c>
      <c r="AE16" s="19">
        <v>5.4532334877323597E-2</v>
      </c>
      <c r="AF16" s="19"/>
      <c r="AG16" s="19">
        <v>7.0778396016393597E-3</v>
      </c>
      <c r="AH16" s="19">
        <v>1.4100083476915401E-2</v>
      </c>
      <c r="AI16" s="19">
        <v>1.4251081448497301E-2</v>
      </c>
      <c r="AJ16" s="19">
        <v>1.4320903500842801E-2</v>
      </c>
      <c r="AK16" s="19">
        <v>0</v>
      </c>
      <c r="AL16" s="19">
        <v>4.0811170675586303E-2</v>
      </c>
      <c r="AM16" s="19"/>
      <c r="AN16" s="19">
        <v>1.51153766384744E-2</v>
      </c>
      <c r="AO16" s="19">
        <v>2.2476530028399399E-2</v>
      </c>
      <c r="AP16" s="19">
        <v>8.1272839626433998E-3</v>
      </c>
      <c r="AQ16" s="19"/>
      <c r="AR16" s="19">
        <v>4.6795885857348002E-3</v>
      </c>
      <c r="AS16" s="19">
        <v>1.34933057267314E-2</v>
      </c>
      <c r="AT16" s="19">
        <v>1.33961269251363E-2</v>
      </c>
      <c r="AU16" s="19"/>
      <c r="AV16" s="19">
        <v>4.1713194357065903E-3</v>
      </c>
      <c r="AW16" s="19">
        <v>1.00039776253053E-2</v>
      </c>
      <c r="AX16" s="19">
        <v>1.4371436034092799E-2</v>
      </c>
      <c r="AY16" s="19"/>
      <c r="AZ16" s="19">
        <v>1.0130139427944201E-2</v>
      </c>
      <c r="BA16" s="19">
        <v>5.0367252744243002E-2</v>
      </c>
    </row>
    <row r="17" spans="2:2" x14ac:dyDescent="0.35">
      <c r="B17" s="16"/>
    </row>
    <row r="18" spans="2:2" x14ac:dyDescent="0.35">
      <c r="B18" t="s">
        <v>87</v>
      </c>
    </row>
    <row r="19" spans="2:2" x14ac:dyDescent="0.35">
      <c r="B19" t="s">
        <v>88</v>
      </c>
    </row>
    <row r="21" spans="2:2" x14ac:dyDescent="0.35">
      <c r="B21" s="8" t="str">
        <f>HYPERLINK("#'Contents'!A1", "Return to Contents")</f>
        <v>Return to Contents</v>
      </c>
    </row>
  </sheetData>
  <mergeCells count="10">
    <mergeCell ref="AN5:AP5"/>
    <mergeCell ref="AR5:AT5"/>
    <mergeCell ref="AV5:AX5"/>
    <mergeCell ref="AZ5:BA5"/>
    <mergeCell ref="D2:AT2"/>
    <mergeCell ref="D5:E5"/>
    <mergeCell ref="G5:L5"/>
    <mergeCell ref="N5:O5"/>
    <mergeCell ref="Q5:AE5"/>
    <mergeCell ref="AG5:AL5"/>
  </mergeCells>
  <pageMargins left="0.7" right="0.7" top="0.75" bottom="0.75" header="0.3" footer="0.3"/>
  <pageSetup paperSize="9" orientation="portrait" horizontalDpi="300" verticalDpi="300"/>
  <drawing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B2:BA21"/>
  <sheetViews>
    <sheetView showGridLines="0" workbookViewId="0">
      <pane xSplit="2" topLeftCell="C1" activePane="topRight" state="frozen"/>
      <selection activeCell="B19" sqref="B19"/>
      <selection pane="topRight" activeCell="AC18" sqref="AC18"/>
    </sheetView>
  </sheetViews>
  <sheetFormatPr defaultColWidth="11.54296875" defaultRowHeight="14.5" x14ac:dyDescent="0.35"/>
  <cols>
    <col min="2" max="2" width="25.6328125" customWidth="1"/>
    <col min="3" max="5" width="10.6328125" customWidth="1"/>
    <col min="6" max="6" width="2.1796875" customWidth="1"/>
    <col min="7" max="12" width="10.6328125" customWidth="1"/>
    <col min="13" max="13" width="2.1796875" customWidth="1"/>
    <col min="14" max="15" width="10.6328125" customWidth="1"/>
    <col min="16" max="16" width="2.1796875" customWidth="1"/>
    <col min="17" max="31" width="10.6328125" customWidth="1"/>
    <col min="32" max="32" width="2.1796875" customWidth="1"/>
    <col min="33" max="38" width="10.6328125" customWidth="1"/>
    <col min="39" max="39" width="2.1796875" customWidth="1"/>
    <col min="40" max="42" width="10.6328125" customWidth="1"/>
    <col min="43" max="43" width="2.1796875" customWidth="1"/>
    <col min="44" max="46" width="10.6328125" customWidth="1"/>
    <col min="47" max="47" width="2.1796875" customWidth="1"/>
    <col min="48" max="50" width="10.6328125" customWidth="1"/>
    <col min="51" max="51" width="2.1796875" customWidth="1"/>
    <col min="52" max="53" width="10.6328125" customWidth="1"/>
    <col min="54" max="54" width="2.1796875" customWidth="1"/>
  </cols>
  <sheetData>
    <row r="2" spans="2:53" ht="40" customHeight="1" x14ac:dyDescent="0.35">
      <c r="D2" s="28" t="s">
        <v>121</v>
      </c>
      <c r="E2" s="24"/>
      <c r="F2" s="24"/>
      <c r="G2" s="24"/>
      <c r="H2" s="24"/>
      <c r="I2" s="24"/>
      <c r="J2" s="24"/>
      <c r="K2" s="24"/>
      <c r="L2" s="24"/>
      <c r="M2" s="24"/>
      <c r="N2" s="24"/>
      <c r="O2" s="24"/>
      <c r="P2" s="24"/>
      <c r="Q2" s="24"/>
      <c r="R2" s="24"/>
      <c r="S2" s="24"/>
      <c r="T2" s="24"/>
      <c r="U2" s="24"/>
      <c r="V2" s="24"/>
      <c r="W2" s="24"/>
      <c r="X2" s="24"/>
      <c r="Y2" s="24"/>
      <c r="Z2" s="24"/>
      <c r="AA2" s="24"/>
      <c r="AB2" s="24"/>
      <c r="AC2" s="24"/>
      <c r="AD2" s="24"/>
      <c r="AE2" s="24"/>
      <c r="AF2" s="24"/>
      <c r="AG2" s="24"/>
      <c r="AH2" s="24"/>
      <c r="AI2" s="24"/>
      <c r="AJ2" s="24"/>
      <c r="AK2" s="24"/>
      <c r="AL2" s="24"/>
      <c r="AM2" s="24"/>
      <c r="AN2" s="24"/>
      <c r="AO2" s="24"/>
      <c r="AP2" s="24"/>
      <c r="AQ2" s="24"/>
      <c r="AR2" s="24"/>
      <c r="AS2" s="24"/>
      <c r="AT2" s="24"/>
    </row>
    <row r="5" spans="2:53" ht="30" customHeight="1" x14ac:dyDescent="0.35">
      <c r="B5" s="15"/>
      <c r="C5" s="15"/>
      <c r="D5" s="27" t="s">
        <v>56</v>
      </c>
      <c r="E5" s="27"/>
      <c r="F5" s="15"/>
      <c r="G5" s="27" t="s">
        <v>57</v>
      </c>
      <c r="H5" s="27"/>
      <c r="I5" s="27"/>
      <c r="J5" s="27"/>
      <c r="K5" s="27"/>
      <c r="L5" s="27"/>
      <c r="M5" s="15"/>
      <c r="N5" s="27" t="s">
        <v>58</v>
      </c>
      <c r="O5" s="27"/>
      <c r="P5" s="15"/>
      <c r="Q5" s="27" t="s">
        <v>59</v>
      </c>
      <c r="R5" s="27"/>
      <c r="S5" s="27"/>
      <c r="T5" s="27"/>
      <c r="U5" s="27"/>
      <c r="V5" s="27"/>
      <c r="W5" s="27"/>
      <c r="X5" s="27"/>
      <c r="Y5" s="27"/>
      <c r="Z5" s="27"/>
      <c r="AA5" s="27"/>
      <c r="AB5" s="27"/>
      <c r="AC5" s="27"/>
      <c r="AD5" s="27"/>
      <c r="AE5" s="27"/>
      <c r="AF5" s="15"/>
      <c r="AG5" s="27" t="s">
        <v>60</v>
      </c>
      <c r="AH5" s="27"/>
      <c r="AI5" s="27"/>
      <c r="AJ5" s="27"/>
      <c r="AK5" s="27"/>
      <c r="AL5" s="27"/>
      <c r="AM5" s="15"/>
      <c r="AN5" s="27" t="s">
        <v>61</v>
      </c>
      <c r="AO5" s="27"/>
      <c r="AP5" s="27"/>
      <c r="AQ5" s="15"/>
      <c r="AR5" s="27" t="s">
        <v>62</v>
      </c>
      <c r="AS5" s="27"/>
      <c r="AT5" s="27"/>
      <c r="AU5" s="15"/>
      <c r="AV5" s="27" t="s">
        <v>63</v>
      </c>
      <c r="AW5" s="27"/>
      <c r="AX5" s="27"/>
      <c r="AY5" s="15"/>
      <c r="AZ5" s="27" t="s">
        <v>64</v>
      </c>
      <c r="BA5" s="27"/>
    </row>
    <row r="6" spans="2:53" ht="33" customHeight="1" x14ac:dyDescent="0.35">
      <c r="B6" t="s">
        <v>13</v>
      </c>
      <c r="C6" s="9" t="s">
        <v>14</v>
      </c>
      <c r="D6" s="12" t="s">
        <v>15</v>
      </c>
      <c r="E6" s="12" t="s">
        <v>16</v>
      </c>
      <c r="G6" s="12" t="s">
        <v>19</v>
      </c>
      <c r="H6" s="12" t="s">
        <v>20</v>
      </c>
      <c r="I6" s="12" t="s">
        <v>21</v>
      </c>
      <c r="J6" s="12" t="s">
        <v>22</v>
      </c>
      <c r="K6" s="12" t="s">
        <v>23</v>
      </c>
      <c r="L6" s="12" t="s">
        <v>24</v>
      </c>
      <c r="N6" s="12" t="s">
        <v>25</v>
      </c>
      <c r="O6" s="12" t="s">
        <v>26</v>
      </c>
      <c r="Q6" s="12" t="s">
        <v>27</v>
      </c>
      <c r="R6" s="12" t="s">
        <v>28</v>
      </c>
      <c r="S6" s="12" t="s">
        <v>29</v>
      </c>
      <c r="T6" s="12" t="s">
        <v>30</v>
      </c>
      <c r="U6" s="12" t="s">
        <v>31</v>
      </c>
      <c r="V6" s="12" t="s">
        <v>32</v>
      </c>
      <c r="W6" s="12" t="s">
        <v>33</v>
      </c>
      <c r="X6" s="12" t="s">
        <v>34</v>
      </c>
      <c r="Y6" s="12" t="s">
        <v>35</v>
      </c>
      <c r="Z6" s="12" t="s">
        <v>36</v>
      </c>
      <c r="AA6" s="12" t="s">
        <v>37</v>
      </c>
      <c r="AB6" s="12" t="s">
        <v>38</v>
      </c>
      <c r="AC6" s="12" t="s">
        <v>39</v>
      </c>
      <c r="AD6" s="12" t="s">
        <v>40</v>
      </c>
      <c r="AE6" s="12" t="s">
        <v>41</v>
      </c>
      <c r="AG6" s="12" t="s">
        <v>42</v>
      </c>
      <c r="AH6" s="12" t="s">
        <v>43</v>
      </c>
      <c r="AI6" s="12" t="s">
        <v>44</v>
      </c>
      <c r="AJ6" s="12" t="s">
        <v>45</v>
      </c>
      <c r="AK6" s="12" t="s">
        <v>46</v>
      </c>
      <c r="AL6" s="12" t="s">
        <v>47</v>
      </c>
      <c r="AN6" s="12" t="s">
        <v>48</v>
      </c>
      <c r="AO6" s="12" t="s">
        <v>49</v>
      </c>
      <c r="AP6" s="12" t="s">
        <v>50</v>
      </c>
      <c r="AR6" s="12" t="s">
        <v>51</v>
      </c>
      <c r="AS6" s="12" t="s">
        <v>52</v>
      </c>
      <c r="AT6" s="12" t="s">
        <v>53</v>
      </c>
      <c r="AV6" s="12" t="s">
        <v>51</v>
      </c>
      <c r="AW6" s="12" t="s">
        <v>52</v>
      </c>
      <c r="AX6" s="12" t="s">
        <v>53</v>
      </c>
      <c r="AZ6" s="12" t="s">
        <v>54</v>
      </c>
      <c r="BA6" s="12" t="s">
        <v>55</v>
      </c>
    </row>
    <row r="7" spans="2:53" ht="30" customHeight="1" x14ac:dyDescent="0.35">
      <c r="B7" s="10" t="s">
        <v>17</v>
      </c>
      <c r="C7" s="10">
        <v>2053</v>
      </c>
      <c r="D7" s="10">
        <v>938</v>
      </c>
      <c r="E7" s="10">
        <v>1112</v>
      </c>
      <c r="F7" s="10"/>
      <c r="G7" s="10">
        <v>192</v>
      </c>
      <c r="H7" s="10">
        <v>236</v>
      </c>
      <c r="I7" s="10">
        <v>325</v>
      </c>
      <c r="J7" s="10">
        <v>380</v>
      </c>
      <c r="K7" s="10">
        <v>348</v>
      </c>
      <c r="L7" s="10">
        <v>572</v>
      </c>
      <c r="M7" s="10"/>
      <c r="N7" s="10">
        <v>1161</v>
      </c>
      <c r="O7" s="10">
        <v>892</v>
      </c>
      <c r="P7" s="10"/>
      <c r="Q7" s="10">
        <v>175</v>
      </c>
      <c r="R7" s="10">
        <v>152</v>
      </c>
      <c r="S7" s="10">
        <v>180</v>
      </c>
      <c r="T7" s="10">
        <v>273</v>
      </c>
      <c r="U7" s="10">
        <v>217</v>
      </c>
      <c r="V7" s="10">
        <v>227</v>
      </c>
      <c r="W7" s="10">
        <v>175</v>
      </c>
      <c r="X7" s="10">
        <v>143</v>
      </c>
      <c r="Y7" s="10">
        <v>108</v>
      </c>
      <c r="Z7" s="10">
        <v>153</v>
      </c>
      <c r="AA7" s="10">
        <v>79</v>
      </c>
      <c r="AB7" s="10">
        <v>54</v>
      </c>
      <c r="AC7" s="10">
        <v>25</v>
      </c>
      <c r="AD7" s="10">
        <v>17</v>
      </c>
      <c r="AE7" s="10">
        <v>34</v>
      </c>
      <c r="AF7" s="10"/>
      <c r="AG7" s="10">
        <v>204</v>
      </c>
      <c r="AH7" s="10">
        <v>344</v>
      </c>
      <c r="AI7" s="10">
        <v>158</v>
      </c>
      <c r="AJ7" s="10">
        <v>186</v>
      </c>
      <c r="AK7" s="10">
        <v>197</v>
      </c>
      <c r="AL7" s="10">
        <v>511</v>
      </c>
      <c r="AM7" s="10"/>
      <c r="AN7" s="10">
        <v>571</v>
      </c>
      <c r="AO7" s="10">
        <v>447</v>
      </c>
      <c r="AP7" s="10">
        <v>778</v>
      </c>
      <c r="AQ7" s="10"/>
      <c r="AR7" s="10">
        <v>150</v>
      </c>
      <c r="AS7" s="10">
        <v>698</v>
      </c>
      <c r="AT7" s="10">
        <v>1093</v>
      </c>
      <c r="AU7" s="10"/>
      <c r="AV7" s="10">
        <v>166</v>
      </c>
      <c r="AW7" s="10">
        <v>999</v>
      </c>
      <c r="AX7" s="10">
        <v>770</v>
      </c>
      <c r="AY7" s="10"/>
      <c r="AZ7" s="10">
        <v>1177</v>
      </c>
      <c r="BA7" s="10">
        <v>876</v>
      </c>
    </row>
    <row r="8" spans="2:53" ht="30" customHeight="1" x14ac:dyDescent="0.35">
      <c r="B8" s="11" t="s">
        <v>18</v>
      </c>
      <c r="C8" s="11">
        <v>2053</v>
      </c>
      <c r="D8" s="11">
        <v>974</v>
      </c>
      <c r="E8" s="11">
        <v>1075</v>
      </c>
      <c r="F8" s="11"/>
      <c r="G8" s="11">
        <v>212</v>
      </c>
      <c r="H8" s="11">
        <v>302</v>
      </c>
      <c r="I8" s="11">
        <v>326</v>
      </c>
      <c r="J8" s="11">
        <v>348</v>
      </c>
      <c r="K8" s="11">
        <v>329</v>
      </c>
      <c r="L8" s="11">
        <v>535</v>
      </c>
      <c r="M8" s="11"/>
      <c r="N8" s="11">
        <v>815</v>
      </c>
      <c r="O8" s="11">
        <v>1238</v>
      </c>
      <c r="P8" s="11"/>
      <c r="Q8" s="11">
        <v>198</v>
      </c>
      <c r="R8" s="11">
        <v>168</v>
      </c>
      <c r="S8" s="11">
        <v>195</v>
      </c>
      <c r="T8" s="11">
        <v>305</v>
      </c>
      <c r="U8" s="11">
        <v>213</v>
      </c>
      <c r="V8" s="11">
        <v>216</v>
      </c>
      <c r="W8" s="11">
        <v>164</v>
      </c>
      <c r="X8" s="11">
        <v>141</v>
      </c>
      <c r="Y8" s="11">
        <v>99</v>
      </c>
      <c r="Z8" s="11">
        <v>138</v>
      </c>
      <c r="AA8" s="11">
        <v>69</v>
      </c>
      <c r="AB8" s="11">
        <v>45</v>
      </c>
      <c r="AC8" s="11">
        <v>22</v>
      </c>
      <c r="AD8" s="11">
        <v>15</v>
      </c>
      <c r="AE8" s="11">
        <v>27</v>
      </c>
      <c r="AF8" s="11"/>
      <c r="AG8" s="11">
        <v>192</v>
      </c>
      <c r="AH8" s="11">
        <v>330</v>
      </c>
      <c r="AI8" s="11">
        <v>179</v>
      </c>
      <c r="AJ8" s="11">
        <v>173</v>
      </c>
      <c r="AK8" s="11">
        <v>196</v>
      </c>
      <c r="AL8" s="11">
        <v>533</v>
      </c>
      <c r="AM8" s="11"/>
      <c r="AN8" s="11">
        <v>569</v>
      </c>
      <c r="AO8" s="11">
        <v>467</v>
      </c>
      <c r="AP8" s="11">
        <v>751</v>
      </c>
      <c r="AQ8" s="11"/>
      <c r="AR8" s="11">
        <v>162</v>
      </c>
      <c r="AS8" s="11">
        <v>689</v>
      </c>
      <c r="AT8" s="11">
        <v>1078</v>
      </c>
      <c r="AU8" s="11"/>
      <c r="AV8" s="11">
        <v>182</v>
      </c>
      <c r="AW8" s="11">
        <v>976</v>
      </c>
      <c r="AX8" s="11">
        <v>765</v>
      </c>
      <c r="AY8" s="11"/>
      <c r="AZ8" s="11">
        <v>1171</v>
      </c>
      <c r="BA8" s="11">
        <v>882</v>
      </c>
    </row>
    <row r="9" spans="2:53" x14ac:dyDescent="0.35">
      <c r="B9" s="18" t="s">
        <v>110</v>
      </c>
      <c r="C9" s="17">
        <v>0.360909619726269</v>
      </c>
      <c r="D9" s="17">
        <v>0.32746417783158399</v>
      </c>
      <c r="E9" s="17">
        <v>0.39107576834097102</v>
      </c>
      <c r="F9" s="17"/>
      <c r="G9" s="17">
        <v>0.217356701892088</v>
      </c>
      <c r="H9" s="17">
        <v>0.35398432422988102</v>
      </c>
      <c r="I9" s="17">
        <v>0.35243322841339803</v>
      </c>
      <c r="J9" s="17">
        <v>0.41327674488490501</v>
      </c>
      <c r="K9" s="17">
        <v>0.42310758394120201</v>
      </c>
      <c r="L9" s="17">
        <v>0.35448469591087101</v>
      </c>
      <c r="M9" s="17"/>
      <c r="N9" s="17">
        <v>0.32775170607341197</v>
      </c>
      <c r="O9" s="17">
        <v>0.38273813343472002</v>
      </c>
      <c r="P9" s="17"/>
      <c r="Q9" s="17">
        <v>0.32823460267406301</v>
      </c>
      <c r="R9" s="17">
        <v>0.46945203637253002</v>
      </c>
      <c r="S9" s="17">
        <v>0.37375041280870402</v>
      </c>
      <c r="T9" s="17">
        <v>0.38268664817445702</v>
      </c>
      <c r="U9" s="17">
        <v>0.37545314204883701</v>
      </c>
      <c r="V9" s="17">
        <v>0.38197643236780099</v>
      </c>
      <c r="W9" s="17">
        <v>0.37694862559097297</v>
      </c>
      <c r="X9" s="17">
        <v>0.368174441446042</v>
      </c>
      <c r="Y9" s="17">
        <v>0.34556732182167399</v>
      </c>
      <c r="Z9" s="17">
        <v>0.30741176220901101</v>
      </c>
      <c r="AA9" s="17">
        <v>0.21182965466832901</v>
      </c>
      <c r="AB9" s="17">
        <v>0.33439015176077502</v>
      </c>
      <c r="AC9" s="17">
        <v>0.46440499213037101</v>
      </c>
      <c r="AD9" s="17">
        <v>7.6624626024196604E-2</v>
      </c>
      <c r="AE9" s="17">
        <v>0.188268470542061</v>
      </c>
      <c r="AF9" s="17"/>
      <c r="AG9" s="17">
        <v>0.21086916029805899</v>
      </c>
      <c r="AH9" s="17">
        <v>0.50389406366846901</v>
      </c>
      <c r="AI9" s="17">
        <v>0.36276254443133399</v>
      </c>
      <c r="AJ9" s="17">
        <v>0.223739778897559</v>
      </c>
      <c r="AK9" s="17">
        <v>0.25755580818163698</v>
      </c>
      <c r="AL9" s="17">
        <v>0.42002692836773298</v>
      </c>
      <c r="AM9" s="17"/>
      <c r="AN9" s="17">
        <v>0.31754662604600298</v>
      </c>
      <c r="AO9" s="17">
        <v>0.303177053983403</v>
      </c>
      <c r="AP9" s="17">
        <v>0.39679762355721898</v>
      </c>
      <c r="AQ9" s="17"/>
      <c r="AR9" s="17">
        <v>0.19822061277455599</v>
      </c>
      <c r="AS9" s="17">
        <v>0.19648413843135101</v>
      </c>
      <c r="AT9" s="17">
        <v>0.51277229141784897</v>
      </c>
      <c r="AU9" s="17"/>
      <c r="AV9" s="17">
        <v>0.323030562680717</v>
      </c>
      <c r="AW9" s="17">
        <v>0.30305957117702798</v>
      </c>
      <c r="AX9" s="17">
        <v>0.477818316122265</v>
      </c>
      <c r="AY9" s="17"/>
      <c r="AZ9" s="17">
        <v>0.35457606750227699</v>
      </c>
      <c r="BA9" s="17">
        <v>0.36931342973700998</v>
      </c>
    </row>
    <row r="10" spans="2:53" x14ac:dyDescent="0.35">
      <c r="B10" s="18" t="s">
        <v>111</v>
      </c>
      <c r="C10" s="17">
        <v>0.26994048727133502</v>
      </c>
      <c r="D10" s="17">
        <v>0.277863296682475</v>
      </c>
      <c r="E10" s="17">
        <v>0.262139251053014</v>
      </c>
      <c r="F10" s="17"/>
      <c r="G10" s="17">
        <v>0.278908140777481</v>
      </c>
      <c r="H10" s="17">
        <v>0.25798292583773402</v>
      </c>
      <c r="I10" s="17">
        <v>0.28509022915614401</v>
      </c>
      <c r="J10" s="17">
        <v>0.24776800770840099</v>
      </c>
      <c r="K10" s="17">
        <v>0.29772967832444702</v>
      </c>
      <c r="L10" s="17">
        <v>0.26125021354157102</v>
      </c>
      <c r="M10" s="17"/>
      <c r="N10" s="17">
        <v>0.28347024030485102</v>
      </c>
      <c r="O10" s="17">
        <v>0.26103358188953002</v>
      </c>
      <c r="P10" s="17"/>
      <c r="Q10" s="17">
        <v>0.218665417293706</v>
      </c>
      <c r="R10" s="17">
        <v>0.224857011248634</v>
      </c>
      <c r="S10" s="17">
        <v>0.27524696425534201</v>
      </c>
      <c r="T10" s="17">
        <v>0.26466270665605801</v>
      </c>
      <c r="U10" s="17">
        <v>0.29986202144396801</v>
      </c>
      <c r="V10" s="17">
        <v>0.23395123836835699</v>
      </c>
      <c r="W10" s="17">
        <v>0.26119876084174298</v>
      </c>
      <c r="X10" s="17">
        <v>0.28601968207010903</v>
      </c>
      <c r="Y10" s="17">
        <v>0.29075717429638198</v>
      </c>
      <c r="Z10" s="17">
        <v>0.34705271295638501</v>
      </c>
      <c r="AA10" s="17">
        <v>0.40774822834129199</v>
      </c>
      <c r="AB10" s="17">
        <v>0.221812103016997</v>
      </c>
      <c r="AC10" s="17">
        <v>0.132045567462448</v>
      </c>
      <c r="AD10" s="17">
        <v>0.46073689686949698</v>
      </c>
      <c r="AE10" s="17">
        <v>0.29532334518168601</v>
      </c>
      <c r="AF10" s="17"/>
      <c r="AG10" s="17">
        <v>0.26993165670411801</v>
      </c>
      <c r="AH10" s="17">
        <v>0.28557947173023102</v>
      </c>
      <c r="AI10" s="17">
        <v>0.287350263158554</v>
      </c>
      <c r="AJ10" s="17">
        <v>0.31309920299129002</v>
      </c>
      <c r="AK10" s="17">
        <v>0.34025104536897799</v>
      </c>
      <c r="AL10" s="17">
        <v>0.23311685965503001</v>
      </c>
      <c r="AM10" s="17"/>
      <c r="AN10" s="17">
        <v>0.28189204670200602</v>
      </c>
      <c r="AO10" s="17">
        <v>0.25693960074308803</v>
      </c>
      <c r="AP10" s="17">
        <v>0.28916261682903399</v>
      </c>
      <c r="AQ10" s="17"/>
      <c r="AR10" s="17">
        <v>0.27385727072444199</v>
      </c>
      <c r="AS10" s="17">
        <v>0.29808901358119599</v>
      </c>
      <c r="AT10" s="17">
        <v>0.27115122658057</v>
      </c>
      <c r="AU10" s="17"/>
      <c r="AV10" s="17">
        <v>0.24799795365438401</v>
      </c>
      <c r="AW10" s="17">
        <v>0.298457776992817</v>
      </c>
      <c r="AX10" s="17">
        <v>0.25580595656891703</v>
      </c>
      <c r="AY10" s="17"/>
      <c r="AZ10" s="17">
        <v>0.27131415456243801</v>
      </c>
      <c r="BA10" s="17">
        <v>0.26811780727689799</v>
      </c>
    </row>
    <row r="11" spans="2:53" x14ac:dyDescent="0.35">
      <c r="B11" s="18" t="s">
        <v>112</v>
      </c>
      <c r="C11" s="17">
        <v>0.175408928832162</v>
      </c>
      <c r="D11" s="17">
        <v>0.175893099740313</v>
      </c>
      <c r="E11" s="17">
        <v>0.17559753829757199</v>
      </c>
      <c r="F11" s="17"/>
      <c r="G11" s="17">
        <v>0.22994905629316301</v>
      </c>
      <c r="H11" s="17">
        <v>0.146653575017407</v>
      </c>
      <c r="I11" s="17">
        <v>0.17218284937766801</v>
      </c>
      <c r="J11" s="17">
        <v>0.14179616074208601</v>
      </c>
      <c r="K11" s="17">
        <v>0.135270177623703</v>
      </c>
      <c r="L11" s="17">
        <v>0.218584015706381</v>
      </c>
      <c r="M11" s="17"/>
      <c r="N11" s="17">
        <v>0.18643436541983999</v>
      </c>
      <c r="O11" s="17">
        <v>0.16815066475030699</v>
      </c>
      <c r="P11" s="17"/>
      <c r="Q11" s="17">
        <v>0.180636472389713</v>
      </c>
      <c r="R11" s="17">
        <v>0.12225296890836</v>
      </c>
      <c r="S11" s="17">
        <v>0.15448251502108201</v>
      </c>
      <c r="T11" s="17">
        <v>0.17919044065395001</v>
      </c>
      <c r="U11" s="17">
        <v>0.15811002082650299</v>
      </c>
      <c r="V11" s="17">
        <v>0.21217071592399001</v>
      </c>
      <c r="W11" s="17">
        <v>0.17392087634538</v>
      </c>
      <c r="X11" s="17">
        <v>0.210461453847756</v>
      </c>
      <c r="Y11" s="17">
        <v>0.18091419483670501</v>
      </c>
      <c r="Z11" s="17">
        <v>0.15966965264991001</v>
      </c>
      <c r="AA11" s="17">
        <v>0.242215573212544</v>
      </c>
      <c r="AB11" s="17">
        <v>0.12558213304434901</v>
      </c>
      <c r="AC11" s="17">
        <v>0.10921352443140001</v>
      </c>
      <c r="AD11" s="17">
        <v>0.24245899107639701</v>
      </c>
      <c r="AE11" s="17">
        <v>6.6082523605328902E-2</v>
      </c>
      <c r="AF11" s="17"/>
      <c r="AG11" s="17">
        <v>0.25254251522210902</v>
      </c>
      <c r="AH11" s="17">
        <v>9.8601509987416694E-2</v>
      </c>
      <c r="AI11" s="17">
        <v>0.15605194930597399</v>
      </c>
      <c r="AJ11" s="17">
        <v>0.23727241364988999</v>
      </c>
      <c r="AK11" s="17">
        <v>0.25262738194356799</v>
      </c>
      <c r="AL11" s="17">
        <v>0.151197045013367</v>
      </c>
      <c r="AM11" s="17"/>
      <c r="AN11" s="17">
        <v>0.202400802751563</v>
      </c>
      <c r="AO11" s="17">
        <v>0.20086110954786601</v>
      </c>
      <c r="AP11" s="17">
        <v>0.17211712862293199</v>
      </c>
      <c r="AQ11" s="17"/>
      <c r="AR11" s="17">
        <v>0.20273059417886</v>
      </c>
      <c r="AS11" s="17">
        <v>0.26267347183456102</v>
      </c>
      <c r="AT11" s="17">
        <v>0.117570865661608</v>
      </c>
      <c r="AU11" s="17"/>
      <c r="AV11" s="17">
        <v>0.20038729932556101</v>
      </c>
      <c r="AW11" s="17">
        <v>0.20879482767605501</v>
      </c>
      <c r="AX11" s="17">
        <v>0.132995849090742</v>
      </c>
      <c r="AY11" s="17"/>
      <c r="AZ11" s="17">
        <v>0.18855363152877699</v>
      </c>
      <c r="BA11" s="17">
        <v>0.15796759730077201</v>
      </c>
    </row>
    <row r="12" spans="2:53" x14ac:dyDescent="0.35">
      <c r="B12" s="18" t="s">
        <v>113</v>
      </c>
      <c r="C12" s="17">
        <v>8.4901584085188303E-2</v>
      </c>
      <c r="D12" s="17">
        <v>9.1068100207649105E-2</v>
      </c>
      <c r="E12" s="17">
        <v>7.9056139340952694E-2</v>
      </c>
      <c r="F12" s="17"/>
      <c r="G12" s="17">
        <v>9.2211694799500199E-2</v>
      </c>
      <c r="H12" s="17">
        <v>9.7590173126607394E-2</v>
      </c>
      <c r="I12" s="17">
        <v>9.5985933536107695E-2</v>
      </c>
      <c r="J12" s="17">
        <v>8.5225660272145107E-2</v>
      </c>
      <c r="K12" s="17">
        <v>7.3368057582000698E-2</v>
      </c>
      <c r="L12" s="17">
        <v>7.4987359912306303E-2</v>
      </c>
      <c r="M12" s="17"/>
      <c r="N12" s="17">
        <v>8.6107279954187405E-2</v>
      </c>
      <c r="O12" s="17">
        <v>8.4107850526430494E-2</v>
      </c>
      <c r="P12" s="17"/>
      <c r="Q12" s="17">
        <v>7.5037237491245898E-2</v>
      </c>
      <c r="R12" s="17">
        <v>8.9025240981189704E-2</v>
      </c>
      <c r="S12" s="17">
        <v>0.107154701969545</v>
      </c>
      <c r="T12" s="17">
        <v>8.7407222910906995E-2</v>
      </c>
      <c r="U12" s="17">
        <v>7.9162110709017006E-2</v>
      </c>
      <c r="V12" s="17">
        <v>7.2959131318072898E-2</v>
      </c>
      <c r="W12" s="17">
        <v>7.4290391151009397E-2</v>
      </c>
      <c r="X12" s="17">
        <v>6.7031330766450903E-2</v>
      </c>
      <c r="Y12" s="17">
        <v>9.7026153815730098E-2</v>
      </c>
      <c r="Z12" s="17">
        <v>8.0084692493101906E-2</v>
      </c>
      <c r="AA12" s="17">
        <v>5.6981415994703702E-2</v>
      </c>
      <c r="AB12" s="17">
        <v>0.23752947424559701</v>
      </c>
      <c r="AC12" s="17">
        <v>6.6598069673365803E-2</v>
      </c>
      <c r="AD12" s="17">
        <v>0</v>
      </c>
      <c r="AE12" s="17">
        <v>0.111514178719339</v>
      </c>
      <c r="AF12" s="17"/>
      <c r="AG12" s="17">
        <v>0.110620292693345</v>
      </c>
      <c r="AH12" s="17">
        <v>4.12430023589309E-2</v>
      </c>
      <c r="AI12" s="17">
        <v>0.103400587662524</v>
      </c>
      <c r="AJ12" s="17">
        <v>0.116064724629577</v>
      </c>
      <c r="AK12" s="17">
        <v>8.5279346066856498E-2</v>
      </c>
      <c r="AL12" s="17">
        <v>7.0489518936217896E-2</v>
      </c>
      <c r="AM12" s="17"/>
      <c r="AN12" s="17">
        <v>8.9948612399698605E-2</v>
      </c>
      <c r="AO12" s="17">
        <v>0.11504214349903701</v>
      </c>
      <c r="AP12" s="17">
        <v>6.3778062539243494E-2</v>
      </c>
      <c r="AQ12" s="17"/>
      <c r="AR12" s="17">
        <v>0.105737032065491</v>
      </c>
      <c r="AS12" s="17">
        <v>0.123960142347292</v>
      </c>
      <c r="AT12" s="17">
        <v>4.8618328843362098E-2</v>
      </c>
      <c r="AU12" s="17"/>
      <c r="AV12" s="17">
        <v>8.7573658384769604E-2</v>
      </c>
      <c r="AW12" s="17">
        <v>0.10283531900883899</v>
      </c>
      <c r="AX12" s="17">
        <v>5.4433144260765398E-2</v>
      </c>
      <c r="AY12" s="17"/>
      <c r="AZ12" s="17">
        <v>8.5716308788894996E-2</v>
      </c>
      <c r="BA12" s="17">
        <v>8.3820549086365395E-2</v>
      </c>
    </row>
    <row r="13" spans="2:53" x14ac:dyDescent="0.35">
      <c r="B13" s="18" t="s">
        <v>114</v>
      </c>
      <c r="C13" s="17">
        <v>3.6320976093606398E-2</v>
      </c>
      <c r="D13" s="17">
        <v>4.5521250990777001E-2</v>
      </c>
      <c r="E13" s="17">
        <v>2.8115751227946999E-2</v>
      </c>
      <c r="F13" s="17"/>
      <c r="G13" s="17">
        <v>7.3172115105622701E-2</v>
      </c>
      <c r="H13" s="17">
        <v>2.9310956070599099E-2</v>
      </c>
      <c r="I13" s="17">
        <v>3.6028455919331799E-2</v>
      </c>
      <c r="J13" s="17">
        <v>3.5726406877550299E-2</v>
      </c>
      <c r="K13" s="17">
        <v>1.40365333807405E-2</v>
      </c>
      <c r="L13" s="17">
        <v>3.9958866942333901E-2</v>
      </c>
      <c r="M13" s="17"/>
      <c r="N13" s="17">
        <v>4.0590322947834399E-2</v>
      </c>
      <c r="O13" s="17">
        <v>3.3510380188528498E-2</v>
      </c>
      <c r="P13" s="17"/>
      <c r="Q13" s="17">
        <v>3.89041563717855E-2</v>
      </c>
      <c r="R13" s="17">
        <v>3.9789296110470398E-2</v>
      </c>
      <c r="S13" s="17">
        <v>1.6050621332021699E-2</v>
      </c>
      <c r="T13" s="17">
        <v>2.25505677935782E-2</v>
      </c>
      <c r="U13" s="17">
        <v>4.26185065612023E-2</v>
      </c>
      <c r="V13" s="17">
        <v>3.4555858509719699E-2</v>
      </c>
      <c r="W13" s="17">
        <v>3.9236692257581099E-2</v>
      </c>
      <c r="X13" s="17">
        <v>3.13641449346405E-2</v>
      </c>
      <c r="Y13" s="17">
        <v>4.48508637434566E-2</v>
      </c>
      <c r="Z13" s="17">
        <v>3.9169603284004997E-2</v>
      </c>
      <c r="AA13" s="17">
        <v>2.9115521405193301E-2</v>
      </c>
      <c r="AB13" s="17">
        <v>6.6748407340695995E-2</v>
      </c>
      <c r="AC13" s="17">
        <v>5.7807256362177303E-2</v>
      </c>
      <c r="AD13" s="17">
        <v>5.03317521864627E-2</v>
      </c>
      <c r="AE13" s="17">
        <v>0.14137617958415299</v>
      </c>
      <c r="AF13" s="17"/>
      <c r="AG13" s="17">
        <v>7.6441105789005204E-2</v>
      </c>
      <c r="AH13" s="17">
        <v>4.0086654245593399E-2</v>
      </c>
      <c r="AI13" s="17">
        <v>2.4660350418243701E-2</v>
      </c>
      <c r="AJ13" s="17">
        <v>5.6081083792908701E-2</v>
      </c>
      <c r="AK13" s="17">
        <v>2.33969245816627E-2</v>
      </c>
      <c r="AL13" s="17">
        <v>3.0384441981348199E-2</v>
      </c>
      <c r="AM13" s="17"/>
      <c r="AN13" s="17">
        <v>4.7935417786889499E-2</v>
      </c>
      <c r="AO13" s="17">
        <v>4.81145653684854E-2</v>
      </c>
      <c r="AP13" s="17">
        <v>3.1494194671113002E-2</v>
      </c>
      <c r="AQ13" s="17"/>
      <c r="AR13" s="17">
        <v>9.5179600154941896E-2</v>
      </c>
      <c r="AS13" s="17">
        <v>6.1174436844152802E-2</v>
      </c>
      <c r="AT13" s="17">
        <v>7.8529182120358997E-3</v>
      </c>
      <c r="AU13" s="17"/>
      <c r="AV13" s="17">
        <v>8.7399005545095207E-2</v>
      </c>
      <c r="AW13" s="17">
        <v>4.3750242544571397E-2</v>
      </c>
      <c r="AX13" s="17">
        <v>1.5441700687666199E-2</v>
      </c>
      <c r="AY13" s="17"/>
      <c r="AZ13" s="17">
        <v>3.7708527157044001E-2</v>
      </c>
      <c r="BA13" s="17">
        <v>3.4479874117189703E-2</v>
      </c>
    </row>
    <row r="14" spans="2:53" x14ac:dyDescent="0.35">
      <c r="B14" s="18" t="s">
        <v>115</v>
      </c>
      <c r="C14" s="17">
        <v>2.6286920169662401E-2</v>
      </c>
      <c r="D14" s="17">
        <v>3.7275209731036298E-2</v>
      </c>
      <c r="E14" s="17">
        <v>1.64259395607931E-2</v>
      </c>
      <c r="F14" s="17"/>
      <c r="G14" s="17">
        <v>1.82672308380608E-2</v>
      </c>
      <c r="H14" s="17">
        <v>4.24190495269368E-2</v>
      </c>
      <c r="I14" s="17">
        <v>2.4426266236675698E-2</v>
      </c>
      <c r="J14" s="17">
        <v>2.3332064063804898E-2</v>
      </c>
      <c r="K14" s="17">
        <v>2.5137124740948001E-2</v>
      </c>
      <c r="L14" s="17">
        <v>2.41193336193689E-2</v>
      </c>
      <c r="M14" s="17"/>
      <c r="N14" s="17">
        <v>3.8570029330175802E-2</v>
      </c>
      <c r="O14" s="17">
        <v>1.8200705231661899E-2</v>
      </c>
      <c r="P14" s="17"/>
      <c r="Q14" s="17">
        <v>1.86762224766703E-2</v>
      </c>
      <c r="R14" s="17">
        <v>1.2657471707992699E-2</v>
      </c>
      <c r="S14" s="17">
        <v>3.3045858348375499E-2</v>
      </c>
      <c r="T14" s="17">
        <v>2.31757293899836E-2</v>
      </c>
      <c r="U14" s="17">
        <v>1.05197868141604E-2</v>
      </c>
      <c r="V14" s="17">
        <v>2.7267004078576799E-2</v>
      </c>
      <c r="W14" s="17">
        <v>3.9286120465057098E-2</v>
      </c>
      <c r="X14" s="17">
        <v>1.3537073624408501E-2</v>
      </c>
      <c r="Y14" s="17">
        <v>5.92910301846712E-3</v>
      </c>
      <c r="Z14" s="17">
        <v>5.3312248390325397E-2</v>
      </c>
      <c r="AA14" s="17">
        <v>3.4408101362223401E-2</v>
      </c>
      <c r="AB14" s="17">
        <v>1.39377305915864E-2</v>
      </c>
      <c r="AC14" s="17">
        <v>0.14351409465541601</v>
      </c>
      <c r="AD14" s="17">
        <v>9.2480066146563705E-2</v>
      </c>
      <c r="AE14" s="17">
        <v>9.6924549480213201E-2</v>
      </c>
      <c r="AF14" s="17"/>
      <c r="AG14" s="17">
        <v>5.3356660983572397E-2</v>
      </c>
      <c r="AH14" s="17">
        <v>1.0979933208599401E-2</v>
      </c>
      <c r="AI14" s="17">
        <v>3.5112551640291999E-2</v>
      </c>
      <c r="AJ14" s="17">
        <v>1.3402061856901499E-2</v>
      </c>
      <c r="AK14" s="17">
        <v>2.5196419623756301E-2</v>
      </c>
      <c r="AL14" s="17">
        <v>2.5347933849468901E-2</v>
      </c>
      <c r="AM14" s="17"/>
      <c r="AN14" s="17">
        <v>2.4100271697554101E-2</v>
      </c>
      <c r="AO14" s="17">
        <v>3.28996798786396E-2</v>
      </c>
      <c r="AP14" s="17">
        <v>2.8905046005702501E-2</v>
      </c>
      <c r="AQ14" s="17"/>
      <c r="AR14" s="17">
        <v>9.5835414910075203E-2</v>
      </c>
      <c r="AS14" s="17">
        <v>3.3577799444713098E-2</v>
      </c>
      <c r="AT14" s="17">
        <v>1.35424024150542E-2</v>
      </c>
      <c r="AU14" s="17"/>
      <c r="AV14" s="17">
        <v>3.1034852482054998E-2</v>
      </c>
      <c r="AW14" s="17">
        <v>2.8496008068023399E-2</v>
      </c>
      <c r="AX14" s="17">
        <v>2.5867562272744098E-2</v>
      </c>
      <c r="AY14" s="17"/>
      <c r="AZ14" s="17">
        <v>3.3492162775048101E-2</v>
      </c>
      <c r="BA14" s="17">
        <v>1.67264890252601E-2</v>
      </c>
    </row>
    <row r="15" spans="2:53" x14ac:dyDescent="0.35">
      <c r="B15" s="18" t="s">
        <v>116</v>
      </c>
      <c r="C15" s="17">
        <v>1.5727259722670299E-2</v>
      </c>
      <c r="D15" s="17">
        <v>1.6039487405147899E-2</v>
      </c>
      <c r="E15" s="17">
        <v>1.55006326775183E-2</v>
      </c>
      <c r="F15" s="17"/>
      <c r="G15" s="17">
        <v>4.42360642045211E-2</v>
      </c>
      <c r="H15" s="17">
        <v>1.0415328742895601E-2</v>
      </c>
      <c r="I15" s="17">
        <v>1.5626722717040901E-2</v>
      </c>
      <c r="J15" s="17">
        <v>1.0303457682301001E-2</v>
      </c>
      <c r="K15" s="17">
        <v>8.6925454596043505E-3</v>
      </c>
      <c r="L15" s="17">
        <v>1.5351501685835101E-2</v>
      </c>
      <c r="M15" s="17"/>
      <c r="N15" s="17">
        <v>1.41343091882364E-2</v>
      </c>
      <c r="O15" s="17">
        <v>1.67759307259732E-2</v>
      </c>
      <c r="P15" s="17"/>
      <c r="Q15" s="17">
        <v>3.8248289912867599E-2</v>
      </c>
      <c r="R15" s="17">
        <v>2.3293165742040899E-2</v>
      </c>
      <c r="S15" s="17">
        <v>1.7368201698372599E-2</v>
      </c>
      <c r="T15" s="17">
        <v>8.4932198268302707E-3</v>
      </c>
      <c r="U15" s="17">
        <v>1.0804787934246199E-2</v>
      </c>
      <c r="V15" s="17">
        <v>5.8918418002305E-3</v>
      </c>
      <c r="W15" s="17">
        <v>1.2599266499855001E-2</v>
      </c>
      <c r="X15" s="17">
        <v>5.7943658990818499E-3</v>
      </c>
      <c r="Y15" s="17">
        <v>2.1169522755493199E-2</v>
      </c>
      <c r="Z15" s="17">
        <v>4.6204263284079202E-3</v>
      </c>
      <c r="AA15" s="17">
        <v>1.7701505015714901E-2</v>
      </c>
      <c r="AB15" s="17">
        <v>0</v>
      </c>
      <c r="AC15" s="17">
        <v>2.6416495284821501E-2</v>
      </c>
      <c r="AD15" s="17">
        <v>7.7367667696882997E-2</v>
      </c>
      <c r="AE15" s="17">
        <v>4.5978418009896001E-2</v>
      </c>
      <c r="AF15" s="17"/>
      <c r="AG15" s="17">
        <v>5.8714483437763499E-3</v>
      </c>
      <c r="AH15" s="17">
        <v>5.6234226008250801E-3</v>
      </c>
      <c r="AI15" s="17">
        <v>1.0146511284271799E-2</v>
      </c>
      <c r="AJ15" s="17">
        <v>1.7892272155424199E-2</v>
      </c>
      <c r="AK15" s="17">
        <v>1.2895721176150799E-2</v>
      </c>
      <c r="AL15" s="17">
        <v>2.4524605708968101E-2</v>
      </c>
      <c r="AM15" s="17"/>
      <c r="AN15" s="17">
        <v>1.68890482924599E-2</v>
      </c>
      <c r="AO15" s="17">
        <v>1.0474408784474599E-2</v>
      </c>
      <c r="AP15" s="17">
        <v>1.08731583017397E-2</v>
      </c>
      <c r="AQ15" s="17"/>
      <c r="AR15" s="17">
        <v>1.268565469417E-2</v>
      </c>
      <c r="AS15" s="17">
        <v>1.41176901862595E-2</v>
      </c>
      <c r="AT15" s="17">
        <v>1.79218375083883E-2</v>
      </c>
      <c r="AU15" s="17"/>
      <c r="AV15" s="17">
        <v>2.2576667927418501E-2</v>
      </c>
      <c r="AW15" s="17">
        <v>6.5349796015683401E-3</v>
      </c>
      <c r="AX15" s="17">
        <v>2.18283029989201E-2</v>
      </c>
      <c r="AY15" s="17"/>
      <c r="AZ15" s="17">
        <v>1.37451001816946E-2</v>
      </c>
      <c r="BA15" s="17">
        <v>1.8357330748252802E-2</v>
      </c>
    </row>
    <row r="16" spans="2:53" x14ac:dyDescent="0.35">
      <c r="B16" s="18" t="s">
        <v>117</v>
      </c>
      <c r="C16" s="19">
        <v>3.0504224099106199E-2</v>
      </c>
      <c r="D16" s="19">
        <v>2.8875377411016999E-2</v>
      </c>
      <c r="E16" s="19">
        <v>3.2088979501231199E-2</v>
      </c>
      <c r="F16" s="19"/>
      <c r="G16" s="19">
        <v>4.5898996089563701E-2</v>
      </c>
      <c r="H16" s="19">
        <v>6.1643667447938699E-2</v>
      </c>
      <c r="I16" s="19">
        <v>1.82263146436333E-2</v>
      </c>
      <c r="J16" s="19">
        <v>4.25714977688064E-2</v>
      </c>
      <c r="K16" s="19">
        <v>2.2658298947355299E-2</v>
      </c>
      <c r="L16" s="19">
        <v>1.1264012681332199E-2</v>
      </c>
      <c r="M16" s="19"/>
      <c r="N16" s="19">
        <v>2.2941746781463102E-2</v>
      </c>
      <c r="O16" s="19">
        <v>3.5482753252848498E-2</v>
      </c>
      <c r="P16" s="19"/>
      <c r="Q16" s="19">
        <v>0.101597601389948</v>
      </c>
      <c r="R16" s="19">
        <v>1.8672808928782401E-2</v>
      </c>
      <c r="S16" s="19">
        <v>2.2900724566556601E-2</v>
      </c>
      <c r="T16" s="19">
        <v>3.1833464594236499E-2</v>
      </c>
      <c r="U16" s="19">
        <v>2.34696236620658E-2</v>
      </c>
      <c r="V16" s="19">
        <v>3.12277776332529E-2</v>
      </c>
      <c r="W16" s="19">
        <v>2.2519266848401501E-2</v>
      </c>
      <c r="X16" s="19">
        <v>1.76175074115121E-2</v>
      </c>
      <c r="Y16" s="19">
        <v>1.3785665712092301E-2</v>
      </c>
      <c r="Z16" s="19">
        <v>8.6789016888532498E-3</v>
      </c>
      <c r="AA16" s="19">
        <v>0</v>
      </c>
      <c r="AB16" s="19">
        <v>0</v>
      </c>
      <c r="AC16" s="19">
        <v>0</v>
      </c>
      <c r="AD16" s="19">
        <v>0</v>
      </c>
      <c r="AE16" s="19">
        <v>5.4532334877323597E-2</v>
      </c>
      <c r="AF16" s="19"/>
      <c r="AG16" s="19">
        <v>2.03671599660156E-2</v>
      </c>
      <c r="AH16" s="19">
        <v>1.3991942199933801E-2</v>
      </c>
      <c r="AI16" s="19">
        <v>2.05152420988058E-2</v>
      </c>
      <c r="AJ16" s="19">
        <v>2.2448462026449401E-2</v>
      </c>
      <c r="AK16" s="19">
        <v>2.7973530573906602E-3</v>
      </c>
      <c r="AL16" s="19">
        <v>4.49126664878675E-2</v>
      </c>
      <c r="AM16" s="19"/>
      <c r="AN16" s="19">
        <v>1.9287174323826602E-2</v>
      </c>
      <c r="AO16" s="19">
        <v>3.24914381950068E-2</v>
      </c>
      <c r="AP16" s="19">
        <v>6.8721694730161202E-3</v>
      </c>
      <c r="AQ16" s="19"/>
      <c r="AR16" s="19">
        <v>1.5753820497463201E-2</v>
      </c>
      <c r="AS16" s="19">
        <v>9.9233073304744596E-3</v>
      </c>
      <c r="AT16" s="19">
        <v>1.05701293611319E-2</v>
      </c>
      <c r="AU16" s="19"/>
      <c r="AV16" s="19">
        <v>0</v>
      </c>
      <c r="AW16" s="19">
        <v>8.0712749310966805E-3</v>
      </c>
      <c r="AX16" s="19">
        <v>1.5809167997980399E-2</v>
      </c>
      <c r="AY16" s="19"/>
      <c r="AZ16" s="19">
        <v>1.48940475038264E-2</v>
      </c>
      <c r="BA16" s="19">
        <v>5.1216922708252503E-2</v>
      </c>
    </row>
    <row r="17" spans="2:2" x14ac:dyDescent="0.35">
      <c r="B17" s="16"/>
    </row>
    <row r="18" spans="2:2" x14ac:dyDescent="0.35">
      <c r="B18" t="s">
        <v>87</v>
      </c>
    </row>
    <row r="19" spans="2:2" x14ac:dyDescent="0.35">
      <c r="B19" t="s">
        <v>88</v>
      </c>
    </row>
    <row r="21" spans="2:2" x14ac:dyDescent="0.35">
      <c r="B21" s="8" t="str">
        <f>HYPERLINK("#'Contents'!A1", "Return to Contents")</f>
        <v>Return to Contents</v>
      </c>
    </row>
  </sheetData>
  <mergeCells count="10">
    <mergeCell ref="AN5:AP5"/>
    <mergeCell ref="AR5:AT5"/>
    <mergeCell ref="AV5:AX5"/>
    <mergeCell ref="AZ5:BA5"/>
    <mergeCell ref="D2:AT2"/>
    <mergeCell ref="D5:E5"/>
    <mergeCell ref="G5:L5"/>
    <mergeCell ref="N5:O5"/>
    <mergeCell ref="Q5:AE5"/>
    <mergeCell ref="AG5:AL5"/>
  </mergeCells>
  <pageMargins left="0.7" right="0.7" top="0.75" bottom="0.75" header="0.3" footer="0.3"/>
  <pageSetup paperSize="9" orientation="portrait" horizontalDpi="300" verticalDpi="300"/>
  <drawing r:id="rId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B2:BA21"/>
  <sheetViews>
    <sheetView showGridLines="0" workbookViewId="0">
      <pane xSplit="2" topLeftCell="C1" activePane="topRight" state="frozen"/>
      <selection activeCell="B19" sqref="B19"/>
      <selection pane="topRight" activeCell="AE14" sqref="AE14"/>
    </sheetView>
  </sheetViews>
  <sheetFormatPr defaultColWidth="11.54296875" defaultRowHeight="14.5" x14ac:dyDescent="0.35"/>
  <cols>
    <col min="2" max="2" width="25.6328125" customWidth="1"/>
    <col min="3" max="5" width="10.6328125" customWidth="1"/>
    <col min="6" max="6" width="2.1796875" customWidth="1"/>
    <col min="7" max="12" width="10.6328125" customWidth="1"/>
    <col min="13" max="13" width="2.1796875" customWidth="1"/>
    <col min="14" max="15" width="10.6328125" customWidth="1"/>
    <col min="16" max="16" width="2.1796875" customWidth="1"/>
    <col min="17" max="31" width="10.6328125" customWidth="1"/>
    <col min="32" max="32" width="2.1796875" customWidth="1"/>
    <col min="33" max="38" width="10.6328125" customWidth="1"/>
    <col min="39" max="39" width="2.1796875" customWidth="1"/>
    <col min="40" max="42" width="10.6328125" customWidth="1"/>
    <col min="43" max="43" width="2.1796875" customWidth="1"/>
    <col min="44" max="46" width="10.6328125" customWidth="1"/>
    <col min="47" max="47" width="2.1796875" customWidth="1"/>
    <col min="48" max="50" width="10.6328125" customWidth="1"/>
    <col min="51" max="51" width="2.1796875" customWidth="1"/>
    <col min="52" max="53" width="10.6328125" customWidth="1"/>
    <col min="54" max="54" width="2.1796875" customWidth="1"/>
  </cols>
  <sheetData>
    <row r="2" spans="2:53" ht="40" customHeight="1" x14ac:dyDescent="0.35">
      <c r="D2" s="28" t="s">
        <v>122</v>
      </c>
      <c r="E2" s="24"/>
      <c r="F2" s="24"/>
      <c r="G2" s="24"/>
      <c r="H2" s="24"/>
      <c r="I2" s="24"/>
      <c r="J2" s="24"/>
      <c r="K2" s="24"/>
      <c r="L2" s="24"/>
      <c r="M2" s="24"/>
      <c r="N2" s="24"/>
      <c r="O2" s="24"/>
      <c r="P2" s="24"/>
      <c r="Q2" s="24"/>
      <c r="R2" s="24"/>
      <c r="S2" s="24"/>
      <c r="T2" s="24"/>
      <c r="U2" s="24"/>
      <c r="V2" s="24"/>
      <c r="W2" s="24"/>
      <c r="X2" s="24"/>
      <c r="Y2" s="24"/>
      <c r="Z2" s="24"/>
      <c r="AA2" s="24"/>
      <c r="AB2" s="24"/>
      <c r="AC2" s="24"/>
      <c r="AD2" s="24"/>
      <c r="AE2" s="24"/>
      <c r="AF2" s="24"/>
      <c r="AG2" s="24"/>
      <c r="AH2" s="24"/>
      <c r="AI2" s="24"/>
      <c r="AJ2" s="24"/>
      <c r="AK2" s="24"/>
      <c r="AL2" s="24"/>
      <c r="AM2" s="24"/>
      <c r="AN2" s="24"/>
      <c r="AO2" s="24"/>
      <c r="AP2" s="24"/>
      <c r="AQ2" s="24"/>
      <c r="AR2" s="24"/>
      <c r="AS2" s="24"/>
      <c r="AT2" s="24"/>
    </row>
    <row r="5" spans="2:53" ht="30" customHeight="1" x14ac:dyDescent="0.35">
      <c r="B5" s="15"/>
      <c r="C5" s="15"/>
      <c r="D5" s="27" t="s">
        <v>56</v>
      </c>
      <c r="E5" s="27"/>
      <c r="F5" s="15"/>
      <c r="G5" s="27" t="s">
        <v>57</v>
      </c>
      <c r="H5" s="27"/>
      <c r="I5" s="27"/>
      <c r="J5" s="27"/>
      <c r="K5" s="27"/>
      <c r="L5" s="27"/>
      <c r="M5" s="15"/>
      <c r="N5" s="27" t="s">
        <v>58</v>
      </c>
      <c r="O5" s="27"/>
      <c r="P5" s="15"/>
      <c r="Q5" s="27" t="s">
        <v>59</v>
      </c>
      <c r="R5" s="27"/>
      <c r="S5" s="27"/>
      <c r="T5" s="27"/>
      <c r="U5" s="27"/>
      <c r="V5" s="27"/>
      <c r="W5" s="27"/>
      <c r="X5" s="27"/>
      <c r="Y5" s="27"/>
      <c r="Z5" s="27"/>
      <c r="AA5" s="27"/>
      <c r="AB5" s="27"/>
      <c r="AC5" s="27"/>
      <c r="AD5" s="27"/>
      <c r="AE5" s="27"/>
      <c r="AF5" s="15"/>
      <c r="AG5" s="27" t="s">
        <v>60</v>
      </c>
      <c r="AH5" s="27"/>
      <c r="AI5" s="27"/>
      <c r="AJ5" s="27"/>
      <c r="AK5" s="27"/>
      <c r="AL5" s="27"/>
      <c r="AM5" s="15"/>
      <c r="AN5" s="27" t="s">
        <v>61</v>
      </c>
      <c r="AO5" s="27"/>
      <c r="AP5" s="27"/>
      <c r="AQ5" s="15"/>
      <c r="AR5" s="27" t="s">
        <v>62</v>
      </c>
      <c r="AS5" s="27"/>
      <c r="AT5" s="27"/>
      <c r="AU5" s="15"/>
      <c r="AV5" s="27" t="s">
        <v>63</v>
      </c>
      <c r="AW5" s="27"/>
      <c r="AX5" s="27"/>
      <c r="AY5" s="15"/>
      <c r="AZ5" s="27" t="s">
        <v>64</v>
      </c>
      <c r="BA5" s="27"/>
    </row>
    <row r="6" spans="2:53" ht="33" customHeight="1" x14ac:dyDescent="0.35">
      <c r="B6" t="s">
        <v>13</v>
      </c>
      <c r="C6" s="9" t="s">
        <v>14</v>
      </c>
      <c r="D6" s="12" t="s">
        <v>15</v>
      </c>
      <c r="E6" s="12" t="s">
        <v>16</v>
      </c>
      <c r="G6" s="12" t="s">
        <v>19</v>
      </c>
      <c r="H6" s="12" t="s">
        <v>20</v>
      </c>
      <c r="I6" s="12" t="s">
        <v>21</v>
      </c>
      <c r="J6" s="12" t="s">
        <v>22</v>
      </c>
      <c r="K6" s="12" t="s">
        <v>23</v>
      </c>
      <c r="L6" s="12" t="s">
        <v>24</v>
      </c>
      <c r="N6" s="12" t="s">
        <v>25</v>
      </c>
      <c r="O6" s="12" t="s">
        <v>26</v>
      </c>
      <c r="Q6" s="12" t="s">
        <v>27</v>
      </c>
      <c r="R6" s="12" t="s">
        <v>28</v>
      </c>
      <c r="S6" s="12" t="s">
        <v>29</v>
      </c>
      <c r="T6" s="12" t="s">
        <v>30</v>
      </c>
      <c r="U6" s="12" t="s">
        <v>31</v>
      </c>
      <c r="V6" s="12" t="s">
        <v>32</v>
      </c>
      <c r="W6" s="12" t="s">
        <v>33</v>
      </c>
      <c r="X6" s="12" t="s">
        <v>34</v>
      </c>
      <c r="Y6" s="12" t="s">
        <v>35</v>
      </c>
      <c r="Z6" s="12" t="s">
        <v>36</v>
      </c>
      <c r="AA6" s="12" t="s">
        <v>37</v>
      </c>
      <c r="AB6" s="12" t="s">
        <v>38</v>
      </c>
      <c r="AC6" s="12" t="s">
        <v>39</v>
      </c>
      <c r="AD6" s="12" t="s">
        <v>40</v>
      </c>
      <c r="AE6" s="12" t="s">
        <v>41</v>
      </c>
      <c r="AG6" s="12" t="s">
        <v>42</v>
      </c>
      <c r="AH6" s="12" t="s">
        <v>43</v>
      </c>
      <c r="AI6" s="12" t="s">
        <v>44</v>
      </c>
      <c r="AJ6" s="12" t="s">
        <v>45</v>
      </c>
      <c r="AK6" s="12" t="s">
        <v>46</v>
      </c>
      <c r="AL6" s="12" t="s">
        <v>47</v>
      </c>
      <c r="AN6" s="12" t="s">
        <v>48</v>
      </c>
      <c r="AO6" s="12" t="s">
        <v>49</v>
      </c>
      <c r="AP6" s="12" t="s">
        <v>50</v>
      </c>
      <c r="AR6" s="12" t="s">
        <v>51</v>
      </c>
      <c r="AS6" s="12" t="s">
        <v>52</v>
      </c>
      <c r="AT6" s="12" t="s">
        <v>53</v>
      </c>
      <c r="AV6" s="12" t="s">
        <v>51</v>
      </c>
      <c r="AW6" s="12" t="s">
        <v>52</v>
      </c>
      <c r="AX6" s="12" t="s">
        <v>53</v>
      </c>
      <c r="AZ6" s="12" t="s">
        <v>54</v>
      </c>
      <c r="BA6" s="12" t="s">
        <v>55</v>
      </c>
    </row>
    <row r="7" spans="2:53" ht="30" customHeight="1" x14ac:dyDescent="0.35">
      <c r="B7" s="10" t="s">
        <v>17</v>
      </c>
      <c r="C7" s="10">
        <v>2053</v>
      </c>
      <c r="D7" s="10">
        <v>938</v>
      </c>
      <c r="E7" s="10">
        <v>1112</v>
      </c>
      <c r="F7" s="10"/>
      <c r="G7" s="10">
        <v>192</v>
      </c>
      <c r="H7" s="10">
        <v>236</v>
      </c>
      <c r="I7" s="10">
        <v>325</v>
      </c>
      <c r="J7" s="10">
        <v>380</v>
      </c>
      <c r="K7" s="10">
        <v>348</v>
      </c>
      <c r="L7" s="10">
        <v>572</v>
      </c>
      <c r="M7" s="10"/>
      <c r="N7" s="10">
        <v>1161</v>
      </c>
      <c r="O7" s="10">
        <v>892</v>
      </c>
      <c r="P7" s="10"/>
      <c r="Q7" s="10">
        <v>175</v>
      </c>
      <c r="R7" s="10">
        <v>152</v>
      </c>
      <c r="S7" s="10">
        <v>180</v>
      </c>
      <c r="T7" s="10">
        <v>273</v>
      </c>
      <c r="U7" s="10">
        <v>217</v>
      </c>
      <c r="V7" s="10">
        <v>227</v>
      </c>
      <c r="W7" s="10">
        <v>175</v>
      </c>
      <c r="X7" s="10">
        <v>143</v>
      </c>
      <c r="Y7" s="10">
        <v>108</v>
      </c>
      <c r="Z7" s="10">
        <v>153</v>
      </c>
      <c r="AA7" s="10">
        <v>79</v>
      </c>
      <c r="AB7" s="10">
        <v>54</v>
      </c>
      <c r="AC7" s="10">
        <v>25</v>
      </c>
      <c r="AD7" s="10">
        <v>17</v>
      </c>
      <c r="AE7" s="10">
        <v>34</v>
      </c>
      <c r="AF7" s="10"/>
      <c r="AG7" s="10">
        <v>204</v>
      </c>
      <c r="AH7" s="10">
        <v>344</v>
      </c>
      <c r="AI7" s="10">
        <v>158</v>
      </c>
      <c r="AJ7" s="10">
        <v>186</v>
      </c>
      <c r="AK7" s="10">
        <v>197</v>
      </c>
      <c r="AL7" s="10">
        <v>511</v>
      </c>
      <c r="AM7" s="10"/>
      <c r="AN7" s="10">
        <v>571</v>
      </c>
      <c r="AO7" s="10">
        <v>447</v>
      </c>
      <c r="AP7" s="10">
        <v>778</v>
      </c>
      <c r="AQ7" s="10"/>
      <c r="AR7" s="10">
        <v>150</v>
      </c>
      <c r="AS7" s="10">
        <v>698</v>
      </c>
      <c r="AT7" s="10">
        <v>1093</v>
      </c>
      <c r="AU7" s="10"/>
      <c r="AV7" s="10">
        <v>166</v>
      </c>
      <c r="AW7" s="10">
        <v>999</v>
      </c>
      <c r="AX7" s="10">
        <v>770</v>
      </c>
      <c r="AY7" s="10"/>
      <c r="AZ7" s="10">
        <v>1177</v>
      </c>
      <c r="BA7" s="10">
        <v>876</v>
      </c>
    </row>
    <row r="8" spans="2:53" ht="30" customHeight="1" x14ac:dyDescent="0.35">
      <c r="B8" s="11" t="s">
        <v>18</v>
      </c>
      <c r="C8" s="11">
        <v>2053</v>
      </c>
      <c r="D8" s="11">
        <v>974</v>
      </c>
      <c r="E8" s="11">
        <v>1075</v>
      </c>
      <c r="F8" s="11"/>
      <c r="G8" s="11">
        <v>212</v>
      </c>
      <c r="H8" s="11">
        <v>302</v>
      </c>
      <c r="I8" s="11">
        <v>326</v>
      </c>
      <c r="J8" s="11">
        <v>348</v>
      </c>
      <c r="K8" s="11">
        <v>329</v>
      </c>
      <c r="L8" s="11">
        <v>535</v>
      </c>
      <c r="M8" s="11"/>
      <c r="N8" s="11">
        <v>815</v>
      </c>
      <c r="O8" s="11">
        <v>1238</v>
      </c>
      <c r="P8" s="11"/>
      <c r="Q8" s="11">
        <v>198</v>
      </c>
      <c r="R8" s="11">
        <v>168</v>
      </c>
      <c r="S8" s="11">
        <v>195</v>
      </c>
      <c r="T8" s="11">
        <v>305</v>
      </c>
      <c r="U8" s="11">
        <v>213</v>
      </c>
      <c r="V8" s="11">
        <v>216</v>
      </c>
      <c r="W8" s="11">
        <v>164</v>
      </c>
      <c r="X8" s="11">
        <v>141</v>
      </c>
      <c r="Y8" s="11">
        <v>99</v>
      </c>
      <c r="Z8" s="11">
        <v>138</v>
      </c>
      <c r="AA8" s="11">
        <v>69</v>
      </c>
      <c r="AB8" s="11">
        <v>45</v>
      </c>
      <c r="AC8" s="11">
        <v>22</v>
      </c>
      <c r="AD8" s="11">
        <v>15</v>
      </c>
      <c r="AE8" s="11">
        <v>27</v>
      </c>
      <c r="AF8" s="11"/>
      <c r="AG8" s="11">
        <v>192</v>
      </c>
      <c r="AH8" s="11">
        <v>330</v>
      </c>
      <c r="AI8" s="11">
        <v>179</v>
      </c>
      <c r="AJ8" s="11">
        <v>173</v>
      </c>
      <c r="AK8" s="11">
        <v>196</v>
      </c>
      <c r="AL8" s="11">
        <v>533</v>
      </c>
      <c r="AM8" s="11"/>
      <c r="AN8" s="11">
        <v>569</v>
      </c>
      <c r="AO8" s="11">
        <v>467</v>
      </c>
      <c r="AP8" s="11">
        <v>751</v>
      </c>
      <c r="AQ8" s="11"/>
      <c r="AR8" s="11">
        <v>162</v>
      </c>
      <c r="AS8" s="11">
        <v>689</v>
      </c>
      <c r="AT8" s="11">
        <v>1078</v>
      </c>
      <c r="AU8" s="11"/>
      <c r="AV8" s="11">
        <v>182</v>
      </c>
      <c r="AW8" s="11">
        <v>976</v>
      </c>
      <c r="AX8" s="11">
        <v>765</v>
      </c>
      <c r="AY8" s="11"/>
      <c r="AZ8" s="11">
        <v>1171</v>
      </c>
      <c r="BA8" s="11">
        <v>882</v>
      </c>
    </row>
    <row r="9" spans="2:53" x14ac:dyDescent="0.35">
      <c r="B9" s="18" t="s">
        <v>110</v>
      </c>
      <c r="C9" s="17">
        <v>4.38452934480624E-2</v>
      </c>
      <c r="D9" s="17">
        <v>4.7193518108459002E-2</v>
      </c>
      <c r="E9" s="17">
        <v>3.9543951181504201E-2</v>
      </c>
      <c r="F9" s="17"/>
      <c r="G9" s="17">
        <v>5.1718210752175503E-2</v>
      </c>
      <c r="H9" s="17">
        <v>5.1285076447012003E-2</v>
      </c>
      <c r="I9" s="17">
        <v>5.9315677832253298E-2</v>
      </c>
      <c r="J9" s="17">
        <v>3.8219225798496202E-2</v>
      </c>
      <c r="K9" s="17">
        <v>5.4063424078417202E-2</v>
      </c>
      <c r="L9" s="17">
        <v>2.4487036552649898E-2</v>
      </c>
      <c r="M9" s="17"/>
      <c r="N9" s="17">
        <v>4.4566608725911602E-2</v>
      </c>
      <c r="O9" s="17">
        <v>4.3370437261527499E-2</v>
      </c>
      <c r="P9" s="17"/>
      <c r="Q9" s="17">
        <v>7.1667145266867502E-2</v>
      </c>
      <c r="R9" s="17">
        <v>5.3064872835630897E-2</v>
      </c>
      <c r="S9" s="17">
        <v>5.0688064904160397E-2</v>
      </c>
      <c r="T9" s="17">
        <v>4.0137159020805002E-2</v>
      </c>
      <c r="U9" s="17">
        <v>2.85106253510021E-2</v>
      </c>
      <c r="V9" s="17">
        <v>5.37584901663163E-2</v>
      </c>
      <c r="W9" s="17">
        <v>5.6547469763330201E-2</v>
      </c>
      <c r="X9" s="17">
        <v>4.1243670052603897E-2</v>
      </c>
      <c r="Y9" s="17">
        <v>0</v>
      </c>
      <c r="Z9" s="17">
        <v>2.0294687916665902E-2</v>
      </c>
      <c r="AA9" s="17">
        <v>3.3464428050123299E-2</v>
      </c>
      <c r="AB9" s="17">
        <v>5.8238744354354603E-2</v>
      </c>
      <c r="AC9" s="17">
        <v>3.1906162747620002E-2</v>
      </c>
      <c r="AD9" s="17">
        <v>7.6624626024196604E-2</v>
      </c>
      <c r="AE9" s="17">
        <v>8.7750831893503398E-2</v>
      </c>
      <c r="AF9" s="17"/>
      <c r="AG9" s="17">
        <v>4.3924040858220999E-2</v>
      </c>
      <c r="AH9" s="17">
        <v>5.2048265229484997E-2</v>
      </c>
      <c r="AI9" s="17">
        <v>4.3538848991460002E-2</v>
      </c>
      <c r="AJ9" s="17">
        <v>3.01501810276119E-2</v>
      </c>
      <c r="AK9" s="17">
        <v>4.3063105940726397E-2</v>
      </c>
      <c r="AL9" s="17">
        <v>4.9609554856689497E-2</v>
      </c>
      <c r="AM9" s="17"/>
      <c r="AN9" s="17">
        <v>4.8827110264176798E-2</v>
      </c>
      <c r="AO9" s="17">
        <v>3.7118077175855801E-2</v>
      </c>
      <c r="AP9" s="17">
        <v>3.8545719693886503E-2</v>
      </c>
      <c r="AQ9" s="17"/>
      <c r="AR9" s="17">
        <v>7.9386094196803703E-2</v>
      </c>
      <c r="AS9" s="17">
        <v>3.2406546941355099E-2</v>
      </c>
      <c r="AT9" s="17">
        <v>4.9125648205813902E-2</v>
      </c>
      <c r="AU9" s="17"/>
      <c r="AV9" s="17">
        <v>6.5670063180939306E-2</v>
      </c>
      <c r="AW9" s="17">
        <v>3.4626539920133002E-2</v>
      </c>
      <c r="AX9" s="17">
        <v>5.17423409045418E-2</v>
      </c>
      <c r="AY9" s="17"/>
      <c r="AZ9" s="17">
        <v>4.47834531636256E-2</v>
      </c>
      <c r="BA9" s="17">
        <v>4.2600476048521803E-2</v>
      </c>
    </row>
    <row r="10" spans="2:53" x14ac:dyDescent="0.35">
      <c r="B10" s="18" t="s">
        <v>111</v>
      </c>
      <c r="C10" s="17">
        <v>6.7604596751076704E-2</v>
      </c>
      <c r="D10" s="17">
        <v>8.4970227964228096E-2</v>
      </c>
      <c r="E10" s="17">
        <v>5.2113731448069703E-2</v>
      </c>
      <c r="F10" s="17"/>
      <c r="G10" s="17">
        <v>7.6358504681892106E-2</v>
      </c>
      <c r="H10" s="17">
        <v>7.8405781700929197E-2</v>
      </c>
      <c r="I10" s="17">
        <v>8.4342247763126904E-2</v>
      </c>
      <c r="J10" s="17">
        <v>8.3171707941480197E-2</v>
      </c>
      <c r="K10" s="17">
        <v>3.6245438471007099E-2</v>
      </c>
      <c r="L10" s="17">
        <v>5.70271486010549E-2</v>
      </c>
      <c r="M10" s="17"/>
      <c r="N10" s="17">
        <v>5.8056713169018601E-2</v>
      </c>
      <c r="O10" s="17">
        <v>7.3890158316850502E-2</v>
      </c>
      <c r="P10" s="17"/>
      <c r="Q10" s="17">
        <v>8.2908564592641301E-2</v>
      </c>
      <c r="R10" s="17">
        <v>7.9930470374388496E-2</v>
      </c>
      <c r="S10" s="17">
        <v>7.4152708148573998E-2</v>
      </c>
      <c r="T10" s="17">
        <v>9.0166654192338699E-2</v>
      </c>
      <c r="U10" s="17">
        <v>6.1394682567600598E-2</v>
      </c>
      <c r="V10" s="17">
        <v>4.8090183315283898E-2</v>
      </c>
      <c r="W10" s="17">
        <v>8.4842692553095303E-2</v>
      </c>
      <c r="X10" s="17">
        <v>5.62286568547887E-2</v>
      </c>
      <c r="Y10" s="17">
        <v>2.3847774623710599E-2</v>
      </c>
      <c r="Z10" s="17">
        <v>6.4728692064325993E-2</v>
      </c>
      <c r="AA10" s="17">
        <v>4.33198900754177E-2</v>
      </c>
      <c r="AB10" s="17">
        <v>2.5628524437882799E-2</v>
      </c>
      <c r="AC10" s="17">
        <v>0.137387500015902</v>
      </c>
      <c r="AD10" s="17">
        <v>0.120687692143327</v>
      </c>
      <c r="AE10" s="17">
        <v>4.93941364584587E-2</v>
      </c>
      <c r="AF10" s="17"/>
      <c r="AG10" s="17">
        <v>6.9392945812204801E-2</v>
      </c>
      <c r="AH10" s="17">
        <v>5.8844416859196898E-2</v>
      </c>
      <c r="AI10" s="17">
        <v>0.18043712089236799</v>
      </c>
      <c r="AJ10" s="17">
        <v>7.1210076339674896E-2</v>
      </c>
      <c r="AK10" s="17">
        <v>4.58294767483289E-2</v>
      </c>
      <c r="AL10" s="17">
        <v>6.0078718174078602E-2</v>
      </c>
      <c r="AM10" s="17"/>
      <c r="AN10" s="17">
        <v>8.5375720067878205E-2</v>
      </c>
      <c r="AO10" s="17">
        <v>5.9309705808798699E-2</v>
      </c>
      <c r="AP10" s="17">
        <v>6.6663462846033195E-2</v>
      </c>
      <c r="AQ10" s="17"/>
      <c r="AR10" s="17">
        <v>0.11989896205613799</v>
      </c>
      <c r="AS10" s="17">
        <v>6.8420607974704603E-2</v>
      </c>
      <c r="AT10" s="17">
        <v>6.1530157639897297E-2</v>
      </c>
      <c r="AU10" s="17"/>
      <c r="AV10" s="17">
        <v>0.10438904835391399</v>
      </c>
      <c r="AW10" s="17">
        <v>6.0976824376483801E-2</v>
      </c>
      <c r="AX10" s="17">
        <v>7.4266810953655601E-2</v>
      </c>
      <c r="AY10" s="17"/>
      <c r="AZ10" s="17">
        <v>7.9278825299773203E-2</v>
      </c>
      <c r="BA10" s="17">
        <v>5.2114395474522297E-2</v>
      </c>
    </row>
    <row r="11" spans="2:53" x14ac:dyDescent="0.35">
      <c r="B11" s="18" t="s">
        <v>112</v>
      </c>
      <c r="C11" s="17">
        <v>8.8669129552210096E-2</v>
      </c>
      <c r="D11" s="17">
        <v>8.8828795418253295E-2</v>
      </c>
      <c r="E11" s="17">
        <v>8.8841552936202703E-2</v>
      </c>
      <c r="F11" s="17"/>
      <c r="G11" s="17">
        <v>0.140778187082613</v>
      </c>
      <c r="H11" s="17">
        <v>0.110023990729438</v>
      </c>
      <c r="I11" s="17">
        <v>9.5179071616847299E-2</v>
      </c>
      <c r="J11" s="17">
        <v>7.1875738130065495E-2</v>
      </c>
      <c r="K11" s="17">
        <v>6.7145891499009E-2</v>
      </c>
      <c r="L11" s="17">
        <v>7.6183696324744699E-2</v>
      </c>
      <c r="M11" s="17"/>
      <c r="N11" s="17">
        <v>8.0300763913752807E-2</v>
      </c>
      <c r="O11" s="17">
        <v>9.4178191007910306E-2</v>
      </c>
      <c r="P11" s="17"/>
      <c r="Q11" s="17">
        <v>8.7915018270060805E-2</v>
      </c>
      <c r="R11" s="17">
        <v>8.5318361796869593E-2</v>
      </c>
      <c r="S11" s="17">
        <v>9.0643722835714702E-2</v>
      </c>
      <c r="T11" s="17">
        <v>8.6217850574494506E-2</v>
      </c>
      <c r="U11" s="17">
        <v>7.2298937787024606E-2</v>
      </c>
      <c r="V11" s="17">
        <v>4.4565742662493101E-2</v>
      </c>
      <c r="W11" s="17">
        <v>0.11864843358718299</v>
      </c>
      <c r="X11" s="17">
        <v>0.120664561738036</v>
      </c>
      <c r="Y11" s="17">
        <v>8.9259476572149304E-2</v>
      </c>
      <c r="Z11" s="17">
        <v>0.130367832128745</v>
      </c>
      <c r="AA11" s="17">
        <v>0.10407631295934</v>
      </c>
      <c r="AB11" s="17">
        <v>9.40563420189722E-2</v>
      </c>
      <c r="AC11" s="17">
        <v>0</v>
      </c>
      <c r="AD11" s="17">
        <v>9.2236002751225996E-2</v>
      </c>
      <c r="AE11" s="17">
        <v>0.100527999858072</v>
      </c>
      <c r="AF11" s="17"/>
      <c r="AG11" s="17">
        <v>0.10502184980142799</v>
      </c>
      <c r="AH11" s="17">
        <v>7.2562584129132898E-2</v>
      </c>
      <c r="AI11" s="17">
        <v>8.9611600599671895E-2</v>
      </c>
      <c r="AJ11" s="17">
        <v>9.6439410124632599E-2</v>
      </c>
      <c r="AK11" s="17">
        <v>8.9026287754073799E-2</v>
      </c>
      <c r="AL11" s="17">
        <v>7.3254530942665097E-2</v>
      </c>
      <c r="AM11" s="17"/>
      <c r="AN11" s="17">
        <v>7.7147989996864202E-2</v>
      </c>
      <c r="AO11" s="17">
        <v>0.11645576334483899</v>
      </c>
      <c r="AP11" s="17">
        <v>9.4318941841755793E-2</v>
      </c>
      <c r="AQ11" s="17"/>
      <c r="AR11" s="17">
        <v>0.13218531641735001</v>
      </c>
      <c r="AS11" s="17">
        <v>0.11034997931230101</v>
      </c>
      <c r="AT11" s="17">
        <v>7.2849044744661695E-2</v>
      </c>
      <c r="AU11" s="17"/>
      <c r="AV11" s="17">
        <v>0.158046771727887</v>
      </c>
      <c r="AW11" s="17">
        <v>8.8205564902819306E-2</v>
      </c>
      <c r="AX11" s="17">
        <v>8.2474310574858295E-2</v>
      </c>
      <c r="AY11" s="17"/>
      <c r="AZ11" s="17">
        <v>9.92762082052525E-2</v>
      </c>
      <c r="BA11" s="17">
        <v>7.4594899070383802E-2</v>
      </c>
    </row>
    <row r="12" spans="2:53" x14ac:dyDescent="0.35">
      <c r="B12" s="18" t="s">
        <v>113</v>
      </c>
      <c r="C12" s="17">
        <v>0.20364237123902501</v>
      </c>
      <c r="D12" s="17">
        <v>0.211079614764973</v>
      </c>
      <c r="E12" s="17">
        <v>0.196043962113857</v>
      </c>
      <c r="F12" s="17"/>
      <c r="G12" s="17">
        <v>0.17065608324892201</v>
      </c>
      <c r="H12" s="17">
        <v>0.189188192781646</v>
      </c>
      <c r="I12" s="17">
        <v>0.18908239468857199</v>
      </c>
      <c r="J12" s="17">
        <v>0.21150262452341601</v>
      </c>
      <c r="K12" s="17">
        <v>0.19827295492452099</v>
      </c>
      <c r="L12" s="17">
        <v>0.23192004304771999</v>
      </c>
      <c r="M12" s="17"/>
      <c r="N12" s="17">
        <v>0.18444426666181299</v>
      </c>
      <c r="O12" s="17">
        <v>0.216280865123994</v>
      </c>
      <c r="P12" s="17"/>
      <c r="Q12" s="17">
        <v>0.14826977550083401</v>
      </c>
      <c r="R12" s="17">
        <v>0.25463067482574497</v>
      </c>
      <c r="S12" s="17">
        <v>0.19950041404646501</v>
      </c>
      <c r="T12" s="17">
        <v>0.20607341168636301</v>
      </c>
      <c r="U12" s="17">
        <v>0.21511844414187201</v>
      </c>
      <c r="V12" s="17">
        <v>0.21476618534372799</v>
      </c>
      <c r="W12" s="17">
        <v>0.17966133235384199</v>
      </c>
      <c r="X12" s="17">
        <v>0.249017683492463</v>
      </c>
      <c r="Y12" s="17">
        <v>0.23871877240901801</v>
      </c>
      <c r="Z12" s="17">
        <v>0.183600573507085</v>
      </c>
      <c r="AA12" s="17">
        <v>0.123758482915822</v>
      </c>
      <c r="AB12" s="17">
        <v>0.15607980532781901</v>
      </c>
      <c r="AC12" s="17">
        <v>0.260633536140845</v>
      </c>
      <c r="AD12" s="17">
        <v>0.16210121636474301</v>
      </c>
      <c r="AE12" s="17">
        <v>0.134554555329327</v>
      </c>
      <c r="AF12" s="17"/>
      <c r="AG12" s="17">
        <v>0.169961652740929</v>
      </c>
      <c r="AH12" s="17">
        <v>0.20809622079596299</v>
      </c>
      <c r="AI12" s="17">
        <v>0.21688419293341701</v>
      </c>
      <c r="AJ12" s="17">
        <v>0.19411653763381401</v>
      </c>
      <c r="AK12" s="17">
        <v>0.21201507301682501</v>
      </c>
      <c r="AL12" s="17">
        <v>0.203502236652253</v>
      </c>
      <c r="AM12" s="17"/>
      <c r="AN12" s="17">
        <v>0.20004394295622799</v>
      </c>
      <c r="AO12" s="17">
        <v>0.22007291750694999</v>
      </c>
      <c r="AP12" s="17">
        <v>0.20009843337723701</v>
      </c>
      <c r="AQ12" s="17"/>
      <c r="AR12" s="17">
        <v>0.18305615160470501</v>
      </c>
      <c r="AS12" s="17">
        <v>0.195743266705554</v>
      </c>
      <c r="AT12" s="17">
        <v>0.20396410334585899</v>
      </c>
      <c r="AU12" s="17"/>
      <c r="AV12" s="17">
        <v>0.144185263975044</v>
      </c>
      <c r="AW12" s="17">
        <v>0.216757120547728</v>
      </c>
      <c r="AX12" s="17">
        <v>0.19644179528078401</v>
      </c>
      <c r="AY12" s="17"/>
      <c r="AZ12" s="17">
        <v>0.19399616277811199</v>
      </c>
      <c r="BA12" s="17">
        <v>0.21644165043694999</v>
      </c>
    </row>
    <row r="13" spans="2:53" x14ac:dyDescent="0.35">
      <c r="B13" s="18" t="s">
        <v>114</v>
      </c>
      <c r="C13" s="17">
        <v>9.5368951653697506E-2</v>
      </c>
      <c r="D13" s="17">
        <v>0.103748337984904</v>
      </c>
      <c r="E13" s="17">
        <v>8.8118572734613404E-2</v>
      </c>
      <c r="F13" s="17"/>
      <c r="G13" s="17">
        <v>0.106344809890686</v>
      </c>
      <c r="H13" s="17">
        <v>0.11107261425129</v>
      </c>
      <c r="I13" s="17">
        <v>8.8429326049951504E-2</v>
      </c>
      <c r="J13" s="17">
        <v>7.1607301897935502E-2</v>
      </c>
      <c r="K13" s="17">
        <v>0.109602399875995</v>
      </c>
      <c r="L13" s="17">
        <v>9.3079715806828403E-2</v>
      </c>
      <c r="M13" s="17"/>
      <c r="N13" s="17">
        <v>0.11027795738056</v>
      </c>
      <c r="O13" s="17">
        <v>8.5554056805506901E-2</v>
      </c>
      <c r="P13" s="17"/>
      <c r="Q13" s="17">
        <v>7.7737793000162203E-2</v>
      </c>
      <c r="R13" s="17">
        <v>6.2898279180682998E-2</v>
      </c>
      <c r="S13" s="17">
        <v>0.143615177120548</v>
      </c>
      <c r="T13" s="17">
        <v>6.7913417744649304E-2</v>
      </c>
      <c r="U13" s="17">
        <v>0.111861100290037</v>
      </c>
      <c r="V13" s="17">
        <v>8.00686637024072E-2</v>
      </c>
      <c r="W13" s="17">
        <v>0.116628990040498</v>
      </c>
      <c r="X13" s="17">
        <v>0.121306130665236</v>
      </c>
      <c r="Y13" s="17">
        <v>8.1868702852391201E-2</v>
      </c>
      <c r="Z13" s="17">
        <v>5.4527143411410503E-2</v>
      </c>
      <c r="AA13" s="17">
        <v>0.18917009031538901</v>
      </c>
      <c r="AB13" s="17">
        <v>0.17447762587920901</v>
      </c>
      <c r="AC13" s="17">
        <v>6.9094142473272002E-2</v>
      </c>
      <c r="AD13" s="17">
        <v>0.14792300917416201</v>
      </c>
      <c r="AE13" s="17">
        <v>0</v>
      </c>
      <c r="AF13" s="17"/>
      <c r="AG13" s="17">
        <v>0.123767919065535</v>
      </c>
      <c r="AH13" s="17">
        <v>9.1045313832788993E-2</v>
      </c>
      <c r="AI13" s="17">
        <v>9.7216718069901301E-2</v>
      </c>
      <c r="AJ13" s="17">
        <v>8.1241790683052401E-2</v>
      </c>
      <c r="AK13" s="17">
        <v>0.120626499738004</v>
      </c>
      <c r="AL13" s="17">
        <v>8.9229721070816004E-2</v>
      </c>
      <c r="AM13" s="17"/>
      <c r="AN13" s="17">
        <v>0.11160367500247</v>
      </c>
      <c r="AO13" s="17">
        <v>0.104745355152797</v>
      </c>
      <c r="AP13" s="17">
        <v>8.60478070025915E-2</v>
      </c>
      <c r="AQ13" s="17"/>
      <c r="AR13" s="17">
        <v>8.0143647522885095E-2</v>
      </c>
      <c r="AS13" s="17">
        <v>0.108295893603333</v>
      </c>
      <c r="AT13" s="17">
        <v>9.4944909452478604E-2</v>
      </c>
      <c r="AU13" s="17"/>
      <c r="AV13" s="17">
        <v>4.8834631274561599E-2</v>
      </c>
      <c r="AW13" s="17">
        <v>0.115852730993675</v>
      </c>
      <c r="AX13" s="17">
        <v>9.1883539268784301E-2</v>
      </c>
      <c r="AY13" s="17"/>
      <c r="AZ13" s="17">
        <v>0.109896402220381</v>
      </c>
      <c r="BA13" s="17">
        <v>7.6092891366335805E-2</v>
      </c>
    </row>
    <row r="14" spans="2:53" x14ac:dyDescent="0.35">
      <c r="B14" s="18" t="s">
        <v>115</v>
      </c>
      <c r="C14" s="17">
        <v>0.205667042761356</v>
      </c>
      <c r="D14" s="17">
        <v>0.20935344025945299</v>
      </c>
      <c r="E14" s="17">
        <v>0.20250034203421399</v>
      </c>
      <c r="F14" s="17"/>
      <c r="G14" s="17">
        <v>0.18842713199024899</v>
      </c>
      <c r="H14" s="17">
        <v>0.23317345299085099</v>
      </c>
      <c r="I14" s="17">
        <v>0.201867295272877</v>
      </c>
      <c r="J14" s="17">
        <v>0.21404590851299601</v>
      </c>
      <c r="K14" s="17">
        <v>0.19321005211428499</v>
      </c>
      <c r="L14" s="17">
        <v>0.201493223765525</v>
      </c>
      <c r="M14" s="17"/>
      <c r="N14" s="17">
        <v>0.22437164506402599</v>
      </c>
      <c r="O14" s="17">
        <v>0.193353431234118</v>
      </c>
      <c r="P14" s="17"/>
      <c r="Q14" s="17">
        <v>0.19437608655049901</v>
      </c>
      <c r="R14" s="17">
        <v>0.183750673274617</v>
      </c>
      <c r="S14" s="17">
        <v>0.15856533241781801</v>
      </c>
      <c r="T14" s="17">
        <v>0.239360633530316</v>
      </c>
      <c r="U14" s="17">
        <v>0.19264672953395401</v>
      </c>
      <c r="V14" s="17">
        <v>0.21874107168259299</v>
      </c>
      <c r="W14" s="17">
        <v>0.21809453137252999</v>
      </c>
      <c r="X14" s="17">
        <v>0.16798061594105701</v>
      </c>
      <c r="Y14" s="17">
        <v>0.249405645437863</v>
      </c>
      <c r="Z14" s="17">
        <v>0.238168209088372</v>
      </c>
      <c r="AA14" s="17">
        <v>0.203541295153052</v>
      </c>
      <c r="AB14" s="17">
        <v>0.23819037208892599</v>
      </c>
      <c r="AC14" s="17">
        <v>0.19787673872369799</v>
      </c>
      <c r="AD14" s="17">
        <v>0.29443214155318598</v>
      </c>
      <c r="AE14" s="17">
        <v>0.205813646171919</v>
      </c>
      <c r="AF14" s="17"/>
      <c r="AG14" s="17">
        <v>0.243247045837373</v>
      </c>
      <c r="AH14" s="17">
        <v>0.19875368873152099</v>
      </c>
      <c r="AI14" s="17">
        <v>0.21695990934110801</v>
      </c>
      <c r="AJ14" s="17">
        <v>0.24763045000103101</v>
      </c>
      <c r="AK14" s="17">
        <v>0.25152983330267498</v>
      </c>
      <c r="AL14" s="17">
        <v>0.177013929522264</v>
      </c>
      <c r="AM14" s="17"/>
      <c r="AN14" s="17">
        <v>0.22751280682387101</v>
      </c>
      <c r="AO14" s="17">
        <v>0.19877890353208799</v>
      </c>
      <c r="AP14" s="17">
        <v>0.23625357173328801</v>
      </c>
      <c r="AQ14" s="17"/>
      <c r="AR14" s="17">
        <v>0.213011454340161</v>
      </c>
      <c r="AS14" s="17">
        <v>0.25012032576539001</v>
      </c>
      <c r="AT14" s="17">
        <v>0.188692503049568</v>
      </c>
      <c r="AU14" s="17"/>
      <c r="AV14" s="17">
        <v>0.227202436163151</v>
      </c>
      <c r="AW14" s="17">
        <v>0.22755077697430201</v>
      </c>
      <c r="AX14" s="17">
        <v>0.18497606993412399</v>
      </c>
      <c r="AY14" s="17"/>
      <c r="AZ14" s="17">
        <v>0.21384939387659499</v>
      </c>
      <c r="BA14" s="17">
        <v>0.19481011417187299</v>
      </c>
    </row>
    <row r="15" spans="2:53" x14ac:dyDescent="0.35">
      <c r="B15" s="18" t="s">
        <v>116</v>
      </c>
      <c r="C15" s="17">
        <v>0.228181125785307</v>
      </c>
      <c r="D15" s="17">
        <v>0.19625688704132599</v>
      </c>
      <c r="E15" s="17">
        <v>0.25791925633412</v>
      </c>
      <c r="F15" s="17"/>
      <c r="G15" s="17">
        <v>0.19929278661598601</v>
      </c>
      <c r="H15" s="17">
        <v>0.175730779976913</v>
      </c>
      <c r="I15" s="17">
        <v>0.24428643757875201</v>
      </c>
      <c r="J15" s="17">
        <v>0.22572343665525299</v>
      </c>
      <c r="K15" s="17">
        <v>0.24380996820265499</v>
      </c>
      <c r="L15" s="17">
        <v>0.251426660644961</v>
      </c>
      <c r="M15" s="17"/>
      <c r="N15" s="17">
        <v>0.24584389959320299</v>
      </c>
      <c r="O15" s="17">
        <v>0.216553370666833</v>
      </c>
      <c r="P15" s="17"/>
      <c r="Q15" s="17">
        <v>0.207124547873172</v>
      </c>
      <c r="R15" s="17">
        <v>0.20870972633984899</v>
      </c>
      <c r="S15" s="17">
        <v>0.200086012299734</v>
      </c>
      <c r="T15" s="17">
        <v>0.19891879740381899</v>
      </c>
      <c r="U15" s="17">
        <v>0.245218046507022</v>
      </c>
      <c r="V15" s="17">
        <v>0.292636618165936</v>
      </c>
      <c r="W15" s="17">
        <v>0.18636957571493001</v>
      </c>
      <c r="X15" s="17">
        <v>0.199003993012242</v>
      </c>
      <c r="Y15" s="17">
        <v>0.27561825637242698</v>
      </c>
      <c r="Z15" s="17">
        <v>0.26112903001549997</v>
      </c>
      <c r="AA15" s="17">
        <v>0.253884471232736</v>
      </c>
      <c r="AB15" s="17">
        <v>0.21638523350604399</v>
      </c>
      <c r="AC15" s="17">
        <v>0.30310191989866297</v>
      </c>
      <c r="AD15" s="17">
        <v>0.105995311989158</v>
      </c>
      <c r="AE15" s="17">
        <v>0.35373100897312498</v>
      </c>
      <c r="AF15" s="17"/>
      <c r="AG15" s="17">
        <v>0.206251259453923</v>
      </c>
      <c r="AH15" s="17">
        <v>0.28690087412624099</v>
      </c>
      <c r="AI15" s="17">
        <v>0.146781059162579</v>
      </c>
      <c r="AJ15" s="17">
        <v>0.25001098501483299</v>
      </c>
      <c r="AK15" s="17">
        <v>0.20363574964629</v>
      </c>
      <c r="AL15" s="17">
        <v>0.22894980947398799</v>
      </c>
      <c r="AM15" s="17"/>
      <c r="AN15" s="17">
        <v>0.216635083115685</v>
      </c>
      <c r="AO15" s="17">
        <v>0.195720636467755</v>
      </c>
      <c r="AP15" s="17">
        <v>0.243825571799586</v>
      </c>
      <c r="AQ15" s="17"/>
      <c r="AR15" s="17">
        <v>0.164889087583306</v>
      </c>
      <c r="AS15" s="17">
        <v>0.19032430583634</v>
      </c>
      <c r="AT15" s="17">
        <v>0.27989522827646102</v>
      </c>
      <c r="AU15" s="17"/>
      <c r="AV15" s="17">
        <v>0.201625334740585</v>
      </c>
      <c r="AW15" s="17">
        <v>0.221469711384332</v>
      </c>
      <c r="AX15" s="17">
        <v>0.261247126774794</v>
      </c>
      <c r="AY15" s="17"/>
      <c r="AZ15" s="17">
        <v>0.21119894033183001</v>
      </c>
      <c r="BA15" s="17">
        <v>0.250714303861514</v>
      </c>
    </row>
    <row r="16" spans="2:53" x14ac:dyDescent="0.35">
      <c r="B16" s="18" t="s">
        <v>117</v>
      </c>
      <c r="C16" s="19">
        <v>6.7021488809265603E-2</v>
      </c>
      <c r="D16" s="19">
        <v>5.8569178458404099E-2</v>
      </c>
      <c r="E16" s="19">
        <v>7.4918631217418902E-2</v>
      </c>
      <c r="F16" s="19"/>
      <c r="G16" s="19">
        <v>6.6424285737476496E-2</v>
      </c>
      <c r="H16" s="19">
        <v>5.1120111121920102E-2</v>
      </c>
      <c r="I16" s="19">
        <v>3.7497549197619801E-2</v>
      </c>
      <c r="J16" s="19">
        <v>8.3854056540357699E-2</v>
      </c>
      <c r="K16" s="19">
        <v>9.7649870834110405E-2</v>
      </c>
      <c r="L16" s="19">
        <v>6.43824752565159E-2</v>
      </c>
      <c r="M16" s="19"/>
      <c r="N16" s="19">
        <v>5.2138145491715499E-2</v>
      </c>
      <c r="O16" s="19">
        <v>7.6819489583259501E-2</v>
      </c>
      <c r="P16" s="19"/>
      <c r="Q16" s="19">
        <v>0.13000106894576399</v>
      </c>
      <c r="R16" s="19">
        <v>7.1696941372217105E-2</v>
      </c>
      <c r="S16" s="19">
        <v>8.2748568226986494E-2</v>
      </c>
      <c r="T16" s="19">
        <v>7.1212075847214701E-2</v>
      </c>
      <c r="U16" s="19">
        <v>7.2951433821487693E-2</v>
      </c>
      <c r="V16" s="19">
        <v>4.7373044961242103E-2</v>
      </c>
      <c r="W16" s="19">
        <v>3.92069746145908E-2</v>
      </c>
      <c r="X16" s="19">
        <v>4.4554688243573497E-2</v>
      </c>
      <c r="Y16" s="19">
        <v>4.1281371732440703E-2</v>
      </c>
      <c r="Z16" s="19">
        <v>4.7183831867895397E-2</v>
      </c>
      <c r="AA16" s="19">
        <v>4.8785029298121001E-2</v>
      </c>
      <c r="AB16" s="19">
        <v>3.6943352386793499E-2</v>
      </c>
      <c r="AC16" s="19">
        <v>0</v>
      </c>
      <c r="AD16" s="19">
        <v>0</v>
      </c>
      <c r="AE16" s="19">
        <v>6.8227821315594003E-2</v>
      </c>
      <c r="AF16" s="19"/>
      <c r="AG16" s="19">
        <v>3.8433286430385301E-2</v>
      </c>
      <c r="AH16" s="19">
        <v>3.1748636295671401E-2</v>
      </c>
      <c r="AI16" s="19">
        <v>8.5705500094942801E-3</v>
      </c>
      <c r="AJ16" s="19">
        <v>2.9200569175350199E-2</v>
      </c>
      <c r="AK16" s="19">
        <v>3.4273973853077802E-2</v>
      </c>
      <c r="AL16" s="19">
        <v>0.118361499307246</v>
      </c>
      <c r="AM16" s="19"/>
      <c r="AN16" s="19">
        <v>3.2853671772825603E-2</v>
      </c>
      <c r="AO16" s="19">
        <v>6.7798641010917093E-2</v>
      </c>
      <c r="AP16" s="19">
        <v>3.4246491705621197E-2</v>
      </c>
      <c r="AQ16" s="19"/>
      <c r="AR16" s="19">
        <v>2.7429286278652001E-2</v>
      </c>
      <c r="AS16" s="19">
        <v>4.4339073861022898E-2</v>
      </c>
      <c r="AT16" s="19">
        <v>4.8998405285260803E-2</v>
      </c>
      <c r="AU16" s="19"/>
      <c r="AV16" s="19">
        <v>5.0046450583918899E-2</v>
      </c>
      <c r="AW16" s="19">
        <v>3.45607309005267E-2</v>
      </c>
      <c r="AX16" s="19">
        <v>5.6968006308457803E-2</v>
      </c>
      <c r="AY16" s="19"/>
      <c r="AZ16" s="19">
        <v>4.7720614124430599E-2</v>
      </c>
      <c r="BA16" s="19">
        <v>9.2631269569899102E-2</v>
      </c>
    </row>
    <row r="17" spans="2:2" x14ac:dyDescent="0.35">
      <c r="B17" s="16"/>
    </row>
    <row r="18" spans="2:2" x14ac:dyDescent="0.35">
      <c r="B18" t="s">
        <v>87</v>
      </c>
    </row>
    <row r="19" spans="2:2" x14ac:dyDescent="0.35">
      <c r="B19" t="s">
        <v>88</v>
      </c>
    </row>
    <row r="21" spans="2:2" x14ac:dyDescent="0.35">
      <c r="B21" s="8" t="str">
        <f>HYPERLINK("#'Contents'!A1", "Return to Contents")</f>
        <v>Return to Contents</v>
      </c>
    </row>
  </sheetData>
  <mergeCells count="10">
    <mergeCell ref="AN5:AP5"/>
    <mergeCell ref="AR5:AT5"/>
    <mergeCell ref="AV5:AX5"/>
    <mergeCell ref="AZ5:BA5"/>
    <mergeCell ref="D2:AT2"/>
    <mergeCell ref="D5:E5"/>
    <mergeCell ref="G5:L5"/>
    <mergeCell ref="N5:O5"/>
    <mergeCell ref="Q5:AE5"/>
    <mergeCell ref="AG5:AL5"/>
  </mergeCells>
  <pageMargins left="0.7" right="0.7" top="0.75" bottom="0.75" header="0.3" footer="0.3"/>
  <pageSetup paperSize="9" orientation="portrait" horizontalDpi="300" verticalDpi="300"/>
  <drawing r:id="rId1"/>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dimension ref="B2:BA21"/>
  <sheetViews>
    <sheetView showGridLines="0" workbookViewId="0">
      <pane xSplit="2" topLeftCell="C1" activePane="topRight" state="frozen"/>
      <selection activeCell="B19" sqref="B19"/>
      <selection pane="topRight" activeCell="AC8" sqref="AC8"/>
    </sheetView>
  </sheetViews>
  <sheetFormatPr defaultColWidth="11.54296875" defaultRowHeight="14.5" x14ac:dyDescent="0.35"/>
  <cols>
    <col min="2" max="2" width="25.6328125" customWidth="1"/>
    <col min="3" max="5" width="10.6328125" customWidth="1"/>
    <col min="6" max="6" width="2.1796875" customWidth="1"/>
    <col min="7" max="12" width="10.6328125" customWidth="1"/>
    <col min="13" max="13" width="2.1796875" customWidth="1"/>
    <col min="14" max="15" width="10.6328125" customWidth="1"/>
    <col min="16" max="16" width="2.1796875" customWidth="1"/>
    <col min="17" max="31" width="10.6328125" customWidth="1"/>
    <col min="32" max="32" width="2.1796875" customWidth="1"/>
    <col min="33" max="38" width="10.6328125" customWidth="1"/>
    <col min="39" max="39" width="2.1796875" customWidth="1"/>
    <col min="40" max="42" width="10.6328125" customWidth="1"/>
    <col min="43" max="43" width="2.1796875" customWidth="1"/>
    <col min="44" max="46" width="10.6328125" customWidth="1"/>
    <col min="47" max="47" width="2.1796875" customWidth="1"/>
    <col min="48" max="50" width="10.6328125" customWidth="1"/>
    <col min="51" max="51" width="2.1796875" customWidth="1"/>
    <col min="52" max="53" width="10.6328125" customWidth="1"/>
    <col min="54" max="54" width="2.1796875" customWidth="1"/>
  </cols>
  <sheetData>
    <row r="2" spans="2:53" ht="40" customHeight="1" x14ac:dyDescent="0.35">
      <c r="D2" s="28" t="s">
        <v>123</v>
      </c>
      <c r="E2" s="24"/>
      <c r="F2" s="24"/>
      <c r="G2" s="24"/>
      <c r="H2" s="24"/>
      <c r="I2" s="24"/>
      <c r="J2" s="24"/>
      <c r="K2" s="24"/>
      <c r="L2" s="24"/>
      <c r="M2" s="24"/>
      <c r="N2" s="24"/>
      <c r="O2" s="24"/>
      <c r="P2" s="24"/>
      <c r="Q2" s="24"/>
      <c r="R2" s="24"/>
      <c r="S2" s="24"/>
      <c r="T2" s="24"/>
      <c r="U2" s="24"/>
      <c r="V2" s="24"/>
      <c r="W2" s="24"/>
      <c r="X2" s="24"/>
      <c r="Y2" s="24"/>
      <c r="Z2" s="24"/>
      <c r="AA2" s="24"/>
      <c r="AB2" s="24"/>
      <c r="AC2" s="24"/>
      <c r="AD2" s="24"/>
      <c r="AE2" s="24"/>
      <c r="AF2" s="24"/>
      <c r="AG2" s="24"/>
      <c r="AH2" s="24"/>
      <c r="AI2" s="24"/>
      <c r="AJ2" s="24"/>
      <c r="AK2" s="24"/>
      <c r="AL2" s="24"/>
      <c r="AM2" s="24"/>
      <c r="AN2" s="24"/>
      <c r="AO2" s="24"/>
      <c r="AP2" s="24"/>
      <c r="AQ2" s="24"/>
      <c r="AR2" s="24"/>
      <c r="AS2" s="24"/>
      <c r="AT2" s="24"/>
    </row>
    <row r="5" spans="2:53" ht="30" customHeight="1" x14ac:dyDescent="0.35">
      <c r="B5" s="15"/>
      <c r="C5" s="15"/>
      <c r="D5" s="27" t="s">
        <v>56</v>
      </c>
      <c r="E5" s="27"/>
      <c r="F5" s="15"/>
      <c r="G5" s="27" t="s">
        <v>57</v>
      </c>
      <c r="H5" s="27"/>
      <c r="I5" s="27"/>
      <c r="J5" s="27"/>
      <c r="K5" s="27"/>
      <c r="L5" s="27"/>
      <c r="M5" s="15"/>
      <c r="N5" s="27" t="s">
        <v>58</v>
      </c>
      <c r="O5" s="27"/>
      <c r="P5" s="15"/>
      <c r="Q5" s="27" t="s">
        <v>59</v>
      </c>
      <c r="R5" s="27"/>
      <c r="S5" s="27"/>
      <c r="T5" s="27"/>
      <c r="U5" s="27"/>
      <c r="V5" s="27"/>
      <c r="W5" s="27"/>
      <c r="X5" s="27"/>
      <c r="Y5" s="27"/>
      <c r="Z5" s="27"/>
      <c r="AA5" s="27"/>
      <c r="AB5" s="27"/>
      <c r="AC5" s="27"/>
      <c r="AD5" s="27"/>
      <c r="AE5" s="27"/>
      <c r="AF5" s="15"/>
      <c r="AG5" s="27" t="s">
        <v>60</v>
      </c>
      <c r="AH5" s="27"/>
      <c r="AI5" s="27"/>
      <c r="AJ5" s="27"/>
      <c r="AK5" s="27"/>
      <c r="AL5" s="27"/>
      <c r="AM5" s="15"/>
      <c r="AN5" s="27" t="s">
        <v>61</v>
      </c>
      <c r="AO5" s="27"/>
      <c r="AP5" s="27"/>
      <c r="AQ5" s="15"/>
      <c r="AR5" s="27" t="s">
        <v>62</v>
      </c>
      <c r="AS5" s="27"/>
      <c r="AT5" s="27"/>
      <c r="AU5" s="15"/>
      <c r="AV5" s="27" t="s">
        <v>63</v>
      </c>
      <c r="AW5" s="27"/>
      <c r="AX5" s="27"/>
      <c r="AY5" s="15"/>
      <c r="AZ5" s="27" t="s">
        <v>64</v>
      </c>
      <c r="BA5" s="27"/>
    </row>
    <row r="6" spans="2:53" ht="33" customHeight="1" x14ac:dyDescent="0.35">
      <c r="B6" t="s">
        <v>13</v>
      </c>
      <c r="C6" s="9" t="s">
        <v>14</v>
      </c>
      <c r="D6" s="12" t="s">
        <v>15</v>
      </c>
      <c r="E6" s="12" t="s">
        <v>16</v>
      </c>
      <c r="G6" s="12" t="s">
        <v>19</v>
      </c>
      <c r="H6" s="12" t="s">
        <v>20</v>
      </c>
      <c r="I6" s="12" t="s">
        <v>21</v>
      </c>
      <c r="J6" s="12" t="s">
        <v>22</v>
      </c>
      <c r="K6" s="12" t="s">
        <v>23</v>
      </c>
      <c r="L6" s="12" t="s">
        <v>24</v>
      </c>
      <c r="N6" s="12" t="s">
        <v>25</v>
      </c>
      <c r="O6" s="12" t="s">
        <v>26</v>
      </c>
      <c r="Q6" s="12" t="s">
        <v>27</v>
      </c>
      <c r="R6" s="12" t="s">
        <v>28</v>
      </c>
      <c r="S6" s="12" t="s">
        <v>29</v>
      </c>
      <c r="T6" s="12" t="s">
        <v>30</v>
      </c>
      <c r="U6" s="12" t="s">
        <v>31</v>
      </c>
      <c r="V6" s="12" t="s">
        <v>32</v>
      </c>
      <c r="W6" s="12" t="s">
        <v>33</v>
      </c>
      <c r="X6" s="12" t="s">
        <v>34</v>
      </c>
      <c r="Y6" s="12" t="s">
        <v>35</v>
      </c>
      <c r="Z6" s="12" t="s">
        <v>36</v>
      </c>
      <c r="AA6" s="12" t="s">
        <v>37</v>
      </c>
      <c r="AB6" s="12" t="s">
        <v>38</v>
      </c>
      <c r="AC6" s="12" t="s">
        <v>39</v>
      </c>
      <c r="AD6" s="12" t="s">
        <v>40</v>
      </c>
      <c r="AE6" s="12" t="s">
        <v>41</v>
      </c>
      <c r="AG6" s="12" t="s">
        <v>42</v>
      </c>
      <c r="AH6" s="12" t="s">
        <v>43</v>
      </c>
      <c r="AI6" s="12" t="s">
        <v>44</v>
      </c>
      <c r="AJ6" s="12" t="s">
        <v>45</v>
      </c>
      <c r="AK6" s="12" t="s">
        <v>46</v>
      </c>
      <c r="AL6" s="12" t="s">
        <v>47</v>
      </c>
      <c r="AN6" s="12" t="s">
        <v>48</v>
      </c>
      <c r="AO6" s="12" t="s">
        <v>49</v>
      </c>
      <c r="AP6" s="12" t="s">
        <v>50</v>
      </c>
      <c r="AR6" s="12" t="s">
        <v>51</v>
      </c>
      <c r="AS6" s="12" t="s">
        <v>52</v>
      </c>
      <c r="AT6" s="12" t="s">
        <v>53</v>
      </c>
      <c r="AV6" s="12" t="s">
        <v>51</v>
      </c>
      <c r="AW6" s="12" t="s">
        <v>52</v>
      </c>
      <c r="AX6" s="12" t="s">
        <v>53</v>
      </c>
      <c r="AZ6" s="12" t="s">
        <v>54</v>
      </c>
      <c r="BA6" s="12" t="s">
        <v>55</v>
      </c>
    </row>
    <row r="7" spans="2:53" ht="30" customHeight="1" x14ac:dyDescent="0.35">
      <c r="B7" s="10" t="s">
        <v>17</v>
      </c>
      <c r="C7" s="10">
        <v>2053</v>
      </c>
      <c r="D7" s="10">
        <v>938</v>
      </c>
      <c r="E7" s="10">
        <v>1112</v>
      </c>
      <c r="F7" s="10"/>
      <c r="G7" s="10">
        <v>192</v>
      </c>
      <c r="H7" s="10">
        <v>236</v>
      </c>
      <c r="I7" s="10">
        <v>325</v>
      </c>
      <c r="J7" s="10">
        <v>380</v>
      </c>
      <c r="K7" s="10">
        <v>348</v>
      </c>
      <c r="L7" s="10">
        <v>572</v>
      </c>
      <c r="M7" s="10"/>
      <c r="N7" s="10">
        <v>1161</v>
      </c>
      <c r="O7" s="10">
        <v>892</v>
      </c>
      <c r="P7" s="10"/>
      <c r="Q7" s="10">
        <v>175</v>
      </c>
      <c r="R7" s="10">
        <v>152</v>
      </c>
      <c r="S7" s="10">
        <v>180</v>
      </c>
      <c r="T7" s="10">
        <v>273</v>
      </c>
      <c r="U7" s="10">
        <v>217</v>
      </c>
      <c r="V7" s="10">
        <v>227</v>
      </c>
      <c r="W7" s="10">
        <v>175</v>
      </c>
      <c r="X7" s="10">
        <v>143</v>
      </c>
      <c r="Y7" s="10">
        <v>108</v>
      </c>
      <c r="Z7" s="10">
        <v>153</v>
      </c>
      <c r="AA7" s="10">
        <v>79</v>
      </c>
      <c r="AB7" s="10">
        <v>54</v>
      </c>
      <c r="AC7" s="10">
        <v>25</v>
      </c>
      <c r="AD7" s="10">
        <v>17</v>
      </c>
      <c r="AE7" s="10">
        <v>34</v>
      </c>
      <c r="AF7" s="10"/>
      <c r="AG7" s="10">
        <v>204</v>
      </c>
      <c r="AH7" s="10">
        <v>344</v>
      </c>
      <c r="AI7" s="10">
        <v>158</v>
      </c>
      <c r="AJ7" s="10">
        <v>186</v>
      </c>
      <c r="AK7" s="10">
        <v>197</v>
      </c>
      <c r="AL7" s="10">
        <v>511</v>
      </c>
      <c r="AM7" s="10"/>
      <c r="AN7" s="10">
        <v>571</v>
      </c>
      <c r="AO7" s="10">
        <v>447</v>
      </c>
      <c r="AP7" s="10">
        <v>778</v>
      </c>
      <c r="AQ7" s="10"/>
      <c r="AR7" s="10">
        <v>150</v>
      </c>
      <c r="AS7" s="10">
        <v>698</v>
      </c>
      <c r="AT7" s="10">
        <v>1093</v>
      </c>
      <c r="AU7" s="10"/>
      <c r="AV7" s="10">
        <v>166</v>
      </c>
      <c r="AW7" s="10">
        <v>999</v>
      </c>
      <c r="AX7" s="10">
        <v>770</v>
      </c>
      <c r="AY7" s="10"/>
      <c r="AZ7" s="10">
        <v>1177</v>
      </c>
      <c r="BA7" s="10">
        <v>876</v>
      </c>
    </row>
    <row r="8" spans="2:53" ht="30" customHeight="1" x14ac:dyDescent="0.35">
      <c r="B8" s="11" t="s">
        <v>18</v>
      </c>
      <c r="C8" s="11">
        <v>2053</v>
      </c>
      <c r="D8" s="11">
        <v>974</v>
      </c>
      <c r="E8" s="11">
        <v>1075</v>
      </c>
      <c r="F8" s="11"/>
      <c r="G8" s="11">
        <v>212</v>
      </c>
      <c r="H8" s="11">
        <v>302</v>
      </c>
      <c r="I8" s="11">
        <v>326</v>
      </c>
      <c r="J8" s="11">
        <v>348</v>
      </c>
      <c r="K8" s="11">
        <v>329</v>
      </c>
      <c r="L8" s="11">
        <v>535</v>
      </c>
      <c r="M8" s="11"/>
      <c r="N8" s="11">
        <v>815</v>
      </c>
      <c r="O8" s="11">
        <v>1238</v>
      </c>
      <c r="P8" s="11"/>
      <c r="Q8" s="11">
        <v>198</v>
      </c>
      <c r="R8" s="11">
        <v>168</v>
      </c>
      <c r="S8" s="11">
        <v>195</v>
      </c>
      <c r="T8" s="11">
        <v>305</v>
      </c>
      <c r="U8" s="11">
        <v>213</v>
      </c>
      <c r="V8" s="11">
        <v>216</v>
      </c>
      <c r="W8" s="11">
        <v>164</v>
      </c>
      <c r="X8" s="11">
        <v>141</v>
      </c>
      <c r="Y8" s="11">
        <v>99</v>
      </c>
      <c r="Z8" s="11">
        <v>138</v>
      </c>
      <c r="AA8" s="11">
        <v>69</v>
      </c>
      <c r="AB8" s="11">
        <v>45</v>
      </c>
      <c r="AC8" s="11">
        <v>22</v>
      </c>
      <c r="AD8" s="11">
        <v>15</v>
      </c>
      <c r="AE8" s="11">
        <v>27</v>
      </c>
      <c r="AF8" s="11"/>
      <c r="AG8" s="11">
        <v>192</v>
      </c>
      <c r="AH8" s="11">
        <v>330</v>
      </c>
      <c r="AI8" s="11">
        <v>179</v>
      </c>
      <c r="AJ8" s="11">
        <v>173</v>
      </c>
      <c r="AK8" s="11">
        <v>196</v>
      </c>
      <c r="AL8" s="11">
        <v>533</v>
      </c>
      <c r="AM8" s="11"/>
      <c r="AN8" s="11">
        <v>569</v>
      </c>
      <c r="AO8" s="11">
        <v>467</v>
      </c>
      <c r="AP8" s="11">
        <v>751</v>
      </c>
      <c r="AQ8" s="11"/>
      <c r="AR8" s="11">
        <v>162</v>
      </c>
      <c r="AS8" s="11">
        <v>689</v>
      </c>
      <c r="AT8" s="11">
        <v>1078</v>
      </c>
      <c r="AU8" s="11"/>
      <c r="AV8" s="11">
        <v>182</v>
      </c>
      <c r="AW8" s="11">
        <v>976</v>
      </c>
      <c r="AX8" s="11">
        <v>765</v>
      </c>
      <c r="AY8" s="11"/>
      <c r="AZ8" s="11">
        <v>1171</v>
      </c>
      <c r="BA8" s="11">
        <v>882</v>
      </c>
    </row>
    <row r="9" spans="2:53" x14ac:dyDescent="0.35">
      <c r="B9" s="18" t="s">
        <v>110</v>
      </c>
      <c r="C9" s="17">
        <v>9.2970587733396198E-2</v>
      </c>
      <c r="D9" s="17">
        <v>0.12649130926625601</v>
      </c>
      <c r="E9" s="17">
        <v>6.2934519713152504E-2</v>
      </c>
      <c r="F9" s="17"/>
      <c r="G9" s="17">
        <v>0.143969681694294</v>
      </c>
      <c r="H9" s="17">
        <v>8.6134218364161796E-2</v>
      </c>
      <c r="I9" s="17">
        <v>0.109469319731685</v>
      </c>
      <c r="J9" s="17">
        <v>0.101197370168501</v>
      </c>
      <c r="K9" s="17">
        <v>5.4539909040423801E-2</v>
      </c>
      <c r="L9" s="17">
        <v>8.4887777903868103E-2</v>
      </c>
      <c r="M9" s="17"/>
      <c r="N9" s="17">
        <v>0.126012879721662</v>
      </c>
      <c r="O9" s="17">
        <v>7.1218190065205605E-2</v>
      </c>
      <c r="P9" s="17"/>
      <c r="Q9" s="17">
        <v>0.12502368332651501</v>
      </c>
      <c r="R9" s="17">
        <v>4.1742668095339101E-2</v>
      </c>
      <c r="S9" s="17">
        <v>7.9987247528799002E-2</v>
      </c>
      <c r="T9" s="17">
        <v>3.3734471323156399E-2</v>
      </c>
      <c r="U9" s="17">
        <v>0.11441764516782101</v>
      </c>
      <c r="V9" s="17">
        <v>0.11807325098114201</v>
      </c>
      <c r="W9" s="17">
        <v>0.109665465412473</v>
      </c>
      <c r="X9" s="17">
        <v>6.7254633079991993E-2</v>
      </c>
      <c r="Y9" s="17">
        <v>5.9538914234984003E-2</v>
      </c>
      <c r="Z9" s="17">
        <v>0.15406871894068</v>
      </c>
      <c r="AA9" s="17">
        <v>7.5558989695524395E-2</v>
      </c>
      <c r="AB9" s="17">
        <v>0.20939682246233501</v>
      </c>
      <c r="AC9" s="17">
        <v>0.22807526557744101</v>
      </c>
      <c r="AD9" s="17">
        <v>0.36758975631035701</v>
      </c>
      <c r="AE9" s="17">
        <v>8.7581132928129996E-2</v>
      </c>
      <c r="AF9" s="17"/>
      <c r="AG9" s="17">
        <v>0.111858497566382</v>
      </c>
      <c r="AH9" s="17">
        <v>0.119074650667346</v>
      </c>
      <c r="AI9" s="17">
        <v>0.141055250795806</v>
      </c>
      <c r="AJ9" s="17">
        <v>9.4791746090703496E-2</v>
      </c>
      <c r="AK9" s="17">
        <v>9.6099254760362601E-2</v>
      </c>
      <c r="AL9" s="17">
        <v>7.0650963301225098E-2</v>
      </c>
      <c r="AM9" s="17"/>
      <c r="AN9" s="17">
        <v>9.8038128813961706E-2</v>
      </c>
      <c r="AO9" s="17">
        <v>6.7348860569350896E-2</v>
      </c>
      <c r="AP9" s="17">
        <v>0.12605396268512001</v>
      </c>
      <c r="AQ9" s="17"/>
      <c r="AR9" s="17">
        <v>0.184939361107962</v>
      </c>
      <c r="AS9" s="17">
        <v>8.2652322740718598E-2</v>
      </c>
      <c r="AT9" s="17">
        <v>9.0355291219430603E-2</v>
      </c>
      <c r="AU9" s="17"/>
      <c r="AV9" s="17">
        <v>0.21202980157444101</v>
      </c>
      <c r="AW9" s="17">
        <v>8.4521279903611995E-2</v>
      </c>
      <c r="AX9" s="17">
        <v>8.7038836049506296E-2</v>
      </c>
      <c r="AY9" s="17"/>
      <c r="AZ9" s="17">
        <v>0.119300254553435</v>
      </c>
      <c r="BA9" s="17">
        <v>5.8034502930383203E-2</v>
      </c>
    </row>
    <row r="10" spans="2:53" x14ac:dyDescent="0.35">
      <c r="B10" s="18" t="s">
        <v>111</v>
      </c>
      <c r="C10" s="17">
        <v>0.13053198833516799</v>
      </c>
      <c r="D10" s="17">
        <v>0.144487979198794</v>
      </c>
      <c r="E10" s="17">
        <v>0.116766399364642</v>
      </c>
      <c r="F10" s="17"/>
      <c r="G10" s="17">
        <v>0.18799350911774201</v>
      </c>
      <c r="H10" s="17">
        <v>0.18154753233653401</v>
      </c>
      <c r="I10" s="17">
        <v>0.145759572804702</v>
      </c>
      <c r="J10" s="17">
        <v>0.11633662724516</v>
      </c>
      <c r="K10" s="17">
        <v>0.100676145147718</v>
      </c>
      <c r="L10" s="17">
        <v>9.7314011862002406E-2</v>
      </c>
      <c r="M10" s="17"/>
      <c r="N10" s="17">
        <v>0.150410224401682</v>
      </c>
      <c r="O10" s="17">
        <v>0.117445750370364</v>
      </c>
      <c r="P10" s="17"/>
      <c r="Q10" s="17">
        <v>9.1757589281447394E-2</v>
      </c>
      <c r="R10" s="17">
        <v>8.2497884075755798E-2</v>
      </c>
      <c r="S10" s="17">
        <v>0.16295665086269701</v>
      </c>
      <c r="T10" s="17">
        <v>0.13798222796037499</v>
      </c>
      <c r="U10" s="17">
        <v>0.116881693131756</v>
      </c>
      <c r="V10" s="17">
        <v>0.14618807871772199</v>
      </c>
      <c r="W10" s="17">
        <v>0.12606185039390699</v>
      </c>
      <c r="X10" s="17">
        <v>0.122706210811817</v>
      </c>
      <c r="Y10" s="17">
        <v>0.110566002674041</v>
      </c>
      <c r="Z10" s="17">
        <v>0.13837658369876901</v>
      </c>
      <c r="AA10" s="17">
        <v>0.21382831129913599</v>
      </c>
      <c r="AB10" s="17">
        <v>0.17198727650141599</v>
      </c>
      <c r="AC10" s="17">
        <v>0.22374138096778001</v>
      </c>
      <c r="AD10" s="17">
        <v>0.15825221978640799</v>
      </c>
      <c r="AE10" s="17">
        <v>0.17242916617846599</v>
      </c>
      <c r="AF10" s="17"/>
      <c r="AG10" s="17">
        <v>0.15701749415705399</v>
      </c>
      <c r="AH10" s="17">
        <v>0.15740676658677899</v>
      </c>
      <c r="AI10" s="17">
        <v>0.167073543380484</v>
      </c>
      <c r="AJ10" s="17">
        <v>0.13508295593672401</v>
      </c>
      <c r="AK10" s="17">
        <v>0.152091253189586</v>
      </c>
      <c r="AL10" s="17">
        <v>9.3354161261739205E-2</v>
      </c>
      <c r="AM10" s="17"/>
      <c r="AN10" s="17">
        <v>0.16460574438238801</v>
      </c>
      <c r="AO10" s="17">
        <v>0.106255938153215</v>
      </c>
      <c r="AP10" s="17">
        <v>0.150097304433609</v>
      </c>
      <c r="AQ10" s="17"/>
      <c r="AR10" s="17">
        <v>0.12527328530680901</v>
      </c>
      <c r="AS10" s="17">
        <v>0.14488658208753899</v>
      </c>
      <c r="AT10" s="17">
        <v>0.13210253274311501</v>
      </c>
      <c r="AU10" s="17"/>
      <c r="AV10" s="17">
        <v>0.16430143141878001</v>
      </c>
      <c r="AW10" s="17">
        <v>0.13762404754428401</v>
      </c>
      <c r="AX10" s="17">
        <v>0.12661464517068199</v>
      </c>
      <c r="AY10" s="17"/>
      <c r="AZ10" s="17">
        <v>0.157582066080168</v>
      </c>
      <c r="BA10" s="17">
        <v>9.4640010799463506E-2</v>
      </c>
    </row>
    <row r="11" spans="2:53" x14ac:dyDescent="0.35">
      <c r="B11" s="18" t="s">
        <v>112</v>
      </c>
      <c r="C11" s="17">
        <v>0.12429197009116</v>
      </c>
      <c r="D11" s="17">
        <v>0.14460976891457</v>
      </c>
      <c r="E11" s="17">
        <v>0.10632926110346499</v>
      </c>
      <c r="F11" s="17"/>
      <c r="G11" s="17">
        <v>0.14578245272630999</v>
      </c>
      <c r="H11" s="17">
        <v>0.13733070497568001</v>
      </c>
      <c r="I11" s="17">
        <v>0.18930867283326</v>
      </c>
      <c r="J11" s="17">
        <v>0.10343396064030699</v>
      </c>
      <c r="K11" s="17">
        <v>7.8114017556494594E-2</v>
      </c>
      <c r="L11" s="17">
        <v>0.110871936168396</v>
      </c>
      <c r="M11" s="17"/>
      <c r="N11" s="17">
        <v>0.13106352050200701</v>
      </c>
      <c r="O11" s="17">
        <v>0.119834123843108</v>
      </c>
      <c r="P11" s="17"/>
      <c r="Q11" s="17">
        <v>0.10514610547377699</v>
      </c>
      <c r="R11" s="17">
        <v>9.9393511730768005E-2</v>
      </c>
      <c r="S11" s="17">
        <v>7.4427983191278496E-2</v>
      </c>
      <c r="T11" s="17">
        <v>0.18611501864011101</v>
      </c>
      <c r="U11" s="17">
        <v>0.12119163415006701</v>
      </c>
      <c r="V11" s="17">
        <v>0.11579718892839901</v>
      </c>
      <c r="W11" s="17">
        <v>0.12882132125605</v>
      </c>
      <c r="X11" s="17">
        <v>0.116165594222742</v>
      </c>
      <c r="Y11" s="17">
        <v>0.16701311866950999</v>
      </c>
      <c r="Z11" s="17">
        <v>0.120309935087346</v>
      </c>
      <c r="AA11" s="17">
        <v>0.15141703850201599</v>
      </c>
      <c r="AB11" s="17">
        <v>7.7333351315995405E-2</v>
      </c>
      <c r="AC11" s="17">
        <v>0.15296419306179701</v>
      </c>
      <c r="AD11" s="17">
        <v>3.6816506343868301E-2</v>
      </c>
      <c r="AE11" s="17">
        <v>9.6193311754241895E-2</v>
      </c>
      <c r="AF11" s="17"/>
      <c r="AG11" s="17">
        <v>0.16751331893515001</v>
      </c>
      <c r="AH11" s="17">
        <v>0.14239645391747699</v>
      </c>
      <c r="AI11" s="17">
        <v>0.18091667923098101</v>
      </c>
      <c r="AJ11" s="17">
        <v>9.4126309983091697E-2</v>
      </c>
      <c r="AK11" s="17">
        <v>0.16197545879397099</v>
      </c>
      <c r="AL11" s="17">
        <v>8.8301828251109396E-2</v>
      </c>
      <c r="AM11" s="17"/>
      <c r="AN11" s="17">
        <v>0.133397162666163</v>
      </c>
      <c r="AO11" s="17">
        <v>0.14379980659157399</v>
      </c>
      <c r="AP11" s="17">
        <v>0.135760873910339</v>
      </c>
      <c r="AQ11" s="17"/>
      <c r="AR11" s="17">
        <v>8.2423850370914403E-2</v>
      </c>
      <c r="AS11" s="17">
        <v>0.164734127181628</v>
      </c>
      <c r="AT11" s="17">
        <v>0.11141649634539399</v>
      </c>
      <c r="AU11" s="17"/>
      <c r="AV11" s="17">
        <v>0.130969970367182</v>
      </c>
      <c r="AW11" s="17">
        <v>0.137500346597971</v>
      </c>
      <c r="AX11" s="17">
        <v>0.12038848825976201</v>
      </c>
      <c r="AY11" s="17"/>
      <c r="AZ11" s="17">
        <v>0.14888266694570401</v>
      </c>
      <c r="BA11" s="17">
        <v>9.1663274994203403E-2</v>
      </c>
    </row>
    <row r="12" spans="2:53" x14ac:dyDescent="0.35">
      <c r="B12" s="18" t="s">
        <v>113</v>
      </c>
      <c r="C12" s="17">
        <v>0.218086525286286</v>
      </c>
      <c r="D12" s="17">
        <v>0.21923484888658001</v>
      </c>
      <c r="E12" s="17">
        <v>0.21726363613597399</v>
      </c>
      <c r="F12" s="17"/>
      <c r="G12" s="17">
        <v>0.20237484257361199</v>
      </c>
      <c r="H12" s="17">
        <v>0.20275034028366601</v>
      </c>
      <c r="I12" s="17">
        <v>0.20554843514823801</v>
      </c>
      <c r="J12" s="17">
        <v>0.2435707430199</v>
      </c>
      <c r="K12" s="17">
        <v>0.22507922176277101</v>
      </c>
      <c r="L12" s="17">
        <v>0.21970431051599701</v>
      </c>
      <c r="M12" s="17"/>
      <c r="N12" s="17">
        <v>0.21409557463696199</v>
      </c>
      <c r="O12" s="17">
        <v>0.22071384743539901</v>
      </c>
      <c r="P12" s="17"/>
      <c r="Q12" s="17">
        <v>0.18183358197586799</v>
      </c>
      <c r="R12" s="17">
        <v>0.27290210547745097</v>
      </c>
      <c r="S12" s="17">
        <v>0.20922438740777699</v>
      </c>
      <c r="T12" s="17">
        <v>0.254668543542034</v>
      </c>
      <c r="U12" s="17">
        <v>0.17123702841831201</v>
      </c>
      <c r="V12" s="17">
        <v>0.23478560919857899</v>
      </c>
      <c r="W12" s="17">
        <v>0.18727587680837901</v>
      </c>
      <c r="X12" s="17">
        <v>0.234015106107827</v>
      </c>
      <c r="Y12" s="17">
        <v>0.25228409593680101</v>
      </c>
      <c r="Z12" s="17">
        <v>0.20964787884146699</v>
      </c>
      <c r="AA12" s="17">
        <v>0.21526072284810999</v>
      </c>
      <c r="AB12" s="17">
        <v>0.23608786200763701</v>
      </c>
      <c r="AC12" s="17">
        <v>0.26997566606191098</v>
      </c>
      <c r="AD12" s="17">
        <v>8.3045610185362301E-2</v>
      </c>
      <c r="AE12" s="17">
        <v>0.23469805355381901</v>
      </c>
      <c r="AF12" s="17"/>
      <c r="AG12" s="17">
        <v>0.202732996403584</v>
      </c>
      <c r="AH12" s="17">
        <v>0.230519165390877</v>
      </c>
      <c r="AI12" s="17">
        <v>0.201389903919035</v>
      </c>
      <c r="AJ12" s="17">
        <v>0.296922021488916</v>
      </c>
      <c r="AK12" s="17">
        <v>0.218023737711526</v>
      </c>
      <c r="AL12" s="17">
        <v>0.201749296322382</v>
      </c>
      <c r="AM12" s="17"/>
      <c r="AN12" s="17">
        <v>0.244270831834692</v>
      </c>
      <c r="AO12" s="17">
        <v>0.25184762684051198</v>
      </c>
      <c r="AP12" s="17">
        <v>0.20572762596888799</v>
      </c>
      <c r="AQ12" s="17"/>
      <c r="AR12" s="17">
        <v>0.31227399311173898</v>
      </c>
      <c r="AS12" s="17">
        <v>0.21658752673432299</v>
      </c>
      <c r="AT12" s="17">
        <v>0.20890049946658501</v>
      </c>
      <c r="AU12" s="17"/>
      <c r="AV12" s="17">
        <v>0.24627280463810899</v>
      </c>
      <c r="AW12" s="17">
        <v>0.244330535037138</v>
      </c>
      <c r="AX12" s="17">
        <v>0.184794956099984</v>
      </c>
      <c r="AY12" s="17"/>
      <c r="AZ12" s="17">
        <v>0.220895104403034</v>
      </c>
      <c r="BA12" s="17">
        <v>0.21435990166930999</v>
      </c>
    </row>
    <row r="13" spans="2:53" x14ac:dyDescent="0.35">
      <c r="B13" s="18" t="s">
        <v>114</v>
      </c>
      <c r="C13" s="17">
        <v>6.7448139668391902E-2</v>
      </c>
      <c r="D13" s="17">
        <v>6.7783356837128605E-2</v>
      </c>
      <c r="E13" s="17">
        <v>6.7385635314518494E-2</v>
      </c>
      <c r="F13" s="17"/>
      <c r="G13" s="17">
        <v>3.4582486027727399E-2</v>
      </c>
      <c r="H13" s="17">
        <v>6.1044848077796601E-2</v>
      </c>
      <c r="I13" s="17">
        <v>8.0061173992832704E-2</v>
      </c>
      <c r="J13" s="17">
        <v>5.9805795154737301E-2</v>
      </c>
      <c r="K13" s="17">
        <v>9.7877947118632194E-2</v>
      </c>
      <c r="L13" s="17">
        <v>6.26581776229162E-2</v>
      </c>
      <c r="M13" s="17"/>
      <c r="N13" s="17">
        <v>6.9196582991677705E-2</v>
      </c>
      <c r="O13" s="17">
        <v>6.6297104671124998E-2</v>
      </c>
      <c r="P13" s="17"/>
      <c r="Q13" s="17">
        <v>6.4359364857495993E-2</v>
      </c>
      <c r="R13" s="17">
        <v>4.4133652392620099E-2</v>
      </c>
      <c r="S13" s="17">
        <v>5.66722682931192E-2</v>
      </c>
      <c r="T13" s="17">
        <v>6.3449479504599296E-2</v>
      </c>
      <c r="U13" s="17">
        <v>9.8960018968840296E-2</v>
      </c>
      <c r="V13" s="17">
        <v>5.8154144478525897E-2</v>
      </c>
      <c r="W13" s="17">
        <v>8.6418243402561601E-2</v>
      </c>
      <c r="X13" s="17">
        <v>6.5452411779359496E-2</v>
      </c>
      <c r="Y13" s="17">
        <v>7.6417002336926901E-2</v>
      </c>
      <c r="Z13" s="17">
        <v>3.6140324281766799E-2</v>
      </c>
      <c r="AA13" s="17">
        <v>0.11551893681007901</v>
      </c>
      <c r="AB13" s="17">
        <v>9.7776497631410705E-2</v>
      </c>
      <c r="AC13" s="17">
        <v>6.9177770692341198E-2</v>
      </c>
      <c r="AD13" s="17">
        <v>7.7008986454239703E-2</v>
      </c>
      <c r="AE13" s="17">
        <v>2.2989209004948E-2</v>
      </c>
      <c r="AF13" s="17"/>
      <c r="AG13" s="17">
        <v>6.3853436155544202E-2</v>
      </c>
      <c r="AH13" s="17">
        <v>5.0359930011231201E-2</v>
      </c>
      <c r="AI13" s="17">
        <v>5.8146617455639302E-2</v>
      </c>
      <c r="AJ13" s="17">
        <v>0.10237946936372599</v>
      </c>
      <c r="AK13" s="17">
        <v>5.23214567997764E-2</v>
      </c>
      <c r="AL13" s="17">
        <v>4.8260424652102903E-2</v>
      </c>
      <c r="AM13" s="17"/>
      <c r="AN13" s="17">
        <v>7.9302262495739698E-2</v>
      </c>
      <c r="AO13" s="17">
        <v>8.6139506872500202E-2</v>
      </c>
      <c r="AP13" s="17">
        <v>5.7550392191095402E-2</v>
      </c>
      <c r="AQ13" s="17"/>
      <c r="AR13" s="17">
        <v>2.8944494470385301E-2</v>
      </c>
      <c r="AS13" s="17">
        <v>9.0907850863760797E-2</v>
      </c>
      <c r="AT13" s="17">
        <v>6.0366183853370697E-2</v>
      </c>
      <c r="AU13" s="17"/>
      <c r="AV13" s="17">
        <v>4.3709382433298999E-2</v>
      </c>
      <c r="AW13" s="17">
        <v>7.6928322839524402E-2</v>
      </c>
      <c r="AX13" s="17">
        <v>6.3413993577389596E-2</v>
      </c>
      <c r="AY13" s="17"/>
      <c r="AZ13" s="17">
        <v>7.1852527051457393E-2</v>
      </c>
      <c r="BA13" s="17">
        <v>6.1604083525494201E-2</v>
      </c>
    </row>
    <row r="14" spans="2:53" x14ac:dyDescent="0.35">
      <c r="B14" s="18" t="s">
        <v>115</v>
      </c>
      <c r="C14" s="17">
        <v>0.112400404397984</v>
      </c>
      <c r="D14" s="17">
        <v>0.10607641440633001</v>
      </c>
      <c r="E14" s="17">
        <v>0.118531639760415</v>
      </c>
      <c r="F14" s="17"/>
      <c r="G14" s="17">
        <v>9.7756255558096E-2</v>
      </c>
      <c r="H14" s="17">
        <v>0.116311796740521</v>
      </c>
      <c r="I14" s="17">
        <v>9.8306862148864596E-2</v>
      </c>
      <c r="J14" s="17">
        <v>0.118521210685176</v>
      </c>
      <c r="K14" s="17">
        <v>0.106465570386615</v>
      </c>
      <c r="L14" s="17">
        <v>0.124236470580565</v>
      </c>
      <c r="M14" s="17"/>
      <c r="N14" s="17">
        <v>0.103385334275019</v>
      </c>
      <c r="O14" s="17">
        <v>0.118335204271764</v>
      </c>
      <c r="P14" s="17"/>
      <c r="Q14" s="17">
        <v>0.10676587188740699</v>
      </c>
      <c r="R14" s="17">
        <v>0.17048846575900101</v>
      </c>
      <c r="S14" s="17">
        <v>9.3005802407778504E-2</v>
      </c>
      <c r="T14" s="17">
        <v>8.9746492819196402E-2</v>
      </c>
      <c r="U14" s="17">
        <v>7.9176730743501303E-2</v>
      </c>
      <c r="V14" s="17">
        <v>8.2437483339651799E-2</v>
      </c>
      <c r="W14" s="17">
        <v>0.12784496716411201</v>
      </c>
      <c r="X14" s="17">
        <v>0.13768466243854099</v>
      </c>
      <c r="Y14" s="17">
        <v>0.17312737532536199</v>
      </c>
      <c r="Z14" s="17">
        <v>0.11366570226530801</v>
      </c>
      <c r="AA14" s="17">
        <v>6.4265260841504607E-2</v>
      </c>
      <c r="AB14" s="17">
        <v>0.139596740434832</v>
      </c>
      <c r="AC14" s="17">
        <v>2.4499552801792002E-2</v>
      </c>
      <c r="AD14" s="17">
        <v>0.22695516873330199</v>
      </c>
      <c r="AE14" s="17">
        <v>0.147392094954961</v>
      </c>
      <c r="AF14" s="17"/>
      <c r="AG14" s="17">
        <v>9.2367192514096197E-2</v>
      </c>
      <c r="AH14" s="17">
        <v>0.10335683802081699</v>
      </c>
      <c r="AI14" s="17">
        <v>9.9089347527438504E-2</v>
      </c>
      <c r="AJ14" s="17">
        <v>0.100267720675304</v>
      </c>
      <c r="AK14" s="17">
        <v>0.133954432685847</v>
      </c>
      <c r="AL14" s="17">
        <v>0.13229687277074501</v>
      </c>
      <c r="AM14" s="17"/>
      <c r="AN14" s="17">
        <v>9.94459765813549E-2</v>
      </c>
      <c r="AO14" s="17">
        <v>0.12657215188971699</v>
      </c>
      <c r="AP14" s="17">
        <v>0.120654510613574</v>
      </c>
      <c r="AQ14" s="17"/>
      <c r="AR14" s="17">
        <v>8.0311039093081293E-2</v>
      </c>
      <c r="AS14" s="17">
        <v>0.11667390890028199</v>
      </c>
      <c r="AT14" s="17">
        <v>0.11562164195664799</v>
      </c>
      <c r="AU14" s="17"/>
      <c r="AV14" s="17">
        <v>8.0496891398655596E-2</v>
      </c>
      <c r="AW14" s="17">
        <v>0.12113408879978101</v>
      </c>
      <c r="AX14" s="17">
        <v>0.11431999281518</v>
      </c>
      <c r="AY14" s="17"/>
      <c r="AZ14" s="17">
        <v>0.10785622968725</v>
      </c>
      <c r="BA14" s="17">
        <v>0.118429940363593</v>
      </c>
    </row>
    <row r="15" spans="2:53" x14ac:dyDescent="0.35">
      <c r="B15" s="18" t="s">
        <v>116</v>
      </c>
      <c r="C15" s="17">
        <v>0.20383654378650601</v>
      </c>
      <c r="D15" s="17">
        <v>0.15436990289851199</v>
      </c>
      <c r="E15" s="17">
        <v>0.24795561909034</v>
      </c>
      <c r="F15" s="17"/>
      <c r="G15" s="17">
        <v>0.13594543921867999</v>
      </c>
      <c r="H15" s="17">
        <v>0.16376060420399999</v>
      </c>
      <c r="I15" s="17">
        <v>0.142140672780316</v>
      </c>
      <c r="J15" s="17">
        <v>0.18730383091758601</v>
      </c>
      <c r="K15" s="17">
        <v>0.27226089623299898</v>
      </c>
      <c r="L15" s="17">
        <v>0.25953538532630899</v>
      </c>
      <c r="M15" s="17"/>
      <c r="N15" s="17">
        <v>0.16742774624176299</v>
      </c>
      <c r="O15" s="17">
        <v>0.227805178985759</v>
      </c>
      <c r="P15" s="17"/>
      <c r="Q15" s="17">
        <v>0.21872182845868901</v>
      </c>
      <c r="R15" s="17">
        <v>0.25419693874398602</v>
      </c>
      <c r="S15" s="17">
        <v>0.26364289985321498</v>
      </c>
      <c r="T15" s="17">
        <v>0.18969867446012201</v>
      </c>
      <c r="U15" s="17">
        <v>0.23867783830973899</v>
      </c>
      <c r="V15" s="17">
        <v>0.20379661606813401</v>
      </c>
      <c r="W15" s="17">
        <v>0.193271172288253</v>
      </c>
      <c r="X15" s="17">
        <v>0.17821864641351201</v>
      </c>
      <c r="Y15" s="17">
        <v>0.127554296552365</v>
      </c>
      <c r="Z15" s="17">
        <v>0.22379212779649499</v>
      </c>
      <c r="AA15" s="17">
        <v>0.15396287487764701</v>
      </c>
      <c r="AB15" s="17">
        <v>4.2538907645506802E-2</v>
      </c>
      <c r="AC15" s="17">
        <v>3.1566170836938703E-2</v>
      </c>
      <c r="AD15" s="17">
        <v>5.03317521864627E-2</v>
      </c>
      <c r="AE15" s="17">
        <v>0.21426529243961601</v>
      </c>
      <c r="AF15" s="17"/>
      <c r="AG15" s="17">
        <v>0.15524510205474401</v>
      </c>
      <c r="AH15" s="17">
        <v>0.172659829474472</v>
      </c>
      <c r="AI15" s="17">
        <v>0.12150988918368701</v>
      </c>
      <c r="AJ15" s="17">
        <v>0.13252322503682501</v>
      </c>
      <c r="AK15" s="17">
        <v>0.17681675127574301</v>
      </c>
      <c r="AL15" s="17">
        <v>0.299734169000484</v>
      </c>
      <c r="AM15" s="17"/>
      <c r="AN15" s="17">
        <v>0.15278014962965</v>
      </c>
      <c r="AO15" s="17">
        <v>0.172238463924548</v>
      </c>
      <c r="AP15" s="17">
        <v>0.180412074902328</v>
      </c>
      <c r="AQ15" s="17"/>
      <c r="AR15" s="17">
        <v>0.16686274805744</v>
      </c>
      <c r="AS15" s="17">
        <v>0.14724767505462599</v>
      </c>
      <c r="AT15" s="17">
        <v>0.24754210602351601</v>
      </c>
      <c r="AU15" s="17"/>
      <c r="AV15" s="17">
        <v>0.118800656001516</v>
      </c>
      <c r="AW15" s="17">
        <v>0.17127035664795001</v>
      </c>
      <c r="AX15" s="17">
        <v>0.260966431404967</v>
      </c>
      <c r="AY15" s="17"/>
      <c r="AZ15" s="17">
        <v>0.14382435351189801</v>
      </c>
      <c r="BA15" s="17">
        <v>0.28346500938686198</v>
      </c>
    </row>
    <row r="16" spans="2:53" x14ac:dyDescent="0.35">
      <c r="B16" s="18" t="s">
        <v>117</v>
      </c>
      <c r="C16" s="19">
        <v>5.0433840701106299E-2</v>
      </c>
      <c r="D16" s="19">
        <v>3.69464195918289E-2</v>
      </c>
      <c r="E16" s="19">
        <v>6.2833289517492993E-2</v>
      </c>
      <c r="F16" s="19"/>
      <c r="G16" s="19">
        <v>5.1595333083538697E-2</v>
      </c>
      <c r="H16" s="19">
        <v>5.11199550176413E-2</v>
      </c>
      <c r="I16" s="19">
        <v>2.9405290560101001E-2</v>
      </c>
      <c r="J16" s="19">
        <v>6.9830462168633395E-2</v>
      </c>
      <c r="K16" s="19">
        <v>6.4986292754346503E-2</v>
      </c>
      <c r="L16" s="19">
        <v>4.0791930019946097E-2</v>
      </c>
      <c r="M16" s="19"/>
      <c r="N16" s="19">
        <v>3.8408137229226799E-2</v>
      </c>
      <c r="O16" s="19">
        <v>5.83506003572756E-2</v>
      </c>
      <c r="P16" s="19"/>
      <c r="Q16" s="19">
        <v>0.10639197473879999</v>
      </c>
      <c r="R16" s="19">
        <v>3.4644773725080298E-2</v>
      </c>
      <c r="S16" s="19">
        <v>6.0082760455336198E-2</v>
      </c>
      <c r="T16" s="19">
        <v>4.4605091750405203E-2</v>
      </c>
      <c r="U16" s="19">
        <v>5.9457411109963401E-2</v>
      </c>
      <c r="V16" s="19">
        <v>4.0767628287846198E-2</v>
      </c>
      <c r="W16" s="19">
        <v>4.0641103274264297E-2</v>
      </c>
      <c r="X16" s="19">
        <v>7.8502735146209507E-2</v>
      </c>
      <c r="Y16" s="19">
        <v>3.3499194270010399E-2</v>
      </c>
      <c r="Z16" s="19">
        <v>3.9987290881683497E-3</v>
      </c>
      <c r="AA16" s="19">
        <v>1.01878651259826E-2</v>
      </c>
      <c r="AB16" s="19">
        <v>2.5282542000866701E-2</v>
      </c>
      <c r="AC16" s="19">
        <v>0</v>
      </c>
      <c r="AD16" s="19">
        <v>0</v>
      </c>
      <c r="AE16" s="19">
        <v>2.4451739185818101E-2</v>
      </c>
      <c r="AF16" s="19"/>
      <c r="AG16" s="19">
        <v>4.9411962213445397E-2</v>
      </c>
      <c r="AH16" s="19">
        <v>2.4226365930999302E-2</v>
      </c>
      <c r="AI16" s="19">
        <v>3.08187685069293E-2</v>
      </c>
      <c r="AJ16" s="19">
        <v>4.3906551424709499E-2</v>
      </c>
      <c r="AK16" s="19">
        <v>8.7176547831893207E-3</v>
      </c>
      <c r="AL16" s="19">
        <v>6.5652284440212594E-2</v>
      </c>
      <c r="AM16" s="19"/>
      <c r="AN16" s="19">
        <v>2.8159743596050401E-2</v>
      </c>
      <c r="AO16" s="19">
        <v>4.5797645158583603E-2</v>
      </c>
      <c r="AP16" s="19">
        <v>2.3743255295046201E-2</v>
      </c>
      <c r="AQ16" s="19"/>
      <c r="AR16" s="19">
        <v>1.8971228481669E-2</v>
      </c>
      <c r="AS16" s="19">
        <v>3.6310006437122698E-2</v>
      </c>
      <c r="AT16" s="19">
        <v>3.3695248391940498E-2</v>
      </c>
      <c r="AU16" s="19"/>
      <c r="AV16" s="19">
        <v>3.4190621680174399E-3</v>
      </c>
      <c r="AW16" s="19">
        <v>2.66910226297404E-2</v>
      </c>
      <c r="AX16" s="19">
        <v>4.2462656622528301E-2</v>
      </c>
      <c r="AY16" s="19"/>
      <c r="AZ16" s="19">
        <v>2.9806797767053899E-2</v>
      </c>
      <c r="BA16" s="19">
        <v>7.7803276330690299E-2</v>
      </c>
    </row>
    <row r="17" spans="2:2" x14ac:dyDescent="0.35">
      <c r="B17" s="16"/>
    </row>
    <row r="18" spans="2:2" x14ac:dyDescent="0.35">
      <c r="B18" t="s">
        <v>87</v>
      </c>
    </row>
    <row r="19" spans="2:2" x14ac:dyDescent="0.35">
      <c r="B19" t="s">
        <v>88</v>
      </c>
    </row>
    <row r="21" spans="2:2" x14ac:dyDescent="0.35">
      <c r="B21" s="8" t="str">
        <f>HYPERLINK("#'Contents'!A1", "Return to Contents")</f>
        <v>Return to Contents</v>
      </c>
    </row>
  </sheetData>
  <mergeCells count="10">
    <mergeCell ref="AN5:AP5"/>
    <mergeCell ref="AR5:AT5"/>
    <mergeCell ref="AV5:AX5"/>
    <mergeCell ref="AZ5:BA5"/>
    <mergeCell ref="D2:AT2"/>
    <mergeCell ref="D5:E5"/>
    <mergeCell ref="G5:L5"/>
    <mergeCell ref="N5:O5"/>
    <mergeCell ref="Q5:AE5"/>
    <mergeCell ref="AG5:AL5"/>
  </mergeCells>
  <pageMargins left="0.7" right="0.7" top="0.75" bottom="0.75" header="0.3" footer="0.3"/>
  <pageSetup paperSize="9" orientation="portrait" horizontalDpi="300" verticalDpi="300"/>
  <drawing r:id="rId1"/>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dimension ref="B2:BA21"/>
  <sheetViews>
    <sheetView showGridLines="0" workbookViewId="0">
      <pane xSplit="2" topLeftCell="C1" activePane="topRight" state="frozen"/>
      <selection activeCell="B19" sqref="B19"/>
      <selection pane="topRight" activeCell="AC16" sqref="AC16"/>
    </sheetView>
  </sheetViews>
  <sheetFormatPr defaultColWidth="11.54296875" defaultRowHeight="14.5" x14ac:dyDescent="0.35"/>
  <cols>
    <col min="2" max="2" width="25.6328125" customWidth="1"/>
    <col min="3" max="5" width="10.6328125" customWidth="1"/>
    <col min="6" max="6" width="2.1796875" customWidth="1"/>
    <col min="7" max="12" width="10.6328125" customWidth="1"/>
    <col min="13" max="13" width="2.1796875" customWidth="1"/>
    <col min="14" max="15" width="10.6328125" customWidth="1"/>
    <col min="16" max="16" width="2.1796875" customWidth="1"/>
    <col min="17" max="31" width="10.6328125" customWidth="1"/>
    <col min="32" max="32" width="2.1796875" customWidth="1"/>
    <col min="33" max="38" width="10.6328125" customWidth="1"/>
    <col min="39" max="39" width="2.1796875" customWidth="1"/>
    <col min="40" max="42" width="10.6328125" customWidth="1"/>
    <col min="43" max="43" width="2.1796875" customWidth="1"/>
    <col min="44" max="46" width="10.6328125" customWidth="1"/>
    <col min="47" max="47" width="2.1796875" customWidth="1"/>
    <col min="48" max="50" width="10.6328125" customWidth="1"/>
    <col min="51" max="51" width="2.1796875" customWidth="1"/>
    <col min="52" max="53" width="10.6328125" customWidth="1"/>
    <col min="54" max="54" width="2.1796875" customWidth="1"/>
  </cols>
  <sheetData>
    <row r="2" spans="2:53" ht="40" customHeight="1" x14ac:dyDescent="0.35">
      <c r="D2" s="28" t="s">
        <v>124</v>
      </c>
      <c r="E2" s="24"/>
      <c r="F2" s="24"/>
      <c r="G2" s="24"/>
      <c r="H2" s="24"/>
      <c r="I2" s="24"/>
      <c r="J2" s="24"/>
      <c r="K2" s="24"/>
      <c r="L2" s="24"/>
      <c r="M2" s="24"/>
      <c r="N2" s="24"/>
      <c r="O2" s="24"/>
      <c r="P2" s="24"/>
      <c r="Q2" s="24"/>
      <c r="R2" s="24"/>
      <c r="S2" s="24"/>
      <c r="T2" s="24"/>
      <c r="U2" s="24"/>
      <c r="V2" s="24"/>
      <c r="W2" s="24"/>
      <c r="X2" s="24"/>
      <c r="Y2" s="24"/>
      <c r="Z2" s="24"/>
      <c r="AA2" s="24"/>
      <c r="AB2" s="24"/>
      <c r="AC2" s="24"/>
      <c r="AD2" s="24"/>
      <c r="AE2" s="24"/>
      <c r="AF2" s="24"/>
      <c r="AG2" s="24"/>
      <c r="AH2" s="24"/>
      <c r="AI2" s="24"/>
      <c r="AJ2" s="24"/>
      <c r="AK2" s="24"/>
      <c r="AL2" s="24"/>
      <c r="AM2" s="24"/>
      <c r="AN2" s="24"/>
      <c r="AO2" s="24"/>
      <c r="AP2" s="24"/>
      <c r="AQ2" s="24"/>
      <c r="AR2" s="24"/>
      <c r="AS2" s="24"/>
      <c r="AT2" s="24"/>
    </row>
    <row r="5" spans="2:53" ht="30" customHeight="1" x14ac:dyDescent="0.35">
      <c r="B5" s="15"/>
      <c r="C5" s="15"/>
      <c r="D5" s="27" t="s">
        <v>56</v>
      </c>
      <c r="E5" s="27"/>
      <c r="F5" s="15"/>
      <c r="G5" s="27" t="s">
        <v>57</v>
      </c>
      <c r="H5" s="27"/>
      <c r="I5" s="27"/>
      <c r="J5" s="27"/>
      <c r="K5" s="27"/>
      <c r="L5" s="27"/>
      <c r="M5" s="15"/>
      <c r="N5" s="27" t="s">
        <v>58</v>
      </c>
      <c r="O5" s="27"/>
      <c r="P5" s="15"/>
      <c r="Q5" s="27" t="s">
        <v>59</v>
      </c>
      <c r="R5" s="27"/>
      <c r="S5" s="27"/>
      <c r="T5" s="27"/>
      <c r="U5" s="27"/>
      <c r="V5" s="27"/>
      <c r="W5" s="27"/>
      <c r="X5" s="27"/>
      <c r="Y5" s="27"/>
      <c r="Z5" s="27"/>
      <c r="AA5" s="27"/>
      <c r="AB5" s="27"/>
      <c r="AC5" s="27"/>
      <c r="AD5" s="27"/>
      <c r="AE5" s="27"/>
      <c r="AF5" s="15"/>
      <c r="AG5" s="27" t="s">
        <v>60</v>
      </c>
      <c r="AH5" s="27"/>
      <c r="AI5" s="27"/>
      <c r="AJ5" s="27"/>
      <c r="AK5" s="27"/>
      <c r="AL5" s="27"/>
      <c r="AM5" s="15"/>
      <c r="AN5" s="27" t="s">
        <v>61</v>
      </c>
      <c r="AO5" s="27"/>
      <c r="AP5" s="27"/>
      <c r="AQ5" s="15"/>
      <c r="AR5" s="27" t="s">
        <v>62</v>
      </c>
      <c r="AS5" s="27"/>
      <c r="AT5" s="27"/>
      <c r="AU5" s="15"/>
      <c r="AV5" s="27" t="s">
        <v>63</v>
      </c>
      <c r="AW5" s="27"/>
      <c r="AX5" s="27"/>
      <c r="AY5" s="15"/>
      <c r="AZ5" s="27" t="s">
        <v>64</v>
      </c>
      <c r="BA5" s="27"/>
    </row>
    <row r="6" spans="2:53" ht="33" customHeight="1" x14ac:dyDescent="0.35">
      <c r="B6" t="s">
        <v>13</v>
      </c>
      <c r="C6" s="9" t="s">
        <v>14</v>
      </c>
      <c r="D6" s="12" t="s">
        <v>15</v>
      </c>
      <c r="E6" s="12" t="s">
        <v>16</v>
      </c>
      <c r="G6" s="12" t="s">
        <v>19</v>
      </c>
      <c r="H6" s="12" t="s">
        <v>20</v>
      </c>
      <c r="I6" s="12" t="s">
        <v>21</v>
      </c>
      <c r="J6" s="12" t="s">
        <v>22</v>
      </c>
      <c r="K6" s="12" t="s">
        <v>23</v>
      </c>
      <c r="L6" s="12" t="s">
        <v>24</v>
      </c>
      <c r="N6" s="12" t="s">
        <v>25</v>
      </c>
      <c r="O6" s="12" t="s">
        <v>26</v>
      </c>
      <c r="Q6" s="12" t="s">
        <v>27</v>
      </c>
      <c r="R6" s="12" t="s">
        <v>28</v>
      </c>
      <c r="S6" s="12" t="s">
        <v>29</v>
      </c>
      <c r="T6" s="12" t="s">
        <v>30</v>
      </c>
      <c r="U6" s="12" t="s">
        <v>31</v>
      </c>
      <c r="V6" s="12" t="s">
        <v>32</v>
      </c>
      <c r="W6" s="12" t="s">
        <v>33</v>
      </c>
      <c r="X6" s="12" t="s">
        <v>34</v>
      </c>
      <c r="Y6" s="12" t="s">
        <v>35</v>
      </c>
      <c r="Z6" s="12" t="s">
        <v>36</v>
      </c>
      <c r="AA6" s="12" t="s">
        <v>37</v>
      </c>
      <c r="AB6" s="12" t="s">
        <v>38</v>
      </c>
      <c r="AC6" s="12" t="s">
        <v>39</v>
      </c>
      <c r="AD6" s="12" t="s">
        <v>40</v>
      </c>
      <c r="AE6" s="12" t="s">
        <v>41</v>
      </c>
      <c r="AG6" s="12" t="s">
        <v>42</v>
      </c>
      <c r="AH6" s="12" t="s">
        <v>43</v>
      </c>
      <c r="AI6" s="12" t="s">
        <v>44</v>
      </c>
      <c r="AJ6" s="12" t="s">
        <v>45</v>
      </c>
      <c r="AK6" s="12" t="s">
        <v>46</v>
      </c>
      <c r="AL6" s="12" t="s">
        <v>47</v>
      </c>
      <c r="AN6" s="12" t="s">
        <v>48</v>
      </c>
      <c r="AO6" s="12" t="s">
        <v>49</v>
      </c>
      <c r="AP6" s="12" t="s">
        <v>50</v>
      </c>
      <c r="AR6" s="12" t="s">
        <v>51</v>
      </c>
      <c r="AS6" s="12" t="s">
        <v>52</v>
      </c>
      <c r="AT6" s="12" t="s">
        <v>53</v>
      </c>
      <c r="AV6" s="12" t="s">
        <v>51</v>
      </c>
      <c r="AW6" s="12" t="s">
        <v>52</v>
      </c>
      <c r="AX6" s="12" t="s">
        <v>53</v>
      </c>
      <c r="AZ6" s="12" t="s">
        <v>54</v>
      </c>
      <c r="BA6" s="12" t="s">
        <v>55</v>
      </c>
    </row>
    <row r="7" spans="2:53" ht="30" customHeight="1" x14ac:dyDescent="0.35">
      <c r="B7" s="10" t="s">
        <v>17</v>
      </c>
      <c r="C7" s="10">
        <v>2053</v>
      </c>
      <c r="D7" s="10">
        <v>938</v>
      </c>
      <c r="E7" s="10">
        <v>1112</v>
      </c>
      <c r="F7" s="10"/>
      <c r="G7" s="10">
        <v>192</v>
      </c>
      <c r="H7" s="10">
        <v>236</v>
      </c>
      <c r="I7" s="10">
        <v>325</v>
      </c>
      <c r="J7" s="10">
        <v>380</v>
      </c>
      <c r="K7" s="10">
        <v>348</v>
      </c>
      <c r="L7" s="10">
        <v>572</v>
      </c>
      <c r="M7" s="10"/>
      <c r="N7" s="10">
        <v>1161</v>
      </c>
      <c r="O7" s="10">
        <v>892</v>
      </c>
      <c r="P7" s="10"/>
      <c r="Q7" s="10">
        <v>175</v>
      </c>
      <c r="R7" s="10">
        <v>152</v>
      </c>
      <c r="S7" s="10">
        <v>180</v>
      </c>
      <c r="T7" s="10">
        <v>273</v>
      </c>
      <c r="U7" s="10">
        <v>217</v>
      </c>
      <c r="V7" s="10">
        <v>227</v>
      </c>
      <c r="W7" s="10">
        <v>175</v>
      </c>
      <c r="X7" s="10">
        <v>143</v>
      </c>
      <c r="Y7" s="10">
        <v>108</v>
      </c>
      <c r="Z7" s="10">
        <v>153</v>
      </c>
      <c r="AA7" s="10">
        <v>79</v>
      </c>
      <c r="AB7" s="10">
        <v>54</v>
      </c>
      <c r="AC7" s="10">
        <v>25</v>
      </c>
      <c r="AD7" s="10">
        <v>17</v>
      </c>
      <c r="AE7" s="10">
        <v>34</v>
      </c>
      <c r="AF7" s="10"/>
      <c r="AG7" s="10">
        <v>204</v>
      </c>
      <c r="AH7" s="10">
        <v>344</v>
      </c>
      <c r="AI7" s="10">
        <v>158</v>
      </c>
      <c r="AJ7" s="10">
        <v>186</v>
      </c>
      <c r="AK7" s="10">
        <v>197</v>
      </c>
      <c r="AL7" s="10">
        <v>511</v>
      </c>
      <c r="AM7" s="10"/>
      <c r="AN7" s="10">
        <v>571</v>
      </c>
      <c r="AO7" s="10">
        <v>447</v>
      </c>
      <c r="AP7" s="10">
        <v>778</v>
      </c>
      <c r="AQ7" s="10"/>
      <c r="AR7" s="10">
        <v>150</v>
      </c>
      <c r="AS7" s="10">
        <v>698</v>
      </c>
      <c r="AT7" s="10">
        <v>1093</v>
      </c>
      <c r="AU7" s="10"/>
      <c r="AV7" s="10">
        <v>166</v>
      </c>
      <c r="AW7" s="10">
        <v>999</v>
      </c>
      <c r="AX7" s="10">
        <v>770</v>
      </c>
      <c r="AY7" s="10"/>
      <c r="AZ7" s="10">
        <v>1177</v>
      </c>
      <c r="BA7" s="10">
        <v>876</v>
      </c>
    </row>
    <row r="8" spans="2:53" ht="30" customHeight="1" x14ac:dyDescent="0.35">
      <c r="B8" s="11" t="s">
        <v>18</v>
      </c>
      <c r="C8" s="11">
        <v>2053</v>
      </c>
      <c r="D8" s="11">
        <v>974</v>
      </c>
      <c r="E8" s="11">
        <v>1075</v>
      </c>
      <c r="F8" s="11"/>
      <c r="G8" s="11">
        <v>212</v>
      </c>
      <c r="H8" s="11">
        <v>302</v>
      </c>
      <c r="I8" s="11">
        <v>326</v>
      </c>
      <c r="J8" s="11">
        <v>348</v>
      </c>
      <c r="K8" s="11">
        <v>329</v>
      </c>
      <c r="L8" s="11">
        <v>535</v>
      </c>
      <c r="M8" s="11"/>
      <c r="N8" s="11">
        <v>815</v>
      </c>
      <c r="O8" s="11">
        <v>1238</v>
      </c>
      <c r="P8" s="11"/>
      <c r="Q8" s="11">
        <v>198</v>
      </c>
      <c r="R8" s="11">
        <v>168</v>
      </c>
      <c r="S8" s="11">
        <v>195</v>
      </c>
      <c r="T8" s="11">
        <v>305</v>
      </c>
      <c r="U8" s="11">
        <v>213</v>
      </c>
      <c r="V8" s="11">
        <v>216</v>
      </c>
      <c r="W8" s="11">
        <v>164</v>
      </c>
      <c r="X8" s="11">
        <v>141</v>
      </c>
      <c r="Y8" s="11">
        <v>99</v>
      </c>
      <c r="Z8" s="11">
        <v>138</v>
      </c>
      <c r="AA8" s="11">
        <v>69</v>
      </c>
      <c r="AB8" s="11">
        <v>45</v>
      </c>
      <c r="AC8" s="11">
        <v>22</v>
      </c>
      <c r="AD8" s="11">
        <v>15</v>
      </c>
      <c r="AE8" s="11">
        <v>27</v>
      </c>
      <c r="AF8" s="11"/>
      <c r="AG8" s="11">
        <v>192</v>
      </c>
      <c r="AH8" s="11">
        <v>330</v>
      </c>
      <c r="AI8" s="11">
        <v>179</v>
      </c>
      <c r="AJ8" s="11">
        <v>173</v>
      </c>
      <c r="AK8" s="11">
        <v>196</v>
      </c>
      <c r="AL8" s="11">
        <v>533</v>
      </c>
      <c r="AM8" s="11"/>
      <c r="AN8" s="11">
        <v>569</v>
      </c>
      <c r="AO8" s="11">
        <v>467</v>
      </c>
      <c r="AP8" s="11">
        <v>751</v>
      </c>
      <c r="AQ8" s="11"/>
      <c r="AR8" s="11">
        <v>162</v>
      </c>
      <c r="AS8" s="11">
        <v>689</v>
      </c>
      <c r="AT8" s="11">
        <v>1078</v>
      </c>
      <c r="AU8" s="11"/>
      <c r="AV8" s="11">
        <v>182</v>
      </c>
      <c r="AW8" s="11">
        <v>976</v>
      </c>
      <c r="AX8" s="11">
        <v>765</v>
      </c>
      <c r="AY8" s="11"/>
      <c r="AZ8" s="11">
        <v>1171</v>
      </c>
      <c r="BA8" s="11">
        <v>882</v>
      </c>
    </row>
    <row r="9" spans="2:53" x14ac:dyDescent="0.35">
      <c r="B9" s="18" t="s">
        <v>110</v>
      </c>
      <c r="C9" s="17">
        <v>0.19633977372200601</v>
      </c>
      <c r="D9" s="17">
        <v>0.236141766353101</v>
      </c>
      <c r="E9" s="17">
        <v>0.16098274927815101</v>
      </c>
      <c r="F9" s="17"/>
      <c r="G9" s="17">
        <v>0.14474604473187</v>
      </c>
      <c r="H9" s="17">
        <v>0.15751820499614699</v>
      </c>
      <c r="I9" s="17">
        <v>0.179051403676907</v>
      </c>
      <c r="J9" s="17">
        <v>0.19045207128518399</v>
      </c>
      <c r="K9" s="17">
        <v>0.23732132381162099</v>
      </c>
      <c r="L9" s="17">
        <v>0.22782531737032</v>
      </c>
      <c r="M9" s="17"/>
      <c r="N9" s="17">
        <v>0.18503651902583501</v>
      </c>
      <c r="O9" s="17">
        <v>0.203780930987466</v>
      </c>
      <c r="P9" s="17"/>
      <c r="Q9" s="17">
        <v>0.158228470754633</v>
      </c>
      <c r="R9" s="17">
        <v>0.214785100231427</v>
      </c>
      <c r="S9" s="17">
        <v>0.167136927055202</v>
      </c>
      <c r="T9" s="17">
        <v>0.18611857643594101</v>
      </c>
      <c r="U9" s="17">
        <v>0.21364972585317399</v>
      </c>
      <c r="V9" s="17">
        <v>0.22041564935423</v>
      </c>
      <c r="W9" s="17">
        <v>0.21555696126539001</v>
      </c>
      <c r="X9" s="17">
        <v>0.19879067008012899</v>
      </c>
      <c r="Y9" s="17">
        <v>0.14277348147031599</v>
      </c>
      <c r="Z9" s="17">
        <v>0.21240509496069801</v>
      </c>
      <c r="AA9" s="17">
        <v>0.21497163040665301</v>
      </c>
      <c r="AB9" s="17">
        <v>0.26389806357113199</v>
      </c>
      <c r="AC9" s="17">
        <v>0.27601658489726899</v>
      </c>
      <c r="AD9" s="17">
        <v>0.27485594076458097</v>
      </c>
      <c r="AE9" s="17">
        <v>0.20702871412482099</v>
      </c>
      <c r="AF9" s="17"/>
      <c r="AG9" s="17">
        <v>0.15778452367539</v>
      </c>
      <c r="AH9" s="17">
        <v>0.270806566900888</v>
      </c>
      <c r="AI9" s="17">
        <v>0.16101978797963201</v>
      </c>
      <c r="AJ9" s="17">
        <v>0.13672240308203801</v>
      </c>
      <c r="AK9" s="17">
        <v>0.14393309356752099</v>
      </c>
      <c r="AL9" s="17">
        <v>0.19730900733398901</v>
      </c>
      <c r="AM9" s="17"/>
      <c r="AN9" s="17">
        <v>0.168010757360775</v>
      </c>
      <c r="AO9" s="17">
        <v>0.16308062855205399</v>
      </c>
      <c r="AP9" s="17">
        <v>0.24017234910193699</v>
      </c>
      <c r="AQ9" s="17"/>
      <c r="AR9" s="17">
        <v>0.19257874282037801</v>
      </c>
      <c r="AS9" s="17">
        <v>0.14196486038605</v>
      </c>
      <c r="AT9" s="17">
        <v>0.24504709272839501</v>
      </c>
      <c r="AU9" s="17"/>
      <c r="AV9" s="17">
        <v>0.176510712088286</v>
      </c>
      <c r="AW9" s="17">
        <v>0.16501282503982501</v>
      </c>
      <c r="AX9" s="17">
        <v>0.25707438718447301</v>
      </c>
      <c r="AY9" s="17"/>
      <c r="AZ9" s="17">
        <v>0.17117929287967401</v>
      </c>
      <c r="BA9" s="17">
        <v>0.22972449895989899</v>
      </c>
    </row>
    <row r="10" spans="2:53" x14ac:dyDescent="0.35">
      <c r="B10" s="18" t="s">
        <v>111</v>
      </c>
      <c r="C10" s="17">
        <v>0.17410227542423401</v>
      </c>
      <c r="D10" s="17">
        <v>0.176324220483771</v>
      </c>
      <c r="E10" s="17">
        <v>0.17271185376974599</v>
      </c>
      <c r="F10" s="17"/>
      <c r="G10" s="17">
        <v>0.14557962407475999</v>
      </c>
      <c r="H10" s="17">
        <v>0.192325169729754</v>
      </c>
      <c r="I10" s="17">
        <v>0.18651635042308501</v>
      </c>
      <c r="J10" s="17">
        <v>0.197383382256338</v>
      </c>
      <c r="K10" s="17">
        <v>0.14231777262029399</v>
      </c>
      <c r="L10" s="17">
        <v>0.17197628997055001</v>
      </c>
      <c r="M10" s="17"/>
      <c r="N10" s="17">
        <v>0.16637180682438599</v>
      </c>
      <c r="O10" s="17">
        <v>0.179191396578574</v>
      </c>
      <c r="P10" s="17"/>
      <c r="Q10" s="17">
        <v>0.11186900105149999</v>
      </c>
      <c r="R10" s="17">
        <v>0.15013047718460201</v>
      </c>
      <c r="S10" s="17">
        <v>0.176095276880922</v>
      </c>
      <c r="T10" s="17">
        <v>0.177749069022895</v>
      </c>
      <c r="U10" s="17">
        <v>0.113078484306738</v>
      </c>
      <c r="V10" s="17">
        <v>0.22791525920729599</v>
      </c>
      <c r="W10" s="17">
        <v>0.23667305657669399</v>
      </c>
      <c r="X10" s="17">
        <v>0.15023420163724299</v>
      </c>
      <c r="Y10" s="17">
        <v>0.18243132620316199</v>
      </c>
      <c r="Z10" s="17">
        <v>0.199871774403512</v>
      </c>
      <c r="AA10" s="17">
        <v>0.25563913052989801</v>
      </c>
      <c r="AB10" s="17">
        <v>0.18657896917074601</v>
      </c>
      <c r="AC10" s="17">
        <v>0.187880873965447</v>
      </c>
      <c r="AD10" s="17">
        <v>0.26861070131748999</v>
      </c>
      <c r="AE10" s="17">
        <v>0.13110561078948699</v>
      </c>
      <c r="AF10" s="17"/>
      <c r="AG10" s="17">
        <v>0.15674409837945599</v>
      </c>
      <c r="AH10" s="17">
        <v>0.19558081385090201</v>
      </c>
      <c r="AI10" s="17">
        <v>0.19827714798221199</v>
      </c>
      <c r="AJ10" s="17">
        <v>0.226011349663088</v>
      </c>
      <c r="AK10" s="17">
        <v>0.24756474812104201</v>
      </c>
      <c r="AL10" s="17">
        <v>0.119617910494867</v>
      </c>
      <c r="AM10" s="17"/>
      <c r="AN10" s="17">
        <v>0.194054136190183</v>
      </c>
      <c r="AO10" s="17">
        <v>0.15701139653031301</v>
      </c>
      <c r="AP10" s="17">
        <v>0.191919341322492</v>
      </c>
      <c r="AQ10" s="17"/>
      <c r="AR10" s="17">
        <v>0.20234993222118999</v>
      </c>
      <c r="AS10" s="17">
        <v>0.19238204608807399</v>
      </c>
      <c r="AT10" s="17">
        <v>0.17240938421496901</v>
      </c>
      <c r="AU10" s="17"/>
      <c r="AV10" s="17">
        <v>0.24104659326636699</v>
      </c>
      <c r="AW10" s="17">
        <v>0.164249197108644</v>
      </c>
      <c r="AX10" s="17">
        <v>0.18731717460948699</v>
      </c>
      <c r="AY10" s="17"/>
      <c r="AZ10" s="17">
        <v>0.19243375305706001</v>
      </c>
      <c r="BA10" s="17">
        <v>0.14977875999495599</v>
      </c>
    </row>
    <row r="11" spans="2:53" x14ac:dyDescent="0.35">
      <c r="B11" s="18" t="s">
        <v>112</v>
      </c>
      <c r="C11" s="17">
        <v>0.11748577749956</v>
      </c>
      <c r="D11" s="17">
        <v>0.11833036024603399</v>
      </c>
      <c r="E11" s="17">
        <v>0.117140738066498</v>
      </c>
      <c r="F11" s="17"/>
      <c r="G11" s="17">
        <v>8.1664096228993302E-2</v>
      </c>
      <c r="H11" s="17">
        <v>0.122940823425951</v>
      </c>
      <c r="I11" s="17">
        <v>0.105232439877999</v>
      </c>
      <c r="J11" s="17">
        <v>0.12143440348839001</v>
      </c>
      <c r="K11" s="17">
        <v>0.11671261626693601</v>
      </c>
      <c r="L11" s="17">
        <v>0.13395963929003099</v>
      </c>
      <c r="M11" s="17"/>
      <c r="N11" s="17">
        <v>0.12959016501906401</v>
      </c>
      <c r="O11" s="17">
        <v>0.109517218570669</v>
      </c>
      <c r="P11" s="17"/>
      <c r="Q11" s="17">
        <v>0.101631412792484</v>
      </c>
      <c r="R11" s="17">
        <v>0.11040278884629801</v>
      </c>
      <c r="S11" s="17">
        <v>0.143294729510068</v>
      </c>
      <c r="T11" s="17">
        <v>7.9217297774328899E-2</v>
      </c>
      <c r="U11" s="17">
        <v>0.10693569017230101</v>
      </c>
      <c r="V11" s="17">
        <v>0.12299513184095399</v>
      </c>
      <c r="W11" s="17">
        <v>0.123193376926662</v>
      </c>
      <c r="X11" s="17">
        <v>0.121312720433985</v>
      </c>
      <c r="Y11" s="17">
        <v>0.17087856593126499</v>
      </c>
      <c r="Z11" s="17">
        <v>0.15107937898481699</v>
      </c>
      <c r="AA11" s="17">
        <v>0.13193447643210701</v>
      </c>
      <c r="AB11" s="17">
        <v>0.14168440694873599</v>
      </c>
      <c r="AC11" s="17">
        <v>0.1698866124833</v>
      </c>
      <c r="AD11" s="17">
        <v>7.5187704341676195E-2</v>
      </c>
      <c r="AE11" s="17">
        <v>0.14147283069547201</v>
      </c>
      <c r="AF11" s="17"/>
      <c r="AG11" s="17">
        <v>0.14478860770426799</v>
      </c>
      <c r="AH11" s="17">
        <v>0.13922337891484199</v>
      </c>
      <c r="AI11" s="17">
        <v>0.160253386269814</v>
      </c>
      <c r="AJ11" s="17">
        <v>0.10943693418625</v>
      </c>
      <c r="AK11" s="17">
        <v>0.118888133745101</v>
      </c>
      <c r="AL11" s="17">
        <v>9.0031112790729298E-2</v>
      </c>
      <c r="AM11" s="17"/>
      <c r="AN11" s="17">
        <v>0.127427731097431</v>
      </c>
      <c r="AO11" s="17">
        <v>0.1261903624149</v>
      </c>
      <c r="AP11" s="17">
        <v>0.127085883145057</v>
      </c>
      <c r="AQ11" s="17"/>
      <c r="AR11" s="17">
        <v>0.11634944801121901</v>
      </c>
      <c r="AS11" s="17">
        <v>0.132108768217021</v>
      </c>
      <c r="AT11" s="17">
        <v>0.116609007655259</v>
      </c>
      <c r="AU11" s="17"/>
      <c r="AV11" s="17">
        <v>0.111038984728346</v>
      </c>
      <c r="AW11" s="17">
        <v>0.14496023388003801</v>
      </c>
      <c r="AX11" s="17">
        <v>9.43104126320405E-2</v>
      </c>
      <c r="AY11" s="17"/>
      <c r="AZ11" s="17">
        <v>0.127678288317042</v>
      </c>
      <c r="BA11" s="17">
        <v>0.10396162526820101</v>
      </c>
    </row>
    <row r="12" spans="2:53" x14ac:dyDescent="0.35">
      <c r="B12" s="18" t="s">
        <v>113</v>
      </c>
      <c r="C12" s="17">
        <v>0.209301405449103</v>
      </c>
      <c r="D12" s="17">
        <v>0.18782166439055101</v>
      </c>
      <c r="E12" s="17">
        <v>0.22950969776278199</v>
      </c>
      <c r="F12" s="17"/>
      <c r="G12" s="17">
        <v>0.26074901128974198</v>
      </c>
      <c r="H12" s="17">
        <v>0.166471519182776</v>
      </c>
      <c r="I12" s="17">
        <v>0.20376003195074999</v>
      </c>
      <c r="J12" s="17">
        <v>0.22607159510739999</v>
      </c>
      <c r="K12" s="17">
        <v>0.17512495617523999</v>
      </c>
      <c r="L12" s="17">
        <v>0.22658938087835701</v>
      </c>
      <c r="M12" s="17"/>
      <c r="N12" s="17">
        <v>0.22721091690756701</v>
      </c>
      <c r="O12" s="17">
        <v>0.19751121803032901</v>
      </c>
      <c r="P12" s="17"/>
      <c r="Q12" s="17">
        <v>0.198457678175749</v>
      </c>
      <c r="R12" s="17">
        <v>0.22115588997741201</v>
      </c>
      <c r="S12" s="17">
        <v>0.23736959503334101</v>
      </c>
      <c r="T12" s="17">
        <v>0.23949052854070901</v>
      </c>
      <c r="U12" s="17">
        <v>0.247476792625447</v>
      </c>
      <c r="V12" s="17">
        <v>0.175041502168576</v>
      </c>
      <c r="W12" s="17">
        <v>0.13835440434346299</v>
      </c>
      <c r="X12" s="17">
        <v>0.23546979327794401</v>
      </c>
      <c r="Y12" s="17">
        <v>0.176950392210627</v>
      </c>
      <c r="Z12" s="17">
        <v>0.213837898721355</v>
      </c>
      <c r="AA12" s="17">
        <v>0.15988147369298999</v>
      </c>
      <c r="AB12" s="17">
        <v>0.15771341185413401</v>
      </c>
      <c r="AC12" s="17">
        <v>0.13780101869563799</v>
      </c>
      <c r="AD12" s="17">
        <v>8.3400100935261498E-2</v>
      </c>
      <c r="AE12" s="17">
        <v>0.15754546891214899</v>
      </c>
      <c r="AF12" s="17"/>
      <c r="AG12" s="17">
        <v>0.187301890719625</v>
      </c>
      <c r="AH12" s="17">
        <v>0.17941740606419199</v>
      </c>
      <c r="AI12" s="17">
        <v>0.15124241243179701</v>
      </c>
      <c r="AJ12" s="17">
        <v>0.25869534218094897</v>
      </c>
      <c r="AK12" s="17">
        <v>0.223309227500743</v>
      </c>
      <c r="AL12" s="17">
        <v>0.25493906445803499</v>
      </c>
      <c r="AM12" s="17"/>
      <c r="AN12" s="17">
        <v>0.20441307514271001</v>
      </c>
      <c r="AO12" s="17">
        <v>0.25777723514412398</v>
      </c>
      <c r="AP12" s="17">
        <v>0.18747033916806599</v>
      </c>
      <c r="AQ12" s="17"/>
      <c r="AR12" s="17">
        <v>0.16076372689110299</v>
      </c>
      <c r="AS12" s="17">
        <v>0.23536541968220601</v>
      </c>
      <c r="AT12" s="17">
        <v>0.194834571062144</v>
      </c>
      <c r="AU12" s="17"/>
      <c r="AV12" s="17">
        <v>0.13271284095316799</v>
      </c>
      <c r="AW12" s="17">
        <v>0.24127478549735601</v>
      </c>
      <c r="AX12" s="17">
        <v>0.185282206750774</v>
      </c>
      <c r="AY12" s="17"/>
      <c r="AZ12" s="17">
        <v>0.20572893473809201</v>
      </c>
      <c r="BA12" s="17">
        <v>0.21404161506015601</v>
      </c>
    </row>
    <row r="13" spans="2:53" x14ac:dyDescent="0.35">
      <c r="B13" s="18" t="s">
        <v>114</v>
      </c>
      <c r="C13" s="17">
        <v>7.5484367428152094E-2</v>
      </c>
      <c r="D13" s="17">
        <v>8.0916498517909399E-2</v>
      </c>
      <c r="E13" s="17">
        <v>7.0270572835231998E-2</v>
      </c>
      <c r="F13" s="17"/>
      <c r="G13" s="17">
        <v>0.103109181512031</v>
      </c>
      <c r="H13" s="17">
        <v>0.115718143288015</v>
      </c>
      <c r="I13" s="17">
        <v>9.1604812909639594E-2</v>
      </c>
      <c r="J13" s="17">
        <v>6.0340710575077103E-2</v>
      </c>
      <c r="K13" s="17">
        <v>5.8850686130591703E-2</v>
      </c>
      <c r="L13" s="17">
        <v>5.21124401130902E-2</v>
      </c>
      <c r="M13" s="17"/>
      <c r="N13" s="17">
        <v>8.8964987232783205E-2</v>
      </c>
      <c r="O13" s="17">
        <v>6.6609807427648507E-2</v>
      </c>
      <c r="P13" s="17"/>
      <c r="Q13" s="17">
        <v>0.102707813824905</v>
      </c>
      <c r="R13" s="17">
        <v>7.8629703279461297E-2</v>
      </c>
      <c r="S13" s="17">
        <v>2.50659629737515E-2</v>
      </c>
      <c r="T13" s="17">
        <v>5.8075461328798601E-2</v>
      </c>
      <c r="U13" s="17">
        <v>7.4889382564971907E-2</v>
      </c>
      <c r="V13" s="17">
        <v>9.1445352667661198E-2</v>
      </c>
      <c r="W13" s="17">
        <v>9.2499385863182404E-2</v>
      </c>
      <c r="X13" s="17">
        <v>8.3243664232096906E-2</v>
      </c>
      <c r="Y13" s="17">
        <v>8.8949861770097297E-2</v>
      </c>
      <c r="Z13" s="17">
        <v>8.4665653644772507E-2</v>
      </c>
      <c r="AA13" s="17">
        <v>9.48210589849761E-2</v>
      </c>
      <c r="AB13" s="17">
        <v>0.114805969471189</v>
      </c>
      <c r="AC13" s="17">
        <v>0</v>
      </c>
      <c r="AD13" s="17">
        <v>3.7564527643080402E-2</v>
      </c>
      <c r="AE13" s="17">
        <v>7.2742093666182603E-2</v>
      </c>
      <c r="AF13" s="17"/>
      <c r="AG13" s="17">
        <v>0.138791568618752</v>
      </c>
      <c r="AH13" s="17">
        <v>6.2048777591723198E-2</v>
      </c>
      <c r="AI13" s="17">
        <v>9.4673041690260307E-2</v>
      </c>
      <c r="AJ13" s="17">
        <v>5.2109875500944501E-2</v>
      </c>
      <c r="AK13" s="17">
        <v>9.8241731939794297E-2</v>
      </c>
      <c r="AL13" s="17">
        <v>6.44535133090786E-2</v>
      </c>
      <c r="AM13" s="17"/>
      <c r="AN13" s="17">
        <v>9.6568741962063095E-2</v>
      </c>
      <c r="AO13" s="17">
        <v>8.3329755846791503E-2</v>
      </c>
      <c r="AP13" s="17">
        <v>6.4675013401157402E-2</v>
      </c>
      <c r="AQ13" s="17"/>
      <c r="AR13" s="17">
        <v>8.1229189325375997E-2</v>
      </c>
      <c r="AS13" s="17">
        <v>8.5679778353617203E-2</v>
      </c>
      <c r="AT13" s="17">
        <v>6.9046766550435804E-2</v>
      </c>
      <c r="AU13" s="17"/>
      <c r="AV13" s="17">
        <v>0.10270411207170201</v>
      </c>
      <c r="AW13" s="17">
        <v>7.8582040038860407E-2</v>
      </c>
      <c r="AX13" s="17">
        <v>7.2734181718324603E-2</v>
      </c>
      <c r="AY13" s="17"/>
      <c r="AZ13" s="17">
        <v>9.3170831845778304E-2</v>
      </c>
      <c r="BA13" s="17">
        <v>5.2016701658473899E-2</v>
      </c>
    </row>
    <row r="14" spans="2:53" x14ac:dyDescent="0.35">
      <c r="B14" s="18" t="s">
        <v>115</v>
      </c>
      <c r="C14" s="17">
        <v>7.3723969121285801E-2</v>
      </c>
      <c r="D14" s="17">
        <v>7.8529900327229799E-2</v>
      </c>
      <c r="E14" s="17">
        <v>6.8044851623890401E-2</v>
      </c>
      <c r="F14" s="17"/>
      <c r="G14" s="17">
        <v>8.09964133107893E-2</v>
      </c>
      <c r="H14" s="17">
        <v>8.9023656366128801E-2</v>
      </c>
      <c r="I14" s="17">
        <v>0.114891885269285</v>
      </c>
      <c r="J14" s="17">
        <v>5.5063730938897701E-2</v>
      </c>
      <c r="K14" s="17">
        <v>7.6594283517898806E-2</v>
      </c>
      <c r="L14" s="17">
        <v>4.7543245917478001E-2</v>
      </c>
      <c r="M14" s="17"/>
      <c r="N14" s="17">
        <v>7.4849606355491802E-2</v>
      </c>
      <c r="O14" s="17">
        <v>7.2982939753308995E-2</v>
      </c>
      <c r="P14" s="17"/>
      <c r="Q14" s="17">
        <v>5.3923561870930302E-2</v>
      </c>
      <c r="R14" s="17">
        <v>0.10083491034813701</v>
      </c>
      <c r="S14" s="17">
        <v>5.4092451912829798E-2</v>
      </c>
      <c r="T14" s="17">
        <v>7.2817215286123102E-2</v>
      </c>
      <c r="U14" s="17">
        <v>9.3950752306442398E-2</v>
      </c>
      <c r="V14" s="17">
        <v>2.5160267176221801E-2</v>
      </c>
      <c r="W14" s="17">
        <v>9.0627711829027305E-2</v>
      </c>
      <c r="X14" s="17">
        <v>0.100400592279362</v>
      </c>
      <c r="Y14" s="17">
        <v>9.8733197138461695E-2</v>
      </c>
      <c r="Z14" s="17">
        <v>4.9897646381164798E-2</v>
      </c>
      <c r="AA14" s="17">
        <v>0.111019924456829</v>
      </c>
      <c r="AB14" s="17">
        <v>1.39377305915864E-2</v>
      </c>
      <c r="AC14" s="17">
        <v>0.20407328752693099</v>
      </c>
      <c r="AD14" s="17">
        <v>0.15642327387626401</v>
      </c>
      <c r="AE14" s="17">
        <v>0.124417763249504</v>
      </c>
      <c r="AF14" s="17"/>
      <c r="AG14" s="17">
        <v>8.9208937295503096E-2</v>
      </c>
      <c r="AH14" s="17">
        <v>3.9662896911114E-2</v>
      </c>
      <c r="AI14" s="17">
        <v>0.13836347220009301</v>
      </c>
      <c r="AJ14" s="17">
        <v>9.6490362756231296E-2</v>
      </c>
      <c r="AK14" s="17">
        <v>3.30702106297538E-2</v>
      </c>
      <c r="AL14" s="17">
        <v>7.6759565587543793E-2</v>
      </c>
      <c r="AM14" s="17"/>
      <c r="AN14" s="17">
        <v>0.10890212042225</v>
      </c>
      <c r="AO14" s="17">
        <v>5.1273616102457599E-2</v>
      </c>
      <c r="AP14" s="17">
        <v>7.2641585391362298E-2</v>
      </c>
      <c r="AQ14" s="17"/>
      <c r="AR14" s="17">
        <v>0.11138259117332699</v>
      </c>
      <c r="AS14" s="17">
        <v>0.107670925513685</v>
      </c>
      <c r="AT14" s="17">
        <v>5.0126267488284998E-2</v>
      </c>
      <c r="AU14" s="17"/>
      <c r="AV14" s="17">
        <v>9.35894790357166E-2</v>
      </c>
      <c r="AW14" s="17">
        <v>8.7686324182529099E-2</v>
      </c>
      <c r="AX14" s="17">
        <v>5.4185106245473902E-2</v>
      </c>
      <c r="AY14" s="17"/>
      <c r="AZ14" s="17">
        <v>8.8071939403707597E-2</v>
      </c>
      <c r="BA14" s="17">
        <v>5.4686056109933101E-2</v>
      </c>
    </row>
    <row r="15" spans="2:53" x14ac:dyDescent="0.35">
      <c r="B15" s="18" t="s">
        <v>116</v>
      </c>
      <c r="C15" s="17">
        <v>4.8467901557058997E-2</v>
      </c>
      <c r="D15" s="17">
        <v>5.7129753867049597E-2</v>
      </c>
      <c r="E15" s="17">
        <v>3.9369140798705703E-2</v>
      </c>
      <c r="F15" s="17"/>
      <c r="G15" s="17">
        <v>6.4601569887418997E-2</v>
      </c>
      <c r="H15" s="17">
        <v>6.4854309395933105E-2</v>
      </c>
      <c r="I15" s="17">
        <v>4.3131430574621099E-2</v>
      </c>
      <c r="J15" s="17">
        <v>3.9358373744655201E-2</v>
      </c>
      <c r="K15" s="17">
        <v>4.0780875348509202E-2</v>
      </c>
      <c r="L15" s="17">
        <v>4.6730216582001598E-2</v>
      </c>
      <c r="M15" s="17"/>
      <c r="N15" s="17">
        <v>4.8416288919510699E-2</v>
      </c>
      <c r="O15" s="17">
        <v>4.8501879182371803E-2</v>
      </c>
      <c r="P15" s="17"/>
      <c r="Q15" s="17">
        <v>0.10303781876215901</v>
      </c>
      <c r="R15" s="17">
        <v>6.5835913491149103E-2</v>
      </c>
      <c r="S15" s="17">
        <v>4.7958087069515598E-2</v>
      </c>
      <c r="T15" s="17">
        <v>4.8016332702884398E-2</v>
      </c>
      <c r="U15" s="17">
        <v>2.63269236995415E-2</v>
      </c>
      <c r="V15" s="17">
        <v>2.99358817942348E-2</v>
      </c>
      <c r="W15" s="17">
        <v>2.88413794967535E-2</v>
      </c>
      <c r="X15" s="17">
        <v>3.4622913779045299E-2</v>
      </c>
      <c r="Y15" s="17">
        <v>1.9034710680149902E-2</v>
      </c>
      <c r="Z15" s="17">
        <v>5.56071809260167E-2</v>
      </c>
      <c r="AA15" s="17">
        <v>9.8787294346669892E-3</v>
      </c>
      <c r="AB15" s="17">
        <v>0.121381448392477</v>
      </c>
      <c r="AC15" s="17">
        <v>2.4341622431414599E-2</v>
      </c>
      <c r="AD15" s="17">
        <v>0.103957751121647</v>
      </c>
      <c r="AE15" s="17">
        <v>0.14123577937656601</v>
      </c>
      <c r="AF15" s="17"/>
      <c r="AG15" s="17">
        <v>5.0307492504010502E-2</v>
      </c>
      <c r="AH15" s="17">
        <v>4.0964060551873897E-2</v>
      </c>
      <c r="AI15" s="17">
        <v>4.0838505934697303E-2</v>
      </c>
      <c r="AJ15" s="17">
        <v>6.1112075621408898E-2</v>
      </c>
      <c r="AK15" s="17">
        <v>5.9350858719602502E-2</v>
      </c>
      <c r="AL15" s="17">
        <v>5.6593248932411799E-2</v>
      </c>
      <c r="AM15" s="17"/>
      <c r="AN15" s="17">
        <v>3.8332326245300301E-2</v>
      </c>
      <c r="AO15" s="17">
        <v>4.17697773834243E-2</v>
      </c>
      <c r="AP15" s="17">
        <v>5.7752533174553998E-2</v>
      </c>
      <c r="AQ15" s="17"/>
      <c r="AR15" s="17">
        <v>8.1111614788861003E-2</v>
      </c>
      <c r="AS15" s="17">
        <v>4.2192412962127002E-2</v>
      </c>
      <c r="AT15" s="17">
        <v>5.1981936481344498E-2</v>
      </c>
      <c r="AU15" s="17"/>
      <c r="AV15" s="17">
        <v>4.6916909737580101E-2</v>
      </c>
      <c r="AW15" s="17">
        <v>4.2046707457522599E-2</v>
      </c>
      <c r="AX15" s="17">
        <v>5.7922603354860498E-2</v>
      </c>
      <c r="AY15" s="17"/>
      <c r="AZ15" s="17">
        <v>4.4879211107975998E-2</v>
      </c>
      <c r="BA15" s="17">
        <v>5.3229632676478601E-2</v>
      </c>
    </row>
    <row r="16" spans="2:53" x14ac:dyDescent="0.35">
      <c r="B16" s="18" t="s">
        <v>117</v>
      </c>
      <c r="C16" s="19">
        <v>0.1050945297986</v>
      </c>
      <c r="D16" s="19">
        <v>6.4805835814353493E-2</v>
      </c>
      <c r="E16" s="19">
        <v>0.14197039586499399</v>
      </c>
      <c r="F16" s="19"/>
      <c r="G16" s="19">
        <v>0.118554058964396</v>
      </c>
      <c r="H16" s="19">
        <v>9.1148173615295994E-2</v>
      </c>
      <c r="I16" s="19">
        <v>7.5811645317713297E-2</v>
      </c>
      <c r="J16" s="19">
        <v>0.10989573260405699</v>
      </c>
      <c r="K16" s="19">
        <v>0.152297486128909</v>
      </c>
      <c r="L16" s="19">
        <v>9.3263469878172994E-2</v>
      </c>
      <c r="M16" s="19"/>
      <c r="N16" s="19">
        <v>7.9559709715363205E-2</v>
      </c>
      <c r="O16" s="19">
        <v>0.121904609469633</v>
      </c>
      <c r="P16" s="19"/>
      <c r="Q16" s="19">
        <v>0.17014424276763901</v>
      </c>
      <c r="R16" s="19">
        <v>5.8225216641512902E-2</v>
      </c>
      <c r="S16" s="19">
        <v>0.14898696956436999</v>
      </c>
      <c r="T16" s="19">
        <v>0.13851551890832101</v>
      </c>
      <c r="U16" s="19">
        <v>0.12369224847138401</v>
      </c>
      <c r="V16" s="19">
        <v>0.107090955790826</v>
      </c>
      <c r="W16" s="19">
        <v>7.4253723698827795E-2</v>
      </c>
      <c r="X16" s="19">
        <v>7.5925444280194404E-2</v>
      </c>
      <c r="Y16" s="19">
        <v>0.12024846459592101</v>
      </c>
      <c r="Z16" s="19">
        <v>3.2635371977664598E-2</v>
      </c>
      <c r="AA16" s="19">
        <v>2.18535760618799E-2</v>
      </c>
      <c r="AB16" s="19">
        <v>0</v>
      </c>
      <c r="AC16" s="19">
        <v>0</v>
      </c>
      <c r="AD16" s="19">
        <v>0</v>
      </c>
      <c r="AE16" s="19">
        <v>2.4451739185818101E-2</v>
      </c>
      <c r="AF16" s="19"/>
      <c r="AG16" s="19">
        <v>7.50728811029963E-2</v>
      </c>
      <c r="AH16" s="19">
        <v>7.2296099214464699E-2</v>
      </c>
      <c r="AI16" s="19">
        <v>5.5332245511495397E-2</v>
      </c>
      <c r="AJ16" s="19">
        <v>5.9421657009090301E-2</v>
      </c>
      <c r="AK16" s="19">
        <v>7.56419957764429E-2</v>
      </c>
      <c r="AL16" s="19">
        <v>0.140296577093346</v>
      </c>
      <c r="AM16" s="19"/>
      <c r="AN16" s="19">
        <v>6.2291111579287503E-2</v>
      </c>
      <c r="AO16" s="19">
        <v>0.119567228025935</v>
      </c>
      <c r="AP16" s="19">
        <v>5.8282955295373702E-2</v>
      </c>
      <c r="AQ16" s="19"/>
      <c r="AR16" s="19">
        <v>5.4234754768546903E-2</v>
      </c>
      <c r="AS16" s="19">
        <v>6.2635788797220093E-2</v>
      </c>
      <c r="AT16" s="19">
        <v>9.9944973819167393E-2</v>
      </c>
      <c r="AU16" s="19"/>
      <c r="AV16" s="19">
        <v>9.54803681188343E-2</v>
      </c>
      <c r="AW16" s="19">
        <v>7.6187886795225396E-2</v>
      </c>
      <c r="AX16" s="19">
        <v>9.1173927504566404E-2</v>
      </c>
      <c r="AY16" s="19"/>
      <c r="AZ16" s="19">
        <v>7.6857748650669702E-2</v>
      </c>
      <c r="BA16" s="19">
        <v>0.14256111027190199</v>
      </c>
    </row>
    <row r="17" spans="2:2" x14ac:dyDescent="0.35">
      <c r="B17" s="16"/>
    </row>
    <row r="18" spans="2:2" x14ac:dyDescent="0.35">
      <c r="B18" t="s">
        <v>87</v>
      </c>
    </row>
    <row r="19" spans="2:2" x14ac:dyDescent="0.35">
      <c r="B19" t="s">
        <v>88</v>
      </c>
    </row>
    <row r="21" spans="2:2" x14ac:dyDescent="0.35">
      <c r="B21" s="8" t="str">
        <f>HYPERLINK("#'Contents'!A1", "Return to Contents")</f>
        <v>Return to Contents</v>
      </c>
    </row>
  </sheetData>
  <mergeCells count="10">
    <mergeCell ref="AN5:AP5"/>
    <mergeCell ref="AR5:AT5"/>
    <mergeCell ref="AV5:AX5"/>
    <mergeCell ref="AZ5:BA5"/>
    <mergeCell ref="D2:AT2"/>
    <mergeCell ref="D5:E5"/>
    <mergeCell ref="G5:L5"/>
    <mergeCell ref="N5:O5"/>
    <mergeCell ref="Q5:AE5"/>
    <mergeCell ref="AG5:AL5"/>
  </mergeCells>
  <pageMargins left="0.7" right="0.7" top="0.75" bottom="0.75" header="0.3" footer="0.3"/>
  <pageSetup paperSize="9" orientation="portrait" horizontalDpi="300" verticalDpi="300"/>
  <drawing r:id="rId1"/>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dimension ref="B2:BA21"/>
  <sheetViews>
    <sheetView showGridLines="0" workbookViewId="0">
      <pane xSplit="2" topLeftCell="C1" activePane="topRight" state="frozen"/>
      <selection activeCell="B19" sqref="B19"/>
      <selection pane="topRight" activeCell="Y9" sqref="Y9"/>
    </sheetView>
  </sheetViews>
  <sheetFormatPr defaultColWidth="11.54296875" defaultRowHeight="14.5" x14ac:dyDescent="0.35"/>
  <cols>
    <col min="2" max="2" width="25.6328125" customWidth="1"/>
    <col min="3" max="5" width="10.6328125" customWidth="1"/>
    <col min="6" max="6" width="2.1796875" customWidth="1"/>
    <col min="7" max="12" width="10.6328125" customWidth="1"/>
    <col min="13" max="13" width="2.1796875" customWidth="1"/>
    <col min="14" max="15" width="10.6328125" customWidth="1"/>
    <col min="16" max="16" width="2.1796875" customWidth="1"/>
    <col min="17" max="31" width="10.6328125" customWidth="1"/>
    <col min="32" max="32" width="2.1796875" customWidth="1"/>
    <col min="33" max="38" width="10.6328125" customWidth="1"/>
    <col min="39" max="39" width="2.1796875" customWidth="1"/>
    <col min="40" max="42" width="10.6328125" customWidth="1"/>
    <col min="43" max="43" width="2.1796875" customWidth="1"/>
    <col min="44" max="46" width="10.6328125" customWidth="1"/>
    <col min="47" max="47" width="2.1796875" customWidth="1"/>
    <col min="48" max="50" width="10.6328125" customWidth="1"/>
    <col min="51" max="51" width="2.1796875" customWidth="1"/>
    <col min="52" max="53" width="10.6328125" customWidth="1"/>
    <col min="54" max="54" width="2.1796875" customWidth="1"/>
  </cols>
  <sheetData>
    <row r="2" spans="2:53" ht="40" customHeight="1" x14ac:dyDescent="0.35">
      <c r="D2" s="28" t="s">
        <v>125</v>
      </c>
      <c r="E2" s="24"/>
      <c r="F2" s="24"/>
      <c r="G2" s="24"/>
      <c r="H2" s="24"/>
      <c r="I2" s="24"/>
      <c r="J2" s="24"/>
      <c r="K2" s="24"/>
      <c r="L2" s="24"/>
      <c r="M2" s="24"/>
      <c r="N2" s="24"/>
      <c r="O2" s="24"/>
      <c r="P2" s="24"/>
      <c r="Q2" s="24"/>
      <c r="R2" s="24"/>
      <c r="S2" s="24"/>
      <c r="T2" s="24"/>
      <c r="U2" s="24"/>
      <c r="V2" s="24"/>
      <c r="W2" s="24"/>
      <c r="X2" s="24"/>
      <c r="Y2" s="24"/>
      <c r="Z2" s="24"/>
      <c r="AA2" s="24"/>
      <c r="AB2" s="24"/>
      <c r="AC2" s="24"/>
      <c r="AD2" s="24"/>
      <c r="AE2" s="24"/>
      <c r="AF2" s="24"/>
      <c r="AG2" s="24"/>
      <c r="AH2" s="24"/>
      <c r="AI2" s="24"/>
      <c r="AJ2" s="24"/>
      <c r="AK2" s="24"/>
      <c r="AL2" s="24"/>
      <c r="AM2" s="24"/>
      <c r="AN2" s="24"/>
      <c r="AO2" s="24"/>
      <c r="AP2" s="24"/>
      <c r="AQ2" s="24"/>
      <c r="AR2" s="24"/>
      <c r="AS2" s="24"/>
      <c r="AT2" s="24"/>
    </row>
    <row r="5" spans="2:53" ht="30" customHeight="1" x14ac:dyDescent="0.35">
      <c r="B5" s="15"/>
      <c r="C5" s="15"/>
      <c r="D5" s="27" t="s">
        <v>56</v>
      </c>
      <c r="E5" s="27"/>
      <c r="F5" s="15"/>
      <c r="G5" s="27" t="s">
        <v>57</v>
      </c>
      <c r="H5" s="27"/>
      <c r="I5" s="27"/>
      <c r="J5" s="27"/>
      <c r="K5" s="27"/>
      <c r="L5" s="27"/>
      <c r="M5" s="15"/>
      <c r="N5" s="27" t="s">
        <v>58</v>
      </c>
      <c r="O5" s="27"/>
      <c r="P5" s="15"/>
      <c r="Q5" s="27" t="s">
        <v>59</v>
      </c>
      <c r="R5" s="27"/>
      <c r="S5" s="27"/>
      <c r="T5" s="27"/>
      <c r="U5" s="27"/>
      <c r="V5" s="27"/>
      <c r="W5" s="27"/>
      <c r="X5" s="27"/>
      <c r="Y5" s="27"/>
      <c r="Z5" s="27"/>
      <c r="AA5" s="27"/>
      <c r="AB5" s="27"/>
      <c r="AC5" s="27"/>
      <c r="AD5" s="27"/>
      <c r="AE5" s="27"/>
      <c r="AF5" s="15"/>
      <c r="AG5" s="27" t="s">
        <v>60</v>
      </c>
      <c r="AH5" s="27"/>
      <c r="AI5" s="27"/>
      <c r="AJ5" s="27"/>
      <c r="AK5" s="27"/>
      <c r="AL5" s="27"/>
      <c r="AM5" s="15"/>
      <c r="AN5" s="27" t="s">
        <v>61</v>
      </c>
      <c r="AO5" s="27"/>
      <c r="AP5" s="27"/>
      <c r="AQ5" s="15"/>
      <c r="AR5" s="27" t="s">
        <v>62</v>
      </c>
      <c r="AS5" s="27"/>
      <c r="AT5" s="27"/>
      <c r="AU5" s="15"/>
      <c r="AV5" s="27" t="s">
        <v>63</v>
      </c>
      <c r="AW5" s="27"/>
      <c r="AX5" s="27"/>
      <c r="AY5" s="15"/>
      <c r="AZ5" s="27" t="s">
        <v>64</v>
      </c>
      <c r="BA5" s="27"/>
    </row>
    <row r="6" spans="2:53" ht="33" customHeight="1" x14ac:dyDescent="0.35">
      <c r="B6" t="s">
        <v>13</v>
      </c>
      <c r="C6" s="9" t="s">
        <v>14</v>
      </c>
      <c r="D6" s="12" t="s">
        <v>15</v>
      </c>
      <c r="E6" s="12" t="s">
        <v>16</v>
      </c>
      <c r="G6" s="12" t="s">
        <v>19</v>
      </c>
      <c r="H6" s="12" t="s">
        <v>20</v>
      </c>
      <c r="I6" s="12" t="s">
        <v>21</v>
      </c>
      <c r="J6" s="12" t="s">
        <v>22</v>
      </c>
      <c r="K6" s="12" t="s">
        <v>23</v>
      </c>
      <c r="L6" s="12" t="s">
        <v>24</v>
      </c>
      <c r="N6" s="12" t="s">
        <v>25</v>
      </c>
      <c r="O6" s="12" t="s">
        <v>26</v>
      </c>
      <c r="Q6" s="12" t="s">
        <v>27</v>
      </c>
      <c r="R6" s="12" t="s">
        <v>28</v>
      </c>
      <c r="S6" s="12" t="s">
        <v>29</v>
      </c>
      <c r="T6" s="12" t="s">
        <v>30</v>
      </c>
      <c r="U6" s="12" t="s">
        <v>31</v>
      </c>
      <c r="V6" s="12" t="s">
        <v>32</v>
      </c>
      <c r="W6" s="12" t="s">
        <v>33</v>
      </c>
      <c r="X6" s="12" t="s">
        <v>34</v>
      </c>
      <c r="Y6" s="12" t="s">
        <v>35</v>
      </c>
      <c r="Z6" s="12" t="s">
        <v>36</v>
      </c>
      <c r="AA6" s="12" t="s">
        <v>37</v>
      </c>
      <c r="AB6" s="12" t="s">
        <v>38</v>
      </c>
      <c r="AC6" s="12" t="s">
        <v>39</v>
      </c>
      <c r="AD6" s="12" t="s">
        <v>40</v>
      </c>
      <c r="AE6" s="12" t="s">
        <v>41</v>
      </c>
      <c r="AG6" s="12" t="s">
        <v>42</v>
      </c>
      <c r="AH6" s="12" t="s">
        <v>43</v>
      </c>
      <c r="AI6" s="12" t="s">
        <v>44</v>
      </c>
      <c r="AJ6" s="12" t="s">
        <v>45</v>
      </c>
      <c r="AK6" s="12" t="s">
        <v>46</v>
      </c>
      <c r="AL6" s="12" t="s">
        <v>47</v>
      </c>
      <c r="AN6" s="12" t="s">
        <v>48</v>
      </c>
      <c r="AO6" s="12" t="s">
        <v>49</v>
      </c>
      <c r="AP6" s="12" t="s">
        <v>50</v>
      </c>
      <c r="AR6" s="12" t="s">
        <v>51</v>
      </c>
      <c r="AS6" s="12" t="s">
        <v>52</v>
      </c>
      <c r="AT6" s="12" t="s">
        <v>53</v>
      </c>
      <c r="AV6" s="12" t="s">
        <v>51</v>
      </c>
      <c r="AW6" s="12" t="s">
        <v>52</v>
      </c>
      <c r="AX6" s="12" t="s">
        <v>53</v>
      </c>
      <c r="AZ6" s="12" t="s">
        <v>54</v>
      </c>
      <c r="BA6" s="12" t="s">
        <v>55</v>
      </c>
    </row>
    <row r="7" spans="2:53" ht="30" customHeight="1" x14ac:dyDescent="0.35">
      <c r="B7" s="10" t="s">
        <v>17</v>
      </c>
      <c r="C7" s="10">
        <v>2053</v>
      </c>
      <c r="D7" s="10">
        <v>938</v>
      </c>
      <c r="E7" s="10">
        <v>1112</v>
      </c>
      <c r="F7" s="10"/>
      <c r="G7" s="10">
        <v>192</v>
      </c>
      <c r="H7" s="10">
        <v>236</v>
      </c>
      <c r="I7" s="10">
        <v>325</v>
      </c>
      <c r="J7" s="10">
        <v>380</v>
      </c>
      <c r="K7" s="10">
        <v>348</v>
      </c>
      <c r="L7" s="10">
        <v>572</v>
      </c>
      <c r="M7" s="10"/>
      <c r="N7" s="10">
        <v>1161</v>
      </c>
      <c r="O7" s="10">
        <v>892</v>
      </c>
      <c r="P7" s="10"/>
      <c r="Q7" s="10">
        <v>175</v>
      </c>
      <c r="R7" s="10">
        <v>152</v>
      </c>
      <c r="S7" s="10">
        <v>180</v>
      </c>
      <c r="T7" s="10">
        <v>273</v>
      </c>
      <c r="U7" s="10">
        <v>217</v>
      </c>
      <c r="V7" s="10">
        <v>227</v>
      </c>
      <c r="W7" s="10">
        <v>175</v>
      </c>
      <c r="X7" s="10">
        <v>143</v>
      </c>
      <c r="Y7" s="10">
        <v>108</v>
      </c>
      <c r="Z7" s="10">
        <v>153</v>
      </c>
      <c r="AA7" s="10">
        <v>79</v>
      </c>
      <c r="AB7" s="10">
        <v>54</v>
      </c>
      <c r="AC7" s="10">
        <v>25</v>
      </c>
      <c r="AD7" s="10">
        <v>17</v>
      </c>
      <c r="AE7" s="10">
        <v>34</v>
      </c>
      <c r="AF7" s="10"/>
      <c r="AG7" s="10">
        <v>204</v>
      </c>
      <c r="AH7" s="10">
        <v>344</v>
      </c>
      <c r="AI7" s="10">
        <v>158</v>
      </c>
      <c r="AJ7" s="10">
        <v>186</v>
      </c>
      <c r="AK7" s="10">
        <v>197</v>
      </c>
      <c r="AL7" s="10">
        <v>511</v>
      </c>
      <c r="AM7" s="10"/>
      <c r="AN7" s="10">
        <v>571</v>
      </c>
      <c r="AO7" s="10">
        <v>447</v>
      </c>
      <c r="AP7" s="10">
        <v>778</v>
      </c>
      <c r="AQ7" s="10"/>
      <c r="AR7" s="10">
        <v>150</v>
      </c>
      <c r="AS7" s="10">
        <v>698</v>
      </c>
      <c r="AT7" s="10">
        <v>1093</v>
      </c>
      <c r="AU7" s="10"/>
      <c r="AV7" s="10">
        <v>166</v>
      </c>
      <c r="AW7" s="10">
        <v>999</v>
      </c>
      <c r="AX7" s="10">
        <v>770</v>
      </c>
      <c r="AY7" s="10"/>
      <c r="AZ7" s="10">
        <v>1177</v>
      </c>
      <c r="BA7" s="10">
        <v>876</v>
      </c>
    </row>
    <row r="8" spans="2:53" ht="30" customHeight="1" x14ac:dyDescent="0.35">
      <c r="B8" s="11" t="s">
        <v>18</v>
      </c>
      <c r="C8" s="11">
        <v>2053</v>
      </c>
      <c r="D8" s="11">
        <v>974</v>
      </c>
      <c r="E8" s="11">
        <v>1075</v>
      </c>
      <c r="F8" s="11"/>
      <c r="G8" s="11">
        <v>212</v>
      </c>
      <c r="H8" s="11">
        <v>302</v>
      </c>
      <c r="I8" s="11">
        <v>326</v>
      </c>
      <c r="J8" s="11">
        <v>348</v>
      </c>
      <c r="K8" s="11">
        <v>329</v>
      </c>
      <c r="L8" s="11">
        <v>535</v>
      </c>
      <c r="M8" s="11"/>
      <c r="N8" s="11">
        <v>815</v>
      </c>
      <c r="O8" s="11">
        <v>1238</v>
      </c>
      <c r="P8" s="11"/>
      <c r="Q8" s="11">
        <v>198</v>
      </c>
      <c r="R8" s="11">
        <v>168</v>
      </c>
      <c r="S8" s="11">
        <v>195</v>
      </c>
      <c r="T8" s="11">
        <v>305</v>
      </c>
      <c r="U8" s="11">
        <v>213</v>
      </c>
      <c r="V8" s="11">
        <v>216</v>
      </c>
      <c r="W8" s="11">
        <v>164</v>
      </c>
      <c r="X8" s="11">
        <v>141</v>
      </c>
      <c r="Y8" s="11">
        <v>99</v>
      </c>
      <c r="Z8" s="11">
        <v>138</v>
      </c>
      <c r="AA8" s="11">
        <v>69</v>
      </c>
      <c r="AB8" s="11">
        <v>45</v>
      </c>
      <c r="AC8" s="11">
        <v>22</v>
      </c>
      <c r="AD8" s="11">
        <v>15</v>
      </c>
      <c r="AE8" s="11">
        <v>27</v>
      </c>
      <c r="AF8" s="11"/>
      <c r="AG8" s="11">
        <v>192</v>
      </c>
      <c r="AH8" s="11">
        <v>330</v>
      </c>
      <c r="AI8" s="11">
        <v>179</v>
      </c>
      <c r="AJ8" s="11">
        <v>173</v>
      </c>
      <c r="AK8" s="11">
        <v>196</v>
      </c>
      <c r="AL8" s="11">
        <v>533</v>
      </c>
      <c r="AM8" s="11"/>
      <c r="AN8" s="11">
        <v>569</v>
      </c>
      <c r="AO8" s="11">
        <v>467</v>
      </c>
      <c r="AP8" s="11">
        <v>751</v>
      </c>
      <c r="AQ8" s="11"/>
      <c r="AR8" s="11">
        <v>162</v>
      </c>
      <c r="AS8" s="11">
        <v>689</v>
      </c>
      <c r="AT8" s="11">
        <v>1078</v>
      </c>
      <c r="AU8" s="11"/>
      <c r="AV8" s="11">
        <v>182</v>
      </c>
      <c r="AW8" s="11">
        <v>976</v>
      </c>
      <c r="AX8" s="11">
        <v>765</v>
      </c>
      <c r="AY8" s="11"/>
      <c r="AZ8" s="11">
        <v>1171</v>
      </c>
      <c r="BA8" s="11">
        <v>882</v>
      </c>
    </row>
    <row r="9" spans="2:53" x14ac:dyDescent="0.35">
      <c r="B9" s="18" t="s">
        <v>110</v>
      </c>
      <c r="C9" s="17">
        <v>0.36812801799448902</v>
      </c>
      <c r="D9" s="17">
        <v>0.378014337668856</v>
      </c>
      <c r="E9" s="17">
        <v>0.36048778128683201</v>
      </c>
      <c r="F9" s="17"/>
      <c r="G9" s="17">
        <v>0.215975468953681</v>
      </c>
      <c r="H9" s="17">
        <v>0.26968150666041302</v>
      </c>
      <c r="I9" s="17">
        <v>0.27613070620204799</v>
      </c>
      <c r="J9" s="17">
        <v>0.35749459134483402</v>
      </c>
      <c r="K9" s="17">
        <v>0.39961401061305102</v>
      </c>
      <c r="L9" s="17">
        <v>0.52750494816314497</v>
      </c>
      <c r="M9" s="17"/>
      <c r="N9" s="17">
        <v>0.375724744318366</v>
      </c>
      <c r="O9" s="17">
        <v>0.36312694203910301</v>
      </c>
      <c r="P9" s="17"/>
      <c r="Q9" s="17">
        <v>0.23936632921312001</v>
      </c>
      <c r="R9" s="17">
        <v>0.30243299551718</v>
      </c>
      <c r="S9" s="17">
        <v>0.27868106167081103</v>
      </c>
      <c r="T9" s="17">
        <v>0.31943063585903297</v>
      </c>
      <c r="U9" s="17">
        <v>0.38874313431162599</v>
      </c>
      <c r="V9" s="17">
        <v>0.40289265244102102</v>
      </c>
      <c r="W9" s="17">
        <v>0.464798535358174</v>
      </c>
      <c r="X9" s="17">
        <v>0.431006247326647</v>
      </c>
      <c r="Y9" s="17">
        <v>0.40512590886841998</v>
      </c>
      <c r="Z9" s="17">
        <v>0.49237338030403999</v>
      </c>
      <c r="AA9" s="17">
        <v>0.42610133239263798</v>
      </c>
      <c r="AB9" s="17">
        <v>0.48289147833144003</v>
      </c>
      <c r="AC9" s="17">
        <v>0.653887375258008</v>
      </c>
      <c r="AD9" s="17">
        <v>0.417623055593494</v>
      </c>
      <c r="AE9" s="17">
        <v>0.31503038389486299</v>
      </c>
      <c r="AF9" s="17"/>
      <c r="AG9" s="17">
        <v>0.51973547312838797</v>
      </c>
      <c r="AH9" s="17">
        <v>0.54560757777699898</v>
      </c>
      <c r="AI9" s="17">
        <v>0.31476017570447701</v>
      </c>
      <c r="AJ9" s="17">
        <v>0.40473190045306301</v>
      </c>
      <c r="AK9" s="17">
        <v>0.50828378541492103</v>
      </c>
      <c r="AL9" s="17">
        <v>0.12382988612649699</v>
      </c>
      <c r="AM9" s="17"/>
      <c r="AN9" s="17">
        <v>0.37080320964666302</v>
      </c>
      <c r="AO9" s="17">
        <v>0.28700131955712899</v>
      </c>
      <c r="AP9" s="17">
        <v>0.477530410902895</v>
      </c>
      <c r="AQ9" s="17"/>
      <c r="AR9" s="17">
        <v>0.48157758679359902</v>
      </c>
      <c r="AS9" s="17">
        <v>0.38007108905890602</v>
      </c>
      <c r="AT9" s="17">
        <v>0.36903050153860101</v>
      </c>
      <c r="AU9" s="17"/>
      <c r="AV9" s="17">
        <v>0.42850825748403698</v>
      </c>
      <c r="AW9" s="17">
        <v>0.39984769368864298</v>
      </c>
      <c r="AX9" s="17">
        <v>0.34955260186773601</v>
      </c>
      <c r="AY9" s="17"/>
      <c r="AZ9" s="17">
        <v>0.39265666128961102</v>
      </c>
      <c r="BA9" s="17">
        <v>0.33558165999769801</v>
      </c>
    </row>
    <row r="10" spans="2:53" x14ac:dyDescent="0.35">
      <c r="B10" s="18" t="s">
        <v>111</v>
      </c>
      <c r="C10" s="17">
        <v>0.19184096081049601</v>
      </c>
      <c r="D10" s="17">
        <v>0.190714265632248</v>
      </c>
      <c r="E10" s="17">
        <v>0.19195895995558099</v>
      </c>
      <c r="F10" s="17"/>
      <c r="G10" s="17">
        <v>0.157523380779518</v>
      </c>
      <c r="H10" s="17">
        <v>0.18758464461892499</v>
      </c>
      <c r="I10" s="17">
        <v>0.182753528003856</v>
      </c>
      <c r="J10" s="17">
        <v>0.19618294482575399</v>
      </c>
      <c r="K10" s="17">
        <v>0.20935783921795501</v>
      </c>
      <c r="L10" s="17">
        <v>0.199761166326962</v>
      </c>
      <c r="M10" s="17"/>
      <c r="N10" s="17">
        <v>0.20124836519814099</v>
      </c>
      <c r="O10" s="17">
        <v>0.18564787949101</v>
      </c>
      <c r="P10" s="17"/>
      <c r="Q10" s="17">
        <v>0.145195586471597</v>
      </c>
      <c r="R10" s="17">
        <v>0.20331350430300801</v>
      </c>
      <c r="S10" s="17">
        <v>0.19291617755357901</v>
      </c>
      <c r="T10" s="17">
        <v>0.20967361150722799</v>
      </c>
      <c r="U10" s="17">
        <v>0.13936092249377099</v>
      </c>
      <c r="V10" s="17">
        <v>0.176786677545507</v>
      </c>
      <c r="W10" s="17">
        <v>0.23571133534554001</v>
      </c>
      <c r="X10" s="17">
        <v>0.218179253775351</v>
      </c>
      <c r="Y10" s="17">
        <v>0.20237968981064899</v>
      </c>
      <c r="Z10" s="17">
        <v>0.22013525737862999</v>
      </c>
      <c r="AA10" s="17">
        <v>0.17784838527298699</v>
      </c>
      <c r="AB10" s="17">
        <v>0.20083756733320099</v>
      </c>
      <c r="AC10" s="17">
        <v>0.132322934991493</v>
      </c>
      <c r="AD10" s="17">
        <v>0.23607588714012701</v>
      </c>
      <c r="AE10" s="17">
        <v>0.26371149814998301</v>
      </c>
      <c r="AF10" s="17"/>
      <c r="AG10" s="17">
        <v>0.18855931174666199</v>
      </c>
      <c r="AH10" s="17">
        <v>0.198735428247797</v>
      </c>
      <c r="AI10" s="17">
        <v>0.23764599262391201</v>
      </c>
      <c r="AJ10" s="17">
        <v>0.30774095107723698</v>
      </c>
      <c r="AK10" s="17">
        <v>0.28571891067407201</v>
      </c>
      <c r="AL10" s="17">
        <v>0.13945312959349099</v>
      </c>
      <c r="AM10" s="17"/>
      <c r="AN10" s="17">
        <v>0.219492629518132</v>
      </c>
      <c r="AO10" s="17">
        <v>0.172514804247451</v>
      </c>
      <c r="AP10" s="17">
        <v>0.207341990203432</v>
      </c>
      <c r="AQ10" s="17"/>
      <c r="AR10" s="17">
        <v>0.135941355280187</v>
      </c>
      <c r="AS10" s="17">
        <v>0.23720769109978801</v>
      </c>
      <c r="AT10" s="17">
        <v>0.18343283893593601</v>
      </c>
      <c r="AU10" s="17"/>
      <c r="AV10" s="17">
        <v>0.20598392459853401</v>
      </c>
      <c r="AW10" s="17">
        <v>0.22177812579105499</v>
      </c>
      <c r="AX10" s="17">
        <v>0.170015842108107</v>
      </c>
      <c r="AY10" s="17"/>
      <c r="AZ10" s="17">
        <v>0.20952924804478201</v>
      </c>
      <c r="BA10" s="17">
        <v>0.16837087639732101</v>
      </c>
    </row>
    <row r="11" spans="2:53" x14ac:dyDescent="0.35">
      <c r="B11" s="18" t="s">
        <v>112</v>
      </c>
      <c r="C11" s="17">
        <v>0.106685277806227</v>
      </c>
      <c r="D11" s="17">
        <v>0.105723883918639</v>
      </c>
      <c r="E11" s="17">
        <v>0.107937764053878</v>
      </c>
      <c r="F11" s="17"/>
      <c r="G11" s="17">
        <v>0.15895053116869901</v>
      </c>
      <c r="H11" s="17">
        <v>0.119392352910256</v>
      </c>
      <c r="I11" s="17">
        <v>0.13222938894067901</v>
      </c>
      <c r="J11" s="17">
        <v>0.120145757341626</v>
      </c>
      <c r="K11" s="17">
        <v>8.0087862175592897E-2</v>
      </c>
      <c r="L11" s="17">
        <v>7.0872696109582495E-2</v>
      </c>
      <c r="M11" s="17"/>
      <c r="N11" s="17">
        <v>0.103286033601828</v>
      </c>
      <c r="O11" s="17">
        <v>0.108923067840031</v>
      </c>
      <c r="P11" s="17"/>
      <c r="Q11" s="17">
        <v>9.8594140590604798E-2</v>
      </c>
      <c r="R11" s="17">
        <v>9.82410630050468E-2</v>
      </c>
      <c r="S11" s="17">
        <v>0.148794344780249</v>
      </c>
      <c r="T11" s="17">
        <v>9.7078789244987196E-2</v>
      </c>
      <c r="U11" s="17">
        <v>9.8297026455933301E-2</v>
      </c>
      <c r="V11" s="17">
        <v>7.0678149029744494E-2</v>
      </c>
      <c r="W11" s="17">
        <v>0.10373427194832301</v>
      </c>
      <c r="X11" s="17">
        <v>0.13823772222332101</v>
      </c>
      <c r="Y11" s="17">
        <v>0.10364092037846299</v>
      </c>
      <c r="Z11" s="17">
        <v>0.12206849071854101</v>
      </c>
      <c r="AA11" s="17">
        <v>8.2855332122369202E-2</v>
      </c>
      <c r="AB11" s="17">
        <v>0.11526370464046</v>
      </c>
      <c r="AC11" s="17">
        <v>0</v>
      </c>
      <c r="AD11" s="17">
        <v>0.157149707737297</v>
      </c>
      <c r="AE11" s="17">
        <v>9.4558335442917196E-2</v>
      </c>
      <c r="AF11" s="17"/>
      <c r="AG11" s="17">
        <v>0.115084718651319</v>
      </c>
      <c r="AH11" s="17">
        <v>7.4033668744389894E-2</v>
      </c>
      <c r="AI11" s="17">
        <v>0.149192461486681</v>
      </c>
      <c r="AJ11" s="17">
        <v>9.1096854751480896E-2</v>
      </c>
      <c r="AK11" s="17">
        <v>4.6417638268738098E-2</v>
      </c>
      <c r="AL11" s="17">
        <v>0.12449999807913199</v>
      </c>
      <c r="AM11" s="17"/>
      <c r="AN11" s="17">
        <v>0.123931702531186</v>
      </c>
      <c r="AO11" s="17">
        <v>0.16635343018207199</v>
      </c>
      <c r="AP11" s="17">
        <v>6.7124240494029805E-2</v>
      </c>
      <c r="AQ11" s="17"/>
      <c r="AR11" s="17">
        <v>0.137310753303717</v>
      </c>
      <c r="AS11" s="17">
        <v>0.12617734930872099</v>
      </c>
      <c r="AT11" s="17">
        <v>8.2991763381742897E-2</v>
      </c>
      <c r="AU11" s="17"/>
      <c r="AV11" s="17">
        <v>0.13646139706999499</v>
      </c>
      <c r="AW11" s="17">
        <v>0.118348432028395</v>
      </c>
      <c r="AX11" s="17">
        <v>9.0117577270604904E-2</v>
      </c>
      <c r="AY11" s="17"/>
      <c r="AZ11" s="17">
        <v>0.104294004449178</v>
      </c>
      <c r="BA11" s="17">
        <v>0.10985819029919699</v>
      </c>
    </row>
    <row r="12" spans="2:53" x14ac:dyDescent="0.35">
      <c r="B12" s="18" t="s">
        <v>113</v>
      </c>
      <c r="C12" s="17">
        <v>0.14776158074606499</v>
      </c>
      <c r="D12" s="17">
        <v>0.144492156105436</v>
      </c>
      <c r="E12" s="17">
        <v>0.151251942873352</v>
      </c>
      <c r="F12" s="17"/>
      <c r="G12" s="17">
        <v>0.167932304942951</v>
      </c>
      <c r="H12" s="17">
        <v>0.14103906965136301</v>
      </c>
      <c r="I12" s="17">
        <v>0.20469101678253801</v>
      </c>
      <c r="J12" s="17">
        <v>0.14733409727090099</v>
      </c>
      <c r="K12" s="17">
        <v>0.14498906988754501</v>
      </c>
      <c r="L12" s="17">
        <v>0.110921819497978</v>
      </c>
      <c r="M12" s="17"/>
      <c r="N12" s="17">
        <v>0.13822779701740601</v>
      </c>
      <c r="O12" s="17">
        <v>0.15403786009805301</v>
      </c>
      <c r="P12" s="17"/>
      <c r="Q12" s="17">
        <v>0.16879221383995099</v>
      </c>
      <c r="R12" s="17">
        <v>0.207870165030829</v>
      </c>
      <c r="S12" s="17">
        <v>0.15605998230038901</v>
      </c>
      <c r="T12" s="17">
        <v>0.18815927179929301</v>
      </c>
      <c r="U12" s="17">
        <v>0.172019869303596</v>
      </c>
      <c r="V12" s="17">
        <v>0.152459134064305</v>
      </c>
      <c r="W12" s="17">
        <v>9.7797905037358093E-2</v>
      </c>
      <c r="X12" s="17">
        <v>0.114433965649108</v>
      </c>
      <c r="Y12" s="17">
        <v>0.13352305912231399</v>
      </c>
      <c r="Z12" s="17">
        <v>5.4783934006869699E-2</v>
      </c>
      <c r="AA12" s="17">
        <v>0.154966718224329</v>
      </c>
      <c r="AB12" s="17">
        <v>3.4631557154092697E-2</v>
      </c>
      <c r="AC12" s="17">
        <v>0.18737319446567799</v>
      </c>
      <c r="AD12" s="17">
        <v>4.6583594591393197E-2</v>
      </c>
      <c r="AE12" s="17">
        <v>0.109565541212435</v>
      </c>
      <c r="AF12" s="17"/>
      <c r="AG12" s="17">
        <v>9.08502955111683E-2</v>
      </c>
      <c r="AH12" s="17">
        <v>9.9594237636198901E-2</v>
      </c>
      <c r="AI12" s="17">
        <v>0.107267434363898</v>
      </c>
      <c r="AJ12" s="17">
        <v>0.122069924439606</v>
      </c>
      <c r="AK12" s="17">
        <v>9.3273667766383503E-2</v>
      </c>
      <c r="AL12" s="17">
        <v>0.24798273012267799</v>
      </c>
      <c r="AM12" s="17"/>
      <c r="AN12" s="17">
        <v>0.13890009196886799</v>
      </c>
      <c r="AO12" s="17">
        <v>0.191768123785618</v>
      </c>
      <c r="AP12" s="17">
        <v>0.104339482595305</v>
      </c>
      <c r="AQ12" s="17"/>
      <c r="AR12" s="17">
        <v>0.124763244316951</v>
      </c>
      <c r="AS12" s="17">
        <v>0.13288518071130601</v>
      </c>
      <c r="AT12" s="17">
        <v>0.15803502487481799</v>
      </c>
      <c r="AU12" s="17"/>
      <c r="AV12" s="17">
        <v>9.4930797752704701E-2</v>
      </c>
      <c r="AW12" s="17">
        <v>0.140656072328288</v>
      </c>
      <c r="AX12" s="17">
        <v>0.15623308704554201</v>
      </c>
      <c r="AY12" s="17"/>
      <c r="AZ12" s="17">
        <v>0.131942893862494</v>
      </c>
      <c r="BA12" s="17">
        <v>0.16875094571653701</v>
      </c>
    </row>
    <row r="13" spans="2:53" x14ac:dyDescent="0.35">
      <c r="B13" s="18" t="s">
        <v>114</v>
      </c>
      <c r="C13" s="17">
        <v>2.3459130673683899E-2</v>
      </c>
      <c r="D13" s="17">
        <v>2.5069013861306898E-2</v>
      </c>
      <c r="E13" s="17">
        <v>2.20845247410245E-2</v>
      </c>
      <c r="F13" s="17"/>
      <c r="G13" s="17">
        <v>6.1096021589821699E-2</v>
      </c>
      <c r="H13" s="17">
        <v>3.7083491208293302E-2</v>
      </c>
      <c r="I13" s="17">
        <v>3.8825355185644402E-2</v>
      </c>
      <c r="J13" s="17">
        <v>8.3675045245724805E-3</v>
      </c>
      <c r="K13" s="17">
        <v>1.24855136047214E-2</v>
      </c>
      <c r="L13" s="17">
        <v>8.0846623334567998E-3</v>
      </c>
      <c r="M13" s="17"/>
      <c r="N13" s="17">
        <v>2.5538523417307099E-2</v>
      </c>
      <c r="O13" s="17">
        <v>2.2090225094019301E-2</v>
      </c>
      <c r="P13" s="17"/>
      <c r="Q13" s="17">
        <v>4.8431681154119499E-2</v>
      </c>
      <c r="R13" s="17">
        <v>1.5819475850225799E-2</v>
      </c>
      <c r="S13" s="17">
        <v>5.3780494928475302E-2</v>
      </c>
      <c r="T13" s="17">
        <v>1.0248485995055E-2</v>
      </c>
      <c r="U13" s="17">
        <v>3.8238199257781699E-2</v>
      </c>
      <c r="V13" s="17">
        <v>1.4033343891965E-2</v>
      </c>
      <c r="W13" s="17">
        <v>2.1129497653368901E-2</v>
      </c>
      <c r="X13" s="17">
        <v>1.5698537704758601E-2</v>
      </c>
      <c r="Y13" s="17">
        <v>8.4558847489194407E-3</v>
      </c>
      <c r="Z13" s="17">
        <v>5.0787057128008498E-3</v>
      </c>
      <c r="AA13" s="17">
        <v>0</v>
      </c>
      <c r="AB13" s="17">
        <v>3.1584377754595598E-2</v>
      </c>
      <c r="AC13" s="17">
        <v>0</v>
      </c>
      <c r="AD13" s="17">
        <v>0</v>
      </c>
      <c r="AE13" s="17">
        <v>0</v>
      </c>
      <c r="AF13" s="17"/>
      <c r="AG13" s="17">
        <v>1.2186356388597001E-2</v>
      </c>
      <c r="AH13" s="17">
        <v>1.87859516239989E-2</v>
      </c>
      <c r="AI13" s="17">
        <v>8.8301265858516092E-3</v>
      </c>
      <c r="AJ13" s="17">
        <v>5.1719099013151602E-3</v>
      </c>
      <c r="AK13" s="17">
        <v>1.4784064007714801E-2</v>
      </c>
      <c r="AL13" s="17">
        <v>3.9820283076566002E-2</v>
      </c>
      <c r="AM13" s="17"/>
      <c r="AN13" s="17">
        <v>1.59993924267752E-2</v>
      </c>
      <c r="AO13" s="17">
        <v>1.58927140376878E-2</v>
      </c>
      <c r="AP13" s="17">
        <v>3.2235016988396203E-2</v>
      </c>
      <c r="AQ13" s="17"/>
      <c r="AR13" s="17">
        <v>4.7443569878084001E-3</v>
      </c>
      <c r="AS13" s="17">
        <v>3.11391661276888E-2</v>
      </c>
      <c r="AT13" s="17">
        <v>2.4053217322533401E-2</v>
      </c>
      <c r="AU13" s="17"/>
      <c r="AV13" s="17">
        <v>1.53699487533562E-2</v>
      </c>
      <c r="AW13" s="17">
        <v>1.7258637513579301E-2</v>
      </c>
      <c r="AX13" s="17">
        <v>2.9603781207724299E-2</v>
      </c>
      <c r="AY13" s="17"/>
      <c r="AZ13" s="17">
        <v>2.5636345655186899E-2</v>
      </c>
      <c r="BA13" s="17">
        <v>2.0570246140960102E-2</v>
      </c>
    </row>
    <row r="14" spans="2:53" x14ac:dyDescent="0.35">
      <c r="B14" s="18" t="s">
        <v>115</v>
      </c>
      <c r="C14" s="17">
        <v>4.0620215541006199E-2</v>
      </c>
      <c r="D14" s="17">
        <v>4.00356322414257E-2</v>
      </c>
      <c r="E14" s="17">
        <v>4.1295081320674797E-2</v>
      </c>
      <c r="F14" s="17"/>
      <c r="G14" s="17">
        <v>7.21655010384947E-2</v>
      </c>
      <c r="H14" s="17">
        <v>8.0525777078997898E-2</v>
      </c>
      <c r="I14" s="17">
        <v>4.0456532320239297E-2</v>
      </c>
      <c r="J14" s="17">
        <v>3.4719853177482302E-2</v>
      </c>
      <c r="K14" s="17">
        <v>3.4691983915620499E-2</v>
      </c>
      <c r="L14" s="17">
        <v>1.31776022636037E-2</v>
      </c>
      <c r="M14" s="17"/>
      <c r="N14" s="17">
        <v>5.0196177171329903E-2</v>
      </c>
      <c r="O14" s="17">
        <v>3.4316169637891698E-2</v>
      </c>
      <c r="P14" s="17"/>
      <c r="Q14" s="17">
        <v>7.5240699984221796E-2</v>
      </c>
      <c r="R14" s="17">
        <v>3.28992319888212E-2</v>
      </c>
      <c r="S14" s="17">
        <v>4.0749102825596697E-2</v>
      </c>
      <c r="T14" s="17">
        <v>4.9391917655821099E-2</v>
      </c>
      <c r="U14" s="17">
        <v>2.7149721198664399E-2</v>
      </c>
      <c r="V14" s="17">
        <v>5.9771610387149302E-2</v>
      </c>
      <c r="W14" s="17">
        <v>1.1433923486528901E-2</v>
      </c>
      <c r="X14" s="17">
        <v>1.7818118801237799E-2</v>
      </c>
      <c r="Y14" s="17">
        <v>1.13379079447204E-2</v>
      </c>
      <c r="Z14" s="17">
        <v>3.5674406093324999E-2</v>
      </c>
      <c r="AA14" s="17">
        <v>7.0160727345173104E-2</v>
      </c>
      <c r="AB14" s="17">
        <v>8.2246928036152203E-2</v>
      </c>
      <c r="AC14" s="17">
        <v>0</v>
      </c>
      <c r="AD14" s="17">
        <v>0</v>
      </c>
      <c r="AE14" s="17">
        <v>8.1484750632873207E-2</v>
      </c>
      <c r="AF14" s="17"/>
      <c r="AG14" s="17">
        <v>2.5429764486099599E-2</v>
      </c>
      <c r="AH14" s="17">
        <v>1.78790033688081E-2</v>
      </c>
      <c r="AI14" s="17">
        <v>8.6326381053134296E-2</v>
      </c>
      <c r="AJ14" s="17">
        <v>2.1700878786948902E-2</v>
      </c>
      <c r="AK14" s="17">
        <v>1.13209344357424E-2</v>
      </c>
      <c r="AL14" s="17">
        <v>7.4554267269533001E-2</v>
      </c>
      <c r="AM14" s="17"/>
      <c r="AN14" s="17">
        <v>5.2517721347479902E-2</v>
      </c>
      <c r="AO14" s="17">
        <v>3.6856983363576401E-2</v>
      </c>
      <c r="AP14" s="17">
        <v>3.3954479320249399E-2</v>
      </c>
      <c r="AQ14" s="17"/>
      <c r="AR14" s="17">
        <v>2.6874597383129299E-2</v>
      </c>
      <c r="AS14" s="17">
        <v>2.8644622602212299E-2</v>
      </c>
      <c r="AT14" s="17">
        <v>5.11671098025143E-2</v>
      </c>
      <c r="AU14" s="17"/>
      <c r="AV14" s="17">
        <v>2.2167916127688099E-2</v>
      </c>
      <c r="AW14" s="17">
        <v>2.8287099444466501E-2</v>
      </c>
      <c r="AX14" s="17">
        <v>6.5463112627179396E-2</v>
      </c>
      <c r="AY14" s="17"/>
      <c r="AZ14" s="17">
        <v>4.3311192261972602E-2</v>
      </c>
      <c r="BA14" s="17">
        <v>3.7049635192641601E-2</v>
      </c>
    </row>
    <row r="15" spans="2:53" x14ac:dyDescent="0.35">
      <c r="B15" s="18" t="s">
        <v>116</v>
      </c>
      <c r="C15" s="17">
        <v>8.4409406336776502E-2</v>
      </c>
      <c r="D15" s="17">
        <v>8.6503588524642697E-2</v>
      </c>
      <c r="E15" s="17">
        <v>8.1389234291718904E-2</v>
      </c>
      <c r="F15" s="17"/>
      <c r="G15" s="17">
        <v>0.113780837578758</v>
      </c>
      <c r="H15" s="17">
        <v>0.121246910593694</v>
      </c>
      <c r="I15" s="17">
        <v>0.103621193738017</v>
      </c>
      <c r="J15" s="17">
        <v>7.9402984003185906E-2</v>
      </c>
      <c r="K15" s="17">
        <v>8.1698253025192999E-2</v>
      </c>
      <c r="L15" s="17">
        <v>4.5213103468184697E-2</v>
      </c>
      <c r="M15" s="17"/>
      <c r="N15" s="17">
        <v>7.6236643464130005E-2</v>
      </c>
      <c r="O15" s="17">
        <v>8.9789698603328999E-2</v>
      </c>
      <c r="P15" s="17"/>
      <c r="Q15" s="17">
        <v>0.128396752527528</v>
      </c>
      <c r="R15" s="17">
        <v>9.0033072273134895E-2</v>
      </c>
      <c r="S15" s="17">
        <v>9.6921469046046801E-2</v>
      </c>
      <c r="T15" s="17">
        <v>8.8364143203026796E-2</v>
      </c>
      <c r="U15" s="17">
        <v>8.9429338036308703E-2</v>
      </c>
      <c r="V15" s="17">
        <v>9.3504804718277601E-2</v>
      </c>
      <c r="W15" s="17">
        <v>4.3720946440904802E-2</v>
      </c>
      <c r="X15" s="17">
        <v>5.5909990514086301E-2</v>
      </c>
      <c r="Y15" s="17">
        <v>9.9985526596947996E-2</v>
      </c>
      <c r="Z15" s="17">
        <v>5.72081950087713E-2</v>
      </c>
      <c r="AA15" s="17">
        <v>8.8067504642504402E-2</v>
      </c>
      <c r="AB15" s="17">
        <v>5.2544386750058202E-2</v>
      </c>
      <c r="AC15" s="17">
        <v>2.6416495284821501E-2</v>
      </c>
      <c r="AD15" s="17">
        <v>0.142567754937689</v>
      </c>
      <c r="AE15" s="17">
        <v>0.11119775148111</v>
      </c>
      <c r="AF15" s="17"/>
      <c r="AG15" s="17">
        <v>4.1076240486127902E-2</v>
      </c>
      <c r="AH15" s="17">
        <v>3.2657662925862398E-2</v>
      </c>
      <c r="AI15" s="17">
        <v>9.2592484399393105E-2</v>
      </c>
      <c r="AJ15" s="17">
        <v>2.6527849180336301E-2</v>
      </c>
      <c r="AK15" s="17">
        <v>2.7719397084797499E-2</v>
      </c>
      <c r="AL15" s="17">
        <v>0.187823982141756</v>
      </c>
      <c r="AM15" s="17"/>
      <c r="AN15" s="17">
        <v>5.9509794161060198E-2</v>
      </c>
      <c r="AO15" s="17">
        <v>9.0657653716129702E-2</v>
      </c>
      <c r="AP15" s="17">
        <v>6.6881331148132106E-2</v>
      </c>
      <c r="AQ15" s="17"/>
      <c r="AR15" s="17">
        <v>8.4108517348873299E-2</v>
      </c>
      <c r="AS15" s="17">
        <v>5.0105677005237402E-2</v>
      </c>
      <c r="AT15" s="17">
        <v>0.112441457066162</v>
      </c>
      <c r="AU15" s="17"/>
      <c r="AV15" s="17">
        <v>7.7991312333155996E-2</v>
      </c>
      <c r="AW15" s="17">
        <v>5.7099552112221702E-2</v>
      </c>
      <c r="AX15" s="17">
        <v>0.12217168182503101</v>
      </c>
      <c r="AY15" s="17"/>
      <c r="AZ15" s="17">
        <v>7.2236254274738995E-2</v>
      </c>
      <c r="BA15" s="17">
        <v>0.100561615009453</v>
      </c>
    </row>
    <row r="16" spans="2:53" x14ac:dyDescent="0.35">
      <c r="B16" s="18" t="s">
        <v>117</v>
      </c>
      <c r="C16" s="19">
        <v>3.7095410091256303E-2</v>
      </c>
      <c r="D16" s="19">
        <v>2.9447122047445099E-2</v>
      </c>
      <c r="E16" s="19">
        <v>4.35947114769401E-2</v>
      </c>
      <c r="F16" s="19"/>
      <c r="G16" s="19">
        <v>5.25759539480758E-2</v>
      </c>
      <c r="H16" s="19">
        <v>4.3446247278056897E-2</v>
      </c>
      <c r="I16" s="19">
        <v>2.1292278826979399E-2</v>
      </c>
      <c r="J16" s="19">
        <v>5.6352267511644002E-2</v>
      </c>
      <c r="K16" s="19">
        <v>3.7075467560321998E-2</v>
      </c>
      <c r="L16" s="19">
        <v>2.4464001837087801E-2</v>
      </c>
      <c r="M16" s="19"/>
      <c r="N16" s="19">
        <v>2.9541715811492099E-2</v>
      </c>
      <c r="O16" s="19">
        <v>4.2068157196563698E-2</v>
      </c>
      <c r="P16" s="19"/>
      <c r="Q16" s="19">
        <v>9.5982596218858102E-2</v>
      </c>
      <c r="R16" s="19">
        <v>4.9390492031754503E-2</v>
      </c>
      <c r="S16" s="19">
        <v>3.2097366894853603E-2</v>
      </c>
      <c r="T16" s="19">
        <v>3.7653144735556199E-2</v>
      </c>
      <c r="U16" s="19">
        <v>4.6761788942319998E-2</v>
      </c>
      <c r="V16" s="19">
        <v>2.9873627922030001E-2</v>
      </c>
      <c r="W16" s="19">
        <v>2.16735847298026E-2</v>
      </c>
      <c r="X16" s="19">
        <v>8.7161640054899195E-3</v>
      </c>
      <c r="Y16" s="19">
        <v>3.5551102529566503E-2</v>
      </c>
      <c r="Z16" s="19">
        <v>1.26776307770216E-2</v>
      </c>
      <c r="AA16" s="19">
        <v>0</v>
      </c>
      <c r="AB16" s="19">
        <v>0</v>
      </c>
      <c r="AC16" s="19">
        <v>0</v>
      </c>
      <c r="AD16" s="19">
        <v>0</v>
      </c>
      <c r="AE16" s="19">
        <v>2.4451739185818101E-2</v>
      </c>
      <c r="AF16" s="19"/>
      <c r="AG16" s="19">
        <v>7.0778396016393597E-3</v>
      </c>
      <c r="AH16" s="19">
        <v>1.27064696759451E-2</v>
      </c>
      <c r="AI16" s="19">
        <v>3.3849437826525201E-3</v>
      </c>
      <c r="AJ16" s="19">
        <v>2.09597314100127E-2</v>
      </c>
      <c r="AK16" s="19">
        <v>1.24816023476301E-2</v>
      </c>
      <c r="AL16" s="19">
        <v>6.2035723590346502E-2</v>
      </c>
      <c r="AM16" s="19"/>
      <c r="AN16" s="19">
        <v>1.8845458399836802E-2</v>
      </c>
      <c r="AO16" s="19">
        <v>3.8954971110335503E-2</v>
      </c>
      <c r="AP16" s="19">
        <v>1.05930483475611E-2</v>
      </c>
      <c r="AQ16" s="19"/>
      <c r="AR16" s="19">
        <v>4.6795885857348002E-3</v>
      </c>
      <c r="AS16" s="19">
        <v>1.3769224086140199E-2</v>
      </c>
      <c r="AT16" s="19">
        <v>1.8848087077692401E-2</v>
      </c>
      <c r="AU16" s="19"/>
      <c r="AV16" s="19">
        <v>1.8586445880528799E-2</v>
      </c>
      <c r="AW16" s="19">
        <v>1.67243870933514E-2</v>
      </c>
      <c r="AX16" s="19">
        <v>1.68423160480752E-2</v>
      </c>
      <c r="AY16" s="19"/>
      <c r="AZ16" s="19">
        <v>2.0393400162036501E-2</v>
      </c>
      <c r="BA16" s="19">
        <v>5.9256831246190897E-2</v>
      </c>
    </row>
    <row r="17" spans="2:2" x14ac:dyDescent="0.35">
      <c r="B17" s="16"/>
    </row>
    <row r="18" spans="2:2" x14ac:dyDescent="0.35">
      <c r="B18" t="s">
        <v>87</v>
      </c>
    </row>
    <row r="19" spans="2:2" x14ac:dyDescent="0.35">
      <c r="B19" t="s">
        <v>88</v>
      </c>
    </row>
    <row r="21" spans="2:2" x14ac:dyDescent="0.35">
      <c r="B21" s="8" t="str">
        <f>HYPERLINK("#'Contents'!A1", "Return to Contents")</f>
        <v>Return to Contents</v>
      </c>
    </row>
  </sheetData>
  <mergeCells count="10">
    <mergeCell ref="AN5:AP5"/>
    <mergeCell ref="AR5:AT5"/>
    <mergeCell ref="AV5:AX5"/>
    <mergeCell ref="AZ5:BA5"/>
    <mergeCell ref="D2:AT2"/>
    <mergeCell ref="D5:E5"/>
    <mergeCell ref="G5:L5"/>
    <mergeCell ref="N5:O5"/>
    <mergeCell ref="Q5:AE5"/>
    <mergeCell ref="AG5:AL5"/>
  </mergeCells>
  <pageMargins left="0.7" right="0.7" top="0.75" bottom="0.75" header="0.3" footer="0.3"/>
  <pageSetup paperSize="9" orientation="portrait" horizontalDpi="300" verticalDpi="300"/>
  <drawing r:id="rId1"/>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dimension ref="B2:BA21"/>
  <sheetViews>
    <sheetView showGridLines="0" workbookViewId="0">
      <pane xSplit="2" topLeftCell="N1" activePane="topRight" state="frozen"/>
      <selection activeCell="B19" sqref="B19"/>
      <selection pane="topRight" activeCell="U27" sqref="U27"/>
    </sheetView>
  </sheetViews>
  <sheetFormatPr defaultColWidth="11.54296875" defaultRowHeight="14.5" x14ac:dyDescent="0.35"/>
  <cols>
    <col min="2" max="2" width="25.6328125" customWidth="1"/>
    <col min="3" max="5" width="10.6328125" customWidth="1"/>
    <col min="6" max="6" width="2.1796875" customWidth="1"/>
    <col min="7" max="12" width="10.6328125" customWidth="1"/>
    <col min="13" max="13" width="2.1796875" customWidth="1"/>
    <col min="14" max="15" width="10.6328125" customWidth="1"/>
    <col min="16" max="16" width="2.1796875" customWidth="1"/>
    <col min="17" max="31" width="10.6328125" customWidth="1"/>
    <col min="32" max="32" width="2.1796875" customWidth="1"/>
    <col min="33" max="38" width="10.6328125" customWidth="1"/>
    <col min="39" max="39" width="2.1796875" customWidth="1"/>
    <col min="40" max="42" width="10.6328125" customWidth="1"/>
    <col min="43" max="43" width="2.1796875" customWidth="1"/>
    <col min="44" max="46" width="10.6328125" customWidth="1"/>
    <col min="47" max="47" width="2.1796875" customWidth="1"/>
    <col min="48" max="50" width="10.6328125" customWidth="1"/>
    <col min="51" max="51" width="2.1796875" customWidth="1"/>
    <col min="52" max="53" width="10.6328125" customWidth="1"/>
    <col min="54" max="54" width="2.1796875" customWidth="1"/>
  </cols>
  <sheetData>
    <row r="2" spans="2:53" ht="40" customHeight="1" x14ac:dyDescent="0.35">
      <c r="D2" s="28" t="s">
        <v>126</v>
      </c>
      <c r="E2" s="24"/>
      <c r="F2" s="24"/>
      <c r="G2" s="24"/>
      <c r="H2" s="24"/>
      <c r="I2" s="24"/>
      <c r="J2" s="24"/>
      <c r="K2" s="24"/>
      <c r="L2" s="24"/>
      <c r="M2" s="24"/>
      <c r="N2" s="24"/>
      <c r="O2" s="24"/>
      <c r="P2" s="24"/>
      <c r="Q2" s="24"/>
      <c r="R2" s="24"/>
      <c r="S2" s="24"/>
      <c r="T2" s="24"/>
      <c r="U2" s="24"/>
      <c r="V2" s="24"/>
      <c r="W2" s="24"/>
      <c r="X2" s="24"/>
      <c r="Y2" s="24"/>
      <c r="Z2" s="24"/>
      <c r="AA2" s="24"/>
      <c r="AB2" s="24"/>
      <c r="AC2" s="24"/>
      <c r="AD2" s="24"/>
      <c r="AE2" s="24"/>
      <c r="AF2" s="24"/>
      <c r="AG2" s="24"/>
      <c r="AH2" s="24"/>
      <c r="AI2" s="24"/>
      <c r="AJ2" s="24"/>
      <c r="AK2" s="24"/>
      <c r="AL2" s="24"/>
      <c r="AM2" s="24"/>
      <c r="AN2" s="24"/>
      <c r="AO2" s="24"/>
      <c r="AP2" s="24"/>
      <c r="AQ2" s="24"/>
      <c r="AR2" s="24"/>
      <c r="AS2" s="24"/>
      <c r="AT2" s="24"/>
    </row>
    <row r="5" spans="2:53" ht="30" customHeight="1" x14ac:dyDescent="0.35">
      <c r="B5" s="15"/>
      <c r="C5" s="15"/>
      <c r="D5" s="27" t="s">
        <v>56</v>
      </c>
      <c r="E5" s="27"/>
      <c r="F5" s="15"/>
      <c r="G5" s="27" t="s">
        <v>57</v>
      </c>
      <c r="H5" s="27"/>
      <c r="I5" s="27"/>
      <c r="J5" s="27"/>
      <c r="K5" s="27"/>
      <c r="L5" s="27"/>
      <c r="M5" s="15"/>
      <c r="N5" s="27" t="s">
        <v>58</v>
      </c>
      <c r="O5" s="27"/>
      <c r="P5" s="15"/>
      <c r="Q5" s="27" t="s">
        <v>59</v>
      </c>
      <c r="R5" s="27"/>
      <c r="S5" s="27"/>
      <c r="T5" s="27"/>
      <c r="U5" s="27"/>
      <c r="V5" s="27"/>
      <c r="W5" s="27"/>
      <c r="X5" s="27"/>
      <c r="Y5" s="27"/>
      <c r="Z5" s="27"/>
      <c r="AA5" s="27"/>
      <c r="AB5" s="27"/>
      <c r="AC5" s="27"/>
      <c r="AD5" s="27"/>
      <c r="AE5" s="27"/>
      <c r="AF5" s="15"/>
      <c r="AG5" s="27" t="s">
        <v>60</v>
      </c>
      <c r="AH5" s="27"/>
      <c r="AI5" s="27"/>
      <c r="AJ5" s="27"/>
      <c r="AK5" s="27"/>
      <c r="AL5" s="27"/>
      <c r="AM5" s="15"/>
      <c r="AN5" s="27" t="s">
        <v>61</v>
      </c>
      <c r="AO5" s="27"/>
      <c r="AP5" s="27"/>
      <c r="AQ5" s="15"/>
      <c r="AR5" s="27" t="s">
        <v>62</v>
      </c>
      <c r="AS5" s="27"/>
      <c r="AT5" s="27"/>
      <c r="AU5" s="15"/>
      <c r="AV5" s="27" t="s">
        <v>63</v>
      </c>
      <c r="AW5" s="27"/>
      <c r="AX5" s="27"/>
      <c r="AY5" s="15"/>
      <c r="AZ5" s="27" t="s">
        <v>64</v>
      </c>
      <c r="BA5" s="27"/>
    </row>
    <row r="6" spans="2:53" ht="33" customHeight="1" x14ac:dyDescent="0.35">
      <c r="B6" t="s">
        <v>13</v>
      </c>
      <c r="C6" s="9" t="s">
        <v>14</v>
      </c>
      <c r="D6" s="12" t="s">
        <v>15</v>
      </c>
      <c r="E6" s="12" t="s">
        <v>16</v>
      </c>
      <c r="G6" s="12" t="s">
        <v>19</v>
      </c>
      <c r="H6" s="12" t="s">
        <v>20</v>
      </c>
      <c r="I6" s="12" t="s">
        <v>21</v>
      </c>
      <c r="J6" s="12" t="s">
        <v>22</v>
      </c>
      <c r="K6" s="12" t="s">
        <v>23</v>
      </c>
      <c r="L6" s="12" t="s">
        <v>24</v>
      </c>
      <c r="N6" s="12" t="s">
        <v>25</v>
      </c>
      <c r="O6" s="12" t="s">
        <v>26</v>
      </c>
      <c r="Q6" s="12" t="s">
        <v>27</v>
      </c>
      <c r="R6" s="12" t="s">
        <v>28</v>
      </c>
      <c r="S6" s="12" t="s">
        <v>29</v>
      </c>
      <c r="T6" s="12" t="s">
        <v>30</v>
      </c>
      <c r="U6" s="12" t="s">
        <v>31</v>
      </c>
      <c r="V6" s="12" t="s">
        <v>32</v>
      </c>
      <c r="W6" s="12" t="s">
        <v>33</v>
      </c>
      <c r="X6" s="12" t="s">
        <v>34</v>
      </c>
      <c r="Y6" s="12" t="s">
        <v>35</v>
      </c>
      <c r="Z6" s="12" t="s">
        <v>36</v>
      </c>
      <c r="AA6" s="12" t="s">
        <v>37</v>
      </c>
      <c r="AB6" s="12" t="s">
        <v>38</v>
      </c>
      <c r="AC6" s="12" t="s">
        <v>39</v>
      </c>
      <c r="AD6" s="12" t="s">
        <v>40</v>
      </c>
      <c r="AE6" s="12" t="s">
        <v>41</v>
      </c>
      <c r="AG6" s="12" t="s">
        <v>42</v>
      </c>
      <c r="AH6" s="12" t="s">
        <v>43</v>
      </c>
      <c r="AI6" s="12" t="s">
        <v>44</v>
      </c>
      <c r="AJ6" s="12" t="s">
        <v>45</v>
      </c>
      <c r="AK6" s="12" t="s">
        <v>46</v>
      </c>
      <c r="AL6" s="12" t="s">
        <v>47</v>
      </c>
      <c r="AN6" s="12" t="s">
        <v>48</v>
      </c>
      <c r="AO6" s="12" t="s">
        <v>49</v>
      </c>
      <c r="AP6" s="12" t="s">
        <v>50</v>
      </c>
      <c r="AR6" s="12" t="s">
        <v>51</v>
      </c>
      <c r="AS6" s="12" t="s">
        <v>52</v>
      </c>
      <c r="AT6" s="12" t="s">
        <v>53</v>
      </c>
      <c r="AV6" s="12" t="s">
        <v>51</v>
      </c>
      <c r="AW6" s="12" t="s">
        <v>52</v>
      </c>
      <c r="AX6" s="12" t="s">
        <v>53</v>
      </c>
      <c r="AZ6" s="12" t="s">
        <v>54</v>
      </c>
      <c r="BA6" s="12" t="s">
        <v>55</v>
      </c>
    </row>
    <row r="7" spans="2:53" ht="30" customHeight="1" x14ac:dyDescent="0.35">
      <c r="B7" s="10" t="s">
        <v>17</v>
      </c>
      <c r="C7" s="10">
        <v>2053</v>
      </c>
      <c r="D7" s="10">
        <v>938</v>
      </c>
      <c r="E7" s="10">
        <v>1112</v>
      </c>
      <c r="F7" s="10"/>
      <c r="G7" s="10">
        <v>192</v>
      </c>
      <c r="H7" s="10">
        <v>236</v>
      </c>
      <c r="I7" s="10">
        <v>325</v>
      </c>
      <c r="J7" s="10">
        <v>380</v>
      </c>
      <c r="K7" s="10">
        <v>348</v>
      </c>
      <c r="L7" s="10">
        <v>572</v>
      </c>
      <c r="M7" s="10"/>
      <c r="N7" s="10">
        <v>1161</v>
      </c>
      <c r="O7" s="10">
        <v>892</v>
      </c>
      <c r="P7" s="10"/>
      <c r="Q7" s="10">
        <v>175</v>
      </c>
      <c r="R7" s="10">
        <v>152</v>
      </c>
      <c r="S7" s="10">
        <v>180</v>
      </c>
      <c r="T7" s="10">
        <v>273</v>
      </c>
      <c r="U7" s="10">
        <v>217</v>
      </c>
      <c r="V7" s="10">
        <v>227</v>
      </c>
      <c r="W7" s="10">
        <v>175</v>
      </c>
      <c r="X7" s="10">
        <v>143</v>
      </c>
      <c r="Y7" s="10">
        <v>108</v>
      </c>
      <c r="Z7" s="10">
        <v>153</v>
      </c>
      <c r="AA7" s="10">
        <v>79</v>
      </c>
      <c r="AB7" s="10">
        <v>54</v>
      </c>
      <c r="AC7" s="10">
        <v>25</v>
      </c>
      <c r="AD7" s="10">
        <v>17</v>
      </c>
      <c r="AE7" s="10">
        <v>34</v>
      </c>
      <c r="AF7" s="10"/>
      <c r="AG7" s="10">
        <v>204</v>
      </c>
      <c r="AH7" s="10">
        <v>344</v>
      </c>
      <c r="AI7" s="10">
        <v>158</v>
      </c>
      <c r="AJ7" s="10">
        <v>186</v>
      </c>
      <c r="AK7" s="10">
        <v>197</v>
      </c>
      <c r="AL7" s="10">
        <v>511</v>
      </c>
      <c r="AM7" s="10"/>
      <c r="AN7" s="10">
        <v>571</v>
      </c>
      <c r="AO7" s="10">
        <v>447</v>
      </c>
      <c r="AP7" s="10">
        <v>778</v>
      </c>
      <c r="AQ7" s="10"/>
      <c r="AR7" s="10">
        <v>150</v>
      </c>
      <c r="AS7" s="10">
        <v>698</v>
      </c>
      <c r="AT7" s="10">
        <v>1093</v>
      </c>
      <c r="AU7" s="10"/>
      <c r="AV7" s="10">
        <v>166</v>
      </c>
      <c r="AW7" s="10">
        <v>999</v>
      </c>
      <c r="AX7" s="10">
        <v>770</v>
      </c>
      <c r="AY7" s="10"/>
      <c r="AZ7" s="10">
        <v>1177</v>
      </c>
      <c r="BA7" s="10">
        <v>876</v>
      </c>
    </row>
    <row r="8" spans="2:53" ht="30" customHeight="1" x14ac:dyDescent="0.35">
      <c r="B8" s="11" t="s">
        <v>18</v>
      </c>
      <c r="C8" s="11">
        <v>2053</v>
      </c>
      <c r="D8" s="11">
        <v>974</v>
      </c>
      <c r="E8" s="11">
        <v>1075</v>
      </c>
      <c r="F8" s="11"/>
      <c r="G8" s="11">
        <v>212</v>
      </c>
      <c r="H8" s="11">
        <v>302</v>
      </c>
      <c r="I8" s="11">
        <v>326</v>
      </c>
      <c r="J8" s="11">
        <v>348</v>
      </c>
      <c r="K8" s="11">
        <v>329</v>
      </c>
      <c r="L8" s="11">
        <v>535</v>
      </c>
      <c r="M8" s="11"/>
      <c r="N8" s="11">
        <v>815</v>
      </c>
      <c r="O8" s="11">
        <v>1238</v>
      </c>
      <c r="P8" s="11"/>
      <c r="Q8" s="11">
        <v>198</v>
      </c>
      <c r="R8" s="11">
        <v>168</v>
      </c>
      <c r="S8" s="11">
        <v>195</v>
      </c>
      <c r="T8" s="11">
        <v>305</v>
      </c>
      <c r="U8" s="11">
        <v>213</v>
      </c>
      <c r="V8" s="11">
        <v>216</v>
      </c>
      <c r="W8" s="11">
        <v>164</v>
      </c>
      <c r="X8" s="11">
        <v>141</v>
      </c>
      <c r="Y8" s="11">
        <v>99</v>
      </c>
      <c r="Z8" s="11">
        <v>138</v>
      </c>
      <c r="AA8" s="11">
        <v>69</v>
      </c>
      <c r="AB8" s="11">
        <v>45</v>
      </c>
      <c r="AC8" s="11">
        <v>22</v>
      </c>
      <c r="AD8" s="11">
        <v>15</v>
      </c>
      <c r="AE8" s="11">
        <v>27</v>
      </c>
      <c r="AF8" s="11"/>
      <c r="AG8" s="11">
        <v>192</v>
      </c>
      <c r="AH8" s="11">
        <v>330</v>
      </c>
      <c r="AI8" s="11">
        <v>179</v>
      </c>
      <c r="AJ8" s="11">
        <v>173</v>
      </c>
      <c r="AK8" s="11">
        <v>196</v>
      </c>
      <c r="AL8" s="11">
        <v>533</v>
      </c>
      <c r="AM8" s="11"/>
      <c r="AN8" s="11">
        <v>569</v>
      </c>
      <c r="AO8" s="11">
        <v>467</v>
      </c>
      <c r="AP8" s="11">
        <v>751</v>
      </c>
      <c r="AQ8" s="11"/>
      <c r="AR8" s="11">
        <v>162</v>
      </c>
      <c r="AS8" s="11">
        <v>689</v>
      </c>
      <c r="AT8" s="11">
        <v>1078</v>
      </c>
      <c r="AU8" s="11"/>
      <c r="AV8" s="11">
        <v>182</v>
      </c>
      <c r="AW8" s="11">
        <v>976</v>
      </c>
      <c r="AX8" s="11">
        <v>765</v>
      </c>
      <c r="AY8" s="11"/>
      <c r="AZ8" s="11">
        <v>1171</v>
      </c>
      <c r="BA8" s="11">
        <v>882</v>
      </c>
    </row>
    <row r="9" spans="2:53" x14ac:dyDescent="0.35">
      <c r="B9" s="18" t="s">
        <v>110</v>
      </c>
      <c r="C9" s="17">
        <v>0.134736323296135</v>
      </c>
      <c r="D9" s="17">
        <v>0.16557430783390001</v>
      </c>
      <c r="E9" s="17">
        <v>0.10728006640978401</v>
      </c>
      <c r="F9" s="17"/>
      <c r="G9" s="17">
        <v>8.0200270335316806E-2</v>
      </c>
      <c r="H9" s="17">
        <v>0.14305672458781499</v>
      </c>
      <c r="I9" s="17">
        <v>0.13692600865201399</v>
      </c>
      <c r="J9" s="17">
        <v>0.13524773426911299</v>
      </c>
      <c r="K9" s="17">
        <v>0.15092488076824001</v>
      </c>
      <c r="L9" s="17">
        <v>0.14001943706577599</v>
      </c>
      <c r="M9" s="17"/>
      <c r="N9" s="17">
        <v>0.14814073669431299</v>
      </c>
      <c r="O9" s="17">
        <v>0.12591193148791599</v>
      </c>
      <c r="P9" s="17"/>
      <c r="Q9" s="17">
        <v>0.12992255401285199</v>
      </c>
      <c r="R9" s="17">
        <v>0.124342080651568</v>
      </c>
      <c r="S9" s="17">
        <v>0.129171094236604</v>
      </c>
      <c r="T9" s="17">
        <v>0.133352725965</v>
      </c>
      <c r="U9" s="17">
        <v>0.15747178920556101</v>
      </c>
      <c r="V9" s="17">
        <v>0.15129209210928399</v>
      </c>
      <c r="W9" s="17">
        <v>0.143201394574345</v>
      </c>
      <c r="X9" s="17">
        <v>0.108870152052437</v>
      </c>
      <c r="Y9" s="17">
        <v>0.13325178524033299</v>
      </c>
      <c r="Z9" s="17">
        <v>0.126615892673937</v>
      </c>
      <c r="AA9" s="17">
        <v>8.5010835515086494E-2</v>
      </c>
      <c r="AB9" s="17">
        <v>0.18387370359638</v>
      </c>
      <c r="AC9" s="17">
        <v>0.24140379812678001</v>
      </c>
      <c r="AD9" s="17">
        <v>0.24824628952931399</v>
      </c>
      <c r="AE9" s="17">
        <v>9.0489293644744395E-2</v>
      </c>
      <c r="AF9" s="17"/>
      <c r="AG9" s="17">
        <v>0.10247256025443099</v>
      </c>
      <c r="AH9" s="17">
        <v>0.23493046332658299</v>
      </c>
      <c r="AI9" s="17">
        <v>0.17114204591602999</v>
      </c>
      <c r="AJ9" s="17">
        <v>0.101904732964821</v>
      </c>
      <c r="AK9" s="17">
        <v>0.105376115384475</v>
      </c>
      <c r="AL9" s="17">
        <v>0.10385110191883</v>
      </c>
      <c r="AM9" s="17"/>
      <c r="AN9" s="17">
        <v>0.13349638644794301</v>
      </c>
      <c r="AO9" s="17">
        <v>8.63750294361538E-2</v>
      </c>
      <c r="AP9" s="17">
        <v>0.1688890994135</v>
      </c>
      <c r="AQ9" s="17"/>
      <c r="AR9" s="17">
        <v>0.146823533796968</v>
      </c>
      <c r="AS9" s="17">
        <v>7.3608941553890903E-2</v>
      </c>
      <c r="AT9" s="17">
        <v>0.180470170612756</v>
      </c>
      <c r="AU9" s="17"/>
      <c r="AV9" s="17">
        <v>0.16591187134919499</v>
      </c>
      <c r="AW9" s="17">
        <v>0.105328774442439</v>
      </c>
      <c r="AX9" s="17">
        <v>0.175853471854126</v>
      </c>
      <c r="AY9" s="17"/>
      <c r="AZ9" s="17">
        <v>0.12819611004079701</v>
      </c>
      <c r="BA9" s="17">
        <v>0.14341434594184299</v>
      </c>
    </row>
    <row r="10" spans="2:53" x14ac:dyDescent="0.35">
      <c r="B10" s="18" t="s">
        <v>111</v>
      </c>
      <c r="C10" s="17">
        <v>0.13500014187794901</v>
      </c>
      <c r="D10" s="17">
        <v>0.15124180576117199</v>
      </c>
      <c r="E10" s="17">
        <v>0.120768550921006</v>
      </c>
      <c r="F10" s="17"/>
      <c r="G10" s="17">
        <v>0.12681853137125901</v>
      </c>
      <c r="H10" s="17">
        <v>0.13816140265141699</v>
      </c>
      <c r="I10" s="17">
        <v>0.12962463195339</v>
      </c>
      <c r="J10" s="17">
        <v>0.110978620998232</v>
      </c>
      <c r="K10" s="17">
        <v>0.147225135687406</v>
      </c>
      <c r="L10" s="17">
        <v>0.147838539067603</v>
      </c>
      <c r="M10" s="17"/>
      <c r="N10" s="17">
        <v>0.13586504734799101</v>
      </c>
      <c r="O10" s="17">
        <v>0.13443075741344501</v>
      </c>
      <c r="P10" s="17"/>
      <c r="Q10" s="17">
        <v>9.8292519107310697E-2</v>
      </c>
      <c r="R10" s="17">
        <v>0.10866613322815399</v>
      </c>
      <c r="S10" s="17">
        <v>0.14357974949413099</v>
      </c>
      <c r="T10" s="17">
        <v>0.13893766650772499</v>
      </c>
      <c r="U10" s="17">
        <v>0.119987175124247</v>
      </c>
      <c r="V10" s="17">
        <v>0.12374355466598499</v>
      </c>
      <c r="W10" s="17">
        <v>0.20168937117146199</v>
      </c>
      <c r="X10" s="17">
        <v>0.162443289903656</v>
      </c>
      <c r="Y10" s="17">
        <v>8.8550691194876394E-2</v>
      </c>
      <c r="Z10" s="17">
        <v>0.135041972570449</v>
      </c>
      <c r="AA10" s="17">
        <v>0.20272180274267201</v>
      </c>
      <c r="AB10" s="17">
        <v>0.209995975613848</v>
      </c>
      <c r="AC10" s="17">
        <v>0.101969070531823</v>
      </c>
      <c r="AD10" s="17">
        <v>0.22261544581161899</v>
      </c>
      <c r="AE10" s="17">
        <v>6.5571270663464104E-2</v>
      </c>
      <c r="AF10" s="17"/>
      <c r="AG10" s="17">
        <v>0.16938174835372599</v>
      </c>
      <c r="AH10" s="17">
        <v>0.15931348687757499</v>
      </c>
      <c r="AI10" s="17">
        <v>0.201196748188324</v>
      </c>
      <c r="AJ10" s="17">
        <v>0.17201708720137099</v>
      </c>
      <c r="AK10" s="17">
        <v>0.15800764877958901</v>
      </c>
      <c r="AL10" s="17">
        <v>8.1626018942134296E-2</v>
      </c>
      <c r="AM10" s="17"/>
      <c r="AN10" s="17">
        <v>0.16064451248039499</v>
      </c>
      <c r="AO10" s="17">
        <v>0.13371379282141099</v>
      </c>
      <c r="AP10" s="17">
        <v>0.13381459811263899</v>
      </c>
      <c r="AQ10" s="17"/>
      <c r="AR10" s="17">
        <v>0.20374779264665399</v>
      </c>
      <c r="AS10" s="17">
        <v>0.15492608300018501</v>
      </c>
      <c r="AT10" s="17">
        <v>0.12181688559861201</v>
      </c>
      <c r="AU10" s="17"/>
      <c r="AV10" s="17">
        <v>0.21327130696385099</v>
      </c>
      <c r="AW10" s="17">
        <v>0.14313238324511701</v>
      </c>
      <c r="AX10" s="17">
        <v>0.12205026487471</v>
      </c>
      <c r="AY10" s="17"/>
      <c r="AZ10" s="17">
        <v>0.15545874664824899</v>
      </c>
      <c r="BA10" s="17">
        <v>0.107854202049248</v>
      </c>
    </row>
    <row r="11" spans="2:53" x14ac:dyDescent="0.35">
      <c r="B11" s="18" t="s">
        <v>112</v>
      </c>
      <c r="C11" s="17">
        <v>0.136954311026626</v>
      </c>
      <c r="D11" s="17">
        <v>0.14820634501591701</v>
      </c>
      <c r="E11" s="17">
        <v>0.12668771359495601</v>
      </c>
      <c r="F11" s="17"/>
      <c r="G11" s="17">
        <v>0.150994969291492</v>
      </c>
      <c r="H11" s="17">
        <v>0.13086824130211699</v>
      </c>
      <c r="I11" s="17">
        <v>0.116685506451687</v>
      </c>
      <c r="J11" s="17">
        <v>0.119988679426658</v>
      </c>
      <c r="K11" s="17">
        <v>0.14046576488282</v>
      </c>
      <c r="L11" s="17">
        <v>0.156037543553117</v>
      </c>
      <c r="M11" s="17"/>
      <c r="N11" s="17">
        <v>0.127298714330845</v>
      </c>
      <c r="O11" s="17">
        <v>0.14331078227640801</v>
      </c>
      <c r="P11" s="17"/>
      <c r="Q11" s="17">
        <v>0.113281976779061</v>
      </c>
      <c r="R11" s="17">
        <v>0.123393897542999</v>
      </c>
      <c r="S11" s="17">
        <v>0.13426398604635201</v>
      </c>
      <c r="T11" s="17">
        <v>0.11613110103289299</v>
      </c>
      <c r="U11" s="17">
        <v>0.110502426082341</v>
      </c>
      <c r="V11" s="17">
        <v>0.18475268335470199</v>
      </c>
      <c r="W11" s="17">
        <v>0.115229404165791</v>
      </c>
      <c r="X11" s="17">
        <v>0.18536669177590101</v>
      </c>
      <c r="Y11" s="17">
        <v>0.14212759533857899</v>
      </c>
      <c r="Z11" s="17">
        <v>0.159696762342141</v>
      </c>
      <c r="AA11" s="17">
        <v>0.14525586158178899</v>
      </c>
      <c r="AB11" s="17">
        <v>0.134364862974963</v>
      </c>
      <c r="AC11" s="17">
        <v>0.150218271025543</v>
      </c>
      <c r="AD11" s="17">
        <v>0.114184174040751</v>
      </c>
      <c r="AE11" s="17">
        <v>0.19048572145727499</v>
      </c>
      <c r="AF11" s="17"/>
      <c r="AG11" s="17">
        <v>0.16916416211448801</v>
      </c>
      <c r="AH11" s="17">
        <v>0.10618607501588501</v>
      </c>
      <c r="AI11" s="17">
        <v>0.181451015062465</v>
      </c>
      <c r="AJ11" s="17">
        <v>0.13820371768147499</v>
      </c>
      <c r="AK11" s="17">
        <v>0.173106979625023</v>
      </c>
      <c r="AL11" s="17">
        <v>9.8340451820622204E-2</v>
      </c>
      <c r="AM11" s="17"/>
      <c r="AN11" s="17">
        <v>0.159453176092509</v>
      </c>
      <c r="AO11" s="17">
        <v>0.12910135899335401</v>
      </c>
      <c r="AP11" s="17">
        <v>0.15778448697185901</v>
      </c>
      <c r="AQ11" s="17"/>
      <c r="AR11" s="17">
        <v>0.154260151282964</v>
      </c>
      <c r="AS11" s="17">
        <v>0.19551827972704899</v>
      </c>
      <c r="AT11" s="17">
        <v>0.105006709635085</v>
      </c>
      <c r="AU11" s="17"/>
      <c r="AV11" s="17">
        <v>0.134991468559335</v>
      </c>
      <c r="AW11" s="17">
        <v>0.167891404649153</v>
      </c>
      <c r="AX11" s="17">
        <v>9.8540360624562201E-2</v>
      </c>
      <c r="AY11" s="17"/>
      <c r="AZ11" s="17">
        <v>0.15748312752273599</v>
      </c>
      <c r="BA11" s="17">
        <v>0.10971520925919601</v>
      </c>
    </row>
    <row r="12" spans="2:53" x14ac:dyDescent="0.35">
      <c r="B12" s="18" t="s">
        <v>113</v>
      </c>
      <c r="C12" s="17">
        <v>0.19469285976224401</v>
      </c>
      <c r="D12" s="17">
        <v>0.19277024170153301</v>
      </c>
      <c r="E12" s="17">
        <v>0.197130888346956</v>
      </c>
      <c r="F12" s="17"/>
      <c r="G12" s="17">
        <v>0.200235203612497</v>
      </c>
      <c r="H12" s="17">
        <v>0.15079947787238299</v>
      </c>
      <c r="I12" s="17">
        <v>0.17746074682226001</v>
      </c>
      <c r="J12" s="17">
        <v>0.22076155570004799</v>
      </c>
      <c r="K12" s="17">
        <v>0.20477909020249899</v>
      </c>
      <c r="L12" s="17">
        <v>0.20458266597727501</v>
      </c>
      <c r="M12" s="17"/>
      <c r="N12" s="17">
        <v>0.18368120969024901</v>
      </c>
      <c r="O12" s="17">
        <v>0.20194204790676001</v>
      </c>
      <c r="P12" s="17"/>
      <c r="Q12" s="17">
        <v>0.15222533927077</v>
      </c>
      <c r="R12" s="17">
        <v>0.27759820352637399</v>
      </c>
      <c r="S12" s="17">
        <v>0.21374725522158999</v>
      </c>
      <c r="T12" s="17">
        <v>0.22736746509866701</v>
      </c>
      <c r="U12" s="17">
        <v>0.17309880885286899</v>
      </c>
      <c r="V12" s="17">
        <v>0.154600007136794</v>
      </c>
      <c r="W12" s="17">
        <v>0.13303816958493</v>
      </c>
      <c r="X12" s="17">
        <v>0.217432763188319</v>
      </c>
      <c r="Y12" s="17">
        <v>0.16049201246865699</v>
      </c>
      <c r="Z12" s="17">
        <v>0.18172006685504599</v>
      </c>
      <c r="AA12" s="17">
        <v>0.21021233899544001</v>
      </c>
      <c r="AB12" s="17">
        <v>0.10751559747438599</v>
      </c>
      <c r="AC12" s="17">
        <v>0.17609443213606399</v>
      </c>
      <c r="AD12" s="17">
        <v>0.225729050054717</v>
      </c>
      <c r="AE12" s="17">
        <v>0.32669518032748601</v>
      </c>
      <c r="AF12" s="17"/>
      <c r="AG12" s="17">
        <v>0.25217303369613803</v>
      </c>
      <c r="AH12" s="17">
        <v>0.15863824446832001</v>
      </c>
      <c r="AI12" s="17">
        <v>8.6282246441323596E-2</v>
      </c>
      <c r="AJ12" s="17">
        <v>0.20823840727267801</v>
      </c>
      <c r="AK12" s="17">
        <v>0.252460620916375</v>
      </c>
      <c r="AL12" s="17">
        <v>0.20634722764351099</v>
      </c>
      <c r="AM12" s="17"/>
      <c r="AN12" s="17">
        <v>0.15692882526639901</v>
      </c>
      <c r="AO12" s="17">
        <v>0.25810259215669401</v>
      </c>
      <c r="AP12" s="17">
        <v>0.18433073654467699</v>
      </c>
      <c r="AQ12" s="17"/>
      <c r="AR12" s="17">
        <v>0.20198260282151001</v>
      </c>
      <c r="AS12" s="17">
        <v>0.23212394475356701</v>
      </c>
      <c r="AT12" s="17">
        <v>0.16199594490299399</v>
      </c>
      <c r="AU12" s="17"/>
      <c r="AV12" s="17">
        <v>0.135782119054175</v>
      </c>
      <c r="AW12" s="17">
        <v>0.214433876879564</v>
      </c>
      <c r="AX12" s="17">
        <v>0.17520638350595899</v>
      </c>
      <c r="AY12" s="17"/>
      <c r="AZ12" s="17">
        <v>0.18998243946521901</v>
      </c>
      <c r="BA12" s="17">
        <v>0.20094298226016399</v>
      </c>
    </row>
    <row r="13" spans="2:53" x14ac:dyDescent="0.35">
      <c r="B13" s="18" t="s">
        <v>114</v>
      </c>
      <c r="C13" s="17">
        <v>8.70155485477523E-2</v>
      </c>
      <c r="D13" s="17">
        <v>7.9309173674483799E-2</v>
      </c>
      <c r="E13" s="17">
        <v>9.4308398595314105E-2</v>
      </c>
      <c r="F13" s="17"/>
      <c r="G13" s="17">
        <v>0.12731479870315901</v>
      </c>
      <c r="H13" s="17">
        <v>0.103066545630927</v>
      </c>
      <c r="I13" s="17">
        <v>9.7901914266543294E-2</v>
      </c>
      <c r="J13" s="17">
        <v>7.71256469046043E-2</v>
      </c>
      <c r="K13" s="17">
        <v>5.7691632541951497E-2</v>
      </c>
      <c r="L13" s="17">
        <v>7.9850942627291699E-2</v>
      </c>
      <c r="M13" s="17"/>
      <c r="N13" s="17">
        <v>9.7798051851523904E-2</v>
      </c>
      <c r="O13" s="17">
        <v>7.9917212275997407E-2</v>
      </c>
      <c r="P13" s="17"/>
      <c r="Q13" s="17">
        <v>0.10072497599209</v>
      </c>
      <c r="R13" s="17">
        <v>6.3064324967216395E-2</v>
      </c>
      <c r="S13" s="17">
        <v>7.0416279435048398E-2</v>
      </c>
      <c r="T13" s="17">
        <v>7.4312243624244198E-2</v>
      </c>
      <c r="U13" s="17">
        <v>0.117134206241431</v>
      </c>
      <c r="V13" s="17">
        <v>7.7715484441014199E-2</v>
      </c>
      <c r="W13" s="17">
        <v>6.3740474743860007E-2</v>
      </c>
      <c r="X13" s="17">
        <v>9.3542019951470004E-2</v>
      </c>
      <c r="Y13" s="17">
        <v>0.15824643070654301</v>
      </c>
      <c r="Z13" s="17">
        <v>9.7235016579048206E-2</v>
      </c>
      <c r="AA13" s="17">
        <v>9.3203136084295105E-2</v>
      </c>
      <c r="AB13" s="17">
        <v>9.2184632037586603E-2</v>
      </c>
      <c r="AC13" s="17">
        <v>5.3693672467095499E-2</v>
      </c>
      <c r="AD13" s="17">
        <v>5.5663559802695398E-2</v>
      </c>
      <c r="AE13" s="17">
        <v>7.7497821424874894E-2</v>
      </c>
      <c r="AF13" s="17"/>
      <c r="AG13" s="17">
        <v>9.90418192227214E-2</v>
      </c>
      <c r="AH13" s="17">
        <v>8.5216848085109806E-2</v>
      </c>
      <c r="AI13" s="17">
        <v>0.123143305077866</v>
      </c>
      <c r="AJ13" s="17">
        <v>6.9234147995713494E-2</v>
      </c>
      <c r="AK13" s="17">
        <v>7.6246080273485797E-2</v>
      </c>
      <c r="AL13" s="17">
        <v>6.6555940385444295E-2</v>
      </c>
      <c r="AM13" s="17"/>
      <c r="AN13" s="17">
        <v>9.2457690274327306E-2</v>
      </c>
      <c r="AO13" s="17">
        <v>9.8821816165217694E-2</v>
      </c>
      <c r="AP13" s="17">
        <v>7.9420180402164003E-2</v>
      </c>
      <c r="AQ13" s="17"/>
      <c r="AR13" s="17">
        <v>9.6887024590237694E-2</v>
      </c>
      <c r="AS13" s="17">
        <v>9.5301830741754398E-2</v>
      </c>
      <c r="AT13" s="17">
        <v>8.2160849182389695E-2</v>
      </c>
      <c r="AU13" s="17"/>
      <c r="AV13" s="17">
        <v>0.102810539865005</v>
      </c>
      <c r="AW13" s="17">
        <v>8.9887224336944196E-2</v>
      </c>
      <c r="AX13" s="17">
        <v>8.3195900611554893E-2</v>
      </c>
      <c r="AY13" s="17"/>
      <c r="AZ13" s="17">
        <v>0.10091984744946</v>
      </c>
      <c r="BA13" s="17">
        <v>6.8566330451806504E-2</v>
      </c>
    </row>
    <row r="14" spans="2:53" x14ac:dyDescent="0.35">
      <c r="B14" s="18" t="s">
        <v>115</v>
      </c>
      <c r="C14" s="17">
        <v>0.13050453895786299</v>
      </c>
      <c r="D14" s="17">
        <v>0.108555147090322</v>
      </c>
      <c r="E14" s="17">
        <v>0.149267790450509</v>
      </c>
      <c r="F14" s="17"/>
      <c r="G14" s="17">
        <v>8.9482941631894006E-2</v>
      </c>
      <c r="H14" s="17">
        <v>0.172802800232006</v>
      </c>
      <c r="I14" s="17">
        <v>0.16988923442779499</v>
      </c>
      <c r="J14" s="17">
        <v>0.137967608626963</v>
      </c>
      <c r="K14" s="17">
        <v>0.11094409298884</v>
      </c>
      <c r="L14" s="17">
        <v>0.106105023615485</v>
      </c>
      <c r="M14" s="17"/>
      <c r="N14" s="17">
        <v>0.13819643087287001</v>
      </c>
      <c r="O14" s="17">
        <v>0.125440813602025</v>
      </c>
      <c r="P14" s="17"/>
      <c r="Q14" s="17">
        <v>0.127047610893845</v>
      </c>
      <c r="R14" s="17">
        <v>0.11812354806506301</v>
      </c>
      <c r="S14" s="17">
        <v>0.105767631287149</v>
      </c>
      <c r="T14" s="17">
        <v>0.132047883284413</v>
      </c>
      <c r="U14" s="17">
        <v>0.12119246933114999</v>
      </c>
      <c r="V14" s="17">
        <v>0.13848989530368</v>
      </c>
      <c r="W14" s="17">
        <v>0.15563590289923299</v>
      </c>
      <c r="X14" s="17">
        <v>0.13481996668393401</v>
      </c>
      <c r="Y14" s="17">
        <v>0.18072598923209901</v>
      </c>
      <c r="Z14" s="17">
        <v>0.11920523984987499</v>
      </c>
      <c r="AA14" s="17">
        <v>0.14636981113546599</v>
      </c>
      <c r="AB14" s="17">
        <v>0.14167480498229901</v>
      </c>
      <c r="AC14" s="17">
        <v>0.27662075571269501</v>
      </c>
      <c r="AD14" s="17">
        <v>0</v>
      </c>
      <c r="AE14" s="17">
        <v>5.1776082765618202E-2</v>
      </c>
      <c r="AF14" s="17"/>
      <c r="AG14" s="17">
        <v>9.6516567457215999E-2</v>
      </c>
      <c r="AH14" s="17">
        <v>0.107060860098182</v>
      </c>
      <c r="AI14" s="17">
        <v>0.11428516136650201</v>
      </c>
      <c r="AJ14" s="17">
        <v>0.21371862884795401</v>
      </c>
      <c r="AK14" s="17">
        <v>0.11590761989812701</v>
      </c>
      <c r="AL14" s="17">
        <v>0.155020529105488</v>
      </c>
      <c r="AM14" s="17"/>
      <c r="AN14" s="17">
        <v>0.158284014589994</v>
      </c>
      <c r="AO14" s="17">
        <v>0.11339355003034</v>
      </c>
      <c r="AP14" s="17">
        <v>0.135254536229369</v>
      </c>
      <c r="AQ14" s="17"/>
      <c r="AR14" s="17">
        <v>0.10703781462734401</v>
      </c>
      <c r="AS14" s="17">
        <v>0.130932408296067</v>
      </c>
      <c r="AT14" s="17">
        <v>0.136411101375155</v>
      </c>
      <c r="AU14" s="17"/>
      <c r="AV14" s="17">
        <v>0.135258484635389</v>
      </c>
      <c r="AW14" s="17">
        <v>0.14449336465325899</v>
      </c>
      <c r="AX14" s="17">
        <v>0.121918097626577</v>
      </c>
      <c r="AY14" s="17"/>
      <c r="AZ14" s="17">
        <v>0.126683815380711</v>
      </c>
      <c r="BA14" s="17">
        <v>0.13557414822457201</v>
      </c>
    </row>
    <row r="15" spans="2:53" x14ac:dyDescent="0.35">
      <c r="B15" s="18" t="s">
        <v>116</v>
      </c>
      <c r="C15" s="17">
        <v>0.13923854022093399</v>
      </c>
      <c r="D15" s="17">
        <v>0.12591657100183901</v>
      </c>
      <c r="E15" s="17">
        <v>0.151805655287959</v>
      </c>
      <c r="F15" s="17"/>
      <c r="G15" s="17">
        <v>0.159042582666375</v>
      </c>
      <c r="H15" s="17">
        <v>0.1251890098722</v>
      </c>
      <c r="I15" s="17">
        <v>0.144528509297985</v>
      </c>
      <c r="J15" s="17">
        <v>0.15223491244415999</v>
      </c>
      <c r="K15" s="17">
        <v>0.14854466826436299</v>
      </c>
      <c r="L15" s="17">
        <v>0.121916866193558</v>
      </c>
      <c r="M15" s="17"/>
      <c r="N15" s="17">
        <v>0.13512417130466101</v>
      </c>
      <c r="O15" s="17">
        <v>0.14194711106862901</v>
      </c>
      <c r="P15" s="17"/>
      <c r="Q15" s="17">
        <v>0.15352785931468599</v>
      </c>
      <c r="R15" s="17">
        <v>0.16355255994462101</v>
      </c>
      <c r="S15" s="17">
        <v>0.15306874873030399</v>
      </c>
      <c r="T15" s="17">
        <v>0.14855898757271499</v>
      </c>
      <c r="U15" s="17">
        <v>0.15198238854003801</v>
      </c>
      <c r="V15" s="17">
        <v>0.13539867539314099</v>
      </c>
      <c r="W15" s="17">
        <v>0.15701462335560701</v>
      </c>
      <c r="X15" s="17">
        <v>7.9907609032771207E-2</v>
      </c>
      <c r="Y15" s="17">
        <v>0.114363945357901</v>
      </c>
      <c r="Z15" s="17">
        <v>0.154835320636935</v>
      </c>
      <c r="AA15" s="17">
        <v>0.10951009560861601</v>
      </c>
      <c r="AB15" s="17">
        <v>0.13039042332053599</v>
      </c>
      <c r="AC15" s="17">
        <v>0</v>
      </c>
      <c r="AD15" s="17">
        <v>4.1325478009677397E-2</v>
      </c>
      <c r="AE15" s="17">
        <v>0.149774354997572</v>
      </c>
      <c r="AF15" s="17"/>
      <c r="AG15" s="17">
        <v>9.1501207308630803E-2</v>
      </c>
      <c r="AH15" s="17">
        <v>0.138035766384212</v>
      </c>
      <c r="AI15" s="17">
        <v>0.107391718175219</v>
      </c>
      <c r="AJ15" s="17">
        <v>8.2362374535145097E-2</v>
      </c>
      <c r="AK15" s="17">
        <v>8.1832636722810506E-2</v>
      </c>
      <c r="AL15" s="17">
        <v>0.22239253449476101</v>
      </c>
      <c r="AM15" s="17"/>
      <c r="AN15" s="17">
        <v>0.115675124279589</v>
      </c>
      <c r="AO15" s="17">
        <v>0.14797585503347799</v>
      </c>
      <c r="AP15" s="17">
        <v>0.121531501624141</v>
      </c>
      <c r="AQ15" s="17"/>
      <c r="AR15" s="17">
        <v>8.0670075206366695E-2</v>
      </c>
      <c r="AS15" s="17">
        <v>8.6530809462858405E-2</v>
      </c>
      <c r="AT15" s="17">
        <v>0.19146275713887201</v>
      </c>
      <c r="AU15" s="17"/>
      <c r="AV15" s="17">
        <v>9.7031796281247099E-2</v>
      </c>
      <c r="AW15" s="17">
        <v>0.10940730183524899</v>
      </c>
      <c r="AX15" s="17">
        <v>0.199129926133289</v>
      </c>
      <c r="AY15" s="17"/>
      <c r="AZ15" s="17">
        <v>0.11864240099656601</v>
      </c>
      <c r="BA15" s="17">
        <v>0.166566970598548</v>
      </c>
    </row>
    <row r="16" spans="2:53" x14ac:dyDescent="0.35">
      <c r="B16" s="18" t="s">
        <v>117</v>
      </c>
      <c r="C16" s="19">
        <v>4.1857736310496399E-2</v>
      </c>
      <c r="D16" s="19">
        <v>2.8426407920834101E-2</v>
      </c>
      <c r="E16" s="19">
        <v>5.27509363935161E-2</v>
      </c>
      <c r="F16" s="19"/>
      <c r="G16" s="19">
        <v>6.5910702388008696E-2</v>
      </c>
      <c r="H16" s="19">
        <v>3.6055797851134899E-2</v>
      </c>
      <c r="I16" s="19">
        <v>2.6983448128325101E-2</v>
      </c>
      <c r="J16" s="19">
        <v>4.56952416302219E-2</v>
      </c>
      <c r="K16" s="19">
        <v>3.9424734663879697E-2</v>
      </c>
      <c r="L16" s="19">
        <v>4.36489818998941E-2</v>
      </c>
      <c r="M16" s="19"/>
      <c r="N16" s="19">
        <v>3.38956379075466E-2</v>
      </c>
      <c r="O16" s="19">
        <v>4.7099343968819297E-2</v>
      </c>
      <c r="P16" s="19"/>
      <c r="Q16" s="19">
        <v>0.124977164629386</v>
      </c>
      <c r="R16" s="19">
        <v>2.1259252074005201E-2</v>
      </c>
      <c r="S16" s="19">
        <v>4.9985255548821203E-2</v>
      </c>
      <c r="T16" s="19">
        <v>2.92919269143419E-2</v>
      </c>
      <c r="U16" s="19">
        <v>4.8630736622362697E-2</v>
      </c>
      <c r="V16" s="19">
        <v>3.4007607595399801E-2</v>
      </c>
      <c r="W16" s="19">
        <v>3.0450659504771199E-2</v>
      </c>
      <c r="X16" s="19">
        <v>1.76175074115121E-2</v>
      </c>
      <c r="Y16" s="19">
        <v>2.22415504610117E-2</v>
      </c>
      <c r="Z16" s="19">
        <v>2.5649728492569E-2</v>
      </c>
      <c r="AA16" s="19">
        <v>7.7161183366363396E-3</v>
      </c>
      <c r="AB16" s="19">
        <v>0</v>
      </c>
      <c r="AC16" s="19">
        <v>0</v>
      </c>
      <c r="AD16" s="19">
        <v>9.2236002751225996E-2</v>
      </c>
      <c r="AE16" s="19">
        <v>4.7710274718966002E-2</v>
      </c>
      <c r="AF16" s="19"/>
      <c r="AG16" s="19">
        <v>1.9748901592648499E-2</v>
      </c>
      <c r="AH16" s="19">
        <v>1.0618255744132299E-2</v>
      </c>
      <c r="AI16" s="19">
        <v>1.51077597722703E-2</v>
      </c>
      <c r="AJ16" s="19">
        <v>1.4320903500842801E-2</v>
      </c>
      <c r="AK16" s="19">
        <v>3.7062298400114199E-2</v>
      </c>
      <c r="AL16" s="19">
        <v>6.5866195689209095E-2</v>
      </c>
      <c r="AM16" s="19"/>
      <c r="AN16" s="19">
        <v>2.3060270568843601E-2</v>
      </c>
      <c r="AO16" s="19">
        <v>3.2516005363350801E-2</v>
      </c>
      <c r="AP16" s="19">
        <v>1.89748607016526E-2</v>
      </c>
      <c r="AQ16" s="19"/>
      <c r="AR16" s="19">
        <v>8.5910050279560408E-3</v>
      </c>
      <c r="AS16" s="19">
        <v>3.1057702464628401E-2</v>
      </c>
      <c r="AT16" s="19">
        <v>2.0675581554136499E-2</v>
      </c>
      <c r="AU16" s="19"/>
      <c r="AV16" s="19">
        <v>1.4942413291802801E-2</v>
      </c>
      <c r="AW16" s="19">
        <v>2.5425669958275401E-2</v>
      </c>
      <c r="AX16" s="19">
        <v>2.4105594769221399E-2</v>
      </c>
      <c r="AY16" s="19"/>
      <c r="AZ16" s="19">
        <v>2.2633512496261401E-2</v>
      </c>
      <c r="BA16" s="19">
        <v>6.7365811214621901E-2</v>
      </c>
    </row>
    <row r="17" spans="2:2" x14ac:dyDescent="0.35">
      <c r="B17" s="16"/>
    </row>
    <row r="18" spans="2:2" x14ac:dyDescent="0.35">
      <c r="B18" t="s">
        <v>87</v>
      </c>
    </row>
    <row r="19" spans="2:2" x14ac:dyDescent="0.35">
      <c r="B19" t="s">
        <v>88</v>
      </c>
    </row>
    <row r="21" spans="2:2" x14ac:dyDescent="0.35">
      <c r="B21" s="8" t="str">
        <f>HYPERLINK("#'Contents'!A1", "Return to Contents")</f>
        <v>Return to Contents</v>
      </c>
    </row>
  </sheetData>
  <mergeCells count="10">
    <mergeCell ref="AN5:AP5"/>
    <mergeCell ref="AR5:AT5"/>
    <mergeCell ref="AV5:AX5"/>
    <mergeCell ref="AZ5:BA5"/>
    <mergeCell ref="D2:AT2"/>
    <mergeCell ref="D5:E5"/>
    <mergeCell ref="G5:L5"/>
    <mergeCell ref="N5:O5"/>
    <mergeCell ref="Q5:AE5"/>
    <mergeCell ref="AG5:AL5"/>
  </mergeCells>
  <pageMargins left="0.7" right="0.7" top="0.75" bottom="0.75" header="0.3" footer="0.3"/>
  <pageSetup paperSize="9" orientation="portrait" horizontalDpi="300" verticalDpi="300"/>
  <drawing r:id="rId1"/>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dimension ref="B2:BA21"/>
  <sheetViews>
    <sheetView showGridLines="0" workbookViewId="0">
      <pane xSplit="2" topLeftCell="S1" activePane="topRight" state="frozen"/>
      <selection activeCell="B19" sqref="B19"/>
      <selection pane="topRight" activeCell="AA16" sqref="AA16"/>
    </sheetView>
  </sheetViews>
  <sheetFormatPr defaultColWidth="11.54296875" defaultRowHeight="14.5" x14ac:dyDescent="0.35"/>
  <cols>
    <col min="2" max="2" width="25.6328125" customWidth="1"/>
    <col min="3" max="5" width="10.6328125" customWidth="1"/>
    <col min="6" max="6" width="2.1796875" customWidth="1"/>
    <col min="7" max="12" width="10.6328125" customWidth="1"/>
    <col min="13" max="13" width="2.1796875" customWidth="1"/>
    <col min="14" max="15" width="10.6328125" customWidth="1"/>
    <col min="16" max="16" width="2.1796875" customWidth="1"/>
    <col min="17" max="31" width="10.6328125" customWidth="1"/>
    <col min="32" max="32" width="2.1796875" customWidth="1"/>
    <col min="33" max="38" width="10.6328125" customWidth="1"/>
    <col min="39" max="39" width="2.1796875" customWidth="1"/>
    <col min="40" max="42" width="10.6328125" customWidth="1"/>
    <col min="43" max="43" width="2.1796875" customWidth="1"/>
    <col min="44" max="46" width="10.6328125" customWidth="1"/>
    <col min="47" max="47" width="2.1796875" customWidth="1"/>
    <col min="48" max="50" width="10.6328125" customWidth="1"/>
    <col min="51" max="51" width="2.1796875" customWidth="1"/>
    <col min="52" max="53" width="10.6328125" customWidth="1"/>
    <col min="54" max="54" width="2.1796875" customWidth="1"/>
  </cols>
  <sheetData>
    <row r="2" spans="2:53" ht="40" customHeight="1" x14ac:dyDescent="0.35">
      <c r="D2" s="28" t="s">
        <v>127</v>
      </c>
      <c r="E2" s="24"/>
      <c r="F2" s="24"/>
      <c r="G2" s="24"/>
      <c r="H2" s="24"/>
      <c r="I2" s="24"/>
      <c r="J2" s="24"/>
      <c r="K2" s="24"/>
      <c r="L2" s="24"/>
      <c r="M2" s="24"/>
      <c r="N2" s="24"/>
      <c r="O2" s="24"/>
      <c r="P2" s="24"/>
      <c r="Q2" s="24"/>
      <c r="R2" s="24"/>
      <c r="S2" s="24"/>
      <c r="T2" s="24"/>
      <c r="U2" s="24"/>
      <c r="V2" s="24"/>
      <c r="W2" s="24"/>
      <c r="X2" s="24"/>
      <c r="Y2" s="24"/>
      <c r="Z2" s="24"/>
      <c r="AA2" s="24"/>
      <c r="AB2" s="24"/>
      <c r="AC2" s="24"/>
      <c r="AD2" s="24"/>
      <c r="AE2" s="24"/>
      <c r="AF2" s="24"/>
      <c r="AG2" s="24"/>
      <c r="AH2" s="24"/>
      <c r="AI2" s="24"/>
      <c r="AJ2" s="24"/>
      <c r="AK2" s="24"/>
      <c r="AL2" s="24"/>
      <c r="AM2" s="24"/>
      <c r="AN2" s="24"/>
      <c r="AO2" s="24"/>
      <c r="AP2" s="24"/>
      <c r="AQ2" s="24"/>
      <c r="AR2" s="24"/>
      <c r="AS2" s="24"/>
      <c r="AT2" s="24"/>
    </row>
    <row r="5" spans="2:53" ht="30" customHeight="1" x14ac:dyDescent="0.35">
      <c r="B5" s="15"/>
      <c r="C5" s="15"/>
      <c r="D5" s="27" t="s">
        <v>56</v>
      </c>
      <c r="E5" s="27"/>
      <c r="F5" s="15"/>
      <c r="G5" s="27" t="s">
        <v>57</v>
      </c>
      <c r="H5" s="27"/>
      <c r="I5" s="27"/>
      <c r="J5" s="27"/>
      <c r="K5" s="27"/>
      <c r="L5" s="27"/>
      <c r="M5" s="15"/>
      <c r="N5" s="27" t="s">
        <v>58</v>
      </c>
      <c r="O5" s="27"/>
      <c r="P5" s="15"/>
      <c r="Q5" s="27" t="s">
        <v>59</v>
      </c>
      <c r="R5" s="27"/>
      <c r="S5" s="27"/>
      <c r="T5" s="27"/>
      <c r="U5" s="27"/>
      <c r="V5" s="27"/>
      <c r="W5" s="27"/>
      <c r="X5" s="27"/>
      <c r="Y5" s="27"/>
      <c r="Z5" s="27"/>
      <c r="AA5" s="27"/>
      <c r="AB5" s="27"/>
      <c r="AC5" s="27"/>
      <c r="AD5" s="27"/>
      <c r="AE5" s="27"/>
      <c r="AF5" s="15"/>
      <c r="AG5" s="27" t="s">
        <v>60</v>
      </c>
      <c r="AH5" s="27"/>
      <c r="AI5" s="27"/>
      <c r="AJ5" s="27"/>
      <c r="AK5" s="27"/>
      <c r="AL5" s="27"/>
      <c r="AM5" s="15"/>
      <c r="AN5" s="27" t="s">
        <v>61</v>
      </c>
      <c r="AO5" s="27"/>
      <c r="AP5" s="27"/>
      <c r="AQ5" s="15"/>
      <c r="AR5" s="27" t="s">
        <v>62</v>
      </c>
      <c r="AS5" s="27"/>
      <c r="AT5" s="27"/>
      <c r="AU5" s="15"/>
      <c r="AV5" s="27" t="s">
        <v>63</v>
      </c>
      <c r="AW5" s="27"/>
      <c r="AX5" s="27"/>
      <c r="AY5" s="15"/>
      <c r="AZ5" s="27" t="s">
        <v>64</v>
      </c>
      <c r="BA5" s="27"/>
    </row>
    <row r="6" spans="2:53" ht="33" customHeight="1" x14ac:dyDescent="0.35">
      <c r="B6" t="s">
        <v>13</v>
      </c>
      <c r="C6" s="9" t="s">
        <v>14</v>
      </c>
      <c r="D6" s="12" t="s">
        <v>15</v>
      </c>
      <c r="E6" s="12" t="s">
        <v>16</v>
      </c>
      <c r="G6" s="12" t="s">
        <v>19</v>
      </c>
      <c r="H6" s="12" t="s">
        <v>20</v>
      </c>
      <c r="I6" s="12" t="s">
        <v>21</v>
      </c>
      <c r="J6" s="12" t="s">
        <v>22</v>
      </c>
      <c r="K6" s="12" t="s">
        <v>23</v>
      </c>
      <c r="L6" s="12" t="s">
        <v>24</v>
      </c>
      <c r="N6" s="12" t="s">
        <v>25</v>
      </c>
      <c r="O6" s="12" t="s">
        <v>26</v>
      </c>
      <c r="Q6" s="12" t="s">
        <v>27</v>
      </c>
      <c r="R6" s="12" t="s">
        <v>28</v>
      </c>
      <c r="S6" s="12" t="s">
        <v>29</v>
      </c>
      <c r="T6" s="12" t="s">
        <v>30</v>
      </c>
      <c r="U6" s="12" t="s">
        <v>31</v>
      </c>
      <c r="V6" s="12" t="s">
        <v>32</v>
      </c>
      <c r="W6" s="12" t="s">
        <v>33</v>
      </c>
      <c r="X6" s="12" t="s">
        <v>34</v>
      </c>
      <c r="Y6" s="12" t="s">
        <v>35</v>
      </c>
      <c r="Z6" s="12" t="s">
        <v>36</v>
      </c>
      <c r="AA6" s="12" t="s">
        <v>37</v>
      </c>
      <c r="AB6" s="12" t="s">
        <v>38</v>
      </c>
      <c r="AC6" s="12" t="s">
        <v>39</v>
      </c>
      <c r="AD6" s="12" t="s">
        <v>40</v>
      </c>
      <c r="AE6" s="12" t="s">
        <v>41</v>
      </c>
      <c r="AG6" s="12" t="s">
        <v>42</v>
      </c>
      <c r="AH6" s="12" t="s">
        <v>43</v>
      </c>
      <c r="AI6" s="12" t="s">
        <v>44</v>
      </c>
      <c r="AJ6" s="12" t="s">
        <v>45</v>
      </c>
      <c r="AK6" s="12" t="s">
        <v>46</v>
      </c>
      <c r="AL6" s="12" t="s">
        <v>47</v>
      </c>
      <c r="AN6" s="12" t="s">
        <v>48</v>
      </c>
      <c r="AO6" s="12" t="s">
        <v>49</v>
      </c>
      <c r="AP6" s="12" t="s">
        <v>50</v>
      </c>
      <c r="AR6" s="12" t="s">
        <v>51</v>
      </c>
      <c r="AS6" s="12" t="s">
        <v>52</v>
      </c>
      <c r="AT6" s="12" t="s">
        <v>53</v>
      </c>
      <c r="AV6" s="12" t="s">
        <v>51</v>
      </c>
      <c r="AW6" s="12" t="s">
        <v>52</v>
      </c>
      <c r="AX6" s="12" t="s">
        <v>53</v>
      </c>
      <c r="AZ6" s="12" t="s">
        <v>54</v>
      </c>
      <c r="BA6" s="12" t="s">
        <v>55</v>
      </c>
    </row>
    <row r="7" spans="2:53" ht="30" customHeight="1" x14ac:dyDescent="0.35">
      <c r="B7" s="10" t="s">
        <v>17</v>
      </c>
      <c r="C7" s="10">
        <v>2053</v>
      </c>
      <c r="D7" s="10">
        <v>938</v>
      </c>
      <c r="E7" s="10">
        <v>1112</v>
      </c>
      <c r="F7" s="10"/>
      <c r="G7" s="10">
        <v>192</v>
      </c>
      <c r="H7" s="10">
        <v>236</v>
      </c>
      <c r="I7" s="10">
        <v>325</v>
      </c>
      <c r="J7" s="10">
        <v>380</v>
      </c>
      <c r="K7" s="10">
        <v>348</v>
      </c>
      <c r="L7" s="10">
        <v>572</v>
      </c>
      <c r="M7" s="10"/>
      <c r="N7" s="10">
        <v>1161</v>
      </c>
      <c r="O7" s="10">
        <v>892</v>
      </c>
      <c r="P7" s="10"/>
      <c r="Q7" s="10">
        <v>175</v>
      </c>
      <c r="R7" s="10">
        <v>152</v>
      </c>
      <c r="S7" s="10">
        <v>180</v>
      </c>
      <c r="T7" s="10">
        <v>273</v>
      </c>
      <c r="U7" s="10">
        <v>217</v>
      </c>
      <c r="V7" s="10">
        <v>227</v>
      </c>
      <c r="W7" s="10">
        <v>175</v>
      </c>
      <c r="X7" s="10">
        <v>143</v>
      </c>
      <c r="Y7" s="10">
        <v>108</v>
      </c>
      <c r="Z7" s="10">
        <v>153</v>
      </c>
      <c r="AA7" s="10">
        <v>79</v>
      </c>
      <c r="AB7" s="10">
        <v>54</v>
      </c>
      <c r="AC7" s="10">
        <v>25</v>
      </c>
      <c r="AD7" s="10">
        <v>17</v>
      </c>
      <c r="AE7" s="10">
        <v>34</v>
      </c>
      <c r="AF7" s="10"/>
      <c r="AG7" s="10">
        <v>204</v>
      </c>
      <c r="AH7" s="10">
        <v>344</v>
      </c>
      <c r="AI7" s="10">
        <v>158</v>
      </c>
      <c r="AJ7" s="10">
        <v>186</v>
      </c>
      <c r="AK7" s="10">
        <v>197</v>
      </c>
      <c r="AL7" s="10">
        <v>511</v>
      </c>
      <c r="AM7" s="10"/>
      <c r="AN7" s="10">
        <v>571</v>
      </c>
      <c r="AO7" s="10">
        <v>447</v>
      </c>
      <c r="AP7" s="10">
        <v>778</v>
      </c>
      <c r="AQ7" s="10"/>
      <c r="AR7" s="10">
        <v>150</v>
      </c>
      <c r="AS7" s="10">
        <v>698</v>
      </c>
      <c r="AT7" s="10">
        <v>1093</v>
      </c>
      <c r="AU7" s="10"/>
      <c r="AV7" s="10">
        <v>166</v>
      </c>
      <c r="AW7" s="10">
        <v>999</v>
      </c>
      <c r="AX7" s="10">
        <v>770</v>
      </c>
      <c r="AY7" s="10"/>
      <c r="AZ7" s="10">
        <v>1177</v>
      </c>
      <c r="BA7" s="10">
        <v>876</v>
      </c>
    </row>
    <row r="8" spans="2:53" ht="30" customHeight="1" x14ac:dyDescent="0.35">
      <c r="B8" s="11" t="s">
        <v>18</v>
      </c>
      <c r="C8" s="11">
        <v>2053</v>
      </c>
      <c r="D8" s="11">
        <v>974</v>
      </c>
      <c r="E8" s="11">
        <v>1075</v>
      </c>
      <c r="F8" s="11"/>
      <c r="G8" s="11">
        <v>212</v>
      </c>
      <c r="H8" s="11">
        <v>302</v>
      </c>
      <c r="I8" s="11">
        <v>326</v>
      </c>
      <c r="J8" s="11">
        <v>348</v>
      </c>
      <c r="K8" s="11">
        <v>329</v>
      </c>
      <c r="L8" s="11">
        <v>535</v>
      </c>
      <c r="M8" s="11"/>
      <c r="N8" s="11">
        <v>815</v>
      </c>
      <c r="O8" s="11">
        <v>1238</v>
      </c>
      <c r="P8" s="11"/>
      <c r="Q8" s="11">
        <v>198</v>
      </c>
      <c r="R8" s="11">
        <v>168</v>
      </c>
      <c r="S8" s="11">
        <v>195</v>
      </c>
      <c r="T8" s="11">
        <v>305</v>
      </c>
      <c r="U8" s="11">
        <v>213</v>
      </c>
      <c r="V8" s="11">
        <v>216</v>
      </c>
      <c r="W8" s="11">
        <v>164</v>
      </c>
      <c r="X8" s="11">
        <v>141</v>
      </c>
      <c r="Y8" s="11">
        <v>99</v>
      </c>
      <c r="Z8" s="11">
        <v>138</v>
      </c>
      <c r="AA8" s="11">
        <v>69</v>
      </c>
      <c r="AB8" s="11">
        <v>45</v>
      </c>
      <c r="AC8" s="11">
        <v>22</v>
      </c>
      <c r="AD8" s="11">
        <v>15</v>
      </c>
      <c r="AE8" s="11">
        <v>27</v>
      </c>
      <c r="AF8" s="11"/>
      <c r="AG8" s="11">
        <v>192</v>
      </c>
      <c r="AH8" s="11">
        <v>330</v>
      </c>
      <c r="AI8" s="11">
        <v>179</v>
      </c>
      <c r="AJ8" s="11">
        <v>173</v>
      </c>
      <c r="AK8" s="11">
        <v>196</v>
      </c>
      <c r="AL8" s="11">
        <v>533</v>
      </c>
      <c r="AM8" s="11"/>
      <c r="AN8" s="11">
        <v>569</v>
      </c>
      <c r="AO8" s="11">
        <v>467</v>
      </c>
      <c r="AP8" s="11">
        <v>751</v>
      </c>
      <c r="AQ8" s="11"/>
      <c r="AR8" s="11">
        <v>162</v>
      </c>
      <c r="AS8" s="11">
        <v>689</v>
      </c>
      <c r="AT8" s="11">
        <v>1078</v>
      </c>
      <c r="AU8" s="11"/>
      <c r="AV8" s="11">
        <v>182</v>
      </c>
      <c r="AW8" s="11">
        <v>976</v>
      </c>
      <c r="AX8" s="11">
        <v>765</v>
      </c>
      <c r="AY8" s="11"/>
      <c r="AZ8" s="11">
        <v>1171</v>
      </c>
      <c r="BA8" s="11">
        <v>882</v>
      </c>
    </row>
    <row r="9" spans="2:53" x14ac:dyDescent="0.35">
      <c r="B9" s="18" t="s">
        <v>110</v>
      </c>
      <c r="C9" s="17">
        <v>8.6202901055770095E-2</v>
      </c>
      <c r="D9" s="17">
        <v>0.114150558588114</v>
      </c>
      <c r="E9" s="17">
        <v>6.1191620539081899E-2</v>
      </c>
      <c r="F9" s="17"/>
      <c r="G9" s="17">
        <v>0.112607023983347</v>
      </c>
      <c r="H9" s="17">
        <v>0.105443174363579</v>
      </c>
      <c r="I9" s="17">
        <v>8.1726374104360205E-2</v>
      </c>
      <c r="J9" s="17">
        <v>8.8175913307175696E-2</v>
      </c>
      <c r="K9" s="17">
        <v>7.5633943928848299E-2</v>
      </c>
      <c r="L9" s="17">
        <v>7.2820616839299301E-2</v>
      </c>
      <c r="M9" s="17"/>
      <c r="N9" s="17">
        <v>8.6079939166439107E-2</v>
      </c>
      <c r="O9" s="17">
        <v>8.6283849311893202E-2</v>
      </c>
      <c r="P9" s="17"/>
      <c r="Q9" s="17">
        <v>7.6319687574485706E-2</v>
      </c>
      <c r="R9" s="17">
        <v>9.7042821509138399E-2</v>
      </c>
      <c r="S9" s="17">
        <v>9.0138716765646304E-2</v>
      </c>
      <c r="T9" s="17">
        <v>8.8106143447543403E-2</v>
      </c>
      <c r="U9" s="17">
        <v>0.106207372247469</v>
      </c>
      <c r="V9" s="17">
        <v>9.3238176408259293E-2</v>
      </c>
      <c r="W9" s="17">
        <v>7.9143279612587894E-2</v>
      </c>
      <c r="X9" s="17">
        <v>5.5653682961083903E-2</v>
      </c>
      <c r="Y9" s="17">
        <v>2.2027321293382002E-2</v>
      </c>
      <c r="Z9" s="17">
        <v>9.9742401795851393E-2</v>
      </c>
      <c r="AA9" s="17">
        <v>9.9876262891047299E-2</v>
      </c>
      <c r="AB9" s="17">
        <v>0.152878753324977</v>
      </c>
      <c r="AC9" s="17">
        <v>0.136615201437263</v>
      </c>
      <c r="AD9" s="17">
        <v>0.19271798246878699</v>
      </c>
      <c r="AE9" s="17">
        <v>4.8441958915958899E-2</v>
      </c>
      <c r="AF9" s="17"/>
      <c r="AG9" s="17">
        <v>0.103489196081679</v>
      </c>
      <c r="AH9" s="17">
        <v>0.190143949666124</v>
      </c>
      <c r="AI9" s="17">
        <v>0.11503815974324</v>
      </c>
      <c r="AJ9" s="17">
        <v>6.24126259686947E-2</v>
      </c>
      <c r="AK9" s="17">
        <v>7.2433683602604104E-2</v>
      </c>
      <c r="AL9" s="17">
        <v>3.2567339623154501E-2</v>
      </c>
      <c r="AM9" s="17"/>
      <c r="AN9" s="17">
        <v>6.7080658463380904E-2</v>
      </c>
      <c r="AO9" s="17">
        <v>6.0751328672917201E-2</v>
      </c>
      <c r="AP9" s="17">
        <v>0.14238849468544101</v>
      </c>
      <c r="AQ9" s="17"/>
      <c r="AR9" s="17">
        <v>0.15869495619710799</v>
      </c>
      <c r="AS9" s="17">
        <v>6.1652613550881301E-2</v>
      </c>
      <c r="AT9" s="17">
        <v>9.8726957507193694E-2</v>
      </c>
      <c r="AU9" s="17"/>
      <c r="AV9" s="17">
        <v>0.17717850783615</v>
      </c>
      <c r="AW9" s="17">
        <v>6.7365157534078596E-2</v>
      </c>
      <c r="AX9" s="17">
        <v>9.8251322192739701E-2</v>
      </c>
      <c r="AY9" s="17"/>
      <c r="AZ9" s="17">
        <v>0.10733323164219501</v>
      </c>
      <c r="BA9" s="17">
        <v>5.8165667378312302E-2</v>
      </c>
    </row>
    <row r="10" spans="2:53" x14ac:dyDescent="0.35">
      <c r="B10" s="18" t="s">
        <v>111</v>
      </c>
      <c r="C10" s="17">
        <v>0.131029057168188</v>
      </c>
      <c r="D10" s="17">
        <v>0.13940177953871399</v>
      </c>
      <c r="E10" s="17">
        <v>0.123912233633554</v>
      </c>
      <c r="F10" s="17"/>
      <c r="G10" s="17">
        <v>0.13382075655585501</v>
      </c>
      <c r="H10" s="17">
        <v>0.15070033219443299</v>
      </c>
      <c r="I10" s="17">
        <v>0.118352786538214</v>
      </c>
      <c r="J10" s="17">
        <v>0.13394053090115801</v>
      </c>
      <c r="K10" s="17">
        <v>0.10049323582141</v>
      </c>
      <c r="L10" s="17">
        <v>0.143428500449404</v>
      </c>
      <c r="M10" s="17"/>
      <c r="N10" s="17">
        <v>0.14155555817500301</v>
      </c>
      <c r="O10" s="17">
        <v>0.124099252297625</v>
      </c>
      <c r="P10" s="17"/>
      <c r="Q10" s="17">
        <v>0.10739400560416</v>
      </c>
      <c r="R10" s="17">
        <v>7.9941865261280595E-2</v>
      </c>
      <c r="S10" s="17">
        <v>0.14318791072683801</v>
      </c>
      <c r="T10" s="17">
        <v>0.116516469468809</v>
      </c>
      <c r="U10" s="17">
        <v>9.3496061678713396E-2</v>
      </c>
      <c r="V10" s="17">
        <v>0.15782997697614401</v>
      </c>
      <c r="W10" s="17">
        <v>0.18162288241230301</v>
      </c>
      <c r="X10" s="17">
        <v>0.112567578971472</v>
      </c>
      <c r="Y10" s="17">
        <v>0.168056733222022</v>
      </c>
      <c r="Z10" s="17">
        <v>0.14723510581223501</v>
      </c>
      <c r="AA10" s="17">
        <v>0.20403107536223</v>
      </c>
      <c r="AB10" s="17">
        <v>0.132556576721723</v>
      </c>
      <c r="AC10" s="17">
        <v>0.27048073271020201</v>
      </c>
      <c r="AD10" s="17">
        <v>0.292002747694175</v>
      </c>
      <c r="AE10" s="17">
        <v>0.116975736520307</v>
      </c>
      <c r="AF10" s="17"/>
      <c r="AG10" s="17">
        <v>0.121108383566518</v>
      </c>
      <c r="AH10" s="17">
        <v>0.19389814612697701</v>
      </c>
      <c r="AI10" s="17">
        <v>0.22015890511233199</v>
      </c>
      <c r="AJ10" s="17">
        <v>0.103899363007826</v>
      </c>
      <c r="AK10" s="17">
        <v>0.153946166454005</v>
      </c>
      <c r="AL10" s="17">
        <v>8.9552211778379007E-2</v>
      </c>
      <c r="AM10" s="17"/>
      <c r="AN10" s="17">
        <v>0.141858182583771</v>
      </c>
      <c r="AO10" s="17">
        <v>8.5164940121707999E-2</v>
      </c>
      <c r="AP10" s="17">
        <v>0.182956835155968</v>
      </c>
      <c r="AQ10" s="17"/>
      <c r="AR10" s="17">
        <v>0.17005028683692799</v>
      </c>
      <c r="AS10" s="17">
        <v>0.15091965294870599</v>
      </c>
      <c r="AT10" s="17">
        <v>0.11999571201199299</v>
      </c>
      <c r="AU10" s="17"/>
      <c r="AV10" s="17">
        <v>0.17314680458686199</v>
      </c>
      <c r="AW10" s="17">
        <v>0.13259043022223199</v>
      </c>
      <c r="AX10" s="17">
        <v>0.12607575459029599</v>
      </c>
      <c r="AY10" s="17"/>
      <c r="AZ10" s="17">
        <v>0.150300576110596</v>
      </c>
      <c r="BA10" s="17">
        <v>0.105458227705872</v>
      </c>
    </row>
    <row r="11" spans="2:53" x14ac:dyDescent="0.35">
      <c r="B11" s="18" t="s">
        <v>112</v>
      </c>
      <c r="C11" s="17">
        <v>0.154793047528021</v>
      </c>
      <c r="D11" s="17">
        <v>0.188235352277484</v>
      </c>
      <c r="E11" s="17">
        <v>0.12504909505482101</v>
      </c>
      <c r="F11" s="17"/>
      <c r="G11" s="17">
        <v>0.16545885823525899</v>
      </c>
      <c r="H11" s="17">
        <v>0.163879045710943</v>
      </c>
      <c r="I11" s="17">
        <v>0.17585441597713</v>
      </c>
      <c r="J11" s="17">
        <v>0.142292659236949</v>
      </c>
      <c r="K11" s="17">
        <v>0.152711687198057</v>
      </c>
      <c r="L11" s="17">
        <v>0.142044211163601</v>
      </c>
      <c r="M11" s="17"/>
      <c r="N11" s="17">
        <v>0.17613593829525601</v>
      </c>
      <c r="O11" s="17">
        <v>0.140742598257659</v>
      </c>
      <c r="P11" s="17"/>
      <c r="Q11" s="17">
        <v>0.11934590994704</v>
      </c>
      <c r="R11" s="17">
        <v>0.17273215555697</v>
      </c>
      <c r="S11" s="17">
        <v>0.14236849465056201</v>
      </c>
      <c r="T11" s="17">
        <v>0.17243400240426701</v>
      </c>
      <c r="U11" s="17">
        <v>0.173831193357285</v>
      </c>
      <c r="V11" s="17">
        <v>0.144833550661111</v>
      </c>
      <c r="W11" s="17">
        <v>0.15045583760188</v>
      </c>
      <c r="X11" s="17">
        <v>0.18939261385366599</v>
      </c>
      <c r="Y11" s="17">
        <v>0.150873088515767</v>
      </c>
      <c r="Z11" s="17">
        <v>0.20121736054414999</v>
      </c>
      <c r="AA11" s="17">
        <v>0.16987855456617701</v>
      </c>
      <c r="AB11" s="17">
        <v>4.17448337577766E-2</v>
      </c>
      <c r="AC11" s="17">
        <v>2.8612802328589201E-2</v>
      </c>
      <c r="AD11" s="17">
        <v>9.2125575396664397E-2</v>
      </c>
      <c r="AE11" s="17">
        <v>0.15131814961440099</v>
      </c>
      <c r="AF11" s="17"/>
      <c r="AG11" s="17">
        <v>0.26109256441947698</v>
      </c>
      <c r="AH11" s="17">
        <v>0.16892100946243199</v>
      </c>
      <c r="AI11" s="17">
        <v>0.21612928317302901</v>
      </c>
      <c r="AJ11" s="17">
        <v>0.16335446133365999</v>
      </c>
      <c r="AK11" s="17">
        <v>0.194445911255889</v>
      </c>
      <c r="AL11" s="17">
        <v>9.1480550426862706E-2</v>
      </c>
      <c r="AM11" s="17"/>
      <c r="AN11" s="17">
        <v>0.17831621498406999</v>
      </c>
      <c r="AO11" s="17">
        <v>0.13289892311489901</v>
      </c>
      <c r="AP11" s="17">
        <v>0.19105603582730801</v>
      </c>
      <c r="AQ11" s="17"/>
      <c r="AR11" s="17">
        <v>0.272536863046214</v>
      </c>
      <c r="AS11" s="17">
        <v>0.19986375011466301</v>
      </c>
      <c r="AT11" s="17">
        <v>0.114042479505165</v>
      </c>
      <c r="AU11" s="17"/>
      <c r="AV11" s="17">
        <v>0.24647393498585099</v>
      </c>
      <c r="AW11" s="17">
        <v>0.17788783434458799</v>
      </c>
      <c r="AX11" s="17">
        <v>0.122966776376249</v>
      </c>
      <c r="AY11" s="17"/>
      <c r="AZ11" s="17">
        <v>0.18227295627326301</v>
      </c>
      <c r="BA11" s="17">
        <v>0.118330739483463</v>
      </c>
    </row>
    <row r="12" spans="2:53" x14ac:dyDescent="0.35">
      <c r="B12" s="18" t="s">
        <v>113</v>
      </c>
      <c r="C12" s="17">
        <v>0.178133275084808</v>
      </c>
      <c r="D12" s="17">
        <v>0.17287068066250999</v>
      </c>
      <c r="E12" s="17">
        <v>0.183537981841979</v>
      </c>
      <c r="F12" s="17"/>
      <c r="G12" s="17">
        <v>0.199799464825897</v>
      </c>
      <c r="H12" s="17">
        <v>0.19005191813087199</v>
      </c>
      <c r="I12" s="17">
        <v>0.15457383081487999</v>
      </c>
      <c r="J12" s="17">
        <v>0.13322456645933101</v>
      </c>
      <c r="K12" s="17">
        <v>0.15618384915533101</v>
      </c>
      <c r="L12" s="17">
        <v>0.219893657322179</v>
      </c>
      <c r="M12" s="17"/>
      <c r="N12" s="17">
        <v>0.170847827593581</v>
      </c>
      <c r="O12" s="17">
        <v>0.182929429996707</v>
      </c>
      <c r="P12" s="17"/>
      <c r="Q12" s="17">
        <v>0.22354780067628799</v>
      </c>
      <c r="R12" s="17">
        <v>0.17839075353040601</v>
      </c>
      <c r="S12" s="17">
        <v>0.15513376980187599</v>
      </c>
      <c r="T12" s="17">
        <v>0.18473044954694301</v>
      </c>
      <c r="U12" s="17">
        <v>0.173809363560743</v>
      </c>
      <c r="V12" s="17">
        <v>0.192872560973745</v>
      </c>
      <c r="W12" s="17">
        <v>0.14421312621924701</v>
      </c>
      <c r="X12" s="17">
        <v>0.15303644267462399</v>
      </c>
      <c r="Y12" s="17">
        <v>0.13379111004560901</v>
      </c>
      <c r="Z12" s="17">
        <v>0.186564902163985</v>
      </c>
      <c r="AA12" s="17">
        <v>0.13431034968632</v>
      </c>
      <c r="AB12" s="17">
        <v>0.29895484601572198</v>
      </c>
      <c r="AC12" s="17">
        <v>0.14089811238855501</v>
      </c>
      <c r="AD12" s="17">
        <v>8.3400100935261498E-2</v>
      </c>
      <c r="AE12" s="17">
        <v>0.235303724816643</v>
      </c>
      <c r="AF12" s="17"/>
      <c r="AG12" s="17">
        <v>0.234014474310446</v>
      </c>
      <c r="AH12" s="17">
        <v>9.9507000558736403E-2</v>
      </c>
      <c r="AI12" s="17">
        <v>0.150504363901939</v>
      </c>
      <c r="AJ12" s="17">
        <v>0.251493382448012</v>
      </c>
      <c r="AK12" s="17">
        <v>0.24804082913464001</v>
      </c>
      <c r="AL12" s="17">
        <v>0.16614466857176</v>
      </c>
      <c r="AM12" s="17"/>
      <c r="AN12" s="17">
        <v>0.181863201586697</v>
      </c>
      <c r="AO12" s="17">
        <v>0.255459342181028</v>
      </c>
      <c r="AP12" s="17">
        <v>0.14233237605636101</v>
      </c>
      <c r="AQ12" s="17"/>
      <c r="AR12" s="17">
        <v>0.19766107200387301</v>
      </c>
      <c r="AS12" s="17">
        <v>0.23634325871044601</v>
      </c>
      <c r="AT12" s="17">
        <v>0.13599008646212701</v>
      </c>
      <c r="AU12" s="17"/>
      <c r="AV12" s="17">
        <v>0.14267912243976699</v>
      </c>
      <c r="AW12" s="17">
        <v>0.20489686912546801</v>
      </c>
      <c r="AX12" s="17">
        <v>0.149619210086917</v>
      </c>
      <c r="AY12" s="17"/>
      <c r="AZ12" s="17">
        <v>0.174077821360035</v>
      </c>
      <c r="BA12" s="17">
        <v>0.18351434109721801</v>
      </c>
    </row>
    <row r="13" spans="2:53" x14ac:dyDescent="0.35">
      <c r="B13" s="18" t="s">
        <v>114</v>
      </c>
      <c r="C13" s="17">
        <v>8.04956823550666E-2</v>
      </c>
      <c r="D13" s="17">
        <v>8.6041546357007295E-2</v>
      </c>
      <c r="E13" s="17">
        <v>7.5196770099819496E-2</v>
      </c>
      <c r="F13" s="17"/>
      <c r="G13" s="17">
        <v>9.6627774541712799E-2</v>
      </c>
      <c r="H13" s="17">
        <v>8.2723905702055095E-2</v>
      </c>
      <c r="I13" s="17">
        <v>7.7335768739608998E-2</v>
      </c>
      <c r="J13" s="17">
        <v>8.7733589206582099E-2</v>
      </c>
      <c r="K13" s="17">
        <v>6.4754911830847306E-2</v>
      </c>
      <c r="L13" s="17">
        <v>7.9745092683883606E-2</v>
      </c>
      <c r="M13" s="17"/>
      <c r="N13" s="17">
        <v>9.6015311058739103E-2</v>
      </c>
      <c r="O13" s="17">
        <v>7.0278802262582707E-2</v>
      </c>
      <c r="P13" s="17"/>
      <c r="Q13" s="17">
        <v>6.0448923110482403E-2</v>
      </c>
      <c r="R13" s="17">
        <v>8.32120144121508E-2</v>
      </c>
      <c r="S13" s="17">
        <v>5.1467559620806402E-2</v>
      </c>
      <c r="T13" s="17">
        <v>8.0403544302849503E-2</v>
      </c>
      <c r="U13" s="17">
        <v>8.7620908437980302E-2</v>
      </c>
      <c r="V13" s="17">
        <v>6.4565529520748802E-2</v>
      </c>
      <c r="W13" s="17">
        <v>0.10141952721448599</v>
      </c>
      <c r="X13" s="17">
        <v>0.122527636590388</v>
      </c>
      <c r="Y13" s="17">
        <v>9.4056019707442595E-2</v>
      </c>
      <c r="Z13" s="17">
        <v>5.3289234403280698E-2</v>
      </c>
      <c r="AA13" s="17">
        <v>0.107136736503124</v>
      </c>
      <c r="AB13" s="17">
        <v>5.9764130406928302E-2</v>
      </c>
      <c r="AC13" s="17">
        <v>2.4499552801792002E-2</v>
      </c>
      <c r="AD13" s="17">
        <v>0</v>
      </c>
      <c r="AE13" s="17">
        <v>0.20430390907687401</v>
      </c>
      <c r="AF13" s="17"/>
      <c r="AG13" s="17">
        <v>5.2710702067392E-2</v>
      </c>
      <c r="AH13" s="17">
        <v>8.2755698156083399E-2</v>
      </c>
      <c r="AI13" s="17">
        <v>8.1369625884844601E-2</v>
      </c>
      <c r="AJ13" s="17">
        <v>9.2162658097104194E-2</v>
      </c>
      <c r="AK13" s="17">
        <v>0.114996029940373</v>
      </c>
      <c r="AL13" s="17">
        <v>6.5346161217274795E-2</v>
      </c>
      <c r="AM13" s="17"/>
      <c r="AN13" s="17">
        <v>0.10257630331623099</v>
      </c>
      <c r="AO13" s="17">
        <v>8.65632471417251E-2</v>
      </c>
      <c r="AP13" s="17">
        <v>7.6148344017943098E-2</v>
      </c>
      <c r="AQ13" s="17"/>
      <c r="AR13" s="17">
        <v>5.5661487460565498E-2</v>
      </c>
      <c r="AS13" s="17">
        <v>9.0309088851484004E-2</v>
      </c>
      <c r="AT13" s="17">
        <v>7.8165241953773001E-2</v>
      </c>
      <c r="AU13" s="17"/>
      <c r="AV13" s="17">
        <v>3.64747863617556E-2</v>
      </c>
      <c r="AW13" s="17">
        <v>9.1388179257638202E-2</v>
      </c>
      <c r="AX13" s="17">
        <v>8.2932702968533598E-2</v>
      </c>
      <c r="AY13" s="17"/>
      <c r="AZ13" s="17">
        <v>8.7195425103802002E-2</v>
      </c>
      <c r="BA13" s="17">
        <v>7.1605984569371506E-2</v>
      </c>
    </row>
    <row r="14" spans="2:53" x14ac:dyDescent="0.35">
      <c r="B14" s="18" t="s">
        <v>115</v>
      </c>
      <c r="C14" s="17">
        <v>0.123743269432893</v>
      </c>
      <c r="D14" s="17">
        <v>9.5336352055489501E-2</v>
      </c>
      <c r="E14" s="17">
        <v>0.148332620541443</v>
      </c>
      <c r="F14" s="17"/>
      <c r="G14" s="17">
        <v>0.112059704372841</v>
      </c>
      <c r="H14" s="17">
        <v>0.109469539628243</v>
      </c>
      <c r="I14" s="17">
        <v>0.12892916681890301</v>
      </c>
      <c r="J14" s="17">
        <v>0.12478226763894699</v>
      </c>
      <c r="K14" s="17">
        <v>0.122421901899384</v>
      </c>
      <c r="L14" s="17">
        <v>0.133415296712173</v>
      </c>
      <c r="M14" s="17"/>
      <c r="N14" s="17">
        <v>0.125089540730907</v>
      </c>
      <c r="O14" s="17">
        <v>0.122856992274695</v>
      </c>
      <c r="P14" s="17"/>
      <c r="Q14" s="17">
        <v>0.115243808212768</v>
      </c>
      <c r="R14" s="17">
        <v>7.2172704306561905E-2</v>
      </c>
      <c r="S14" s="17">
        <v>0.11620651846514</v>
      </c>
      <c r="T14" s="17">
        <v>0.107223841730235</v>
      </c>
      <c r="U14" s="17">
        <v>0.15395524018312201</v>
      </c>
      <c r="V14" s="17">
        <v>0.12558895001585901</v>
      </c>
      <c r="W14" s="17">
        <v>0.115536898072528</v>
      </c>
      <c r="X14" s="17">
        <v>0.15849590311179701</v>
      </c>
      <c r="Y14" s="17">
        <v>0.17159767897452799</v>
      </c>
      <c r="Z14" s="17">
        <v>0.106650030062602</v>
      </c>
      <c r="AA14" s="17">
        <v>0.19432267912676399</v>
      </c>
      <c r="AB14" s="17">
        <v>9.5465325236812199E-2</v>
      </c>
      <c r="AC14" s="17">
        <v>0.183259610570596</v>
      </c>
      <c r="AD14" s="17">
        <v>9.3228087445775806E-2</v>
      </c>
      <c r="AE14" s="17">
        <v>0.112170576216942</v>
      </c>
      <c r="AF14" s="17"/>
      <c r="AG14" s="17">
        <v>0.12570833954486499</v>
      </c>
      <c r="AH14" s="17">
        <v>9.7992051609408395E-2</v>
      </c>
      <c r="AI14" s="17">
        <v>9.5160417792464203E-2</v>
      </c>
      <c r="AJ14" s="17">
        <v>0.20455226141316599</v>
      </c>
      <c r="AK14" s="17">
        <v>9.7738008807879903E-2</v>
      </c>
      <c r="AL14" s="17">
        <v>0.112284611979535</v>
      </c>
      <c r="AM14" s="17"/>
      <c r="AN14" s="17">
        <v>0.16145610071527</v>
      </c>
      <c r="AO14" s="17">
        <v>0.13657947654358099</v>
      </c>
      <c r="AP14" s="17">
        <v>0.10550624652329001</v>
      </c>
      <c r="AQ14" s="17"/>
      <c r="AR14" s="17">
        <v>6.8752686563448406E-2</v>
      </c>
      <c r="AS14" s="17">
        <v>0.146590305021193</v>
      </c>
      <c r="AT14" s="17">
        <v>0.125021727415005</v>
      </c>
      <c r="AU14" s="17"/>
      <c r="AV14" s="17">
        <v>8.3889667534506301E-2</v>
      </c>
      <c r="AW14" s="17">
        <v>0.14197614221781699</v>
      </c>
      <c r="AX14" s="17">
        <v>0.112374875111839</v>
      </c>
      <c r="AY14" s="17"/>
      <c r="AZ14" s="17">
        <v>0.124322431296205</v>
      </c>
      <c r="BA14" s="17">
        <v>0.12297479605608801</v>
      </c>
    </row>
    <row r="15" spans="2:53" x14ac:dyDescent="0.35">
      <c r="B15" s="18" t="s">
        <v>116</v>
      </c>
      <c r="C15" s="17">
        <v>0.20109820547962301</v>
      </c>
      <c r="D15" s="17">
        <v>0.17362604825754099</v>
      </c>
      <c r="E15" s="17">
        <v>0.22528130617070999</v>
      </c>
      <c r="F15" s="17"/>
      <c r="G15" s="17">
        <v>0.117126384265786</v>
      </c>
      <c r="H15" s="17">
        <v>0.14106107073372301</v>
      </c>
      <c r="I15" s="17">
        <v>0.21883923170955499</v>
      </c>
      <c r="J15" s="17">
        <v>0.23526279065639899</v>
      </c>
      <c r="K15" s="17">
        <v>0.29059685689748999</v>
      </c>
      <c r="L15" s="17">
        <v>0.18014745671735599</v>
      </c>
      <c r="M15" s="17"/>
      <c r="N15" s="17">
        <v>0.16564268653062</v>
      </c>
      <c r="O15" s="17">
        <v>0.22443927842894101</v>
      </c>
      <c r="P15" s="17"/>
      <c r="Q15" s="17">
        <v>0.19568098016251301</v>
      </c>
      <c r="R15" s="17">
        <v>0.27417207134592703</v>
      </c>
      <c r="S15" s="17">
        <v>0.26613783604371699</v>
      </c>
      <c r="T15" s="17">
        <v>0.204866677674609</v>
      </c>
      <c r="U15" s="17">
        <v>0.17276436019277699</v>
      </c>
      <c r="V15" s="17">
        <v>0.178736351135588</v>
      </c>
      <c r="W15" s="17">
        <v>0.16424449064997099</v>
      </c>
      <c r="X15" s="17">
        <v>0.185760882661195</v>
      </c>
      <c r="Y15" s="17">
        <v>0.23864612915594799</v>
      </c>
      <c r="Z15" s="17">
        <v>0.19662206352904299</v>
      </c>
      <c r="AA15" s="17">
        <v>7.73064910090457E-2</v>
      </c>
      <c r="AB15" s="17">
        <v>0.21863553453605999</v>
      </c>
      <c r="AC15" s="17">
        <v>0.21563398776300199</v>
      </c>
      <c r="AD15" s="17">
        <v>0.24652550605933601</v>
      </c>
      <c r="AE15" s="17">
        <v>0.107034205653057</v>
      </c>
      <c r="AF15" s="17"/>
      <c r="AG15" s="17">
        <v>7.9021417696946303E-2</v>
      </c>
      <c r="AH15" s="17">
        <v>0.15713378618723201</v>
      </c>
      <c r="AI15" s="17">
        <v>9.4959045623669705E-2</v>
      </c>
      <c r="AJ15" s="17">
        <v>9.4662747823347299E-2</v>
      </c>
      <c r="AK15" s="17">
        <v>0.112463749839324</v>
      </c>
      <c r="AL15" s="17">
        <v>0.36409003598113499</v>
      </c>
      <c r="AM15" s="17"/>
      <c r="AN15" s="17">
        <v>0.141541806058022</v>
      </c>
      <c r="AO15" s="17">
        <v>0.20479466180595299</v>
      </c>
      <c r="AP15" s="17">
        <v>0.14865190825262301</v>
      </c>
      <c r="AQ15" s="17"/>
      <c r="AR15" s="17">
        <v>6.9445289122271006E-2</v>
      </c>
      <c r="AS15" s="17">
        <v>9.16859034475907E-2</v>
      </c>
      <c r="AT15" s="17">
        <v>0.30689625818753802</v>
      </c>
      <c r="AU15" s="17"/>
      <c r="AV15" s="17">
        <v>0.13395503509571799</v>
      </c>
      <c r="AW15" s="17">
        <v>0.16204113343547899</v>
      </c>
      <c r="AX15" s="17">
        <v>0.28077220097058098</v>
      </c>
      <c r="AY15" s="17"/>
      <c r="AZ15" s="17">
        <v>0.15228230918903299</v>
      </c>
      <c r="BA15" s="17">
        <v>0.26587062756151397</v>
      </c>
    </row>
    <row r="16" spans="2:53" x14ac:dyDescent="0.35">
      <c r="B16" s="18" t="s">
        <v>117</v>
      </c>
      <c r="C16" s="19">
        <v>4.45045618956297E-2</v>
      </c>
      <c r="D16" s="19">
        <v>3.0337682263139001E-2</v>
      </c>
      <c r="E16" s="19">
        <v>5.7498372118592003E-2</v>
      </c>
      <c r="F16" s="19"/>
      <c r="G16" s="19">
        <v>6.25000332193026E-2</v>
      </c>
      <c r="H16" s="19">
        <v>5.6671013536151199E-2</v>
      </c>
      <c r="I16" s="19">
        <v>4.43884252973498E-2</v>
      </c>
      <c r="J16" s="19">
        <v>5.4587682593458801E-2</v>
      </c>
      <c r="K16" s="19">
        <v>3.7203613268632203E-2</v>
      </c>
      <c r="L16" s="19">
        <v>2.8505168112105499E-2</v>
      </c>
      <c r="M16" s="19"/>
      <c r="N16" s="19">
        <v>3.86331984494553E-2</v>
      </c>
      <c r="O16" s="19">
        <v>4.8369797169896402E-2</v>
      </c>
      <c r="P16" s="19"/>
      <c r="Q16" s="19">
        <v>0.102018884712264</v>
      </c>
      <c r="R16" s="19">
        <v>4.2335614077565503E-2</v>
      </c>
      <c r="S16" s="19">
        <v>3.5359193925414902E-2</v>
      </c>
      <c r="T16" s="19">
        <v>4.5718871424743603E-2</v>
      </c>
      <c r="U16" s="19">
        <v>3.8315500341909697E-2</v>
      </c>
      <c r="V16" s="19">
        <v>4.2334904308546098E-2</v>
      </c>
      <c r="W16" s="19">
        <v>6.3363958216997598E-2</v>
      </c>
      <c r="X16" s="19">
        <v>2.2565259175773799E-2</v>
      </c>
      <c r="Y16" s="19">
        <v>2.0951919085300801E-2</v>
      </c>
      <c r="Z16" s="19">
        <v>8.6789016888532498E-3</v>
      </c>
      <c r="AA16" s="19">
        <v>1.3137850855292999E-2</v>
      </c>
      <c r="AB16" s="19">
        <v>0</v>
      </c>
      <c r="AC16" s="19">
        <v>0</v>
      </c>
      <c r="AD16" s="19">
        <v>0</v>
      </c>
      <c r="AE16" s="19">
        <v>2.4451739185818101E-2</v>
      </c>
      <c r="AF16" s="19"/>
      <c r="AG16" s="19">
        <v>2.2854922312676999E-2</v>
      </c>
      <c r="AH16" s="19">
        <v>9.6483582330073106E-3</v>
      </c>
      <c r="AI16" s="19">
        <v>2.6680198768480701E-2</v>
      </c>
      <c r="AJ16" s="19">
        <v>2.74624999081899E-2</v>
      </c>
      <c r="AK16" s="19">
        <v>5.9356209652853299E-3</v>
      </c>
      <c r="AL16" s="19">
        <v>7.8534420421898898E-2</v>
      </c>
      <c r="AM16" s="19"/>
      <c r="AN16" s="19">
        <v>2.5307532292558398E-2</v>
      </c>
      <c r="AO16" s="19">
        <v>3.7788080418187701E-2</v>
      </c>
      <c r="AP16" s="19">
        <v>1.0959759481065401E-2</v>
      </c>
      <c r="AQ16" s="19"/>
      <c r="AR16" s="19">
        <v>7.1973587695923899E-3</v>
      </c>
      <c r="AS16" s="19">
        <v>2.2635427355036E-2</v>
      </c>
      <c r="AT16" s="19">
        <v>2.11615369572048E-2</v>
      </c>
      <c r="AU16" s="19"/>
      <c r="AV16" s="19">
        <v>6.2021411593893303E-3</v>
      </c>
      <c r="AW16" s="19">
        <v>2.18542538626985E-2</v>
      </c>
      <c r="AX16" s="19">
        <v>2.7007157702843999E-2</v>
      </c>
      <c r="AY16" s="19"/>
      <c r="AZ16" s="19">
        <v>2.2215249024869901E-2</v>
      </c>
      <c r="BA16" s="19">
        <v>7.4079616148162095E-2</v>
      </c>
    </row>
    <row r="17" spans="2:2" x14ac:dyDescent="0.35">
      <c r="B17" s="16"/>
    </row>
    <row r="18" spans="2:2" x14ac:dyDescent="0.35">
      <c r="B18" t="s">
        <v>87</v>
      </c>
    </row>
    <row r="19" spans="2:2" x14ac:dyDescent="0.35">
      <c r="B19" t="s">
        <v>88</v>
      </c>
    </row>
    <row r="21" spans="2:2" x14ac:dyDescent="0.35">
      <c r="B21" s="8" t="str">
        <f>HYPERLINK("#'Contents'!A1", "Return to Contents")</f>
        <v>Return to Contents</v>
      </c>
    </row>
  </sheetData>
  <mergeCells count="10">
    <mergeCell ref="AN5:AP5"/>
    <mergeCell ref="AR5:AT5"/>
    <mergeCell ref="AV5:AX5"/>
    <mergeCell ref="AZ5:BA5"/>
    <mergeCell ref="D2:AT2"/>
    <mergeCell ref="D5:E5"/>
    <mergeCell ref="G5:L5"/>
    <mergeCell ref="N5:O5"/>
    <mergeCell ref="Q5:AE5"/>
    <mergeCell ref="AG5:AL5"/>
  </mergeCells>
  <pageMargins left="0.7" right="0.7" top="0.75" bottom="0.75" header="0.3" footer="0.3"/>
  <pageSetup paperSize="9" orientation="portrait" horizontalDpi="300" verticalDpi="300"/>
  <drawing r:id="rId1"/>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dimension ref="B2:BA16"/>
  <sheetViews>
    <sheetView showGridLines="0" workbookViewId="0">
      <pane xSplit="2" topLeftCell="V1" activePane="topRight" state="frozen"/>
      <selection activeCell="B19" sqref="B19"/>
      <selection pane="topRight" activeCell="AG9" sqref="AG9"/>
    </sheetView>
  </sheetViews>
  <sheetFormatPr defaultColWidth="11.54296875" defaultRowHeight="14.5" x14ac:dyDescent="0.35"/>
  <cols>
    <col min="2" max="2" width="25.6328125" customWidth="1"/>
    <col min="3" max="5" width="10.6328125" customWidth="1"/>
    <col min="6" max="6" width="2.1796875" customWidth="1"/>
    <col min="7" max="12" width="10.6328125" customWidth="1"/>
    <col min="13" max="13" width="2.1796875" customWidth="1"/>
    <col min="14" max="15" width="10.6328125" customWidth="1"/>
    <col min="16" max="16" width="2.1796875" customWidth="1"/>
    <col min="17" max="31" width="10.6328125" customWidth="1"/>
    <col min="32" max="32" width="2.1796875" customWidth="1"/>
    <col min="33" max="38" width="10.6328125" customWidth="1"/>
    <col min="39" max="39" width="2.1796875" customWidth="1"/>
    <col min="40" max="42" width="10.6328125" customWidth="1"/>
    <col min="43" max="43" width="2.1796875" customWidth="1"/>
    <col min="44" max="46" width="10.6328125" customWidth="1"/>
    <col min="47" max="47" width="2.1796875" customWidth="1"/>
    <col min="48" max="50" width="10.6328125" customWidth="1"/>
    <col min="51" max="51" width="2.1796875" customWidth="1"/>
    <col min="52" max="53" width="10.6328125" customWidth="1"/>
    <col min="54" max="54" width="2.1796875" customWidth="1"/>
  </cols>
  <sheetData>
    <row r="2" spans="2:53" ht="40" customHeight="1" x14ac:dyDescent="0.35">
      <c r="D2" s="28" t="s">
        <v>131</v>
      </c>
      <c r="E2" s="24"/>
      <c r="F2" s="24"/>
      <c r="G2" s="24"/>
      <c r="H2" s="24"/>
      <c r="I2" s="24"/>
      <c r="J2" s="24"/>
      <c r="K2" s="24"/>
      <c r="L2" s="24"/>
      <c r="M2" s="24"/>
      <c r="N2" s="24"/>
      <c r="O2" s="24"/>
      <c r="P2" s="24"/>
      <c r="Q2" s="24"/>
      <c r="R2" s="24"/>
      <c r="S2" s="24"/>
      <c r="T2" s="24"/>
      <c r="U2" s="24"/>
      <c r="V2" s="24"/>
      <c r="W2" s="24"/>
      <c r="X2" s="24"/>
      <c r="Y2" s="24"/>
      <c r="Z2" s="24"/>
      <c r="AA2" s="24"/>
      <c r="AB2" s="24"/>
      <c r="AC2" s="24"/>
      <c r="AD2" s="24"/>
      <c r="AE2" s="24"/>
      <c r="AF2" s="24"/>
      <c r="AG2" s="24"/>
      <c r="AH2" s="24"/>
      <c r="AI2" s="24"/>
      <c r="AJ2" s="24"/>
      <c r="AK2" s="24"/>
      <c r="AL2" s="24"/>
      <c r="AM2" s="24"/>
      <c r="AN2" s="24"/>
      <c r="AO2" s="24"/>
      <c r="AP2" s="24"/>
      <c r="AQ2" s="24"/>
      <c r="AR2" s="24"/>
      <c r="AS2" s="24"/>
      <c r="AT2" s="24"/>
    </row>
    <row r="5" spans="2:53" ht="30" customHeight="1" x14ac:dyDescent="0.35">
      <c r="B5" s="15"/>
      <c r="C5" s="15"/>
      <c r="D5" s="27" t="s">
        <v>56</v>
      </c>
      <c r="E5" s="27"/>
      <c r="F5" s="15"/>
      <c r="G5" s="27" t="s">
        <v>57</v>
      </c>
      <c r="H5" s="27"/>
      <c r="I5" s="27"/>
      <c r="J5" s="27"/>
      <c r="K5" s="27"/>
      <c r="L5" s="27"/>
      <c r="M5" s="15"/>
      <c r="N5" s="27" t="s">
        <v>58</v>
      </c>
      <c r="O5" s="27"/>
      <c r="P5" s="15"/>
      <c r="Q5" s="27" t="s">
        <v>59</v>
      </c>
      <c r="R5" s="27"/>
      <c r="S5" s="27"/>
      <c r="T5" s="27"/>
      <c r="U5" s="27"/>
      <c r="V5" s="27"/>
      <c r="W5" s="27"/>
      <c r="X5" s="27"/>
      <c r="Y5" s="27"/>
      <c r="Z5" s="27"/>
      <c r="AA5" s="27"/>
      <c r="AB5" s="27"/>
      <c r="AC5" s="27"/>
      <c r="AD5" s="27"/>
      <c r="AE5" s="27"/>
      <c r="AF5" s="15"/>
      <c r="AG5" s="27" t="s">
        <v>60</v>
      </c>
      <c r="AH5" s="27"/>
      <c r="AI5" s="27"/>
      <c r="AJ5" s="27"/>
      <c r="AK5" s="27"/>
      <c r="AL5" s="27"/>
      <c r="AM5" s="15"/>
      <c r="AN5" s="27" t="s">
        <v>61</v>
      </c>
      <c r="AO5" s="27"/>
      <c r="AP5" s="27"/>
      <c r="AQ5" s="15"/>
      <c r="AR5" s="27" t="s">
        <v>62</v>
      </c>
      <c r="AS5" s="27"/>
      <c r="AT5" s="27"/>
      <c r="AU5" s="15"/>
      <c r="AV5" s="27" t="s">
        <v>63</v>
      </c>
      <c r="AW5" s="27"/>
      <c r="AX5" s="27"/>
      <c r="AY5" s="15"/>
      <c r="AZ5" s="27" t="s">
        <v>64</v>
      </c>
      <c r="BA5" s="27"/>
    </row>
    <row r="6" spans="2:53" ht="33" customHeight="1" x14ac:dyDescent="0.35">
      <c r="B6" t="s">
        <v>13</v>
      </c>
      <c r="C6" s="9" t="s">
        <v>14</v>
      </c>
      <c r="D6" s="12" t="s">
        <v>15</v>
      </c>
      <c r="E6" s="12" t="s">
        <v>16</v>
      </c>
      <c r="G6" s="12" t="s">
        <v>19</v>
      </c>
      <c r="H6" s="12" t="s">
        <v>20</v>
      </c>
      <c r="I6" s="12" t="s">
        <v>21</v>
      </c>
      <c r="J6" s="12" t="s">
        <v>22</v>
      </c>
      <c r="K6" s="12" t="s">
        <v>23</v>
      </c>
      <c r="L6" s="12" t="s">
        <v>24</v>
      </c>
      <c r="N6" s="12" t="s">
        <v>25</v>
      </c>
      <c r="O6" s="12" t="s">
        <v>26</v>
      </c>
      <c r="Q6" s="12" t="s">
        <v>27</v>
      </c>
      <c r="R6" s="12" t="s">
        <v>28</v>
      </c>
      <c r="S6" s="12" t="s">
        <v>29</v>
      </c>
      <c r="T6" s="12" t="s">
        <v>30</v>
      </c>
      <c r="U6" s="12" t="s">
        <v>31</v>
      </c>
      <c r="V6" s="12" t="s">
        <v>32</v>
      </c>
      <c r="W6" s="12" t="s">
        <v>33</v>
      </c>
      <c r="X6" s="12" t="s">
        <v>34</v>
      </c>
      <c r="Y6" s="12" t="s">
        <v>35</v>
      </c>
      <c r="Z6" s="12" t="s">
        <v>36</v>
      </c>
      <c r="AA6" s="12" t="s">
        <v>37</v>
      </c>
      <c r="AB6" s="12" t="s">
        <v>38</v>
      </c>
      <c r="AC6" s="12" t="s">
        <v>39</v>
      </c>
      <c r="AD6" s="12" t="s">
        <v>40</v>
      </c>
      <c r="AE6" s="12" t="s">
        <v>41</v>
      </c>
      <c r="AG6" s="12" t="s">
        <v>42</v>
      </c>
      <c r="AH6" s="12" t="s">
        <v>43</v>
      </c>
      <c r="AI6" s="12" t="s">
        <v>44</v>
      </c>
      <c r="AJ6" s="12" t="s">
        <v>45</v>
      </c>
      <c r="AK6" s="12" t="s">
        <v>46</v>
      </c>
      <c r="AL6" s="12" t="s">
        <v>47</v>
      </c>
      <c r="AN6" s="12" t="s">
        <v>48</v>
      </c>
      <c r="AO6" s="12" t="s">
        <v>49</v>
      </c>
      <c r="AP6" s="12" t="s">
        <v>50</v>
      </c>
      <c r="AR6" s="12" t="s">
        <v>51</v>
      </c>
      <c r="AS6" s="12" t="s">
        <v>52</v>
      </c>
      <c r="AT6" s="12" t="s">
        <v>53</v>
      </c>
      <c r="AV6" s="12" t="s">
        <v>51</v>
      </c>
      <c r="AW6" s="12" t="s">
        <v>52</v>
      </c>
      <c r="AX6" s="12" t="s">
        <v>53</v>
      </c>
      <c r="AZ6" s="12" t="s">
        <v>54</v>
      </c>
      <c r="BA6" s="12" t="s">
        <v>55</v>
      </c>
    </row>
    <row r="7" spans="2:53" ht="30" customHeight="1" x14ac:dyDescent="0.35">
      <c r="B7" s="10" t="s">
        <v>17</v>
      </c>
      <c r="C7" s="10">
        <v>2053</v>
      </c>
      <c r="D7" s="10">
        <v>938</v>
      </c>
      <c r="E7" s="10">
        <v>1112</v>
      </c>
      <c r="F7" s="10"/>
      <c r="G7" s="10">
        <v>192</v>
      </c>
      <c r="H7" s="10">
        <v>236</v>
      </c>
      <c r="I7" s="10">
        <v>325</v>
      </c>
      <c r="J7" s="10">
        <v>380</v>
      </c>
      <c r="K7" s="10">
        <v>348</v>
      </c>
      <c r="L7" s="10">
        <v>572</v>
      </c>
      <c r="M7" s="10"/>
      <c r="N7" s="10">
        <v>1161</v>
      </c>
      <c r="O7" s="10">
        <v>892</v>
      </c>
      <c r="P7" s="10"/>
      <c r="Q7" s="10">
        <v>175</v>
      </c>
      <c r="R7" s="10">
        <v>152</v>
      </c>
      <c r="S7" s="10">
        <v>180</v>
      </c>
      <c r="T7" s="10">
        <v>273</v>
      </c>
      <c r="U7" s="10">
        <v>217</v>
      </c>
      <c r="V7" s="10">
        <v>227</v>
      </c>
      <c r="W7" s="10">
        <v>175</v>
      </c>
      <c r="X7" s="10">
        <v>143</v>
      </c>
      <c r="Y7" s="10">
        <v>108</v>
      </c>
      <c r="Z7" s="10">
        <v>153</v>
      </c>
      <c r="AA7" s="10">
        <v>79</v>
      </c>
      <c r="AB7" s="10">
        <v>54</v>
      </c>
      <c r="AC7" s="10">
        <v>25</v>
      </c>
      <c r="AD7" s="10">
        <v>17</v>
      </c>
      <c r="AE7" s="10">
        <v>34</v>
      </c>
      <c r="AF7" s="10"/>
      <c r="AG7" s="10">
        <v>204</v>
      </c>
      <c r="AH7" s="10">
        <v>344</v>
      </c>
      <c r="AI7" s="10">
        <v>158</v>
      </c>
      <c r="AJ7" s="10">
        <v>186</v>
      </c>
      <c r="AK7" s="10">
        <v>197</v>
      </c>
      <c r="AL7" s="10">
        <v>511</v>
      </c>
      <c r="AM7" s="10"/>
      <c r="AN7" s="10">
        <v>571</v>
      </c>
      <c r="AO7" s="10">
        <v>447</v>
      </c>
      <c r="AP7" s="10">
        <v>778</v>
      </c>
      <c r="AQ7" s="10"/>
      <c r="AR7" s="10">
        <v>150</v>
      </c>
      <c r="AS7" s="10">
        <v>698</v>
      </c>
      <c r="AT7" s="10">
        <v>1093</v>
      </c>
      <c r="AU7" s="10"/>
      <c r="AV7" s="10">
        <v>166</v>
      </c>
      <c r="AW7" s="10">
        <v>999</v>
      </c>
      <c r="AX7" s="10">
        <v>770</v>
      </c>
      <c r="AY7" s="10"/>
      <c r="AZ7" s="10">
        <v>1177</v>
      </c>
      <c r="BA7" s="10">
        <v>876</v>
      </c>
    </row>
    <row r="8" spans="2:53" ht="30" customHeight="1" x14ac:dyDescent="0.35">
      <c r="B8" s="11" t="s">
        <v>18</v>
      </c>
      <c r="C8" s="11">
        <v>2053</v>
      </c>
      <c r="D8" s="11">
        <v>974</v>
      </c>
      <c r="E8" s="11">
        <v>1075</v>
      </c>
      <c r="F8" s="11"/>
      <c r="G8" s="11">
        <v>212</v>
      </c>
      <c r="H8" s="11">
        <v>302</v>
      </c>
      <c r="I8" s="11">
        <v>326</v>
      </c>
      <c r="J8" s="11">
        <v>348</v>
      </c>
      <c r="K8" s="11">
        <v>329</v>
      </c>
      <c r="L8" s="11">
        <v>535</v>
      </c>
      <c r="M8" s="11"/>
      <c r="N8" s="11">
        <v>815</v>
      </c>
      <c r="O8" s="11">
        <v>1238</v>
      </c>
      <c r="P8" s="11"/>
      <c r="Q8" s="11">
        <v>198</v>
      </c>
      <c r="R8" s="11">
        <v>168</v>
      </c>
      <c r="S8" s="11">
        <v>195</v>
      </c>
      <c r="T8" s="11">
        <v>305</v>
      </c>
      <c r="U8" s="11">
        <v>213</v>
      </c>
      <c r="V8" s="11">
        <v>216</v>
      </c>
      <c r="W8" s="11">
        <v>164</v>
      </c>
      <c r="X8" s="11">
        <v>141</v>
      </c>
      <c r="Y8" s="11">
        <v>99</v>
      </c>
      <c r="Z8" s="11">
        <v>138</v>
      </c>
      <c r="AA8" s="11">
        <v>69</v>
      </c>
      <c r="AB8" s="11">
        <v>45</v>
      </c>
      <c r="AC8" s="11">
        <v>22</v>
      </c>
      <c r="AD8" s="11">
        <v>15</v>
      </c>
      <c r="AE8" s="11">
        <v>27</v>
      </c>
      <c r="AF8" s="11"/>
      <c r="AG8" s="11">
        <v>192</v>
      </c>
      <c r="AH8" s="11">
        <v>330</v>
      </c>
      <c r="AI8" s="11">
        <v>179</v>
      </c>
      <c r="AJ8" s="11">
        <v>173</v>
      </c>
      <c r="AK8" s="11">
        <v>196</v>
      </c>
      <c r="AL8" s="11">
        <v>533</v>
      </c>
      <c r="AM8" s="11"/>
      <c r="AN8" s="11">
        <v>569</v>
      </c>
      <c r="AO8" s="11">
        <v>467</v>
      </c>
      <c r="AP8" s="11">
        <v>751</v>
      </c>
      <c r="AQ8" s="11"/>
      <c r="AR8" s="11">
        <v>162</v>
      </c>
      <c r="AS8" s="11">
        <v>689</v>
      </c>
      <c r="AT8" s="11">
        <v>1078</v>
      </c>
      <c r="AU8" s="11"/>
      <c r="AV8" s="11">
        <v>182</v>
      </c>
      <c r="AW8" s="11">
        <v>976</v>
      </c>
      <c r="AX8" s="11">
        <v>765</v>
      </c>
      <c r="AY8" s="11"/>
      <c r="AZ8" s="11">
        <v>1171</v>
      </c>
      <c r="BA8" s="11">
        <v>882</v>
      </c>
    </row>
    <row r="9" spans="2:53" ht="43.5" x14ac:dyDescent="0.35">
      <c r="B9" s="18" t="s">
        <v>128</v>
      </c>
      <c r="C9" s="17">
        <v>0.25510757328384898</v>
      </c>
      <c r="D9" s="17">
        <v>0.30332211627795402</v>
      </c>
      <c r="E9" s="17">
        <v>0.21035206490347799</v>
      </c>
      <c r="F9" s="17"/>
      <c r="G9" s="17">
        <v>0.22658063892974001</v>
      </c>
      <c r="H9" s="17">
        <v>0.28131787464089197</v>
      </c>
      <c r="I9" s="17">
        <v>0.27823917254785402</v>
      </c>
      <c r="J9" s="17">
        <v>0.20865066855182099</v>
      </c>
      <c r="K9" s="17">
        <v>0.243841147312025</v>
      </c>
      <c r="L9" s="17">
        <v>0.27472050512337598</v>
      </c>
      <c r="M9" s="17"/>
      <c r="N9" s="17">
        <v>0.280789167289894</v>
      </c>
      <c r="O9" s="17">
        <v>0.238200869421692</v>
      </c>
      <c r="P9" s="17"/>
      <c r="Q9" s="17">
        <v>0.250822084750354</v>
      </c>
      <c r="R9" s="17">
        <v>0.225398806852077</v>
      </c>
      <c r="S9" s="17">
        <v>0.22281789598274901</v>
      </c>
      <c r="T9" s="17">
        <v>0.19324536284841001</v>
      </c>
      <c r="U9" s="17">
        <v>0.20059206343406799</v>
      </c>
      <c r="V9" s="17">
        <v>0.26512204001369</v>
      </c>
      <c r="W9" s="17">
        <v>0.333511604177264</v>
      </c>
      <c r="X9" s="17">
        <v>0.29275552999820398</v>
      </c>
      <c r="Y9" s="17">
        <v>0.29861588514557302</v>
      </c>
      <c r="Z9" s="17">
        <v>0.33617138607239</v>
      </c>
      <c r="AA9" s="17">
        <v>0.242937759482243</v>
      </c>
      <c r="AB9" s="17">
        <v>0.29534416349977799</v>
      </c>
      <c r="AC9" s="17">
        <v>0.36457959433333398</v>
      </c>
      <c r="AD9" s="17">
        <v>0.49450984950930399</v>
      </c>
      <c r="AE9" s="17">
        <v>0.291212947314343</v>
      </c>
      <c r="AF9" s="17"/>
      <c r="AG9" s="17">
        <v>0.36470023198649498</v>
      </c>
      <c r="AH9" s="17">
        <v>0.17807274710109</v>
      </c>
      <c r="AI9" s="17">
        <v>0.31503169924312902</v>
      </c>
      <c r="AJ9" s="17">
        <v>0.388629039224613</v>
      </c>
      <c r="AK9" s="17">
        <v>0.29885063683817897</v>
      </c>
      <c r="AL9" s="17">
        <v>0.155717210138929</v>
      </c>
      <c r="AM9" s="17"/>
      <c r="AN9" s="17">
        <v>0.341234789727827</v>
      </c>
      <c r="AO9" s="17">
        <v>0.26221228671299401</v>
      </c>
      <c r="AP9" s="17">
        <v>0.23775954099295599</v>
      </c>
      <c r="AQ9" s="17"/>
      <c r="AR9" s="17">
        <v>0.44009169469658899</v>
      </c>
      <c r="AS9" s="17">
        <v>0.32999904504962901</v>
      </c>
      <c r="AT9" s="17">
        <v>0.194998524772834</v>
      </c>
      <c r="AU9" s="17"/>
      <c r="AV9" s="17">
        <v>0.43867086679052297</v>
      </c>
      <c r="AW9" s="17">
        <v>0.26959117566072699</v>
      </c>
      <c r="AX9" s="17">
        <v>0.20660715473944</v>
      </c>
      <c r="AY9" s="17"/>
      <c r="AZ9" s="17">
        <v>0.30996588105780498</v>
      </c>
      <c r="BA9" s="17">
        <v>0.18231764754570501</v>
      </c>
    </row>
    <row r="10" spans="2:53" ht="43.5" x14ac:dyDescent="0.35">
      <c r="B10" s="18" t="s">
        <v>129</v>
      </c>
      <c r="C10" s="17">
        <v>0.58516853157767101</v>
      </c>
      <c r="D10" s="17">
        <v>0.59301947004379496</v>
      </c>
      <c r="E10" s="17">
        <v>0.57855964156040496</v>
      </c>
      <c r="F10" s="17"/>
      <c r="G10" s="17">
        <v>0.61462746466808904</v>
      </c>
      <c r="H10" s="17">
        <v>0.59597627134761899</v>
      </c>
      <c r="I10" s="17">
        <v>0.57507951245898803</v>
      </c>
      <c r="J10" s="17">
        <v>0.60219447756497502</v>
      </c>
      <c r="K10" s="17">
        <v>0.60239720990227597</v>
      </c>
      <c r="L10" s="17">
        <v>0.55183984223694305</v>
      </c>
      <c r="M10" s="17"/>
      <c r="N10" s="17">
        <v>0.58047826893632004</v>
      </c>
      <c r="O10" s="17">
        <v>0.58825622471285499</v>
      </c>
      <c r="P10" s="17"/>
      <c r="Q10" s="17">
        <v>0.55940778305882999</v>
      </c>
      <c r="R10" s="17">
        <v>0.56892675740421805</v>
      </c>
      <c r="S10" s="17">
        <v>0.57280258623855695</v>
      </c>
      <c r="T10" s="17">
        <v>0.64483273846863398</v>
      </c>
      <c r="U10" s="17">
        <v>0.61536802131535095</v>
      </c>
      <c r="V10" s="17">
        <v>0.53840645012624599</v>
      </c>
      <c r="W10" s="17">
        <v>0.53088308356307201</v>
      </c>
      <c r="X10" s="17">
        <v>0.59871272597785097</v>
      </c>
      <c r="Y10" s="17">
        <v>0.55711590081088902</v>
      </c>
      <c r="Z10" s="17">
        <v>0.59116736238150103</v>
      </c>
      <c r="AA10" s="17">
        <v>0.61582987873637096</v>
      </c>
      <c r="AB10" s="17">
        <v>0.67723792736054</v>
      </c>
      <c r="AC10" s="17">
        <v>0.60917590570687496</v>
      </c>
      <c r="AD10" s="17">
        <v>0.50549015049069601</v>
      </c>
      <c r="AE10" s="17">
        <v>0.53583187090725304</v>
      </c>
      <c r="AF10" s="17"/>
      <c r="AG10" s="17">
        <v>0.48967578381655802</v>
      </c>
      <c r="AH10" s="17">
        <v>0.73956126669895506</v>
      </c>
      <c r="AI10" s="17">
        <v>0.60054282220363298</v>
      </c>
      <c r="AJ10" s="17">
        <v>0.47913105974596898</v>
      </c>
      <c r="AK10" s="17">
        <v>0.58972346037312595</v>
      </c>
      <c r="AL10" s="17">
        <v>0.61080211284173302</v>
      </c>
      <c r="AM10" s="17"/>
      <c r="AN10" s="17">
        <v>0.521282564221907</v>
      </c>
      <c r="AO10" s="17">
        <v>0.59089328210728298</v>
      </c>
      <c r="AP10" s="17">
        <v>0.66066878157253295</v>
      </c>
      <c r="AQ10" s="17"/>
      <c r="AR10" s="17">
        <v>0.45945457260149403</v>
      </c>
      <c r="AS10" s="17">
        <v>0.536479144234566</v>
      </c>
      <c r="AT10" s="17">
        <v>0.66736462712336397</v>
      </c>
      <c r="AU10" s="17"/>
      <c r="AV10" s="17">
        <v>0.49374989046180201</v>
      </c>
      <c r="AW10" s="17">
        <v>0.58159179369996805</v>
      </c>
      <c r="AX10" s="17">
        <v>0.65636131295906797</v>
      </c>
      <c r="AY10" s="17"/>
      <c r="AZ10" s="17">
        <v>0.54924473641746896</v>
      </c>
      <c r="BA10" s="17">
        <v>0.63283479195008496</v>
      </c>
    </row>
    <row r="11" spans="2:53" x14ac:dyDescent="0.35">
      <c r="B11" s="18" t="s">
        <v>130</v>
      </c>
      <c r="C11" s="19">
        <v>0.15972389513848001</v>
      </c>
      <c r="D11" s="19">
        <v>0.103658413678252</v>
      </c>
      <c r="E11" s="19">
        <v>0.21108829353611799</v>
      </c>
      <c r="F11" s="19"/>
      <c r="G11" s="19">
        <v>0.15879189640217101</v>
      </c>
      <c r="H11" s="19">
        <v>0.12270585401148799</v>
      </c>
      <c r="I11" s="19">
        <v>0.14668131499315801</v>
      </c>
      <c r="J11" s="19">
        <v>0.18915485388320299</v>
      </c>
      <c r="K11" s="19">
        <v>0.15376164278569901</v>
      </c>
      <c r="L11" s="19">
        <v>0.173439652639681</v>
      </c>
      <c r="M11" s="19"/>
      <c r="N11" s="19">
        <v>0.13873256377378601</v>
      </c>
      <c r="O11" s="19">
        <v>0.17354290586545301</v>
      </c>
      <c r="P11" s="19"/>
      <c r="Q11" s="19">
        <v>0.18977013219081601</v>
      </c>
      <c r="R11" s="19">
        <v>0.205674435743705</v>
      </c>
      <c r="S11" s="19">
        <v>0.20437951777869401</v>
      </c>
      <c r="T11" s="19">
        <v>0.16192189868295601</v>
      </c>
      <c r="U11" s="19">
        <v>0.184039915250581</v>
      </c>
      <c r="V11" s="19">
        <v>0.19647150986006401</v>
      </c>
      <c r="W11" s="19">
        <v>0.13560531225966399</v>
      </c>
      <c r="X11" s="19">
        <v>0.108531744023946</v>
      </c>
      <c r="Y11" s="19">
        <v>0.14426821404353801</v>
      </c>
      <c r="Z11" s="19">
        <v>7.2661251546108696E-2</v>
      </c>
      <c r="AA11" s="19">
        <v>0.14123236178138601</v>
      </c>
      <c r="AB11" s="19">
        <v>2.7417909139682398E-2</v>
      </c>
      <c r="AC11" s="19">
        <v>2.62444999597902E-2</v>
      </c>
      <c r="AD11" s="19">
        <v>0</v>
      </c>
      <c r="AE11" s="19">
        <v>0.17295518177840499</v>
      </c>
      <c r="AF11" s="19"/>
      <c r="AG11" s="19">
        <v>0.145623984196947</v>
      </c>
      <c r="AH11" s="19">
        <v>8.2365986199954902E-2</v>
      </c>
      <c r="AI11" s="19">
        <v>8.4425478553237496E-2</v>
      </c>
      <c r="AJ11" s="19">
        <v>0.13223990102941799</v>
      </c>
      <c r="AK11" s="19">
        <v>0.11142590278869501</v>
      </c>
      <c r="AL11" s="19">
        <v>0.233480677019338</v>
      </c>
      <c r="AM11" s="19"/>
      <c r="AN11" s="19">
        <v>0.137482646050266</v>
      </c>
      <c r="AO11" s="19">
        <v>0.14689443117972301</v>
      </c>
      <c r="AP11" s="19">
        <v>0.101571677434511</v>
      </c>
      <c r="AQ11" s="19"/>
      <c r="AR11" s="19">
        <v>0.100453732701917</v>
      </c>
      <c r="AS11" s="19">
        <v>0.13352181071580499</v>
      </c>
      <c r="AT11" s="19">
        <v>0.137636848103802</v>
      </c>
      <c r="AU11" s="19"/>
      <c r="AV11" s="19">
        <v>6.7579242747675405E-2</v>
      </c>
      <c r="AW11" s="19">
        <v>0.14881703063930499</v>
      </c>
      <c r="AX11" s="19">
        <v>0.13703153230149201</v>
      </c>
      <c r="AY11" s="19"/>
      <c r="AZ11" s="19">
        <v>0.140789382524726</v>
      </c>
      <c r="BA11" s="19">
        <v>0.184847560504211</v>
      </c>
    </row>
    <row r="12" spans="2:53" x14ac:dyDescent="0.35">
      <c r="B12" s="16"/>
    </row>
    <row r="13" spans="2:53" x14ac:dyDescent="0.35">
      <c r="B13" t="s">
        <v>87</v>
      </c>
    </row>
    <row r="14" spans="2:53" x14ac:dyDescent="0.35">
      <c r="B14" t="s">
        <v>88</v>
      </c>
    </row>
    <row r="16" spans="2:53" x14ac:dyDescent="0.35">
      <c r="B16" s="8" t="str">
        <f>HYPERLINK("#'Contents'!A1", "Return to Contents")</f>
        <v>Return to Contents</v>
      </c>
    </row>
  </sheetData>
  <mergeCells count="10">
    <mergeCell ref="AN5:AP5"/>
    <mergeCell ref="AR5:AT5"/>
    <mergeCell ref="AV5:AX5"/>
    <mergeCell ref="AZ5:BA5"/>
    <mergeCell ref="D2:AT2"/>
    <mergeCell ref="D5:E5"/>
    <mergeCell ref="G5:L5"/>
    <mergeCell ref="N5:O5"/>
    <mergeCell ref="Q5:AE5"/>
    <mergeCell ref="AG5:AL5"/>
  </mergeCells>
  <pageMargins left="0.7" right="0.7" top="0.75" bottom="0.75" header="0.3" footer="0.3"/>
  <pageSetup paperSize="9" orientation="portrait" horizontalDpi="300" verticalDpi="300"/>
  <drawing r:id="rId1"/>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000-000000000000}">
  <dimension ref="B2:BA23"/>
  <sheetViews>
    <sheetView showGridLines="0" workbookViewId="0">
      <pane xSplit="2" topLeftCell="G1" activePane="topRight" state="frozen"/>
      <selection activeCell="B19" sqref="B19"/>
      <selection pane="topRight" activeCell="AH12" sqref="AH12"/>
    </sheetView>
  </sheetViews>
  <sheetFormatPr defaultColWidth="11.54296875" defaultRowHeight="14.5" x14ac:dyDescent="0.35"/>
  <cols>
    <col min="2" max="2" width="25.6328125" customWidth="1"/>
    <col min="3" max="5" width="10.6328125" customWidth="1"/>
    <col min="6" max="6" width="2.1796875" customWidth="1"/>
    <col min="7" max="12" width="10.6328125" customWidth="1"/>
    <col min="13" max="13" width="2.1796875" customWidth="1"/>
    <col min="14" max="15" width="10.6328125" customWidth="1"/>
    <col min="16" max="16" width="2.1796875" customWidth="1"/>
    <col min="17" max="31" width="10.6328125" customWidth="1"/>
    <col min="32" max="32" width="2.1796875" customWidth="1"/>
    <col min="33" max="38" width="10.6328125" customWidth="1"/>
    <col min="39" max="39" width="2.1796875" customWidth="1"/>
    <col min="40" max="42" width="10.6328125" customWidth="1"/>
    <col min="43" max="43" width="2.1796875" customWidth="1"/>
    <col min="44" max="46" width="10.6328125" customWidth="1"/>
    <col min="47" max="47" width="2.1796875" customWidth="1"/>
    <col min="48" max="50" width="10.6328125" customWidth="1"/>
    <col min="51" max="51" width="2.1796875" customWidth="1"/>
    <col min="52" max="53" width="10.6328125" customWidth="1"/>
    <col min="54" max="54" width="2.1796875" customWidth="1"/>
  </cols>
  <sheetData>
    <row r="2" spans="2:53" ht="40" customHeight="1" x14ac:dyDescent="0.35">
      <c r="D2" s="28" t="s">
        <v>140</v>
      </c>
      <c r="E2" s="24"/>
      <c r="F2" s="24"/>
      <c r="G2" s="24"/>
      <c r="H2" s="24"/>
      <c r="I2" s="24"/>
      <c r="J2" s="24"/>
      <c r="K2" s="24"/>
      <c r="L2" s="24"/>
      <c r="M2" s="24"/>
      <c r="N2" s="24"/>
      <c r="O2" s="24"/>
      <c r="P2" s="24"/>
      <c r="Q2" s="24"/>
      <c r="R2" s="24"/>
      <c r="S2" s="24"/>
      <c r="T2" s="24"/>
      <c r="U2" s="24"/>
      <c r="V2" s="24"/>
      <c r="W2" s="24"/>
      <c r="X2" s="24"/>
      <c r="Y2" s="24"/>
      <c r="Z2" s="24"/>
      <c r="AA2" s="24"/>
      <c r="AB2" s="24"/>
      <c r="AC2" s="24"/>
      <c r="AD2" s="24"/>
      <c r="AE2" s="24"/>
      <c r="AF2" s="24"/>
      <c r="AG2" s="24"/>
      <c r="AH2" s="24"/>
      <c r="AI2" s="24"/>
      <c r="AJ2" s="24"/>
      <c r="AK2" s="24"/>
      <c r="AL2" s="24"/>
      <c r="AM2" s="24"/>
      <c r="AN2" s="24"/>
      <c r="AO2" s="24"/>
      <c r="AP2" s="24"/>
      <c r="AQ2" s="24"/>
      <c r="AR2" s="24"/>
      <c r="AS2" s="24"/>
      <c r="AT2" s="24"/>
    </row>
    <row r="5" spans="2:53" ht="30" customHeight="1" x14ac:dyDescent="0.35">
      <c r="B5" s="15"/>
      <c r="C5" s="15"/>
      <c r="D5" s="27" t="s">
        <v>56</v>
      </c>
      <c r="E5" s="27"/>
      <c r="F5" s="15"/>
      <c r="G5" s="27" t="s">
        <v>57</v>
      </c>
      <c r="H5" s="27"/>
      <c r="I5" s="27"/>
      <c r="J5" s="27"/>
      <c r="K5" s="27"/>
      <c r="L5" s="27"/>
      <c r="M5" s="15"/>
      <c r="N5" s="27" t="s">
        <v>58</v>
      </c>
      <c r="O5" s="27"/>
      <c r="P5" s="15"/>
      <c r="Q5" s="27" t="s">
        <v>59</v>
      </c>
      <c r="R5" s="27"/>
      <c r="S5" s="27"/>
      <c r="T5" s="27"/>
      <c r="U5" s="27"/>
      <c r="V5" s="27"/>
      <c r="W5" s="27"/>
      <c r="X5" s="27"/>
      <c r="Y5" s="27"/>
      <c r="Z5" s="27"/>
      <c r="AA5" s="27"/>
      <c r="AB5" s="27"/>
      <c r="AC5" s="27"/>
      <c r="AD5" s="27"/>
      <c r="AE5" s="27"/>
      <c r="AF5" s="15"/>
      <c r="AG5" s="27" t="s">
        <v>60</v>
      </c>
      <c r="AH5" s="27"/>
      <c r="AI5" s="27"/>
      <c r="AJ5" s="27"/>
      <c r="AK5" s="27"/>
      <c r="AL5" s="27"/>
      <c r="AM5" s="15"/>
      <c r="AN5" s="27" t="s">
        <v>61</v>
      </c>
      <c r="AO5" s="27"/>
      <c r="AP5" s="27"/>
      <c r="AQ5" s="15"/>
      <c r="AR5" s="27" t="s">
        <v>62</v>
      </c>
      <c r="AS5" s="27"/>
      <c r="AT5" s="27"/>
      <c r="AU5" s="15"/>
      <c r="AV5" s="27" t="s">
        <v>63</v>
      </c>
      <c r="AW5" s="27"/>
      <c r="AX5" s="27"/>
      <c r="AY5" s="15"/>
      <c r="AZ5" s="27" t="s">
        <v>64</v>
      </c>
      <c r="BA5" s="27"/>
    </row>
    <row r="6" spans="2:53" ht="33" customHeight="1" x14ac:dyDescent="0.35">
      <c r="B6" t="s">
        <v>13</v>
      </c>
      <c r="C6" s="9" t="s">
        <v>14</v>
      </c>
      <c r="D6" s="12" t="s">
        <v>15</v>
      </c>
      <c r="E6" s="12" t="s">
        <v>16</v>
      </c>
      <c r="G6" s="12" t="s">
        <v>19</v>
      </c>
      <c r="H6" s="12" t="s">
        <v>20</v>
      </c>
      <c r="I6" s="12" t="s">
        <v>21</v>
      </c>
      <c r="J6" s="12" t="s">
        <v>22</v>
      </c>
      <c r="K6" s="12" t="s">
        <v>23</v>
      </c>
      <c r="L6" s="12" t="s">
        <v>24</v>
      </c>
      <c r="N6" s="12" t="s">
        <v>25</v>
      </c>
      <c r="O6" s="12" t="s">
        <v>26</v>
      </c>
      <c r="Q6" s="12" t="s">
        <v>27</v>
      </c>
      <c r="R6" s="12" t="s">
        <v>28</v>
      </c>
      <c r="S6" s="12" t="s">
        <v>29</v>
      </c>
      <c r="T6" s="12" t="s">
        <v>30</v>
      </c>
      <c r="U6" s="12" t="s">
        <v>31</v>
      </c>
      <c r="V6" s="12" t="s">
        <v>32</v>
      </c>
      <c r="W6" s="12" t="s">
        <v>33</v>
      </c>
      <c r="X6" s="12" t="s">
        <v>34</v>
      </c>
      <c r="Y6" s="12" t="s">
        <v>35</v>
      </c>
      <c r="Z6" s="12" t="s">
        <v>36</v>
      </c>
      <c r="AA6" s="12" t="s">
        <v>37</v>
      </c>
      <c r="AB6" s="12" t="s">
        <v>38</v>
      </c>
      <c r="AC6" s="12" t="s">
        <v>39</v>
      </c>
      <c r="AD6" s="12" t="s">
        <v>40</v>
      </c>
      <c r="AE6" s="12" t="s">
        <v>41</v>
      </c>
      <c r="AG6" s="12" t="s">
        <v>42</v>
      </c>
      <c r="AH6" s="12" t="s">
        <v>43</v>
      </c>
      <c r="AI6" s="12" t="s">
        <v>44</v>
      </c>
      <c r="AJ6" s="12" t="s">
        <v>45</v>
      </c>
      <c r="AK6" s="12" t="s">
        <v>46</v>
      </c>
      <c r="AL6" s="12" t="s">
        <v>47</v>
      </c>
      <c r="AN6" s="12" t="s">
        <v>48</v>
      </c>
      <c r="AO6" s="12" t="s">
        <v>49</v>
      </c>
      <c r="AP6" s="12" t="s">
        <v>50</v>
      </c>
      <c r="AR6" s="12" t="s">
        <v>51</v>
      </c>
      <c r="AS6" s="12" t="s">
        <v>52</v>
      </c>
      <c r="AT6" s="12" t="s">
        <v>53</v>
      </c>
      <c r="AV6" s="12" t="s">
        <v>51</v>
      </c>
      <c r="AW6" s="12" t="s">
        <v>52</v>
      </c>
      <c r="AX6" s="12" t="s">
        <v>53</v>
      </c>
      <c r="AZ6" s="12" t="s">
        <v>54</v>
      </c>
      <c r="BA6" s="12" t="s">
        <v>55</v>
      </c>
    </row>
    <row r="7" spans="2:53" ht="30" customHeight="1" x14ac:dyDescent="0.35">
      <c r="B7" s="10" t="s">
        <v>17</v>
      </c>
      <c r="C7" s="10">
        <v>2053</v>
      </c>
      <c r="D7" s="10">
        <v>938</v>
      </c>
      <c r="E7" s="10">
        <v>1112</v>
      </c>
      <c r="F7" s="10"/>
      <c r="G7" s="10">
        <v>192</v>
      </c>
      <c r="H7" s="10">
        <v>236</v>
      </c>
      <c r="I7" s="10">
        <v>325</v>
      </c>
      <c r="J7" s="10">
        <v>380</v>
      </c>
      <c r="K7" s="10">
        <v>348</v>
      </c>
      <c r="L7" s="10">
        <v>572</v>
      </c>
      <c r="M7" s="10"/>
      <c r="N7" s="10">
        <v>1161</v>
      </c>
      <c r="O7" s="10">
        <v>892</v>
      </c>
      <c r="P7" s="10"/>
      <c r="Q7" s="10">
        <v>175</v>
      </c>
      <c r="R7" s="10">
        <v>152</v>
      </c>
      <c r="S7" s="10">
        <v>180</v>
      </c>
      <c r="T7" s="10">
        <v>273</v>
      </c>
      <c r="U7" s="10">
        <v>217</v>
      </c>
      <c r="V7" s="10">
        <v>227</v>
      </c>
      <c r="W7" s="10">
        <v>175</v>
      </c>
      <c r="X7" s="10">
        <v>143</v>
      </c>
      <c r="Y7" s="10">
        <v>108</v>
      </c>
      <c r="Z7" s="10">
        <v>153</v>
      </c>
      <c r="AA7" s="10">
        <v>79</v>
      </c>
      <c r="AB7" s="10">
        <v>54</v>
      </c>
      <c r="AC7" s="10">
        <v>25</v>
      </c>
      <c r="AD7" s="10">
        <v>17</v>
      </c>
      <c r="AE7" s="10">
        <v>34</v>
      </c>
      <c r="AF7" s="10"/>
      <c r="AG7" s="10">
        <v>204</v>
      </c>
      <c r="AH7" s="10">
        <v>344</v>
      </c>
      <c r="AI7" s="10">
        <v>158</v>
      </c>
      <c r="AJ7" s="10">
        <v>186</v>
      </c>
      <c r="AK7" s="10">
        <v>197</v>
      </c>
      <c r="AL7" s="10">
        <v>511</v>
      </c>
      <c r="AM7" s="10"/>
      <c r="AN7" s="10">
        <v>571</v>
      </c>
      <c r="AO7" s="10">
        <v>447</v>
      </c>
      <c r="AP7" s="10">
        <v>778</v>
      </c>
      <c r="AQ7" s="10"/>
      <c r="AR7" s="10">
        <v>150</v>
      </c>
      <c r="AS7" s="10">
        <v>698</v>
      </c>
      <c r="AT7" s="10">
        <v>1093</v>
      </c>
      <c r="AU7" s="10"/>
      <c r="AV7" s="10">
        <v>166</v>
      </c>
      <c r="AW7" s="10">
        <v>999</v>
      </c>
      <c r="AX7" s="10">
        <v>770</v>
      </c>
      <c r="AY7" s="10"/>
      <c r="AZ7" s="10">
        <v>1177</v>
      </c>
      <c r="BA7" s="10">
        <v>876</v>
      </c>
    </row>
    <row r="8" spans="2:53" ht="30" customHeight="1" x14ac:dyDescent="0.35">
      <c r="B8" s="11" t="s">
        <v>18</v>
      </c>
      <c r="C8" s="11">
        <v>2053</v>
      </c>
      <c r="D8" s="11">
        <v>974</v>
      </c>
      <c r="E8" s="11">
        <v>1075</v>
      </c>
      <c r="F8" s="11"/>
      <c r="G8" s="11">
        <v>212</v>
      </c>
      <c r="H8" s="11">
        <v>302</v>
      </c>
      <c r="I8" s="11">
        <v>326</v>
      </c>
      <c r="J8" s="11">
        <v>348</v>
      </c>
      <c r="K8" s="11">
        <v>329</v>
      </c>
      <c r="L8" s="11">
        <v>535</v>
      </c>
      <c r="M8" s="11"/>
      <c r="N8" s="11">
        <v>815</v>
      </c>
      <c r="O8" s="11">
        <v>1238</v>
      </c>
      <c r="P8" s="11"/>
      <c r="Q8" s="11">
        <v>198</v>
      </c>
      <c r="R8" s="11">
        <v>168</v>
      </c>
      <c r="S8" s="11">
        <v>195</v>
      </c>
      <c r="T8" s="11">
        <v>305</v>
      </c>
      <c r="U8" s="11">
        <v>213</v>
      </c>
      <c r="V8" s="11">
        <v>216</v>
      </c>
      <c r="W8" s="11">
        <v>164</v>
      </c>
      <c r="X8" s="11">
        <v>141</v>
      </c>
      <c r="Y8" s="11">
        <v>99</v>
      </c>
      <c r="Z8" s="11">
        <v>138</v>
      </c>
      <c r="AA8" s="11">
        <v>69</v>
      </c>
      <c r="AB8" s="11">
        <v>45</v>
      </c>
      <c r="AC8" s="11">
        <v>22</v>
      </c>
      <c r="AD8" s="11">
        <v>15</v>
      </c>
      <c r="AE8" s="11">
        <v>27</v>
      </c>
      <c r="AF8" s="11"/>
      <c r="AG8" s="11">
        <v>192</v>
      </c>
      <c r="AH8" s="11">
        <v>330</v>
      </c>
      <c r="AI8" s="11">
        <v>179</v>
      </c>
      <c r="AJ8" s="11">
        <v>173</v>
      </c>
      <c r="AK8" s="11">
        <v>196</v>
      </c>
      <c r="AL8" s="11">
        <v>533</v>
      </c>
      <c r="AM8" s="11"/>
      <c r="AN8" s="11">
        <v>569</v>
      </c>
      <c r="AO8" s="11">
        <v>467</v>
      </c>
      <c r="AP8" s="11">
        <v>751</v>
      </c>
      <c r="AQ8" s="11"/>
      <c r="AR8" s="11">
        <v>162</v>
      </c>
      <c r="AS8" s="11">
        <v>689</v>
      </c>
      <c r="AT8" s="11">
        <v>1078</v>
      </c>
      <c r="AU8" s="11"/>
      <c r="AV8" s="11">
        <v>182</v>
      </c>
      <c r="AW8" s="11">
        <v>976</v>
      </c>
      <c r="AX8" s="11">
        <v>765</v>
      </c>
      <c r="AY8" s="11"/>
      <c r="AZ8" s="11">
        <v>1171</v>
      </c>
      <c r="BA8" s="11">
        <v>882</v>
      </c>
    </row>
    <row r="9" spans="2:53" x14ac:dyDescent="0.35">
      <c r="B9" s="18" t="s">
        <v>132</v>
      </c>
      <c r="C9" s="17">
        <v>0.28525901511381202</v>
      </c>
      <c r="D9" s="17">
        <v>0.30162253954266399</v>
      </c>
      <c r="E9" s="17">
        <v>0.26787840722446599</v>
      </c>
      <c r="F9" s="17"/>
      <c r="G9" s="17">
        <v>0.33109382376479102</v>
      </c>
      <c r="H9" s="17">
        <v>0.336293963484812</v>
      </c>
      <c r="I9" s="17">
        <v>0.30620622819036902</v>
      </c>
      <c r="J9" s="17">
        <v>0.274619694440981</v>
      </c>
      <c r="K9" s="17">
        <v>0.27337765247919099</v>
      </c>
      <c r="L9" s="17">
        <v>0.23977872430584701</v>
      </c>
      <c r="M9" s="17"/>
      <c r="N9" s="17">
        <v>0.30891039926104402</v>
      </c>
      <c r="O9" s="17">
        <v>0.26968883876053501</v>
      </c>
      <c r="P9" s="17"/>
      <c r="Q9" s="17">
        <v>0.27320702272269998</v>
      </c>
      <c r="R9" s="17">
        <v>0.31662374329095</v>
      </c>
      <c r="S9" s="17">
        <v>0.22696790067033801</v>
      </c>
      <c r="T9" s="17">
        <v>0.30703068610669199</v>
      </c>
      <c r="U9" s="17">
        <v>0.25599590835962399</v>
      </c>
      <c r="V9" s="17">
        <v>0.24775857900927201</v>
      </c>
      <c r="W9" s="17">
        <v>0.31691756401354698</v>
      </c>
      <c r="X9" s="17">
        <v>0.31755014271321402</v>
      </c>
      <c r="Y9" s="17">
        <v>0.283827486630499</v>
      </c>
      <c r="Z9" s="17">
        <v>0.27256015236872699</v>
      </c>
      <c r="AA9" s="17">
        <v>0.332578329559023</v>
      </c>
      <c r="AB9" s="17">
        <v>0.32759175099799098</v>
      </c>
      <c r="AC9" s="17">
        <v>0.29519086631542002</v>
      </c>
      <c r="AD9" s="17">
        <v>0.494084054869182</v>
      </c>
      <c r="AE9" s="17">
        <v>0.2671983673951</v>
      </c>
      <c r="AF9" s="17"/>
      <c r="AG9" s="17">
        <v>0.18787027157063099</v>
      </c>
      <c r="AH9" s="17">
        <v>0.34876319152517998</v>
      </c>
      <c r="AI9" s="17">
        <v>0.45942097812612698</v>
      </c>
      <c r="AJ9" s="17">
        <v>0.25904346953751101</v>
      </c>
      <c r="AK9" s="17">
        <v>0.26648941585491798</v>
      </c>
      <c r="AL9" s="17">
        <v>0.23169981242194901</v>
      </c>
      <c r="AM9" s="17"/>
      <c r="AN9" s="17">
        <v>0.342086531437167</v>
      </c>
      <c r="AO9" s="17">
        <v>0.27133083248082401</v>
      </c>
      <c r="AP9" s="17">
        <v>0.28368012051476099</v>
      </c>
      <c r="AQ9" s="17"/>
      <c r="AR9" s="17">
        <v>0.203511434285198</v>
      </c>
      <c r="AS9" s="17">
        <v>0.25221012434721302</v>
      </c>
      <c r="AT9" s="17">
        <v>0.33189083407540798</v>
      </c>
      <c r="AU9" s="17"/>
      <c r="AV9" s="17">
        <v>0.33076459078308201</v>
      </c>
      <c r="AW9" s="17">
        <v>0.28045309845431299</v>
      </c>
      <c r="AX9" s="17">
        <v>0.30401824317099502</v>
      </c>
      <c r="AY9" s="17"/>
      <c r="AZ9" s="17">
        <v>0.50024517820874803</v>
      </c>
      <c r="BA9" s="17">
        <v>0</v>
      </c>
    </row>
    <row r="10" spans="2:53" x14ac:dyDescent="0.35">
      <c r="B10" s="18" t="s">
        <v>133</v>
      </c>
      <c r="C10" s="17">
        <v>0.20152455519963</v>
      </c>
      <c r="D10" s="17">
        <v>0.21184039071320701</v>
      </c>
      <c r="E10" s="17">
        <v>0.19147466736541999</v>
      </c>
      <c r="F10" s="17"/>
      <c r="G10" s="17">
        <v>0.14994074854943201</v>
      </c>
      <c r="H10" s="17">
        <v>0.18982501043384201</v>
      </c>
      <c r="I10" s="17">
        <v>0.183385900516712</v>
      </c>
      <c r="J10" s="17">
        <v>0.20137773315632901</v>
      </c>
      <c r="K10" s="17">
        <v>0.159758949933235</v>
      </c>
      <c r="L10" s="17">
        <v>0.26541088354082598</v>
      </c>
      <c r="M10" s="17"/>
      <c r="N10" s="17">
        <v>0.23696924542619899</v>
      </c>
      <c r="O10" s="17">
        <v>0.17819061101355499</v>
      </c>
      <c r="P10" s="17"/>
      <c r="Q10" s="17">
        <v>0.112485968616768</v>
      </c>
      <c r="R10" s="17">
        <v>0.158598019175788</v>
      </c>
      <c r="S10" s="17">
        <v>0.13743794714482099</v>
      </c>
      <c r="T10" s="17">
        <v>0.15437414570173499</v>
      </c>
      <c r="U10" s="17">
        <v>0.19054525504511099</v>
      </c>
      <c r="V10" s="17">
        <v>0.21277164358973699</v>
      </c>
      <c r="W10" s="17">
        <v>0.261791263503176</v>
      </c>
      <c r="X10" s="17">
        <v>0.26420968164964698</v>
      </c>
      <c r="Y10" s="17">
        <v>0.24820192299622201</v>
      </c>
      <c r="Z10" s="17">
        <v>0.29499117439406197</v>
      </c>
      <c r="AA10" s="17">
        <v>0.27755811756092003</v>
      </c>
      <c r="AB10" s="17">
        <v>0.24733143428359899</v>
      </c>
      <c r="AC10" s="17">
        <v>0.32303581400360798</v>
      </c>
      <c r="AD10" s="17">
        <v>0.36378346207441697</v>
      </c>
      <c r="AE10" s="17">
        <v>0.51539648620563105</v>
      </c>
      <c r="AF10" s="17"/>
      <c r="AG10" s="17">
        <v>0.29345750264384801</v>
      </c>
      <c r="AH10" s="17">
        <v>0.18018164051667299</v>
      </c>
      <c r="AI10" s="17">
        <v>0.26116793272318101</v>
      </c>
      <c r="AJ10" s="17">
        <v>0.226909099941172</v>
      </c>
      <c r="AK10" s="17">
        <v>0.26636405849286598</v>
      </c>
      <c r="AL10" s="17">
        <v>0.13349409549917399</v>
      </c>
      <c r="AM10" s="17"/>
      <c r="AN10" s="17">
        <v>0.250782009497586</v>
      </c>
      <c r="AO10" s="17">
        <v>0.200687080427357</v>
      </c>
      <c r="AP10" s="17">
        <v>0.206550989140937</v>
      </c>
      <c r="AQ10" s="17"/>
      <c r="AR10" s="17">
        <v>0.21384155324242399</v>
      </c>
      <c r="AS10" s="17">
        <v>0.233128766115623</v>
      </c>
      <c r="AT10" s="17">
        <v>0.18688501289043899</v>
      </c>
      <c r="AU10" s="17"/>
      <c r="AV10" s="17">
        <v>0.27706086823478199</v>
      </c>
      <c r="AW10" s="17">
        <v>0.2235128429063</v>
      </c>
      <c r="AX10" s="17">
        <v>0.171327471543154</v>
      </c>
      <c r="AY10" s="17"/>
      <c r="AZ10" s="17">
        <v>0.35340403523813702</v>
      </c>
      <c r="BA10" s="17">
        <v>0</v>
      </c>
    </row>
    <row r="11" spans="2:53" x14ac:dyDescent="0.35">
      <c r="B11" s="18" t="s">
        <v>134</v>
      </c>
      <c r="C11" s="17">
        <v>0.14664707089572501</v>
      </c>
      <c r="D11" s="17">
        <v>0.169723385137491</v>
      </c>
      <c r="E11" s="17">
        <v>0.12325167201022701</v>
      </c>
      <c r="F11" s="17"/>
      <c r="G11" s="17">
        <v>0.18607532553471501</v>
      </c>
      <c r="H11" s="17">
        <v>0.27031293058536399</v>
      </c>
      <c r="I11" s="17">
        <v>0.18296413994970201</v>
      </c>
      <c r="J11" s="17">
        <v>0.16109475293481201</v>
      </c>
      <c r="K11" s="17">
        <v>0.10576658558973701</v>
      </c>
      <c r="L11" s="17">
        <v>5.4868333288122698E-2</v>
      </c>
      <c r="M11" s="17"/>
      <c r="N11" s="17">
        <v>0.18766528481992001</v>
      </c>
      <c r="O11" s="17">
        <v>0.119643965262651</v>
      </c>
      <c r="P11" s="17"/>
      <c r="Q11" s="17">
        <v>0.180006861452046</v>
      </c>
      <c r="R11" s="17">
        <v>0.115696276019637</v>
      </c>
      <c r="S11" s="17">
        <v>0.11899327125088</v>
      </c>
      <c r="T11" s="17">
        <v>0.10216927165843501</v>
      </c>
      <c r="U11" s="17">
        <v>0.112934960742833</v>
      </c>
      <c r="V11" s="17">
        <v>0.12063661081146899</v>
      </c>
      <c r="W11" s="17">
        <v>0.18591089369562799</v>
      </c>
      <c r="X11" s="17">
        <v>0.179212500119593</v>
      </c>
      <c r="Y11" s="17">
        <v>0.22051909271824899</v>
      </c>
      <c r="Z11" s="17">
        <v>0.202351292102709</v>
      </c>
      <c r="AA11" s="17">
        <v>0.21689854694687499</v>
      </c>
      <c r="AB11" s="17">
        <v>0.12941248581914699</v>
      </c>
      <c r="AC11" s="17">
        <v>0.28402025426370597</v>
      </c>
      <c r="AD11" s="17">
        <v>7.1761163608488304E-2</v>
      </c>
      <c r="AE11" s="17">
        <v>0.231867965596845</v>
      </c>
      <c r="AF11" s="17"/>
      <c r="AG11" s="17">
        <v>0.18245444607588701</v>
      </c>
      <c r="AH11" s="17">
        <v>0.147118468885859</v>
      </c>
      <c r="AI11" s="17">
        <v>0.195210969510592</v>
      </c>
      <c r="AJ11" s="17">
        <v>0.110391967350795</v>
      </c>
      <c r="AK11" s="17">
        <v>0.17830569820709199</v>
      </c>
      <c r="AL11" s="17">
        <v>0.11787052890795501</v>
      </c>
      <c r="AM11" s="17"/>
      <c r="AN11" s="17">
        <v>0.153572978481887</v>
      </c>
      <c r="AO11" s="17">
        <v>0.166867042500525</v>
      </c>
      <c r="AP11" s="17">
        <v>0.15791716477639001</v>
      </c>
      <c r="AQ11" s="17"/>
      <c r="AR11" s="17">
        <v>0.26428293571165701</v>
      </c>
      <c r="AS11" s="17">
        <v>0.18059798092058499</v>
      </c>
      <c r="AT11" s="17">
        <v>0.116566147718362</v>
      </c>
      <c r="AU11" s="17"/>
      <c r="AV11" s="17">
        <v>0.244615323825322</v>
      </c>
      <c r="AW11" s="17">
        <v>0.14765483388582701</v>
      </c>
      <c r="AX11" s="17">
        <v>0.13383052798134901</v>
      </c>
      <c r="AY11" s="17"/>
      <c r="AZ11" s="17">
        <v>0.25716799900172899</v>
      </c>
      <c r="BA11" s="17">
        <v>0</v>
      </c>
    </row>
    <row r="12" spans="2:53" ht="29" x14ac:dyDescent="0.35">
      <c r="B12" s="18" t="s">
        <v>135</v>
      </c>
      <c r="C12" s="17">
        <v>0.121380102037346</v>
      </c>
      <c r="D12" s="17">
        <v>0.14512553739772199</v>
      </c>
      <c r="E12" s="17">
        <v>9.6725738234941905E-2</v>
      </c>
      <c r="F12" s="17"/>
      <c r="G12" s="17">
        <v>0.18657747891061799</v>
      </c>
      <c r="H12" s="17">
        <v>0.24262308194875801</v>
      </c>
      <c r="I12" s="17">
        <v>0.112937067978646</v>
      </c>
      <c r="J12" s="17">
        <v>7.4020702930302398E-2</v>
      </c>
      <c r="K12" s="17">
        <v>0.112462482576921</v>
      </c>
      <c r="L12" s="17">
        <v>6.8540996889703901E-2</v>
      </c>
      <c r="M12" s="17"/>
      <c r="N12" s="17">
        <v>0.14008861572491399</v>
      </c>
      <c r="O12" s="17">
        <v>0.109063915567676</v>
      </c>
      <c r="P12" s="17"/>
      <c r="Q12" s="17">
        <v>0.117447945346993</v>
      </c>
      <c r="R12" s="17">
        <v>0.144619205951492</v>
      </c>
      <c r="S12" s="17">
        <v>0.133610119352843</v>
      </c>
      <c r="T12" s="17">
        <v>0.15565560076991999</v>
      </c>
      <c r="U12" s="17">
        <v>7.8615559964464399E-2</v>
      </c>
      <c r="V12" s="17">
        <v>0.12019994306326</v>
      </c>
      <c r="W12" s="17">
        <v>0.104912636051762</v>
      </c>
      <c r="X12" s="17">
        <v>0.106401838340366</v>
      </c>
      <c r="Y12" s="17">
        <v>8.7227587799678694E-2</v>
      </c>
      <c r="Z12" s="17">
        <v>0.130046685286451</v>
      </c>
      <c r="AA12" s="17">
        <v>0.106253339104651</v>
      </c>
      <c r="AB12" s="17">
        <v>0.18381086246289999</v>
      </c>
      <c r="AC12" s="17">
        <v>0.207312626350171</v>
      </c>
      <c r="AD12" s="17">
        <v>7.7367667696882997E-2</v>
      </c>
      <c r="AE12" s="17">
        <v>0.146896538806601</v>
      </c>
      <c r="AF12" s="17"/>
      <c r="AG12" s="17">
        <v>0.14324203699815199</v>
      </c>
      <c r="AH12" s="17">
        <v>8.4846515559535096E-2</v>
      </c>
      <c r="AI12" s="17">
        <v>0.36474030948666403</v>
      </c>
      <c r="AJ12" s="17">
        <v>0.13173221639275301</v>
      </c>
      <c r="AK12" s="17">
        <v>9.0602902811481895E-2</v>
      </c>
      <c r="AL12" s="17">
        <v>8.2187010798131094E-2</v>
      </c>
      <c r="AM12" s="17"/>
      <c r="AN12" s="17">
        <v>0.191873804406862</v>
      </c>
      <c r="AO12" s="17">
        <v>0.12884819348667501</v>
      </c>
      <c r="AP12" s="17">
        <v>9.3617637867703399E-2</v>
      </c>
      <c r="AQ12" s="17"/>
      <c r="AR12" s="17">
        <v>0.178897642189213</v>
      </c>
      <c r="AS12" s="17">
        <v>0.123511162517343</v>
      </c>
      <c r="AT12" s="17">
        <v>0.124820565973723</v>
      </c>
      <c r="AU12" s="17"/>
      <c r="AV12" s="17">
        <v>0.159393819250401</v>
      </c>
      <c r="AW12" s="17">
        <v>0.116643693871924</v>
      </c>
      <c r="AX12" s="17">
        <v>0.127919259573092</v>
      </c>
      <c r="AY12" s="17"/>
      <c r="AZ12" s="17">
        <v>0.212858516497516</v>
      </c>
      <c r="BA12" s="17">
        <v>0</v>
      </c>
    </row>
    <row r="13" spans="2:53" ht="29" x14ac:dyDescent="0.35">
      <c r="B13" s="18" t="s">
        <v>136</v>
      </c>
      <c r="C13" s="17">
        <v>0.106947417849903</v>
      </c>
      <c r="D13" s="17">
        <v>0.119777862416119</v>
      </c>
      <c r="E13" s="17">
        <v>9.4281186591673102E-2</v>
      </c>
      <c r="F13" s="17"/>
      <c r="G13" s="17">
        <v>0.191612057477965</v>
      </c>
      <c r="H13" s="17">
        <v>0.17889137948347</v>
      </c>
      <c r="I13" s="17">
        <v>0.109305575646464</v>
      </c>
      <c r="J13" s="17">
        <v>7.9829481246880496E-2</v>
      </c>
      <c r="K13" s="17">
        <v>4.3105021685163197E-2</v>
      </c>
      <c r="L13" s="17">
        <v>8.8294487388984294E-2</v>
      </c>
      <c r="M13" s="17"/>
      <c r="N13" s="17">
        <v>0.11749652801980499</v>
      </c>
      <c r="O13" s="17">
        <v>0.10000272891782799</v>
      </c>
      <c r="P13" s="17"/>
      <c r="Q13" s="17">
        <v>0.15423927334843501</v>
      </c>
      <c r="R13" s="17">
        <v>8.9709229423230299E-2</v>
      </c>
      <c r="S13" s="17">
        <v>6.9157270602971305E-2</v>
      </c>
      <c r="T13" s="17">
        <v>8.2740787578304706E-2</v>
      </c>
      <c r="U13" s="17">
        <v>9.7085099590580606E-2</v>
      </c>
      <c r="V13" s="17">
        <v>0.115203785657432</v>
      </c>
      <c r="W13" s="17">
        <v>0.125929107893792</v>
      </c>
      <c r="X13" s="17">
        <v>9.1165867101978298E-2</v>
      </c>
      <c r="Y13" s="17">
        <v>8.4632522985274294E-2</v>
      </c>
      <c r="Z13" s="17">
        <v>0.13878593267195299</v>
      </c>
      <c r="AA13" s="17">
        <v>0.16661940393063501</v>
      </c>
      <c r="AB13" s="17">
        <v>0.11536363263768799</v>
      </c>
      <c r="AC13" s="17">
        <v>8.2481884555267601E-2</v>
      </c>
      <c r="AD13" s="17">
        <v>0.15825221978640799</v>
      </c>
      <c r="AE13" s="17">
        <v>0.21436956338150301</v>
      </c>
      <c r="AF13" s="17"/>
      <c r="AG13" s="17">
        <v>0.144592776260385</v>
      </c>
      <c r="AH13" s="17">
        <v>7.9738625284656306E-2</v>
      </c>
      <c r="AI13" s="17">
        <v>0.15101124118685599</v>
      </c>
      <c r="AJ13" s="17">
        <v>0.112204484025581</v>
      </c>
      <c r="AK13" s="17">
        <v>0.13348461377572601</v>
      </c>
      <c r="AL13" s="17">
        <v>8.9514598054439995E-2</v>
      </c>
      <c r="AM13" s="17"/>
      <c r="AN13" s="17">
        <v>0.11600447510681899</v>
      </c>
      <c r="AO13" s="17">
        <v>0.13478811443855501</v>
      </c>
      <c r="AP13" s="17">
        <v>0.100770918996368</v>
      </c>
      <c r="AQ13" s="17"/>
      <c r="AR13" s="17">
        <v>0.15291033391011899</v>
      </c>
      <c r="AS13" s="17">
        <v>0.149853632196013</v>
      </c>
      <c r="AT13" s="17">
        <v>7.8360085775295504E-2</v>
      </c>
      <c r="AU13" s="17"/>
      <c r="AV13" s="17">
        <v>0.20923400411309301</v>
      </c>
      <c r="AW13" s="17">
        <v>0.10513254473536</v>
      </c>
      <c r="AX13" s="17">
        <v>9.8306989399683298E-2</v>
      </c>
      <c r="AY13" s="17"/>
      <c r="AZ13" s="17">
        <v>0.187548604134193</v>
      </c>
      <c r="BA13" s="17">
        <v>0</v>
      </c>
    </row>
    <row r="14" spans="2:53" ht="29" x14ac:dyDescent="0.35">
      <c r="B14" s="18" t="s">
        <v>137</v>
      </c>
      <c r="C14" s="17">
        <v>0.105410165510917</v>
      </c>
      <c r="D14" s="17">
        <v>0.136685935738701</v>
      </c>
      <c r="E14" s="17">
        <v>7.3876491567234304E-2</v>
      </c>
      <c r="F14" s="17"/>
      <c r="G14" s="17">
        <v>0.216887142296216</v>
      </c>
      <c r="H14" s="17">
        <v>0.17803181097561399</v>
      </c>
      <c r="I14" s="17">
        <v>0.13209182038262701</v>
      </c>
      <c r="J14" s="17">
        <v>5.9697530645601897E-2</v>
      </c>
      <c r="K14" s="17">
        <v>4.6013185009543399E-2</v>
      </c>
      <c r="L14" s="17">
        <v>7.0322621440000593E-2</v>
      </c>
      <c r="M14" s="17"/>
      <c r="N14" s="17">
        <v>0.119766829093067</v>
      </c>
      <c r="O14" s="17">
        <v>9.5958888476676996E-2</v>
      </c>
      <c r="P14" s="17"/>
      <c r="Q14" s="17">
        <v>0.13593011741432801</v>
      </c>
      <c r="R14" s="17">
        <v>0.144700319755143</v>
      </c>
      <c r="S14" s="17">
        <v>5.33131635735795E-2</v>
      </c>
      <c r="T14" s="17">
        <v>9.9336355920067496E-2</v>
      </c>
      <c r="U14" s="17">
        <v>9.9834482321649598E-2</v>
      </c>
      <c r="V14" s="17">
        <v>0.109725320866215</v>
      </c>
      <c r="W14" s="17">
        <v>8.9988240574810904E-2</v>
      </c>
      <c r="X14" s="17">
        <v>8.2134442166183194E-2</v>
      </c>
      <c r="Y14" s="17">
        <v>5.1307739792403897E-2</v>
      </c>
      <c r="Z14" s="17">
        <v>0.100006118747998</v>
      </c>
      <c r="AA14" s="17">
        <v>0.151198977883303</v>
      </c>
      <c r="AB14" s="17">
        <v>9.1010362567287506E-2</v>
      </c>
      <c r="AC14" s="17">
        <v>6.6897835429504296E-2</v>
      </c>
      <c r="AD14" s="17">
        <v>0.32774375640513198</v>
      </c>
      <c r="AE14" s="17">
        <v>0.34565973064323102</v>
      </c>
      <c r="AF14" s="17"/>
      <c r="AG14" s="17">
        <v>0.10247911636874101</v>
      </c>
      <c r="AH14" s="17">
        <v>0.124177348360943</v>
      </c>
      <c r="AI14" s="17">
        <v>0.25642196264494099</v>
      </c>
      <c r="AJ14" s="17">
        <v>0.110450042366387</v>
      </c>
      <c r="AK14" s="17">
        <v>8.6640635009548606E-2</v>
      </c>
      <c r="AL14" s="17">
        <v>7.1743808922196103E-2</v>
      </c>
      <c r="AM14" s="17"/>
      <c r="AN14" s="17">
        <v>0.14418231224310599</v>
      </c>
      <c r="AO14" s="17">
        <v>6.47980426746331E-2</v>
      </c>
      <c r="AP14" s="17">
        <v>0.123208110295075</v>
      </c>
      <c r="AQ14" s="17"/>
      <c r="AR14" s="17">
        <v>0.15294195872074401</v>
      </c>
      <c r="AS14" s="17">
        <v>0.102440472009491</v>
      </c>
      <c r="AT14" s="17">
        <v>0.110608290637235</v>
      </c>
      <c r="AU14" s="17"/>
      <c r="AV14" s="17">
        <v>0.18670715826036799</v>
      </c>
      <c r="AW14" s="17">
        <v>9.3400445684284003E-2</v>
      </c>
      <c r="AX14" s="17">
        <v>0.109131204144698</v>
      </c>
      <c r="AY14" s="17"/>
      <c r="AZ14" s="17">
        <v>0.18485279776340799</v>
      </c>
      <c r="BA14" s="17">
        <v>0</v>
      </c>
    </row>
    <row r="15" spans="2:53" x14ac:dyDescent="0.35">
      <c r="B15" s="18" t="s">
        <v>138</v>
      </c>
      <c r="C15" s="17">
        <v>7.6428269886385902E-2</v>
      </c>
      <c r="D15" s="17">
        <v>8.7138468346135103E-2</v>
      </c>
      <c r="E15" s="17">
        <v>6.3985013432342197E-2</v>
      </c>
      <c r="F15" s="17"/>
      <c r="G15" s="17">
        <v>0.13001848910119701</v>
      </c>
      <c r="H15" s="17">
        <v>9.3788575753228298E-2</v>
      </c>
      <c r="I15" s="17">
        <v>8.9579858224283507E-2</v>
      </c>
      <c r="J15" s="17">
        <v>4.52031673345024E-2</v>
      </c>
      <c r="K15" s="17">
        <v>6.7800320226055394E-2</v>
      </c>
      <c r="L15" s="17">
        <v>6.3027812221142399E-2</v>
      </c>
      <c r="M15" s="17"/>
      <c r="N15" s="17">
        <v>9.5234758562768695E-2</v>
      </c>
      <c r="O15" s="17">
        <v>6.4047584533920399E-2</v>
      </c>
      <c r="P15" s="17"/>
      <c r="Q15" s="17">
        <v>9.8789355539891197E-2</v>
      </c>
      <c r="R15" s="17">
        <v>4.4456087745216602E-2</v>
      </c>
      <c r="S15" s="17">
        <v>5.4018060604041802E-2</v>
      </c>
      <c r="T15" s="17">
        <v>5.9563174394796498E-2</v>
      </c>
      <c r="U15" s="17">
        <v>7.0006318782007804E-2</v>
      </c>
      <c r="V15" s="17">
        <v>7.3251192274520593E-2</v>
      </c>
      <c r="W15" s="17">
        <v>0.109523962233702</v>
      </c>
      <c r="X15" s="17">
        <v>7.9850497863414804E-2</v>
      </c>
      <c r="Y15" s="17">
        <v>8.2337321181726902E-2</v>
      </c>
      <c r="Z15" s="17">
        <v>5.0309442572293799E-2</v>
      </c>
      <c r="AA15" s="17">
        <v>0.100015380287744</v>
      </c>
      <c r="AB15" s="17">
        <v>8.4312627658442899E-2</v>
      </c>
      <c r="AC15" s="17">
        <v>0.24401097342643999</v>
      </c>
      <c r="AD15" s="17">
        <v>7.2500014788430697E-2</v>
      </c>
      <c r="AE15" s="17">
        <v>0.240971861964067</v>
      </c>
      <c r="AF15" s="17"/>
      <c r="AG15" s="17">
        <v>9.7604844054304501E-2</v>
      </c>
      <c r="AH15" s="17">
        <v>5.5050138362335597E-2</v>
      </c>
      <c r="AI15" s="17">
        <v>0.12124348406346901</v>
      </c>
      <c r="AJ15" s="17">
        <v>7.96956457095572E-2</v>
      </c>
      <c r="AK15" s="17">
        <v>7.0153120611759101E-2</v>
      </c>
      <c r="AL15" s="17">
        <v>5.9202710607606901E-2</v>
      </c>
      <c r="AM15" s="17"/>
      <c r="AN15" s="17">
        <v>8.8458677800574495E-2</v>
      </c>
      <c r="AO15" s="17">
        <v>0.106938450273142</v>
      </c>
      <c r="AP15" s="17">
        <v>5.9118583239463098E-2</v>
      </c>
      <c r="AQ15" s="17"/>
      <c r="AR15" s="17">
        <v>0.103851657711163</v>
      </c>
      <c r="AS15" s="17">
        <v>7.8907618749348304E-2</v>
      </c>
      <c r="AT15" s="17">
        <v>7.4826323521480997E-2</v>
      </c>
      <c r="AU15" s="17"/>
      <c r="AV15" s="17">
        <v>0.117390947030138</v>
      </c>
      <c r="AW15" s="17">
        <v>6.6742267510314396E-2</v>
      </c>
      <c r="AX15" s="17">
        <v>8.2675189305598099E-2</v>
      </c>
      <c r="AY15" s="17"/>
      <c r="AZ15" s="17">
        <v>0.13402862473688101</v>
      </c>
      <c r="BA15" s="17">
        <v>0</v>
      </c>
    </row>
    <row r="16" spans="2:53" ht="43.5" x14ac:dyDescent="0.35">
      <c r="B16" s="18" t="s">
        <v>139</v>
      </c>
      <c r="C16" s="17">
        <v>4.3266365915460299E-2</v>
      </c>
      <c r="D16" s="17">
        <v>5.8058442899783097E-2</v>
      </c>
      <c r="E16" s="17">
        <v>2.8595249731823001E-2</v>
      </c>
      <c r="F16" s="17"/>
      <c r="G16" s="17">
        <v>5.9981531658879497E-2</v>
      </c>
      <c r="H16" s="17">
        <v>0.10540865185649601</v>
      </c>
      <c r="I16" s="17">
        <v>6.2204666767787201E-2</v>
      </c>
      <c r="J16" s="17">
        <v>1.6898906067386098E-2</v>
      </c>
      <c r="K16" s="17">
        <v>2.0238040768280299E-2</v>
      </c>
      <c r="L16" s="17">
        <v>2.1376329181699801E-2</v>
      </c>
      <c r="M16" s="17"/>
      <c r="N16" s="17">
        <v>5.6641815053959002E-2</v>
      </c>
      <c r="O16" s="17">
        <v>3.4461041855173902E-2</v>
      </c>
      <c r="P16" s="17"/>
      <c r="Q16" s="17">
        <v>7.2474045813196095E-2</v>
      </c>
      <c r="R16" s="17">
        <v>4.4439152663190498E-2</v>
      </c>
      <c r="S16" s="17">
        <v>6.4329290059102706E-2</v>
      </c>
      <c r="T16" s="17">
        <v>3.6760771219924798E-2</v>
      </c>
      <c r="U16" s="17">
        <v>2.3401645570941099E-2</v>
      </c>
      <c r="V16" s="17">
        <v>1.8410092307001299E-2</v>
      </c>
      <c r="W16" s="17">
        <v>4.7295870516950202E-2</v>
      </c>
      <c r="X16" s="17">
        <v>2.7813768611430201E-2</v>
      </c>
      <c r="Y16" s="17">
        <v>4.8000945142283098E-2</v>
      </c>
      <c r="Z16" s="17">
        <v>3.6048662097790597E-2</v>
      </c>
      <c r="AA16" s="17">
        <v>3.85763936887061E-2</v>
      </c>
      <c r="AB16" s="17">
        <v>0</v>
      </c>
      <c r="AC16" s="17">
        <v>0.158081843041283</v>
      </c>
      <c r="AD16" s="17">
        <v>7.7367667696882997E-2</v>
      </c>
      <c r="AE16" s="17">
        <v>0.16229087562835301</v>
      </c>
      <c r="AF16" s="17"/>
      <c r="AG16" s="17">
        <v>4.3234503339015802E-2</v>
      </c>
      <c r="AH16" s="17">
        <v>4.9966674194195398E-2</v>
      </c>
      <c r="AI16" s="17">
        <v>0.11087205456138</v>
      </c>
      <c r="AJ16" s="17">
        <v>5.49423446215659E-2</v>
      </c>
      <c r="AK16" s="17">
        <v>3.12537724076326E-2</v>
      </c>
      <c r="AL16" s="17">
        <v>1.7868620879630599E-2</v>
      </c>
      <c r="AM16" s="17"/>
      <c r="AN16" s="17">
        <v>5.5945477882736898E-2</v>
      </c>
      <c r="AO16" s="17">
        <v>4.6455297806368402E-2</v>
      </c>
      <c r="AP16" s="17">
        <v>4.5356601819944699E-2</v>
      </c>
      <c r="AQ16" s="17"/>
      <c r="AR16" s="17">
        <v>0.12746694765169</v>
      </c>
      <c r="AS16" s="17">
        <v>3.98562785175261E-2</v>
      </c>
      <c r="AT16" s="17">
        <v>3.5778276503296902E-2</v>
      </c>
      <c r="AU16" s="17"/>
      <c r="AV16" s="17">
        <v>9.39756468423084E-2</v>
      </c>
      <c r="AW16" s="17">
        <v>3.5205583720196797E-2</v>
      </c>
      <c r="AX16" s="17">
        <v>4.4555083398816003E-2</v>
      </c>
      <c r="AY16" s="17"/>
      <c r="AZ16" s="17">
        <v>7.5874169723221502E-2</v>
      </c>
      <c r="BA16" s="17">
        <v>0</v>
      </c>
    </row>
    <row r="17" spans="2:53" x14ac:dyDescent="0.35">
      <c r="B17" s="18" t="s">
        <v>130</v>
      </c>
      <c r="C17" s="17">
        <v>2.7411403677451901E-2</v>
      </c>
      <c r="D17" s="17">
        <v>2.8136641622248101E-2</v>
      </c>
      <c r="E17" s="17">
        <v>2.6852386421933001E-2</v>
      </c>
      <c r="F17" s="17"/>
      <c r="G17" s="17">
        <v>4.5980467172271798E-2</v>
      </c>
      <c r="H17" s="17">
        <v>2.48809449543641E-2</v>
      </c>
      <c r="I17" s="17">
        <v>2.80257565098305E-2</v>
      </c>
      <c r="J17" s="17">
        <v>2.91217764882967E-2</v>
      </c>
      <c r="K17" s="17">
        <v>3.5213185665879297E-2</v>
      </c>
      <c r="L17" s="17">
        <v>1.51918996079335E-2</v>
      </c>
      <c r="M17" s="17"/>
      <c r="N17" s="17">
        <v>1.9575376314915498E-2</v>
      </c>
      <c r="O17" s="17">
        <v>3.2570016263686899E-2</v>
      </c>
      <c r="P17" s="17"/>
      <c r="Q17" s="17">
        <v>9.3034945422619905E-2</v>
      </c>
      <c r="R17" s="17">
        <v>3.07767776823012E-2</v>
      </c>
      <c r="S17" s="17">
        <v>3.1727684703377002E-2</v>
      </c>
      <c r="T17" s="17">
        <v>3.04381194423415E-2</v>
      </c>
      <c r="U17" s="17">
        <v>8.7449600030789307E-3</v>
      </c>
      <c r="V17" s="17">
        <v>3.24878572118594E-2</v>
      </c>
      <c r="W17" s="17">
        <v>1.06474977969848E-2</v>
      </c>
      <c r="X17" s="17">
        <v>0</v>
      </c>
      <c r="Y17" s="17">
        <v>0</v>
      </c>
      <c r="Z17" s="17">
        <v>8.8778929194316802E-3</v>
      </c>
      <c r="AA17" s="17">
        <v>0</v>
      </c>
      <c r="AB17" s="17">
        <v>7.1643629391466707E-2</v>
      </c>
      <c r="AC17" s="17">
        <v>0</v>
      </c>
      <c r="AD17" s="17">
        <v>0</v>
      </c>
      <c r="AE17" s="17">
        <v>5.1404153954909403E-2</v>
      </c>
      <c r="AF17" s="17"/>
      <c r="AG17" s="17">
        <v>6.6369649379269804E-3</v>
      </c>
      <c r="AH17" s="17">
        <v>6.4843811403790296E-3</v>
      </c>
      <c r="AI17" s="17">
        <v>1.3256378147003501E-2</v>
      </c>
      <c r="AJ17" s="17">
        <v>2.20380029623846E-2</v>
      </c>
      <c r="AK17" s="17">
        <v>5.9356209652853299E-3</v>
      </c>
      <c r="AL17" s="17">
        <v>3.7824234560623997E-2</v>
      </c>
      <c r="AM17" s="17"/>
      <c r="AN17" s="17">
        <v>1.7453496903731699E-2</v>
      </c>
      <c r="AO17" s="17">
        <v>2.94401188635167E-2</v>
      </c>
      <c r="AP17" s="17">
        <v>7.7339037937740798E-3</v>
      </c>
      <c r="AQ17" s="17"/>
      <c r="AR17" s="17">
        <v>2.3280027836527301E-2</v>
      </c>
      <c r="AS17" s="17">
        <v>1.4221765607724099E-2</v>
      </c>
      <c r="AT17" s="17">
        <v>1.1217658862645301E-2</v>
      </c>
      <c r="AU17" s="17"/>
      <c r="AV17" s="17">
        <v>1.30383373868849E-2</v>
      </c>
      <c r="AW17" s="17">
        <v>9.2781562581492703E-3</v>
      </c>
      <c r="AX17" s="17">
        <v>1.87760142451757E-2</v>
      </c>
      <c r="AY17" s="17"/>
      <c r="AZ17" s="17">
        <v>0</v>
      </c>
      <c r="BA17" s="17">
        <v>6.37828142991861E-2</v>
      </c>
    </row>
    <row r="18" spans="2:53" x14ac:dyDescent="0.35">
      <c r="B18" s="18" t="s">
        <v>84</v>
      </c>
      <c r="C18" s="19">
        <v>0.40235018615885099</v>
      </c>
      <c r="D18" s="19">
        <v>0.36720689541935397</v>
      </c>
      <c r="E18" s="19">
        <v>0.43562747442648703</v>
      </c>
      <c r="F18" s="19"/>
      <c r="G18" s="19">
        <v>0.25090979789236101</v>
      </c>
      <c r="H18" s="19">
        <v>0.276589873701786</v>
      </c>
      <c r="I18" s="19">
        <v>0.41446583793048702</v>
      </c>
      <c r="J18" s="19">
        <v>0.449049756781214</v>
      </c>
      <c r="K18" s="19">
        <v>0.49034932093619998</v>
      </c>
      <c r="L18" s="19">
        <v>0.44142972395630597</v>
      </c>
      <c r="M18" s="19"/>
      <c r="N18" s="19">
        <v>0.35395855205378102</v>
      </c>
      <c r="O18" s="19">
        <v>0.434207360874241</v>
      </c>
      <c r="P18" s="19"/>
      <c r="Q18" s="19">
        <v>0.368734307078395</v>
      </c>
      <c r="R18" s="19">
        <v>0.46130639266074303</v>
      </c>
      <c r="S18" s="19">
        <v>0.47833662998926701</v>
      </c>
      <c r="T18" s="19">
        <v>0.44657088108708298</v>
      </c>
      <c r="U18" s="19">
        <v>0.42622136649467801</v>
      </c>
      <c r="V18" s="19">
        <v>0.37873541166672697</v>
      </c>
      <c r="W18" s="19">
        <v>0.34588392042767502</v>
      </c>
      <c r="X18" s="19">
        <v>0.37949995643416601</v>
      </c>
      <c r="Y18" s="19">
        <v>0.35023363207327801</v>
      </c>
      <c r="Z18" s="19">
        <v>0.364435533259515</v>
      </c>
      <c r="AA18" s="19">
        <v>0.36085733204043302</v>
      </c>
      <c r="AB18" s="19">
        <v>0.29670259438612601</v>
      </c>
      <c r="AC18" s="19">
        <v>0.39209609546171498</v>
      </c>
      <c r="AD18" s="19">
        <v>0.31311259862910301</v>
      </c>
      <c r="AE18" s="19">
        <v>0.213590589934681</v>
      </c>
      <c r="AF18" s="19"/>
      <c r="AG18" s="19">
        <v>0.36041833573341803</v>
      </c>
      <c r="AH18" s="19">
        <v>0.408887109448348</v>
      </c>
      <c r="AI18" s="19">
        <v>0.214351885124658</v>
      </c>
      <c r="AJ18" s="19">
        <v>0.37563675634996002</v>
      </c>
      <c r="AK18" s="19">
        <v>0.422226885628675</v>
      </c>
      <c r="AL18" s="19">
        <v>0.51234272412920701</v>
      </c>
      <c r="AM18" s="19"/>
      <c r="AN18" s="19">
        <v>0.32103254340886</v>
      </c>
      <c r="AO18" s="19">
        <v>0.40193265788928501</v>
      </c>
      <c r="AP18" s="19">
        <v>0.41041263404091499</v>
      </c>
      <c r="AQ18" s="19"/>
      <c r="AR18" s="19">
        <v>0.296044413883011</v>
      </c>
      <c r="AS18" s="19">
        <v>0.36459882262494597</v>
      </c>
      <c r="AT18" s="19">
        <v>0.44217736236336602</v>
      </c>
      <c r="AU18" s="19"/>
      <c r="AV18" s="19">
        <v>0.23827331570260199</v>
      </c>
      <c r="AW18" s="19">
        <v>0.410661502814126</v>
      </c>
      <c r="AX18" s="19">
        <v>0.42912467076282002</v>
      </c>
      <c r="AY18" s="19"/>
      <c r="AZ18" s="19">
        <v>0</v>
      </c>
      <c r="BA18" s="19">
        <v>0.93621718570081403</v>
      </c>
    </row>
    <row r="19" spans="2:53" x14ac:dyDescent="0.35">
      <c r="B19" s="16"/>
    </row>
    <row r="20" spans="2:53" x14ac:dyDescent="0.35">
      <c r="B20" t="s">
        <v>87</v>
      </c>
    </row>
    <row r="21" spans="2:53" x14ac:dyDescent="0.35">
      <c r="B21" t="s">
        <v>88</v>
      </c>
    </row>
    <row r="23" spans="2:53" x14ac:dyDescent="0.35">
      <c r="B23" s="8" t="str">
        <f>HYPERLINK("#'Contents'!A1", "Return to Contents")</f>
        <v>Return to Contents</v>
      </c>
    </row>
  </sheetData>
  <mergeCells count="10">
    <mergeCell ref="AN5:AP5"/>
    <mergeCell ref="AR5:AT5"/>
    <mergeCell ref="AV5:AX5"/>
    <mergeCell ref="AZ5:BA5"/>
    <mergeCell ref="D2:AT2"/>
    <mergeCell ref="D5:E5"/>
    <mergeCell ref="G5:L5"/>
    <mergeCell ref="N5:O5"/>
    <mergeCell ref="Q5:AE5"/>
    <mergeCell ref="AG5:AL5"/>
  </mergeCells>
  <pageMargins left="0.7" right="0.7" top="0.75" bottom="0.75" header="0.3" footer="0.3"/>
  <pageSetup paperSize="9" orientation="portrait" horizontalDpi="300" verticalDpi="300"/>
  <drawing r:id="rId1"/>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100-000000000000}">
  <dimension ref="B2:AE17"/>
  <sheetViews>
    <sheetView showGridLines="0" workbookViewId="0">
      <pane xSplit="2" topLeftCell="C1" activePane="topRight" state="frozen"/>
      <selection activeCell="B19" sqref="B19"/>
      <selection pane="topRight" activeCell="B19" sqref="B19"/>
    </sheetView>
  </sheetViews>
  <sheetFormatPr defaultColWidth="11.54296875" defaultRowHeight="14.5" x14ac:dyDescent="0.35"/>
  <cols>
    <col min="2" max="2" width="25.6328125" customWidth="1"/>
    <col min="3" max="16" width="20.6328125" customWidth="1"/>
  </cols>
  <sheetData>
    <row r="2" spans="2:31" ht="40" customHeight="1" x14ac:dyDescent="0.35">
      <c r="D2" s="28" t="s">
        <v>157</v>
      </c>
      <c r="E2" s="24"/>
      <c r="F2" s="24"/>
      <c r="G2" s="24"/>
      <c r="H2" s="24"/>
      <c r="I2" s="24"/>
      <c r="J2" s="24"/>
      <c r="K2" s="24"/>
      <c r="L2" s="24"/>
      <c r="M2" s="24"/>
      <c r="N2" s="24"/>
      <c r="O2" s="24"/>
      <c r="P2" s="24"/>
    </row>
    <row r="6" spans="2:31" ht="33" customHeight="1" x14ac:dyDescent="0.35">
      <c r="B6" s="20" t="s">
        <v>13</v>
      </c>
      <c r="C6" s="20" t="s">
        <v>141</v>
      </c>
      <c r="D6" s="20" t="s">
        <v>142</v>
      </c>
      <c r="E6" s="20" t="s">
        <v>143</v>
      </c>
      <c r="F6" s="20" t="s">
        <v>144</v>
      </c>
      <c r="G6" s="20" t="s">
        <v>145</v>
      </c>
      <c r="H6" s="20" t="s">
        <v>146</v>
      </c>
      <c r="I6" s="20" t="s">
        <v>147</v>
      </c>
      <c r="J6" s="20" t="s">
        <v>148</v>
      </c>
      <c r="K6" s="20" t="s">
        <v>149</v>
      </c>
      <c r="L6" s="20" t="s">
        <v>150</v>
      </c>
      <c r="M6" s="20" t="s">
        <v>151</v>
      </c>
      <c r="N6" s="20" t="s">
        <v>152</v>
      </c>
      <c r="O6" s="20" t="s">
        <v>153</v>
      </c>
      <c r="Y6" s="22"/>
      <c r="AA6" s="22"/>
      <c r="AB6" s="22"/>
      <c r="AC6" s="22"/>
      <c r="AD6" s="22"/>
      <c r="AE6" s="22"/>
    </row>
    <row r="7" spans="2:31" x14ac:dyDescent="0.35">
      <c r="B7" s="18" t="s">
        <v>154</v>
      </c>
      <c r="C7" s="17">
        <v>7.8857683809463203E-2</v>
      </c>
      <c r="D7" s="17">
        <v>9.4088901273949602E-2</v>
      </c>
      <c r="E7" s="17">
        <v>9.8269539055228297E-2</v>
      </c>
      <c r="F7" s="17">
        <v>8.8124405901848696E-2</v>
      </c>
      <c r="G7" s="17">
        <v>0.128366161227293</v>
      </c>
      <c r="H7" s="17">
        <v>0.23248404828754499</v>
      </c>
      <c r="I7" s="17">
        <v>0.146398003949163</v>
      </c>
      <c r="J7" s="17">
        <v>0.323374497175347</v>
      </c>
      <c r="K7" s="17">
        <v>0.19170592226375699</v>
      </c>
      <c r="L7" s="17">
        <v>0.34127769367873101</v>
      </c>
      <c r="M7" s="17">
        <v>5.0042142048259998E-2</v>
      </c>
      <c r="N7" s="17">
        <v>8.8466376823940998E-2</v>
      </c>
      <c r="O7" s="17">
        <v>5.4947657382885803E-2</v>
      </c>
      <c r="Y7" s="22"/>
      <c r="AA7" s="22"/>
      <c r="AB7" s="22"/>
      <c r="AC7" s="22"/>
      <c r="AD7" s="22"/>
      <c r="AE7" s="22"/>
    </row>
    <row r="8" spans="2:31" x14ac:dyDescent="0.35">
      <c r="B8" s="18" t="s">
        <v>155</v>
      </c>
      <c r="C8" s="17">
        <v>0.33570679665933401</v>
      </c>
      <c r="D8" s="17">
        <v>0.41780514113846401</v>
      </c>
      <c r="E8" s="17">
        <v>0.43076341281978697</v>
      </c>
      <c r="F8" s="17">
        <v>0.44963650215537798</v>
      </c>
      <c r="G8" s="17">
        <v>0.45300293801185498</v>
      </c>
      <c r="H8" s="17">
        <v>0.49628361065746202</v>
      </c>
      <c r="I8" s="17">
        <v>0.56905118460901705</v>
      </c>
      <c r="J8" s="17">
        <v>0.43973640342471898</v>
      </c>
      <c r="K8" s="17">
        <v>0.52232611633195702</v>
      </c>
      <c r="L8" s="17">
        <v>0.47592724911739098</v>
      </c>
      <c r="M8" s="17">
        <v>0.14986684260629901</v>
      </c>
      <c r="N8" s="17">
        <v>0.47555844062535102</v>
      </c>
      <c r="O8" s="17">
        <v>0.225931019801309</v>
      </c>
      <c r="Y8" s="22"/>
      <c r="AA8" s="22"/>
      <c r="AB8" s="22"/>
      <c r="AC8" s="22"/>
      <c r="AD8" s="22"/>
      <c r="AE8" s="22"/>
    </row>
    <row r="9" spans="2:31" x14ac:dyDescent="0.35">
      <c r="B9" s="18" t="s">
        <v>156</v>
      </c>
      <c r="C9" s="17">
        <v>0.52514271956698</v>
      </c>
      <c r="D9" s="17">
        <v>0.393712094007584</v>
      </c>
      <c r="E9" s="17">
        <v>0.369762162951357</v>
      </c>
      <c r="F9" s="17">
        <v>0.37971921649344098</v>
      </c>
      <c r="G9" s="17">
        <v>0.311245366468128</v>
      </c>
      <c r="H9" s="17">
        <v>0.20094969537353</v>
      </c>
      <c r="I9" s="17">
        <v>0.20527461261163699</v>
      </c>
      <c r="J9" s="17">
        <v>0.18418463474233801</v>
      </c>
      <c r="K9" s="17">
        <v>0.185075595432377</v>
      </c>
      <c r="L9" s="17">
        <v>0.12049344720333199</v>
      </c>
      <c r="M9" s="17">
        <v>0.72964858857586801</v>
      </c>
      <c r="N9" s="17">
        <v>0.37283336380815502</v>
      </c>
      <c r="O9" s="17">
        <v>0.61986485234241695</v>
      </c>
    </row>
    <row r="10" spans="2:31" x14ac:dyDescent="0.35">
      <c r="B10" s="18" t="s">
        <v>130</v>
      </c>
      <c r="C10" s="17">
        <v>6.0292799964222703E-2</v>
      </c>
      <c r="D10" s="17">
        <v>9.4393863580002693E-2</v>
      </c>
      <c r="E10" s="17">
        <v>0.101204885173627</v>
      </c>
      <c r="F10" s="17">
        <v>8.2519875449331398E-2</v>
      </c>
      <c r="G10" s="17">
        <v>0.107385534292724</v>
      </c>
      <c r="H10" s="17">
        <v>7.0282645681463002E-2</v>
      </c>
      <c r="I10" s="17">
        <v>7.9276198830182998E-2</v>
      </c>
      <c r="J10" s="17">
        <v>5.2704464657595602E-2</v>
      </c>
      <c r="K10" s="17">
        <v>0.100892365971909</v>
      </c>
      <c r="L10" s="17">
        <v>6.2301610000545897E-2</v>
      </c>
      <c r="M10" s="17">
        <v>7.0442426769572894E-2</v>
      </c>
      <c r="N10" s="17">
        <v>6.3141818742553896E-2</v>
      </c>
      <c r="O10" s="17">
        <v>9.9256470473387703E-2</v>
      </c>
    </row>
    <row r="11" spans="2:31" x14ac:dyDescent="0.35">
      <c r="B11" s="16"/>
      <c r="C11" s="16"/>
      <c r="D11" s="16"/>
      <c r="E11" s="16"/>
      <c r="F11" s="16"/>
      <c r="G11" s="16"/>
      <c r="H11" s="16"/>
      <c r="I11" s="16"/>
      <c r="J11" s="16"/>
      <c r="K11" s="16"/>
      <c r="L11" s="16"/>
      <c r="M11" s="16"/>
      <c r="N11" s="16"/>
      <c r="O11" s="16"/>
    </row>
    <row r="12" spans="2:31" x14ac:dyDescent="0.35">
      <c r="B12" t="s">
        <v>87</v>
      </c>
    </row>
    <row r="13" spans="2:31" x14ac:dyDescent="0.35">
      <c r="B13" t="s">
        <v>88</v>
      </c>
    </row>
    <row r="17" spans="2:2" x14ac:dyDescent="0.35">
      <c r="B17" s="8" t="str">
        <f>HYPERLINK("#'Contents'!A1", "Return to Contents")</f>
        <v>Return to Contents</v>
      </c>
    </row>
  </sheetData>
  <mergeCells count="1">
    <mergeCell ref="D2:P2"/>
  </mergeCells>
  <pageMargins left="0.7" right="0.7" top="0.75" bottom="0.75" header="0.3" footer="0.3"/>
  <pageSetup paperSize="9" orientation="portrait" horizontalDpi="300" verticalDpi="300"/>
  <drawing r:id="rId1"/>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200-000000000000}">
  <dimension ref="B2:BA17"/>
  <sheetViews>
    <sheetView showGridLines="0" workbookViewId="0">
      <pane xSplit="2" topLeftCell="T1" activePane="topRight" state="frozen"/>
      <selection activeCell="B19" sqref="B19"/>
      <selection pane="topRight" activeCell="AB8" sqref="AB8"/>
    </sheetView>
  </sheetViews>
  <sheetFormatPr defaultColWidth="11.54296875" defaultRowHeight="14.5" x14ac:dyDescent="0.35"/>
  <cols>
    <col min="2" max="2" width="25.6328125" customWidth="1"/>
    <col min="3" max="5" width="10.6328125" customWidth="1"/>
    <col min="6" max="6" width="2.1796875" customWidth="1"/>
    <col min="7" max="12" width="10.6328125" customWidth="1"/>
    <col min="13" max="13" width="2.1796875" customWidth="1"/>
    <col min="14" max="15" width="10.6328125" customWidth="1"/>
    <col min="16" max="16" width="2.1796875" customWidth="1"/>
    <col min="17" max="31" width="10.6328125" customWidth="1"/>
    <col min="32" max="32" width="2.1796875" customWidth="1"/>
    <col min="33" max="38" width="10.6328125" customWidth="1"/>
    <col min="39" max="39" width="2.1796875" customWidth="1"/>
    <col min="40" max="42" width="10.6328125" customWidth="1"/>
    <col min="43" max="43" width="2.1796875" customWidth="1"/>
    <col min="44" max="46" width="10.6328125" customWidth="1"/>
    <col min="47" max="47" width="2.1796875" customWidth="1"/>
    <col min="48" max="50" width="10.6328125" customWidth="1"/>
    <col min="51" max="51" width="2.1796875" customWidth="1"/>
    <col min="52" max="53" width="10.6328125" customWidth="1"/>
    <col min="54" max="54" width="2.1796875" customWidth="1"/>
  </cols>
  <sheetData>
    <row r="2" spans="2:53" ht="40" customHeight="1" x14ac:dyDescent="0.35">
      <c r="D2" s="28" t="s">
        <v>158</v>
      </c>
      <c r="E2" s="24"/>
      <c r="F2" s="24"/>
      <c r="G2" s="24"/>
      <c r="H2" s="24"/>
      <c r="I2" s="24"/>
      <c r="J2" s="24"/>
      <c r="K2" s="24"/>
      <c r="L2" s="24"/>
      <c r="M2" s="24"/>
      <c r="N2" s="24"/>
      <c r="O2" s="24"/>
      <c r="P2" s="24"/>
      <c r="Q2" s="24"/>
      <c r="R2" s="24"/>
      <c r="S2" s="24"/>
      <c r="T2" s="24"/>
      <c r="U2" s="24"/>
      <c r="V2" s="24"/>
      <c r="W2" s="24"/>
      <c r="X2" s="24"/>
      <c r="Y2" s="24"/>
      <c r="Z2" s="24"/>
      <c r="AA2" s="24"/>
      <c r="AB2" s="24"/>
      <c r="AC2" s="24"/>
      <c r="AD2" s="24"/>
      <c r="AE2" s="24"/>
      <c r="AF2" s="24"/>
      <c r="AG2" s="24"/>
      <c r="AH2" s="24"/>
      <c r="AI2" s="24"/>
      <c r="AJ2" s="24"/>
      <c r="AK2" s="24"/>
      <c r="AL2" s="24"/>
      <c r="AM2" s="24"/>
      <c r="AN2" s="24"/>
      <c r="AO2" s="24"/>
      <c r="AP2" s="24"/>
      <c r="AQ2" s="24"/>
      <c r="AR2" s="24"/>
      <c r="AS2" s="24"/>
      <c r="AT2" s="24"/>
    </row>
    <row r="5" spans="2:53" ht="30" customHeight="1" x14ac:dyDescent="0.35">
      <c r="B5" s="15"/>
      <c r="C5" s="15"/>
      <c r="D5" s="27" t="s">
        <v>56</v>
      </c>
      <c r="E5" s="27"/>
      <c r="F5" s="15"/>
      <c r="G5" s="27" t="s">
        <v>57</v>
      </c>
      <c r="H5" s="27"/>
      <c r="I5" s="27"/>
      <c r="J5" s="27"/>
      <c r="K5" s="27"/>
      <c r="L5" s="27"/>
      <c r="M5" s="15"/>
      <c r="N5" s="27" t="s">
        <v>58</v>
      </c>
      <c r="O5" s="27"/>
      <c r="P5" s="15"/>
      <c r="Q5" s="27" t="s">
        <v>59</v>
      </c>
      <c r="R5" s="27"/>
      <c r="S5" s="27"/>
      <c r="T5" s="27"/>
      <c r="U5" s="27"/>
      <c r="V5" s="27"/>
      <c r="W5" s="27"/>
      <c r="X5" s="27"/>
      <c r="Y5" s="27"/>
      <c r="Z5" s="27"/>
      <c r="AA5" s="27"/>
      <c r="AB5" s="27"/>
      <c r="AC5" s="27"/>
      <c r="AD5" s="27"/>
      <c r="AE5" s="27"/>
      <c r="AF5" s="15"/>
      <c r="AG5" s="27" t="s">
        <v>60</v>
      </c>
      <c r="AH5" s="27"/>
      <c r="AI5" s="27"/>
      <c r="AJ5" s="27"/>
      <c r="AK5" s="27"/>
      <c r="AL5" s="27"/>
      <c r="AM5" s="15"/>
      <c r="AN5" s="27" t="s">
        <v>61</v>
      </c>
      <c r="AO5" s="27"/>
      <c r="AP5" s="27"/>
      <c r="AQ5" s="15"/>
      <c r="AR5" s="27" t="s">
        <v>62</v>
      </c>
      <c r="AS5" s="27"/>
      <c r="AT5" s="27"/>
      <c r="AU5" s="15"/>
      <c r="AV5" s="27" t="s">
        <v>63</v>
      </c>
      <c r="AW5" s="27"/>
      <c r="AX5" s="27"/>
      <c r="AY5" s="15"/>
      <c r="AZ5" s="27" t="s">
        <v>64</v>
      </c>
      <c r="BA5" s="27"/>
    </row>
    <row r="6" spans="2:53" ht="33" customHeight="1" x14ac:dyDescent="0.35">
      <c r="B6" t="s">
        <v>13</v>
      </c>
      <c r="C6" s="9" t="s">
        <v>14</v>
      </c>
      <c r="D6" s="12" t="s">
        <v>15</v>
      </c>
      <c r="E6" s="12" t="s">
        <v>16</v>
      </c>
      <c r="G6" s="12" t="s">
        <v>19</v>
      </c>
      <c r="H6" s="12" t="s">
        <v>20</v>
      </c>
      <c r="I6" s="12" t="s">
        <v>21</v>
      </c>
      <c r="J6" s="12" t="s">
        <v>22</v>
      </c>
      <c r="K6" s="12" t="s">
        <v>23</v>
      </c>
      <c r="L6" s="12" t="s">
        <v>24</v>
      </c>
      <c r="N6" s="12" t="s">
        <v>25</v>
      </c>
      <c r="O6" s="12" t="s">
        <v>26</v>
      </c>
      <c r="Q6" s="12" t="s">
        <v>27</v>
      </c>
      <c r="R6" s="12" t="s">
        <v>28</v>
      </c>
      <c r="S6" s="12" t="s">
        <v>29</v>
      </c>
      <c r="T6" s="12" t="s">
        <v>30</v>
      </c>
      <c r="U6" s="12" t="s">
        <v>31</v>
      </c>
      <c r="V6" s="12" t="s">
        <v>32</v>
      </c>
      <c r="W6" s="12" t="s">
        <v>33</v>
      </c>
      <c r="X6" s="12" t="s">
        <v>34</v>
      </c>
      <c r="Y6" s="12" t="s">
        <v>35</v>
      </c>
      <c r="Z6" s="12" t="s">
        <v>36</v>
      </c>
      <c r="AA6" s="12" t="s">
        <v>37</v>
      </c>
      <c r="AB6" s="12" t="s">
        <v>38</v>
      </c>
      <c r="AC6" s="12" t="s">
        <v>39</v>
      </c>
      <c r="AD6" s="12" t="s">
        <v>40</v>
      </c>
      <c r="AE6" s="12" t="s">
        <v>41</v>
      </c>
      <c r="AG6" s="12" t="s">
        <v>42</v>
      </c>
      <c r="AH6" s="12" t="s">
        <v>43</v>
      </c>
      <c r="AI6" s="12" t="s">
        <v>44</v>
      </c>
      <c r="AJ6" s="12" t="s">
        <v>45</v>
      </c>
      <c r="AK6" s="12" t="s">
        <v>46</v>
      </c>
      <c r="AL6" s="12" t="s">
        <v>47</v>
      </c>
      <c r="AN6" s="12" t="s">
        <v>48</v>
      </c>
      <c r="AO6" s="12" t="s">
        <v>49</v>
      </c>
      <c r="AP6" s="12" t="s">
        <v>50</v>
      </c>
      <c r="AR6" s="12" t="s">
        <v>51</v>
      </c>
      <c r="AS6" s="12" t="s">
        <v>52</v>
      </c>
      <c r="AT6" s="12" t="s">
        <v>53</v>
      </c>
      <c r="AV6" s="12" t="s">
        <v>51</v>
      </c>
      <c r="AW6" s="12" t="s">
        <v>52</v>
      </c>
      <c r="AX6" s="12" t="s">
        <v>53</v>
      </c>
      <c r="AZ6" s="12" t="s">
        <v>54</v>
      </c>
      <c r="BA6" s="12" t="s">
        <v>55</v>
      </c>
    </row>
    <row r="7" spans="2:53" ht="30" customHeight="1" x14ac:dyDescent="0.35">
      <c r="B7" s="10" t="s">
        <v>17</v>
      </c>
      <c r="C7" s="10">
        <v>2053</v>
      </c>
      <c r="D7" s="10">
        <v>938</v>
      </c>
      <c r="E7" s="10">
        <v>1112</v>
      </c>
      <c r="F7" s="10"/>
      <c r="G7" s="10">
        <v>192</v>
      </c>
      <c r="H7" s="10">
        <v>236</v>
      </c>
      <c r="I7" s="10">
        <v>325</v>
      </c>
      <c r="J7" s="10">
        <v>380</v>
      </c>
      <c r="K7" s="10">
        <v>348</v>
      </c>
      <c r="L7" s="10">
        <v>572</v>
      </c>
      <c r="M7" s="10"/>
      <c r="N7" s="10">
        <v>1161</v>
      </c>
      <c r="O7" s="10">
        <v>892</v>
      </c>
      <c r="P7" s="10"/>
      <c r="Q7" s="10">
        <v>175</v>
      </c>
      <c r="R7" s="10">
        <v>152</v>
      </c>
      <c r="S7" s="10">
        <v>180</v>
      </c>
      <c r="T7" s="10">
        <v>273</v>
      </c>
      <c r="U7" s="10">
        <v>217</v>
      </c>
      <c r="V7" s="10">
        <v>227</v>
      </c>
      <c r="W7" s="10">
        <v>175</v>
      </c>
      <c r="X7" s="10">
        <v>143</v>
      </c>
      <c r="Y7" s="10">
        <v>108</v>
      </c>
      <c r="Z7" s="10">
        <v>153</v>
      </c>
      <c r="AA7" s="10">
        <v>79</v>
      </c>
      <c r="AB7" s="10">
        <v>54</v>
      </c>
      <c r="AC7" s="10">
        <v>25</v>
      </c>
      <c r="AD7" s="10">
        <v>17</v>
      </c>
      <c r="AE7" s="10">
        <v>34</v>
      </c>
      <c r="AF7" s="10"/>
      <c r="AG7" s="10">
        <v>204</v>
      </c>
      <c r="AH7" s="10">
        <v>344</v>
      </c>
      <c r="AI7" s="10">
        <v>158</v>
      </c>
      <c r="AJ7" s="10">
        <v>186</v>
      </c>
      <c r="AK7" s="10">
        <v>197</v>
      </c>
      <c r="AL7" s="10">
        <v>511</v>
      </c>
      <c r="AM7" s="10"/>
      <c r="AN7" s="10">
        <v>571</v>
      </c>
      <c r="AO7" s="10">
        <v>447</v>
      </c>
      <c r="AP7" s="10">
        <v>778</v>
      </c>
      <c r="AQ7" s="10"/>
      <c r="AR7" s="10">
        <v>150</v>
      </c>
      <c r="AS7" s="10">
        <v>698</v>
      </c>
      <c r="AT7" s="10">
        <v>1093</v>
      </c>
      <c r="AU7" s="10"/>
      <c r="AV7" s="10">
        <v>166</v>
      </c>
      <c r="AW7" s="10">
        <v>999</v>
      </c>
      <c r="AX7" s="10">
        <v>770</v>
      </c>
      <c r="AY7" s="10"/>
      <c r="AZ7" s="10">
        <v>1177</v>
      </c>
      <c r="BA7" s="10">
        <v>876</v>
      </c>
    </row>
    <row r="8" spans="2:53" ht="30" customHeight="1" x14ac:dyDescent="0.35">
      <c r="B8" s="11" t="s">
        <v>18</v>
      </c>
      <c r="C8" s="11">
        <v>2053</v>
      </c>
      <c r="D8" s="11">
        <v>974</v>
      </c>
      <c r="E8" s="11">
        <v>1075</v>
      </c>
      <c r="F8" s="11"/>
      <c r="G8" s="11">
        <v>212</v>
      </c>
      <c r="H8" s="11">
        <v>302</v>
      </c>
      <c r="I8" s="11">
        <v>326</v>
      </c>
      <c r="J8" s="11">
        <v>348</v>
      </c>
      <c r="K8" s="11">
        <v>329</v>
      </c>
      <c r="L8" s="11">
        <v>535</v>
      </c>
      <c r="M8" s="11"/>
      <c r="N8" s="11">
        <v>815</v>
      </c>
      <c r="O8" s="11">
        <v>1238</v>
      </c>
      <c r="P8" s="11"/>
      <c r="Q8" s="11">
        <v>198</v>
      </c>
      <c r="R8" s="11">
        <v>168</v>
      </c>
      <c r="S8" s="11">
        <v>195</v>
      </c>
      <c r="T8" s="11">
        <v>305</v>
      </c>
      <c r="U8" s="11">
        <v>213</v>
      </c>
      <c r="V8" s="11">
        <v>216</v>
      </c>
      <c r="W8" s="11">
        <v>164</v>
      </c>
      <c r="X8" s="11">
        <v>141</v>
      </c>
      <c r="Y8" s="11">
        <v>99</v>
      </c>
      <c r="Z8" s="11">
        <v>138</v>
      </c>
      <c r="AA8" s="11">
        <v>69</v>
      </c>
      <c r="AB8" s="11">
        <v>45</v>
      </c>
      <c r="AC8" s="11">
        <v>22</v>
      </c>
      <c r="AD8" s="11">
        <v>15</v>
      </c>
      <c r="AE8" s="11">
        <v>27</v>
      </c>
      <c r="AF8" s="11"/>
      <c r="AG8" s="11">
        <v>192</v>
      </c>
      <c r="AH8" s="11">
        <v>330</v>
      </c>
      <c r="AI8" s="11">
        <v>179</v>
      </c>
      <c r="AJ8" s="11">
        <v>173</v>
      </c>
      <c r="AK8" s="11">
        <v>196</v>
      </c>
      <c r="AL8" s="11">
        <v>533</v>
      </c>
      <c r="AM8" s="11"/>
      <c r="AN8" s="11">
        <v>569</v>
      </c>
      <c r="AO8" s="11">
        <v>467</v>
      </c>
      <c r="AP8" s="11">
        <v>751</v>
      </c>
      <c r="AQ8" s="11"/>
      <c r="AR8" s="11">
        <v>162</v>
      </c>
      <c r="AS8" s="11">
        <v>689</v>
      </c>
      <c r="AT8" s="11">
        <v>1078</v>
      </c>
      <c r="AU8" s="11"/>
      <c r="AV8" s="11">
        <v>182</v>
      </c>
      <c r="AW8" s="11">
        <v>976</v>
      </c>
      <c r="AX8" s="11">
        <v>765</v>
      </c>
      <c r="AY8" s="11"/>
      <c r="AZ8" s="11">
        <v>1171</v>
      </c>
      <c r="BA8" s="11">
        <v>882</v>
      </c>
    </row>
    <row r="9" spans="2:53" x14ac:dyDescent="0.35">
      <c r="B9" s="18" t="s">
        <v>154</v>
      </c>
      <c r="C9" s="17">
        <v>7.8857683809463203E-2</v>
      </c>
      <c r="D9" s="17">
        <v>0.103054220572042</v>
      </c>
      <c r="E9" s="17">
        <v>5.7218512920490801E-2</v>
      </c>
      <c r="F9" s="17"/>
      <c r="G9" s="17">
        <v>0.12546529325525499</v>
      </c>
      <c r="H9" s="17">
        <v>0.14774488233532099</v>
      </c>
      <c r="I9" s="17">
        <v>7.4752080968300799E-2</v>
      </c>
      <c r="J9" s="17">
        <v>7.3475138682058794E-2</v>
      </c>
      <c r="K9" s="17">
        <v>4.4618516204141499E-2</v>
      </c>
      <c r="L9" s="17">
        <v>4.8570954135222E-2</v>
      </c>
      <c r="M9" s="17"/>
      <c r="N9" s="17">
        <v>8.5531353346380498E-2</v>
      </c>
      <c r="O9" s="17">
        <v>7.4464274486506096E-2</v>
      </c>
      <c r="P9" s="17"/>
      <c r="Q9" s="17">
        <v>9.5728184593133897E-2</v>
      </c>
      <c r="R9" s="17">
        <v>6.3000425234019303E-2</v>
      </c>
      <c r="S9" s="17">
        <v>8.8116756986580197E-2</v>
      </c>
      <c r="T9" s="17">
        <v>3.8641925295306898E-2</v>
      </c>
      <c r="U9" s="17">
        <v>6.9771216414799594E-2</v>
      </c>
      <c r="V9" s="17">
        <v>9.06932793999769E-2</v>
      </c>
      <c r="W9" s="17">
        <v>6.6917616174488798E-2</v>
      </c>
      <c r="X9" s="17">
        <v>7.0356420422791902E-2</v>
      </c>
      <c r="Y9" s="17">
        <v>0.102839491250661</v>
      </c>
      <c r="Z9" s="17">
        <v>0.15282824524708399</v>
      </c>
      <c r="AA9" s="17">
        <v>9.6606761334729702E-2</v>
      </c>
      <c r="AB9" s="17">
        <v>8.3265752250393593E-2</v>
      </c>
      <c r="AC9" s="17">
        <v>8.3691772415187896E-2</v>
      </c>
      <c r="AD9" s="17">
        <v>3.5299148014519298E-2</v>
      </c>
      <c r="AE9" s="17">
        <v>9.0280692269964297E-2</v>
      </c>
      <c r="AF9" s="17"/>
      <c r="AG9" s="17">
        <v>0.13499133598465801</v>
      </c>
      <c r="AH9" s="17">
        <v>4.5634163209438403E-2</v>
      </c>
      <c r="AI9" s="17">
        <v>0.14191201461293801</v>
      </c>
      <c r="AJ9" s="17">
        <v>6.8594464201747599E-2</v>
      </c>
      <c r="AK9" s="17">
        <v>0.14061836814313</v>
      </c>
      <c r="AL9" s="17">
        <v>3.06936866328253E-2</v>
      </c>
      <c r="AM9" s="17"/>
      <c r="AN9" s="17">
        <v>8.1659969994105602E-2</v>
      </c>
      <c r="AO9" s="17">
        <v>8.5830851137876196E-2</v>
      </c>
      <c r="AP9" s="17">
        <v>9.1079673976941403E-2</v>
      </c>
      <c r="AQ9" s="17"/>
      <c r="AR9" s="17">
        <v>1</v>
      </c>
      <c r="AS9" s="17">
        <v>0</v>
      </c>
      <c r="AT9" s="17">
        <v>0</v>
      </c>
      <c r="AU9" s="17"/>
      <c r="AV9" s="17">
        <v>0.346136219996593</v>
      </c>
      <c r="AW9" s="17">
        <v>7.2351102160315303E-2</v>
      </c>
      <c r="AX9" s="17">
        <v>2.9780255666795302E-2</v>
      </c>
      <c r="AY9" s="17"/>
      <c r="AZ9" s="17">
        <v>9.4129923546015903E-2</v>
      </c>
      <c r="BA9" s="17">
        <v>5.8593383990747698E-2</v>
      </c>
    </row>
    <row r="10" spans="2:53" x14ac:dyDescent="0.35">
      <c r="B10" s="18" t="s">
        <v>155</v>
      </c>
      <c r="C10" s="17">
        <v>0.33570679665933401</v>
      </c>
      <c r="D10" s="17">
        <v>0.34805993047452399</v>
      </c>
      <c r="E10" s="17">
        <v>0.32571578221677899</v>
      </c>
      <c r="F10" s="17"/>
      <c r="G10" s="17">
        <v>0.35322251344454297</v>
      </c>
      <c r="H10" s="17">
        <v>0.310429332888571</v>
      </c>
      <c r="I10" s="17">
        <v>0.30239631761826802</v>
      </c>
      <c r="J10" s="17">
        <v>0.30794663971789699</v>
      </c>
      <c r="K10" s="17">
        <v>0.31444149440647201</v>
      </c>
      <c r="L10" s="17">
        <v>0.39446073312892799</v>
      </c>
      <c r="M10" s="17"/>
      <c r="N10" s="17">
        <v>0.34928264729537101</v>
      </c>
      <c r="O10" s="17">
        <v>0.32676954430940902</v>
      </c>
      <c r="P10" s="17"/>
      <c r="Q10" s="17">
        <v>0.316792615787725</v>
      </c>
      <c r="R10" s="17">
        <v>0.29995780264908101</v>
      </c>
      <c r="S10" s="17">
        <v>0.250803918591187</v>
      </c>
      <c r="T10" s="17">
        <v>0.35383856415356901</v>
      </c>
      <c r="U10" s="17">
        <v>0.33956662997202097</v>
      </c>
      <c r="V10" s="17">
        <v>0.36769292967463302</v>
      </c>
      <c r="W10" s="17">
        <v>0.35317086953326099</v>
      </c>
      <c r="X10" s="17">
        <v>0.30368585206907101</v>
      </c>
      <c r="Y10" s="17">
        <v>0.38802988888023199</v>
      </c>
      <c r="Z10" s="17">
        <v>0.29869492997104502</v>
      </c>
      <c r="AA10" s="17">
        <v>0.36407565255138902</v>
      </c>
      <c r="AB10" s="17">
        <v>0.37343822400006099</v>
      </c>
      <c r="AC10" s="17">
        <v>0.40507840094243103</v>
      </c>
      <c r="AD10" s="17">
        <v>0.45748731199569798</v>
      </c>
      <c r="AE10" s="17">
        <v>0.51981929934643001</v>
      </c>
      <c r="AF10" s="17"/>
      <c r="AG10" s="17">
        <v>0.58441199737852101</v>
      </c>
      <c r="AH10" s="17">
        <v>0.199368756117764</v>
      </c>
      <c r="AI10" s="17">
        <v>0.26262874063040798</v>
      </c>
      <c r="AJ10" s="17">
        <v>0.42859806887214802</v>
      </c>
      <c r="AK10" s="17">
        <v>0.43076535573236402</v>
      </c>
      <c r="AL10" s="17">
        <v>0.28945069260695999</v>
      </c>
      <c r="AM10" s="17"/>
      <c r="AN10" s="17">
        <v>0.34554583878093498</v>
      </c>
      <c r="AO10" s="17">
        <v>0.40793181610151502</v>
      </c>
      <c r="AP10" s="17">
        <v>0.32573877890111302</v>
      </c>
      <c r="AQ10" s="17"/>
      <c r="AR10" s="17">
        <v>0</v>
      </c>
      <c r="AS10" s="17">
        <v>1</v>
      </c>
      <c r="AT10" s="17">
        <v>0</v>
      </c>
      <c r="AU10" s="17"/>
      <c r="AV10" s="17">
        <v>0.42775077606754502</v>
      </c>
      <c r="AW10" s="17">
        <v>0.46495126373006002</v>
      </c>
      <c r="AX10" s="17">
        <v>0.18400921813712601</v>
      </c>
      <c r="AY10" s="17"/>
      <c r="AZ10" s="17">
        <v>0.365696429350096</v>
      </c>
      <c r="BA10" s="17">
        <v>0.29591440741047698</v>
      </c>
    </row>
    <row r="11" spans="2:53" x14ac:dyDescent="0.35">
      <c r="B11" s="18" t="s">
        <v>156</v>
      </c>
      <c r="C11" s="17">
        <v>0.52514271956698</v>
      </c>
      <c r="D11" s="17">
        <v>0.50376375604390899</v>
      </c>
      <c r="E11" s="17">
        <v>0.54281320678867795</v>
      </c>
      <c r="F11" s="17"/>
      <c r="G11" s="17">
        <v>0.40610041759873899</v>
      </c>
      <c r="H11" s="17">
        <v>0.480277050396896</v>
      </c>
      <c r="I11" s="17">
        <v>0.56634640918639101</v>
      </c>
      <c r="J11" s="17">
        <v>0.55726049491056595</v>
      </c>
      <c r="K11" s="17">
        <v>0.59367576837972602</v>
      </c>
      <c r="L11" s="17">
        <v>0.50949085619141699</v>
      </c>
      <c r="M11" s="17"/>
      <c r="N11" s="17">
        <v>0.520155699333124</v>
      </c>
      <c r="O11" s="17">
        <v>0.52842577412459601</v>
      </c>
      <c r="P11" s="17"/>
      <c r="Q11" s="17">
        <v>0.42918642981148403</v>
      </c>
      <c r="R11" s="17">
        <v>0.54099639265791</v>
      </c>
      <c r="S11" s="17">
        <v>0.61513775556941497</v>
      </c>
      <c r="T11" s="17">
        <v>0.55626356703060698</v>
      </c>
      <c r="U11" s="17">
        <v>0.54195401357670403</v>
      </c>
      <c r="V11" s="17">
        <v>0.49145079749304599</v>
      </c>
      <c r="W11" s="17">
        <v>0.52127588908898204</v>
      </c>
      <c r="X11" s="17">
        <v>0.57267962165694297</v>
      </c>
      <c r="Y11" s="17">
        <v>0.49433798805032297</v>
      </c>
      <c r="Z11" s="17">
        <v>0.53587876700028003</v>
      </c>
      <c r="AA11" s="17">
        <v>0.52617973525858797</v>
      </c>
      <c r="AB11" s="17">
        <v>0.48345998010567598</v>
      </c>
      <c r="AC11" s="17">
        <v>0.51122982664238104</v>
      </c>
      <c r="AD11" s="17">
        <v>0.47153003154522</v>
      </c>
      <c r="AE11" s="17">
        <v>0.389900008383605</v>
      </c>
      <c r="AF11" s="17"/>
      <c r="AG11" s="17">
        <v>0.25272335884702102</v>
      </c>
      <c r="AH11" s="17">
        <v>0.73157634119603998</v>
      </c>
      <c r="AI11" s="17">
        <v>0.53696427727562002</v>
      </c>
      <c r="AJ11" s="17">
        <v>0.48848656342526198</v>
      </c>
      <c r="AK11" s="17">
        <v>0.38845510492831498</v>
      </c>
      <c r="AL11" s="17">
        <v>0.58391492189599603</v>
      </c>
      <c r="AM11" s="17"/>
      <c r="AN11" s="17">
        <v>0.52238588012916498</v>
      </c>
      <c r="AO11" s="17">
        <v>0.43261185831417898</v>
      </c>
      <c r="AP11" s="17">
        <v>0.55547062491726196</v>
      </c>
      <c r="AQ11" s="17"/>
      <c r="AR11" s="17">
        <v>0</v>
      </c>
      <c r="AS11" s="17">
        <v>0</v>
      </c>
      <c r="AT11" s="17">
        <v>1</v>
      </c>
      <c r="AU11" s="17"/>
      <c r="AV11" s="17">
        <v>0.214447544456532</v>
      </c>
      <c r="AW11" s="17">
        <v>0.43685027923265202</v>
      </c>
      <c r="AX11" s="17">
        <v>0.76322121197106596</v>
      </c>
      <c r="AY11" s="17"/>
      <c r="AZ11" s="17">
        <v>0.50337827120383405</v>
      </c>
      <c r="BA11" s="17">
        <v>0.55402134605711895</v>
      </c>
    </row>
    <row r="12" spans="2:53" x14ac:dyDescent="0.35">
      <c r="B12" s="18" t="s">
        <v>130</v>
      </c>
      <c r="C12" s="19">
        <v>6.0292799964222703E-2</v>
      </c>
      <c r="D12" s="19">
        <v>4.5122092909524701E-2</v>
      </c>
      <c r="E12" s="19">
        <v>7.4252498074053E-2</v>
      </c>
      <c r="F12" s="19"/>
      <c r="G12" s="19">
        <v>0.115211775701463</v>
      </c>
      <c r="H12" s="19">
        <v>6.1548734379212003E-2</v>
      </c>
      <c r="I12" s="19">
        <v>5.6505192227040701E-2</v>
      </c>
      <c r="J12" s="19">
        <v>6.1317726689478401E-2</v>
      </c>
      <c r="K12" s="19">
        <v>4.7264221009660899E-2</v>
      </c>
      <c r="L12" s="19">
        <v>4.7477456544433499E-2</v>
      </c>
      <c r="M12" s="19"/>
      <c r="N12" s="19">
        <v>4.5030300025124301E-2</v>
      </c>
      <c r="O12" s="19">
        <v>7.0340407079489201E-2</v>
      </c>
      <c r="P12" s="19"/>
      <c r="Q12" s="19">
        <v>0.158292769807657</v>
      </c>
      <c r="R12" s="19">
        <v>9.6045379458990401E-2</v>
      </c>
      <c r="S12" s="19">
        <v>4.5941568852817499E-2</v>
      </c>
      <c r="T12" s="19">
        <v>5.1255943520516802E-2</v>
      </c>
      <c r="U12" s="19">
        <v>4.8708140036475403E-2</v>
      </c>
      <c r="V12" s="19">
        <v>5.0162993432344101E-2</v>
      </c>
      <c r="W12" s="19">
        <v>5.8635625203268198E-2</v>
      </c>
      <c r="X12" s="19">
        <v>5.3278105851194302E-2</v>
      </c>
      <c r="Y12" s="19">
        <v>1.47926318187838E-2</v>
      </c>
      <c r="Z12" s="19">
        <v>1.25980577815914E-2</v>
      </c>
      <c r="AA12" s="19">
        <v>1.3137850855292999E-2</v>
      </c>
      <c r="AB12" s="19">
        <v>5.9836043643869401E-2</v>
      </c>
      <c r="AC12" s="19">
        <v>0</v>
      </c>
      <c r="AD12" s="19">
        <v>3.5683508444562403E-2</v>
      </c>
      <c r="AE12" s="19">
        <v>0</v>
      </c>
      <c r="AF12" s="19"/>
      <c r="AG12" s="19">
        <v>2.78733077898001E-2</v>
      </c>
      <c r="AH12" s="19">
        <v>2.3420739476757099E-2</v>
      </c>
      <c r="AI12" s="19">
        <v>5.8494967481033902E-2</v>
      </c>
      <c r="AJ12" s="19">
        <v>1.4320903500842801E-2</v>
      </c>
      <c r="AK12" s="19">
        <v>4.0161171196190802E-2</v>
      </c>
      <c r="AL12" s="19">
        <v>9.5940698864218299E-2</v>
      </c>
      <c r="AM12" s="19"/>
      <c r="AN12" s="19">
        <v>5.0408311095795202E-2</v>
      </c>
      <c r="AO12" s="19">
        <v>7.3625474446430098E-2</v>
      </c>
      <c r="AP12" s="19">
        <v>2.7710922204683502E-2</v>
      </c>
      <c r="AQ12" s="19"/>
      <c r="AR12" s="19">
        <v>0</v>
      </c>
      <c r="AS12" s="19">
        <v>0</v>
      </c>
      <c r="AT12" s="19">
        <v>0</v>
      </c>
      <c r="AU12" s="19"/>
      <c r="AV12" s="19">
        <v>1.16654594793299E-2</v>
      </c>
      <c r="AW12" s="19">
        <v>2.58473548769724E-2</v>
      </c>
      <c r="AX12" s="19">
        <v>2.2989314225013598E-2</v>
      </c>
      <c r="AY12" s="19"/>
      <c r="AZ12" s="19">
        <v>3.6795375900054203E-2</v>
      </c>
      <c r="BA12" s="19">
        <v>9.14708625416564E-2</v>
      </c>
    </row>
    <row r="13" spans="2:53" x14ac:dyDescent="0.35">
      <c r="B13" s="16"/>
    </row>
    <row r="14" spans="2:53" x14ac:dyDescent="0.35">
      <c r="B14" t="s">
        <v>87</v>
      </c>
    </row>
    <row r="15" spans="2:53" x14ac:dyDescent="0.35">
      <c r="B15" t="s">
        <v>88</v>
      </c>
    </row>
    <row r="17" spans="2:2" x14ac:dyDescent="0.35">
      <c r="B17" s="8" t="str">
        <f>HYPERLINK("#'Contents'!A1", "Return to Contents")</f>
        <v>Return to Contents</v>
      </c>
    </row>
  </sheetData>
  <mergeCells count="10">
    <mergeCell ref="AN5:AP5"/>
    <mergeCell ref="AR5:AT5"/>
    <mergeCell ref="AV5:AX5"/>
    <mergeCell ref="AZ5:BA5"/>
    <mergeCell ref="D2:AT2"/>
    <mergeCell ref="D5:E5"/>
    <mergeCell ref="G5:L5"/>
    <mergeCell ref="N5:O5"/>
    <mergeCell ref="Q5:AE5"/>
    <mergeCell ref="AG5:AL5"/>
  </mergeCells>
  <pageMargins left="0.7" right="0.7" top="0.75" bottom="0.75" header="0.3" footer="0.3"/>
  <pageSetup paperSize="9" orientation="portrait" horizontalDpi="300" verticalDpi="300"/>
  <drawing r:id="rId1"/>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300-000000000000}">
  <dimension ref="B2:BA17"/>
  <sheetViews>
    <sheetView showGridLines="0" workbookViewId="0">
      <pane xSplit="2" topLeftCell="S1" activePane="topRight" state="frozen"/>
      <selection activeCell="B19" sqref="B19"/>
      <selection pane="topRight" activeCell="Y6" sqref="Y6:AE8"/>
    </sheetView>
  </sheetViews>
  <sheetFormatPr defaultColWidth="11.54296875" defaultRowHeight="14.5" x14ac:dyDescent="0.35"/>
  <cols>
    <col min="2" max="2" width="25.6328125" customWidth="1"/>
    <col min="3" max="5" width="10.6328125" customWidth="1"/>
    <col min="6" max="6" width="2.1796875" customWidth="1"/>
    <col min="7" max="12" width="10.6328125" customWidth="1"/>
    <col min="13" max="13" width="2.1796875" customWidth="1"/>
    <col min="14" max="15" width="10.6328125" customWidth="1"/>
    <col min="16" max="16" width="2.1796875" customWidth="1"/>
    <col min="17" max="31" width="10.6328125" customWidth="1"/>
    <col min="32" max="32" width="2.1796875" customWidth="1"/>
    <col min="33" max="38" width="10.6328125" customWidth="1"/>
    <col min="39" max="39" width="2.1796875" customWidth="1"/>
    <col min="40" max="42" width="10.6328125" customWidth="1"/>
    <col min="43" max="43" width="2.1796875" customWidth="1"/>
    <col min="44" max="46" width="10.6328125" customWidth="1"/>
    <col min="47" max="47" width="2.1796875" customWidth="1"/>
    <col min="48" max="50" width="10.6328125" customWidth="1"/>
    <col min="51" max="51" width="2.1796875" customWidth="1"/>
    <col min="52" max="53" width="10.6328125" customWidth="1"/>
    <col min="54" max="54" width="2.1796875" customWidth="1"/>
  </cols>
  <sheetData>
    <row r="2" spans="2:53" ht="40" customHeight="1" x14ac:dyDescent="0.35">
      <c r="D2" s="28" t="s">
        <v>159</v>
      </c>
      <c r="E2" s="24"/>
      <c r="F2" s="24"/>
      <c r="G2" s="24"/>
      <c r="H2" s="24"/>
      <c r="I2" s="24"/>
      <c r="J2" s="24"/>
      <c r="K2" s="24"/>
      <c r="L2" s="24"/>
      <c r="M2" s="24"/>
      <c r="N2" s="24"/>
      <c r="O2" s="24"/>
      <c r="P2" s="24"/>
      <c r="Q2" s="24"/>
      <c r="R2" s="24"/>
      <c r="S2" s="24"/>
      <c r="T2" s="24"/>
      <c r="U2" s="24"/>
      <c r="V2" s="24"/>
      <c r="W2" s="24"/>
      <c r="X2" s="24"/>
      <c r="Y2" s="24"/>
      <c r="Z2" s="24"/>
      <c r="AA2" s="24"/>
      <c r="AB2" s="24"/>
      <c r="AC2" s="24"/>
      <c r="AD2" s="24"/>
      <c r="AE2" s="24"/>
      <c r="AF2" s="24"/>
      <c r="AG2" s="24"/>
      <c r="AH2" s="24"/>
      <c r="AI2" s="24"/>
      <c r="AJ2" s="24"/>
      <c r="AK2" s="24"/>
      <c r="AL2" s="24"/>
      <c r="AM2" s="24"/>
      <c r="AN2" s="24"/>
      <c r="AO2" s="24"/>
      <c r="AP2" s="24"/>
      <c r="AQ2" s="24"/>
      <c r="AR2" s="24"/>
      <c r="AS2" s="24"/>
      <c r="AT2" s="24"/>
    </row>
    <row r="5" spans="2:53" ht="30" customHeight="1" x14ac:dyDescent="0.35">
      <c r="B5" s="15"/>
      <c r="C5" s="15"/>
      <c r="D5" s="27" t="s">
        <v>56</v>
      </c>
      <c r="E5" s="27"/>
      <c r="F5" s="15"/>
      <c r="G5" s="27" t="s">
        <v>57</v>
      </c>
      <c r="H5" s="27"/>
      <c r="I5" s="27"/>
      <c r="J5" s="27"/>
      <c r="K5" s="27"/>
      <c r="L5" s="27"/>
      <c r="M5" s="15"/>
      <c r="N5" s="27" t="s">
        <v>58</v>
      </c>
      <c r="O5" s="27"/>
      <c r="P5" s="15"/>
      <c r="Q5" s="27" t="s">
        <v>59</v>
      </c>
      <c r="R5" s="27"/>
      <c r="S5" s="27"/>
      <c r="T5" s="27"/>
      <c r="U5" s="27"/>
      <c r="V5" s="27"/>
      <c r="W5" s="27"/>
      <c r="X5" s="27"/>
      <c r="Y5" s="27"/>
      <c r="Z5" s="27"/>
      <c r="AA5" s="27"/>
      <c r="AB5" s="27"/>
      <c r="AC5" s="27"/>
      <c r="AD5" s="27"/>
      <c r="AE5" s="27"/>
      <c r="AF5" s="15"/>
      <c r="AG5" s="27" t="s">
        <v>60</v>
      </c>
      <c r="AH5" s="27"/>
      <c r="AI5" s="27"/>
      <c r="AJ5" s="27"/>
      <c r="AK5" s="27"/>
      <c r="AL5" s="27"/>
      <c r="AM5" s="15"/>
      <c r="AN5" s="27" t="s">
        <v>61</v>
      </c>
      <c r="AO5" s="27"/>
      <c r="AP5" s="27"/>
      <c r="AQ5" s="15"/>
      <c r="AR5" s="27" t="s">
        <v>62</v>
      </c>
      <c r="AS5" s="27"/>
      <c r="AT5" s="27"/>
      <c r="AU5" s="15"/>
      <c r="AV5" s="27" t="s">
        <v>63</v>
      </c>
      <c r="AW5" s="27"/>
      <c r="AX5" s="27"/>
      <c r="AY5" s="15"/>
      <c r="AZ5" s="27" t="s">
        <v>64</v>
      </c>
      <c r="BA5" s="27"/>
    </row>
    <row r="6" spans="2:53" ht="33" customHeight="1" x14ac:dyDescent="0.35">
      <c r="B6" t="s">
        <v>13</v>
      </c>
      <c r="C6" s="9" t="s">
        <v>14</v>
      </c>
      <c r="D6" s="12" t="s">
        <v>15</v>
      </c>
      <c r="E6" s="12" t="s">
        <v>16</v>
      </c>
      <c r="G6" s="12" t="s">
        <v>19</v>
      </c>
      <c r="H6" s="12" t="s">
        <v>20</v>
      </c>
      <c r="I6" s="12" t="s">
        <v>21</v>
      </c>
      <c r="J6" s="12" t="s">
        <v>22</v>
      </c>
      <c r="K6" s="12" t="s">
        <v>23</v>
      </c>
      <c r="L6" s="12" t="s">
        <v>24</v>
      </c>
      <c r="N6" s="12" t="s">
        <v>25</v>
      </c>
      <c r="O6" s="12" t="s">
        <v>26</v>
      </c>
      <c r="Q6" s="12" t="s">
        <v>27</v>
      </c>
      <c r="R6" s="12" t="s">
        <v>28</v>
      </c>
      <c r="S6" s="12" t="s">
        <v>29</v>
      </c>
      <c r="T6" s="12" t="s">
        <v>30</v>
      </c>
      <c r="U6" s="12" t="s">
        <v>31</v>
      </c>
      <c r="V6" s="12" t="s">
        <v>32</v>
      </c>
      <c r="W6" s="12" t="s">
        <v>33</v>
      </c>
      <c r="X6" s="12" t="s">
        <v>34</v>
      </c>
      <c r="Y6" s="12" t="s">
        <v>35</v>
      </c>
      <c r="Z6" s="12" t="s">
        <v>36</v>
      </c>
      <c r="AA6" s="12" t="s">
        <v>37</v>
      </c>
      <c r="AB6" s="12" t="s">
        <v>38</v>
      </c>
      <c r="AC6" s="12" t="s">
        <v>39</v>
      </c>
      <c r="AD6" s="12" t="s">
        <v>40</v>
      </c>
      <c r="AE6" s="12" t="s">
        <v>41</v>
      </c>
      <c r="AG6" s="12" t="s">
        <v>42</v>
      </c>
      <c r="AH6" s="12" t="s">
        <v>43</v>
      </c>
      <c r="AI6" s="12" t="s">
        <v>44</v>
      </c>
      <c r="AJ6" s="12" t="s">
        <v>45</v>
      </c>
      <c r="AK6" s="12" t="s">
        <v>46</v>
      </c>
      <c r="AL6" s="12" t="s">
        <v>47</v>
      </c>
      <c r="AN6" s="12" t="s">
        <v>48</v>
      </c>
      <c r="AO6" s="12" t="s">
        <v>49</v>
      </c>
      <c r="AP6" s="12" t="s">
        <v>50</v>
      </c>
      <c r="AR6" s="12" t="s">
        <v>51</v>
      </c>
      <c r="AS6" s="12" t="s">
        <v>52</v>
      </c>
      <c r="AT6" s="12" t="s">
        <v>53</v>
      </c>
      <c r="AV6" s="12" t="s">
        <v>51</v>
      </c>
      <c r="AW6" s="12" t="s">
        <v>52</v>
      </c>
      <c r="AX6" s="12" t="s">
        <v>53</v>
      </c>
      <c r="AZ6" s="12" t="s">
        <v>54</v>
      </c>
      <c r="BA6" s="12" t="s">
        <v>55</v>
      </c>
    </row>
    <row r="7" spans="2:53" ht="30" customHeight="1" x14ac:dyDescent="0.35">
      <c r="B7" s="10" t="s">
        <v>17</v>
      </c>
      <c r="C7" s="10">
        <v>2053</v>
      </c>
      <c r="D7" s="10">
        <v>938</v>
      </c>
      <c r="E7" s="10">
        <v>1112</v>
      </c>
      <c r="F7" s="10"/>
      <c r="G7" s="10">
        <v>192</v>
      </c>
      <c r="H7" s="10">
        <v>236</v>
      </c>
      <c r="I7" s="10">
        <v>325</v>
      </c>
      <c r="J7" s="10">
        <v>380</v>
      </c>
      <c r="K7" s="10">
        <v>348</v>
      </c>
      <c r="L7" s="10">
        <v>572</v>
      </c>
      <c r="M7" s="10"/>
      <c r="N7" s="10">
        <v>1161</v>
      </c>
      <c r="O7" s="10">
        <v>892</v>
      </c>
      <c r="P7" s="10"/>
      <c r="Q7" s="10">
        <v>175</v>
      </c>
      <c r="R7" s="10">
        <v>152</v>
      </c>
      <c r="S7" s="10">
        <v>180</v>
      </c>
      <c r="T7" s="10">
        <v>273</v>
      </c>
      <c r="U7" s="10">
        <v>217</v>
      </c>
      <c r="V7" s="10">
        <v>227</v>
      </c>
      <c r="W7" s="10">
        <v>175</v>
      </c>
      <c r="X7" s="10">
        <v>143</v>
      </c>
      <c r="Y7" s="10">
        <v>108</v>
      </c>
      <c r="Z7" s="10">
        <v>153</v>
      </c>
      <c r="AA7" s="10">
        <v>79</v>
      </c>
      <c r="AB7" s="10">
        <v>54</v>
      </c>
      <c r="AC7" s="10">
        <v>25</v>
      </c>
      <c r="AD7" s="10">
        <v>17</v>
      </c>
      <c r="AE7" s="10">
        <v>34</v>
      </c>
      <c r="AF7" s="10"/>
      <c r="AG7" s="10">
        <v>204</v>
      </c>
      <c r="AH7" s="10">
        <v>344</v>
      </c>
      <c r="AI7" s="10">
        <v>158</v>
      </c>
      <c r="AJ7" s="10">
        <v>186</v>
      </c>
      <c r="AK7" s="10">
        <v>197</v>
      </c>
      <c r="AL7" s="10">
        <v>511</v>
      </c>
      <c r="AM7" s="10"/>
      <c r="AN7" s="10">
        <v>571</v>
      </c>
      <c r="AO7" s="10">
        <v>447</v>
      </c>
      <c r="AP7" s="10">
        <v>778</v>
      </c>
      <c r="AQ7" s="10"/>
      <c r="AR7" s="10">
        <v>150</v>
      </c>
      <c r="AS7" s="10">
        <v>698</v>
      </c>
      <c r="AT7" s="10">
        <v>1093</v>
      </c>
      <c r="AU7" s="10"/>
      <c r="AV7" s="10">
        <v>166</v>
      </c>
      <c r="AW7" s="10">
        <v>999</v>
      </c>
      <c r="AX7" s="10">
        <v>770</v>
      </c>
      <c r="AY7" s="10"/>
      <c r="AZ7" s="10">
        <v>1177</v>
      </c>
      <c r="BA7" s="10">
        <v>876</v>
      </c>
    </row>
    <row r="8" spans="2:53" ht="30" customHeight="1" x14ac:dyDescent="0.35">
      <c r="B8" s="11" t="s">
        <v>18</v>
      </c>
      <c r="C8" s="11">
        <v>2053</v>
      </c>
      <c r="D8" s="11">
        <v>974</v>
      </c>
      <c r="E8" s="11">
        <v>1075</v>
      </c>
      <c r="F8" s="11"/>
      <c r="G8" s="11">
        <v>212</v>
      </c>
      <c r="H8" s="11">
        <v>302</v>
      </c>
      <c r="I8" s="11">
        <v>326</v>
      </c>
      <c r="J8" s="11">
        <v>348</v>
      </c>
      <c r="K8" s="11">
        <v>329</v>
      </c>
      <c r="L8" s="11">
        <v>535</v>
      </c>
      <c r="M8" s="11"/>
      <c r="N8" s="11">
        <v>815</v>
      </c>
      <c r="O8" s="11">
        <v>1238</v>
      </c>
      <c r="P8" s="11"/>
      <c r="Q8" s="11">
        <v>198</v>
      </c>
      <c r="R8" s="11">
        <v>168</v>
      </c>
      <c r="S8" s="11">
        <v>195</v>
      </c>
      <c r="T8" s="11">
        <v>305</v>
      </c>
      <c r="U8" s="11">
        <v>213</v>
      </c>
      <c r="V8" s="11">
        <v>216</v>
      </c>
      <c r="W8" s="11">
        <v>164</v>
      </c>
      <c r="X8" s="11">
        <v>141</v>
      </c>
      <c r="Y8" s="11">
        <v>99</v>
      </c>
      <c r="Z8" s="11">
        <v>138</v>
      </c>
      <c r="AA8" s="11">
        <v>69</v>
      </c>
      <c r="AB8" s="11">
        <v>45</v>
      </c>
      <c r="AC8" s="11">
        <v>22</v>
      </c>
      <c r="AD8" s="11">
        <v>15</v>
      </c>
      <c r="AE8" s="11">
        <v>27</v>
      </c>
      <c r="AF8" s="11"/>
      <c r="AG8" s="11">
        <v>192</v>
      </c>
      <c r="AH8" s="11">
        <v>330</v>
      </c>
      <c r="AI8" s="11">
        <v>179</v>
      </c>
      <c r="AJ8" s="11">
        <v>173</v>
      </c>
      <c r="AK8" s="11">
        <v>196</v>
      </c>
      <c r="AL8" s="11">
        <v>533</v>
      </c>
      <c r="AM8" s="11"/>
      <c r="AN8" s="11">
        <v>569</v>
      </c>
      <c r="AO8" s="11">
        <v>467</v>
      </c>
      <c r="AP8" s="11">
        <v>751</v>
      </c>
      <c r="AQ8" s="11"/>
      <c r="AR8" s="11">
        <v>162</v>
      </c>
      <c r="AS8" s="11">
        <v>689</v>
      </c>
      <c r="AT8" s="11">
        <v>1078</v>
      </c>
      <c r="AU8" s="11"/>
      <c r="AV8" s="11">
        <v>182</v>
      </c>
      <c r="AW8" s="11">
        <v>976</v>
      </c>
      <c r="AX8" s="11">
        <v>765</v>
      </c>
      <c r="AY8" s="11"/>
      <c r="AZ8" s="11">
        <v>1171</v>
      </c>
      <c r="BA8" s="11">
        <v>882</v>
      </c>
    </row>
    <row r="9" spans="2:53" x14ac:dyDescent="0.35">
      <c r="B9" s="18" t="s">
        <v>154</v>
      </c>
      <c r="C9" s="17">
        <v>9.4088901273949602E-2</v>
      </c>
      <c r="D9" s="17">
        <v>0.102474536106873</v>
      </c>
      <c r="E9" s="17">
        <v>8.6828284073071402E-2</v>
      </c>
      <c r="F9" s="17"/>
      <c r="G9" s="17">
        <v>0.13228081411402001</v>
      </c>
      <c r="H9" s="17">
        <v>0.137001280246388</v>
      </c>
      <c r="I9" s="17">
        <v>0.109075812105506</v>
      </c>
      <c r="J9" s="17">
        <v>9.7305534677587693E-2</v>
      </c>
      <c r="K9" s="17">
        <v>5.1372662952928097E-2</v>
      </c>
      <c r="L9" s="17">
        <v>6.98108880916571E-2</v>
      </c>
      <c r="M9" s="17"/>
      <c r="N9" s="17">
        <v>0.10856727690578501</v>
      </c>
      <c r="O9" s="17">
        <v>8.4557498777870305E-2</v>
      </c>
      <c r="P9" s="17"/>
      <c r="Q9" s="17">
        <v>0.12958583290459899</v>
      </c>
      <c r="R9" s="17">
        <v>0.11299601476696999</v>
      </c>
      <c r="S9" s="17">
        <v>8.62580756260308E-2</v>
      </c>
      <c r="T9" s="17">
        <v>6.6117674581115504E-2</v>
      </c>
      <c r="U9" s="17">
        <v>0.111331423241546</v>
      </c>
      <c r="V9" s="17">
        <v>7.2885947943320803E-2</v>
      </c>
      <c r="W9" s="17">
        <v>0.10477162854375401</v>
      </c>
      <c r="X9" s="17">
        <v>6.3557838537313893E-2</v>
      </c>
      <c r="Y9" s="17">
        <v>7.5616936876083493E-2</v>
      </c>
      <c r="Z9" s="17">
        <v>0.128844000153684</v>
      </c>
      <c r="AA9" s="17">
        <v>8.1936114628737206E-2</v>
      </c>
      <c r="AB9" s="17">
        <v>0.10618269084890999</v>
      </c>
      <c r="AC9" s="17">
        <v>0.11288622644877599</v>
      </c>
      <c r="AD9" s="17">
        <v>0.25994459127949399</v>
      </c>
      <c r="AE9" s="17">
        <v>6.5036224491135997E-2</v>
      </c>
      <c r="AF9" s="17"/>
      <c r="AG9" s="17">
        <v>0.17972436484531101</v>
      </c>
      <c r="AH9" s="17">
        <v>6.2854691496013498E-2</v>
      </c>
      <c r="AI9" s="17">
        <v>0.124402821434515</v>
      </c>
      <c r="AJ9" s="17">
        <v>0.17839136127775301</v>
      </c>
      <c r="AK9" s="17">
        <v>0.130805413627398</v>
      </c>
      <c r="AL9" s="17">
        <v>4.2583839229346498E-2</v>
      </c>
      <c r="AM9" s="17"/>
      <c r="AN9" s="17">
        <v>0.117159541987922</v>
      </c>
      <c r="AO9" s="17">
        <v>9.6945238629390099E-2</v>
      </c>
      <c r="AP9" s="17">
        <v>9.9442440851723199E-2</v>
      </c>
      <c r="AQ9" s="17"/>
      <c r="AR9" s="17">
        <v>0.52089628523204201</v>
      </c>
      <c r="AS9" s="17">
        <v>0.109510768597507</v>
      </c>
      <c r="AT9" s="17">
        <v>2.6688082924768701E-2</v>
      </c>
      <c r="AU9" s="17"/>
      <c r="AV9" s="17">
        <v>0.38202392538572499</v>
      </c>
      <c r="AW9" s="17">
        <v>8.4450152467760498E-2</v>
      </c>
      <c r="AX9" s="17">
        <v>4.9188274305880901E-2</v>
      </c>
      <c r="AY9" s="17"/>
      <c r="AZ9" s="17">
        <v>0.113635561151394</v>
      </c>
      <c r="BA9" s="17">
        <v>6.8152995143367104E-2</v>
      </c>
    </row>
    <row r="10" spans="2:53" x14ac:dyDescent="0.35">
      <c r="B10" s="18" t="s">
        <v>155</v>
      </c>
      <c r="C10" s="17">
        <v>0.41780514113846401</v>
      </c>
      <c r="D10" s="17">
        <v>0.43296889133056699</v>
      </c>
      <c r="E10" s="17">
        <v>0.40341022308393798</v>
      </c>
      <c r="F10" s="17"/>
      <c r="G10" s="17">
        <v>0.406516182334833</v>
      </c>
      <c r="H10" s="17">
        <v>0.41845220401258398</v>
      </c>
      <c r="I10" s="17">
        <v>0.38018939593986001</v>
      </c>
      <c r="J10" s="17">
        <v>0.37865515577859099</v>
      </c>
      <c r="K10" s="17">
        <v>0.417245471084492</v>
      </c>
      <c r="L10" s="17">
        <v>0.47062279795648199</v>
      </c>
      <c r="M10" s="17"/>
      <c r="N10" s="17">
        <v>0.41250337022704597</v>
      </c>
      <c r="O10" s="17">
        <v>0.42129540232409102</v>
      </c>
      <c r="P10" s="17"/>
      <c r="Q10" s="17">
        <v>0.33729865081620403</v>
      </c>
      <c r="R10" s="17">
        <v>0.372264975075701</v>
      </c>
      <c r="S10" s="17">
        <v>0.39541549497492101</v>
      </c>
      <c r="T10" s="17">
        <v>0.42327032425195599</v>
      </c>
      <c r="U10" s="17">
        <v>0.41717620271976902</v>
      </c>
      <c r="V10" s="17">
        <v>0.45222876655760103</v>
      </c>
      <c r="W10" s="17">
        <v>0.36540289876371301</v>
      </c>
      <c r="X10" s="17">
        <v>0.491468061282334</v>
      </c>
      <c r="Y10" s="17">
        <v>0.47807791080399298</v>
      </c>
      <c r="Z10" s="17">
        <v>0.42842607890533102</v>
      </c>
      <c r="AA10" s="17">
        <v>0.47726643989404499</v>
      </c>
      <c r="AB10" s="17">
        <v>0.44859210013369299</v>
      </c>
      <c r="AC10" s="17">
        <v>0.44095087391662802</v>
      </c>
      <c r="AD10" s="17">
        <v>0.20910019996902501</v>
      </c>
      <c r="AE10" s="17">
        <v>0.63653763906505501</v>
      </c>
      <c r="AF10" s="17"/>
      <c r="AG10" s="17">
        <v>0.57439691980818597</v>
      </c>
      <c r="AH10" s="17">
        <v>0.26525932381711498</v>
      </c>
      <c r="AI10" s="17">
        <v>0.53229968771203395</v>
      </c>
      <c r="AJ10" s="17">
        <v>0.53347371574799796</v>
      </c>
      <c r="AK10" s="17">
        <v>0.49173056074542598</v>
      </c>
      <c r="AL10" s="17">
        <v>0.344818588259523</v>
      </c>
      <c r="AM10" s="17"/>
      <c r="AN10" s="17">
        <v>0.50974873661196796</v>
      </c>
      <c r="AO10" s="17">
        <v>0.46404522531349102</v>
      </c>
      <c r="AP10" s="17">
        <v>0.37296822840654698</v>
      </c>
      <c r="AQ10" s="17"/>
      <c r="AR10" s="17">
        <v>0.380367066832768</v>
      </c>
      <c r="AS10" s="17">
        <v>0.69212813823864106</v>
      </c>
      <c r="AT10" s="17">
        <v>0.28499144755198103</v>
      </c>
      <c r="AU10" s="17"/>
      <c r="AV10" s="17">
        <v>0.47653742524008902</v>
      </c>
      <c r="AW10" s="17">
        <v>0.56222336728025801</v>
      </c>
      <c r="AX10" s="17">
        <v>0.26649949642644699</v>
      </c>
      <c r="AY10" s="17"/>
      <c r="AZ10" s="17">
        <v>0.44385148231557098</v>
      </c>
      <c r="BA10" s="17">
        <v>0.38324499305944998</v>
      </c>
    </row>
    <row r="11" spans="2:53" x14ac:dyDescent="0.35">
      <c r="B11" s="18" t="s">
        <v>156</v>
      </c>
      <c r="C11" s="17">
        <v>0.393712094007584</v>
      </c>
      <c r="D11" s="17">
        <v>0.405956028374161</v>
      </c>
      <c r="E11" s="17">
        <v>0.382602669888707</v>
      </c>
      <c r="F11" s="17"/>
      <c r="G11" s="17">
        <v>0.28679820523745098</v>
      </c>
      <c r="H11" s="17">
        <v>0.35365010213651599</v>
      </c>
      <c r="I11" s="17">
        <v>0.43079781907502401</v>
      </c>
      <c r="J11" s="17">
        <v>0.426468004691061</v>
      </c>
      <c r="K11" s="17">
        <v>0.42739021649633102</v>
      </c>
      <c r="L11" s="17">
        <v>0.39408748997499599</v>
      </c>
      <c r="M11" s="17"/>
      <c r="N11" s="17">
        <v>0.39359554616471898</v>
      </c>
      <c r="O11" s="17">
        <v>0.39378881976941299</v>
      </c>
      <c r="P11" s="17"/>
      <c r="Q11" s="17">
        <v>0.327440406504169</v>
      </c>
      <c r="R11" s="17">
        <v>0.40152560155507599</v>
      </c>
      <c r="S11" s="17">
        <v>0.42694327209017502</v>
      </c>
      <c r="T11" s="17">
        <v>0.42051317871132299</v>
      </c>
      <c r="U11" s="17">
        <v>0.38553152452650302</v>
      </c>
      <c r="V11" s="17">
        <v>0.36502335845182599</v>
      </c>
      <c r="W11" s="17">
        <v>0.454270858433442</v>
      </c>
      <c r="X11" s="17">
        <v>0.39067450447584001</v>
      </c>
      <c r="Y11" s="17">
        <v>0.38520776318876199</v>
      </c>
      <c r="Z11" s="17">
        <v>0.385876498466106</v>
      </c>
      <c r="AA11" s="17">
        <v>0.440797445477218</v>
      </c>
      <c r="AB11" s="17">
        <v>0.35466127175712697</v>
      </c>
      <c r="AC11" s="17">
        <v>0.44616289963459599</v>
      </c>
      <c r="AD11" s="17">
        <v>0.53095520875148094</v>
      </c>
      <c r="AE11" s="17">
        <v>0.26834554075230299</v>
      </c>
      <c r="AF11" s="17"/>
      <c r="AG11" s="17">
        <v>0.18683753803244901</v>
      </c>
      <c r="AH11" s="17">
        <v>0.61548467650448502</v>
      </c>
      <c r="AI11" s="17">
        <v>0.29330022925714699</v>
      </c>
      <c r="AJ11" s="17">
        <v>0.24170691803744801</v>
      </c>
      <c r="AK11" s="17">
        <v>0.33096136715550101</v>
      </c>
      <c r="AL11" s="17">
        <v>0.46222581638982801</v>
      </c>
      <c r="AM11" s="17"/>
      <c r="AN11" s="17">
        <v>0.30403288502082199</v>
      </c>
      <c r="AO11" s="17">
        <v>0.33253027419957598</v>
      </c>
      <c r="AP11" s="17">
        <v>0.47290911676129499</v>
      </c>
      <c r="AQ11" s="17"/>
      <c r="AR11" s="17">
        <v>7.5749000181062606E-2</v>
      </c>
      <c r="AS11" s="17">
        <v>0.14748166530045001</v>
      </c>
      <c r="AT11" s="17">
        <v>0.63307831731519204</v>
      </c>
      <c r="AU11" s="17"/>
      <c r="AV11" s="17">
        <v>9.5792013141933904E-2</v>
      </c>
      <c r="AW11" s="17">
        <v>0.30084393722068498</v>
      </c>
      <c r="AX11" s="17">
        <v>0.62718601137468899</v>
      </c>
      <c r="AY11" s="17"/>
      <c r="AZ11" s="17">
        <v>0.38224430545655802</v>
      </c>
      <c r="BA11" s="17">
        <v>0.40892837593245601</v>
      </c>
    </row>
    <row r="12" spans="2:53" x14ac:dyDescent="0.35">
      <c r="B12" s="18" t="s">
        <v>130</v>
      </c>
      <c r="C12" s="19">
        <v>9.4393863580002693E-2</v>
      </c>
      <c r="D12" s="19">
        <v>5.86005441883981E-2</v>
      </c>
      <c r="E12" s="19">
        <v>0.12715882295428399</v>
      </c>
      <c r="F12" s="19"/>
      <c r="G12" s="19">
        <v>0.17440479831369499</v>
      </c>
      <c r="H12" s="19">
        <v>9.0896413604512005E-2</v>
      </c>
      <c r="I12" s="19">
        <v>7.9936972879610796E-2</v>
      </c>
      <c r="J12" s="19">
        <v>9.7571304852760096E-2</v>
      </c>
      <c r="K12" s="19">
        <v>0.103991649466249</v>
      </c>
      <c r="L12" s="19">
        <v>6.5478823976864303E-2</v>
      </c>
      <c r="M12" s="19"/>
      <c r="N12" s="19">
        <v>8.5333806702449597E-2</v>
      </c>
      <c r="O12" s="19">
        <v>0.10035827912862599</v>
      </c>
      <c r="P12" s="19"/>
      <c r="Q12" s="19">
        <v>0.20567510977502801</v>
      </c>
      <c r="R12" s="19">
        <v>0.113213408602253</v>
      </c>
      <c r="S12" s="19">
        <v>9.1383157308873295E-2</v>
      </c>
      <c r="T12" s="19">
        <v>9.0098822455605396E-2</v>
      </c>
      <c r="U12" s="19">
        <v>8.5960849512182205E-2</v>
      </c>
      <c r="V12" s="19">
        <v>0.10986192704725201</v>
      </c>
      <c r="W12" s="19">
        <v>7.5554614259091699E-2</v>
      </c>
      <c r="X12" s="19">
        <v>5.4299595704512003E-2</v>
      </c>
      <c r="Y12" s="19">
        <v>6.1097389131161702E-2</v>
      </c>
      <c r="Z12" s="19">
        <v>5.6853422474879602E-2</v>
      </c>
      <c r="AA12" s="19">
        <v>0</v>
      </c>
      <c r="AB12" s="19">
        <v>9.0563937260269997E-2</v>
      </c>
      <c r="AC12" s="19">
        <v>0</v>
      </c>
      <c r="AD12" s="19">
        <v>0</v>
      </c>
      <c r="AE12" s="19">
        <v>3.00805956915055E-2</v>
      </c>
      <c r="AF12" s="19"/>
      <c r="AG12" s="19">
        <v>5.9041177314053797E-2</v>
      </c>
      <c r="AH12" s="19">
        <v>5.6401308182386402E-2</v>
      </c>
      <c r="AI12" s="19">
        <v>4.9997261596304403E-2</v>
      </c>
      <c r="AJ12" s="19">
        <v>4.6428004936801298E-2</v>
      </c>
      <c r="AK12" s="19">
        <v>4.6502658471675E-2</v>
      </c>
      <c r="AL12" s="19">
        <v>0.15037175612130199</v>
      </c>
      <c r="AM12" s="19"/>
      <c r="AN12" s="19">
        <v>6.9058836379288099E-2</v>
      </c>
      <c r="AO12" s="19">
        <v>0.106479261857543</v>
      </c>
      <c r="AP12" s="19">
        <v>5.46802139804346E-2</v>
      </c>
      <c r="AQ12" s="19"/>
      <c r="AR12" s="19">
        <v>2.2987647754127202E-2</v>
      </c>
      <c r="AS12" s="19">
        <v>5.0879427863403E-2</v>
      </c>
      <c r="AT12" s="19">
        <v>5.5242152208058497E-2</v>
      </c>
      <c r="AU12" s="19"/>
      <c r="AV12" s="19">
        <v>4.5646636232251903E-2</v>
      </c>
      <c r="AW12" s="19">
        <v>5.24825430312965E-2</v>
      </c>
      <c r="AX12" s="19">
        <v>5.7126217892982299E-2</v>
      </c>
      <c r="AY12" s="19"/>
      <c r="AZ12" s="19">
        <v>6.0268651076477199E-2</v>
      </c>
      <c r="BA12" s="19">
        <v>0.139673635864726</v>
      </c>
    </row>
    <row r="13" spans="2:53" x14ac:dyDescent="0.35">
      <c r="B13" s="16"/>
    </row>
    <row r="14" spans="2:53" x14ac:dyDescent="0.35">
      <c r="B14" t="s">
        <v>87</v>
      </c>
    </row>
    <row r="15" spans="2:53" x14ac:dyDescent="0.35">
      <c r="B15" t="s">
        <v>88</v>
      </c>
    </row>
    <row r="17" spans="2:2" x14ac:dyDescent="0.35">
      <c r="B17" s="8" t="str">
        <f>HYPERLINK("#'Contents'!A1", "Return to Contents")</f>
        <v>Return to Contents</v>
      </c>
    </row>
  </sheetData>
  <mergeCells count="10">
    <mergeCell ref="AN5:AP5"/>
    <mergeCell ref="AR5:AT5"/>
    <mergeCell ref="AV5:AX5"/>
    <mergeCell ref="AZ5:BA5"/>
    <mergeCell ref="D2:AT2"/>
    <mergeCell ref="D5:E5"/>
    <mergeCell ref="G5:L5"/>
    <mergeCell ref="N5:O5"/>
    <mergeCell ref="Q5:AE5"/>
    <mergeCell ref="AG5:AL5"/>
  </mergeCells>
  <pageMargins left="0.7" right="0.7" top="0.75" bottom="0.75" header="0.3" footer="0.3"/>
  <pageSetup paperSize="9" orientation="portrait" horizontalDpi="300" verticalDpi="300"/>
  <drawing r:id="rId1"/>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400-000000000000}">
  <dimension ref="B2:BA17"/>
  <sheetViews>
    <sheetView showGridLines="0" topLeftCell="A2" workbookViewId="0">
      <pane xSplit="2" topLeftCell="C1" activePane="topRight" state="frozen"/>
      <selection activeCell="B19" sqref="B19"/>
      <selection pane="topRight" activeCell="Y6" sqref="Y6:AE8"/>
    </sheetView>
  </sheetViews>
  <sheetFormatPr defaultColWidth="11.54296875" defaultRowHeight="14.5" x14ac:dyDescent="0.35"/>
  <cols>
    <col min="2" max="2" width="25.6328125" customWidth="1"/>
    <col min="3" max="5" width="10.6328125" customWidth="1"/>
    <col min="6" max="6" width="2.1796875" customWidth="1"/>
    <col min="7" max="12" width="10.6328125" customWidth="1"/>
    <col min="13" max="13" width="2.1796875" customWidth="1"/>
    <col min="14" max="15" width="10.6328125" customWidth="1"/>
    <col min="16" max="16" width="2.1796875" customWidth="1"/>
    <col min="17" max="31" width="10.6328125" customWidth="1"/>
    <col min="32" max="32" width="2.1796875" customWidth="1"/>
    <col min="33" max="38" width="10.6328125" customWidth="1"/>
    <col min="39" max="39" width="2.1796875" customWidth="1"/>
    <col min="40" max="42" width="10.6328125" customWidth="1"/>
    <col min="43" max="43" width="2.1796875" customWidth="1"/>
    <col min="44" max="46" width="10.6328125" customWidth="1"/>
    <col min="47" max="47" width="2.1796875" customWidth="1"/>
    <col min="48" max="50" width="10.6328125" customWidth="1"/>
    <col min="51" max="51" width="2.1796875" customWidth="1"/>
    <col min="52" max="53" width="10.6328125" customWidth="1"/>
    <col min="54" max="54" width="2.1796875" customWidth="1"/>
  </cols>
  <sheetData>
    <row r="2" spans="2:53" ht="40" customHeight="1" x14ac:dyDescent="0.35">
      <c r="D2" s="28" t="s">
        <v>160</v>
      </c>
      <c r="E2" s="24"/>
      <c r="F2" s="24"/>
      <c r="G2" s="24"/>
      <c r="H2" s="24"/>
      <c r="I2" s="24"/>
      <c r="J2" s="24"/>
      <c r="K2" s="24"/>
      <c r="L2" s="24"/>
      <c r="M2" s="24"/>
      <c r="N2" s="24"/>
      <c r="O2" s="24"/>
      <c r="P2" s="24"/>
      <c r="Q2" s="24"/>
      <c r="R2" s="24"/>
      <c r="S2" s="24"/>
      <c r="T2" s="24"/>
      <c r="U2" s="24"/>
      <c r="V2" s="24"/>
      <c r="W2" s="24"/>
      <c r="X2" s="24"/>
      <c r="Y2" s="24"/>
      <c r="Z2" s="24"/>
      <c r="AA2" s="24"/>
      <c r="AB2" s="24"/>
      <c r="AC2" s="24"/>
      <c r="AD2" s="24"/>
      <c r="AE2" s="24"/>
      <c r="AF2" s="24"/>
      <c r="AG2" s="24"/>
      <c r="AH2" s="24"/>
      <c r="AI2" s="24"/>
      <c r="AJ2" s="24"/>
      <c r="AK2" s="24"/>
      <c r="AL2" s="24"/>
      <c r="AM2" s="24"/>
      <c r="AN2" s="24"/>
      <c r="AO2" s="24"/>
      <c r="AP2" s="24"/>
      <c r="AQ2" s="24"/>
      <c r="AR2" s="24"/>
      <c r="AS2" s="24"/>
      <c r="AT2" s="24"/>
    </row>
    <row r="5" spans="2:53" ht="30" customHeight="1" x14ac:dyDescent="0.35">
      <c r="B5" s="15"/>
      <c r="C5" s="15"/>
      <c r="D5" s="27" t="s">
        <v>56</v>
      </c>
      <c r="E5" s="27"/>
      <c r="F5" s="15"/>
      <c r="G5" s="27" t="s">
        <v>57</v>
      </c>
      <c r="H5" s="27"/>
      <c r="I5" s="27"/>
      <c r="J5" s="27"/>
      <c r="K5" s="27"/>
      <c r="L5" s="27"/>
      <c r="M5" s="15"/>
      <c r="N5" s="27" t="s">
        <v>58</v>
      </c>
      <c r="O5" s="27"/>
      <c r="P5" s="15"/>
      <c r="Q5" s="27" t="s">
        <v>59</v>
      </c>
      <c r="R5" s="27"/>
      <c r="S5" s="27"/>
      <c r="T5" s="27"/>
      <c r="U5" s="27"/>
      <c r="V5" s="27"/>
      <c r="W5" s="27"/>
      <c r="X5" s="27"/>
      <c r="Y5" s="27"/>
      <c r="Z5" s="27"/>
      <c r="AA5" s="27"/>
      <c r="AB5" s="27"/>
      <c r="AC5" s="27"/>
      <c r="AD5" s="27"/>
      <c r="AE5" s="27"/>
      <c r="AF5" s="15"/>
      <c r="AG5" s="27" t="s">
        <v>60</v>
      </c>
      <c r="AH5" s="27"/>
      <c r="AI5" s="27"/>
      <c r="AJ5" s="27"/>
      <c r="AK5" s="27"/>
      <c r="AL5" s="27"/>
      <c r="AM5" s="15"/>
      <c r="AN5" s="27" t="s">
        <v>61</v>
      </c>
      <c r="AO5" s="27"/>
      <c r="AP5" s="27"/>
      <c r="AQ5" s="15"/>
      <c r="AR5" s="27" t="s">
        <v>62</v>
      </c>
      <c r="AS5" s="27"/>
      <c r="AT5" s="27"/>
      <c r="AU5" s="15"/>
      <c r="AV5" s="27" t="s">
        <v>63</v>
      </c>
      <c r="AW5" s="27"/>
      <c r="AX5" s="27"/>
      <c r="AY5" s="15"/>
      <c r="AZ5" s="27" t="s">
        <v>64</v>
      </c>
      <c r="BA5" s="27"/>
    </row>
    <row r="6" spans="2:53" ht="33" customHeight="1" x14ac:dyDescent="0.35">
      <c r="B6" t="s">
        <v>13</v>
      </c>
      <c r="C6" s="9" t="s">
        <v>14</v>
      </c>
      <c r="D6" s="12" t="s">
        <v>15</v>
      </c>
      <c r="E6" s="12" t="s">
        <v>16</v>
      </c>
      <c r="G6" s="12" t="s">
        <v>19</v>
      </c>
      <c r="H6" s="12" t="s">
        <v>20</v>
      </c>
      <c r="I6" s="12" t="s">
        <v>21</v>
      </c>
      <c r="J6" s="12" t="s">
        <v>22</v>
      </c>
      <c r="K6" s="12" t="s">
        <v>23</v>
      </c>
      <c r="L6" s="12" t="s">
        <v>24</v>
      </c>
      <c r="N6" s="12" t="s">
        <v>25</v>
      </c>
      <c r="O6" s="12" t="s">
        <v>26</v>
      </c>
      <c r="Q6" s="12" t="s">
        <v>27</v>
      </c>
      <c r="R6" s="12" t="s">
        <v>28</v>
      </c>
      <c r="S6" s="12" t="s">
        <v>29</v>
      </c>
      <c r="T6" s="12" t="s">
        <v>30</v>
      </c>
      <c r="U6" s="12" t="s">
        <v>31</v>
      </c>
      <c r="V6" s="12" t="s">
        <v>32</v>
      </c>
      <c r="W6" s="12" t="s">
        <v>33</v>
      </c>
      <c r="X6" s="12" t="s">
        <v>34</v>
      </c>
      <c r="Y6" s="12" t="s">
        <v>35</v>
      </c>
      <c r="Z6" s="12" t="s">
        <v>36</v>
      </c>
      <c r="AA6" s="12" t="s">
        <v>37</v>
      </c>
      <c r="AB6" s="12" t="s">
        <v>38</v>
      </c>
      <c r="AC6" s="12" t="s">
        <v>39</v>
      </c>
      <c r="AD6" s="12" t="s">
        <v>40</v>
      </c>
      <c r="AE6" s="12" t="s">
        <v>41</v>
      </c>
      <c r="AG6" s="12" t="s">
        <v>42</v>
      </c>
      <c r="AH6" s="12" t="s">
        <v>43</v>
      </c>
      <c r="AI6" s="12" t="s">
        <v>44</v>
      </c>
      <c r="AJ6" s="12" t="s">
        <v>45</v>
      </c>
      <c r="AK6" s="12" t="s">
        <v>46</v>
      </c>
      <c r="AL6" s="12" t="s">
        <v>47</v>
      </c>
      <c r="AN6" s="12" t="s">
        <v>48</v>
      </c>
      <c r="AO6" s="12" t="s">
        <v>49</v>
      </c>
      <c r="AP6" s="12" t="s">
        <v>50</v>
      </c>
      <c r="AR6" s="12" t="s">
        <v>51</v>
      </c>
      <c r="AS6" s="12" t="s">
        <v>52</v>
      </c>
      <c r="AT6" s="12" t="s">
        <v>53</v>
      </c>
      <c r="AV6" s="12" t="s">
        <v>51</v>
      </c>
      <c r="AW6" s="12" t="s">
        <v>52</v>
      </c>
      <c r="AX6" s="12" t="s">
        <v>53</v>
      </c>
      <c r="AZ6" s="12" t="s">
        <v>54</v>
      </c>
      <c r="BA6" s="12" t="s">
        <v>55</v>
      </c>
    </row>
    <row r="7" spans="2:53" ht="30" customHeight="1" x14ac:dyDescent="0.35">
      <c r="B7" s="10" t="s">
        <v>17</v>
      </c>
      <c r="C7" s="10">
        <v>2053</v>
      </c>
      <c r="D7" s="10">
        <v>938</v>
      </c>
      <c r="E7" s="10">
        <v>1112</v>
      </c>
      <c r="F7" s="10"/>
      <c r="G7" s="10">
        <v>192</v>
      </c>
      <c r="H7" s="10">
        <v>236</v>
      </c>
      <c r="I7" s="10">
        <v>325</v>
      </c>
      <c r="J7" s="10">
        <v>380</v>
      </c>
      <c r="K7" s="10">
        <v>348</v>
      </c>
      <c r="L7" s="10">
        <v>572</v>
      </c>
      <c r="M7" s="10"/>
      <c r="N7" s="10">
        <v>1161</v>
      </c>
      <c r="O7" s="10">
        <v>892</v>
      </c>
      <c r="P7" s="10"/>
      <c r="Q7" s="10">
        <v>175</v>
      </c>
      <c r="R7" s="10">
        <v>152</v>
      </c>
      <c r="S7" s="10">
        <v>180</v>
      </c>
      <c r="T7" s="10">
        <v>273</v>
      </c>
      <c r="U7" s="10">
        <v>217</v>
      </c>
      <c r="V7" s="10">
        <v>227</v>
      </c>
      <c r="W7" s="10">
        <v>175</v>
      </c>
      <c r="X7" s="10">
        <v>143</v>
      </c>
      <c r="Y7" s="10">
        <v>108</v>
      </c>
      <c r="Z7" s="10">
        <v>153</v>
      </c>
      <c r="AA7" s="10">
        <v>79</v>
      </c>
      <c r="AB7" s="10">
        <v>54</v>
      </c>
      <c r="AC7" s="10">
        <v>25</v>
      </c>
      <c r="AD7" s="10">
        <v>17</v>
      </c>
      <c r="AE7" s="10">
        <v>34</v>
      </c>
      <c r="AF7" s="10"/>
      <c r="AG7" s="10">
        <v>204</v>
      </c>
      <c r="AH7" s="10">
        <v>344</v>
      </c>
      <c r="AI7" s="10">
        <v>158</v>
      </c>
      <c r="AJ7" s="10">
        <v>186</v>
      </c>
      <c r="AK7" s="10">
        <v>197</v>
      </c>
      <c r="AL7" s="10">
        <v>511</v>
      </c>
      <c r="AM7" s="10"/>
      <c r="AN7" s="10">
        <v>571</v>
      </c>
      <c r="AO7" s="10">
        <v>447</v>
      </c>
      <c r="AP7" s="10">
        <v>778</v>
      </c>
      <c r="AQ7" s="10"/>
      <c r="AR7" s="10">
        <v>150</v>
      </c>
      <c r="AS7" s="10">
        <v>698</v>
      </c>
      <c r="AT7" s="10">
        <v>1093</v>
      </c>
      <c r="AU7" s="10"/>
      <c r="AV7" s="10">
        <v>166</v>
      </c>
      <c r="AW7" s="10">
        <v>999</v>
      </c>
      <c r="AX7" s="10">
        <v>770</v>
      </c>
      <c r="AY7" s="10"/>
      <c r="AZ7" s="10">
        <v>1177</v>
      </c>
      <c r="BA7" s="10">
        <v>876</v>
      </c>
    </row>
    <row r="8" spans="2:53" ht="30" customHeight="1" x14ac:dyDescent="0.35">
      <c r="B8" s="11" t="s">
        <v>18</v>
      </c>
      <c r="C8" s="11">
        <v>2053</v>
      </c>
      <c r="D8" s="11">
        <v>974</v>
      </c>
      <c r="E8" s="11">
        <v>1075</v>
      </c>
      <c r="F8" s="11"/>
      <c r="G8" s="11">
        <v>212</v>
      </c>
      <c r="H8" s="11">
        <v>302</v>
      </c>
      <c r="I8" s="11">
        <v>326</v>
      </c>
      <c r="J8" s="11">
        <v>348</v>
      </c>
      <c r="K8" s="11">
        <v>329</v>
      </c>
      <c r="L8" s="11">
        <v>535</v>
      </c>
      <c r="M8" s="11"/>
      <c r="N8" s="11">
        <v>815</v>
      </c>
      <c r="O8" s="11">
        <v>1238</v>
      </c>
      <c r="P8" s="11"/>
      <c r="Q8" s="11">
        <v>198</v>
      </c>
      <c r="R8" s="11">
        <v>168</v>
      </c>
      <c r="S8" s="11">
        <v>195</v>
      </c>
      <c r="T8" s="11">
        <v>305</v>
      </c>
      <c r="U8" s="11">
        <v>213</v>
      </c>
      <c r="V8" s="11">
        <v>216</v>
      </c>
      <c r="W8" s="11">
        <v>164</v>
      </c>
      <c r="X8" s="11">
        <v>141</v>
      </c>
      <c r="Y8" s="11">
        <v>99</v>
      </c>
      <c r="Z8" s="11">
        <v>138</v>
      </c>
      <c r="AA8" s="11">
        <v>69</v>
      </c>
      <c r="AB8" s="11">
        <v>45</v>
      </c>
      <c r="AC8" s="11">
        <v>22</v>
      </c>
      <c r="AD8" s="11">
        <v>15</v>
      </c>
      <c r="AE8" s="11">
        <v>27</v>
      </c>
      <c r="AF8" s="11"/>
      <c r="AG8" s="11">
        <v>192</v>
      </c>
      <c r="AH8" s="11">
        <v>330</v>
      </c>
      <c r="AI8" s="11">
        <v>179</v>
      </c>
      <c r="AJ8" s="11">
        <v>173</v>
      </c>
      <c r="AK8" s="11">
        <v>196</v>
      </c>
      <c r="AL8" s="11">
        <v>533</v>
      </c>
      <c r="AM8" s="11"/>
      <c r="AN8" s="11">
        <v>569</v>
      </c>
      <c r="AO8" s="11">
        <v>467</v>
      </c>
      <c r="AP8" s="11">
        <v>751</v>
      </c>
      <c r="AQ8" s="11"/>
      <c r="AR8" s="11">
        <v>162</v>
      </c>
      <c r="AS8" s="11">
        <v>689</v>
      </c>
      <c r="AT8" s="11">
        <v>1078</v>
      </c>
      <c r="AU8" s="11"/>
      <c r="AV8" s="11">
        <v>182</v>
      </c>
      <c r="AW8" s="11">
        <v>976</v>
      </c>
      <c r="AX8" s="11">
        <v>765</v>
      </c>
      <c r="AY8" s="11"/>
      <c r="AZ8" s="11">
        <v>1171</v>
      </c>
      <c r="BA8" s="11">
        <v>882</v>
      </c>
    </row>
    <row r="9" spans="2:53" x14ac:dyDescent="0.35">
      <c r="B9" s="18" t="s">
        <v>154</v>
      </c>
      <c r="C9" s="17">
        <v>9.8269539055228297E-2</v>
      </c>
      <c r="D9" s="17">
        <v>0.11464301172225499</v>
      </c>
      <c r="E9" s="17">
        <v>8.3787188143285604E-2</v>
      </c>
      <c r="F9" s="17"/>
      <c r="G9" s="17">
        <v>0.22226277380668599</v>
      </c>
      <c r="H9" s="17">
        <v>7.8060105618183606E-2</v>
      </c>
      <c r="I9" s="17">
        <v>9.1019533525988003E-2</v>
      </c>
      <c r="J9" s="17">
        <v>8.6124541220908402E-2</v>
      </c>
      <c r="K9" s="17">
        <v>7.61382913731143E-2</v>
      </c>
      <c r="L9" s="17">
        <v>8.6484269837886193E-2</v>
      </c>
      <c r="M9" s="17"/>
      <c r="N9" s="17">
        <v>0.10497272910767</v>
      </c>
      <c r="O9" s="17">
        <v>9.3856695790059105E-2</v>
      </c>
      <c r="P9" s="17"/>
      <c r="Q9" s="17">
        <v>0.138097309069905</v>
      </c>
      <c r="R9" s="17">
        <v>7.2668461365579501E-2</v>
      </c>
      <c r="S9" s="17">
        <v>9.0049335513449194E-2</v>
      </c>
      <c r="T9" s="17">
        <v>7.9145564434648305E-2</v>
      </c>
      <c r="U9" s="17">
        <v>0.116666328763348</v>
      </c>
      <c r="V9" s="17">
        <v>9.8793664105597395E-2</v>
      </c>
      <c r="W9" s="17">
        <v>0.10065148470026</v>
      </c>
      <c r="X9" s="17">
        <v>0.103629468085726</v>
      </c>
      <c r="Y9" s="17">
        <v>0.10697739228742099</v>
      </c>
      <c r="Z9" s="17">
        <v>9.6981124683929901E-2</v>
      </c>
      <c r="AA9" s="17">
        <v>0.124026127411209</v>
      </c>
      <c r="AB9" s="17">
        <v>2.8311615663456399E-2</v>
      </c>
      <c r="AC9" s="17">
        <v>0.109808501943871</v>
      </c>
      <c r="AD9" s="17">
        <v>0.19355136780092699</v>
      </c>
      <c r="AE9" s="17">
        <v>0.119896988009029</v>
      </c>
      <c r="AF9" s="17"/>
      <c r="AG9" s="17">
        <v>0.141781773250411</v>
      </c>
      <c r="AH9" s="17">
        <v>7.30291217096255E-2</v>
      </c>
      <c r="AI9" s="17">
        <v>9.3514058936947697E-2</v>
      </c>
      <c r="AJ9" s="17">
        <v>0.13511118199848701</v>
      </c>
      <c r="AK9" s="17">
        <v>0.13255265781727801</v>
      </c>
      <c r="AL9" s="17">
        <v>6.5484871269397907E-2</v>
      </c>
      <c r="AM9" s="17"/>
      <c r="AN9" s="17">
        <v>8.8109704036148997E-2</v>
      </c>
      <c r="AO9" s="17">
        <v>0.118909319800723</v>
      </c>
      <c r="AP9" s="17">
        <v>0.111961502699004</v>
      </c>
      <c r="AQ9" s="17"/>
      <c r="AR9" s="17">
        <v>0.45224962121853901</v>
      </c>
      <c r="AS9" s="17">
        <v>0.122626127927267</v>
      </c>
      <c r="AT9" s="17">
        <v>3.8253215846456801E-2</v>
      </c>
      <c r="AU9" s="17"/>
      <c r="AV9" s="17">
        <v>0.33107788668413701</v>
      </c>
      <c r="AW9" s="17">
        <v>0.101860980952755</v>
      </c>
      <c r="AX9" s="17">
        <v>4.9230707923828498E-2</v>
      </c>
      <c r="AY9" s="17"/>
      <c r="AZ9" s="17">
        <v>0.11094359815089801</v>
      </c>
      <c r="BA9" s="17">
        <v>8.1452691109862599E-2</v>
      </c>
    </row>
    <row r="10" spans="2:53" x14ac:dyDescent="0.35">
      <c r="B10" s="18" t="s">
        <v>155</v>
      </c>
      <c r="C10" s="17">
        <v>0.43076341281978697</v>
      </c>
      <c r="D10" s="17">
        <v>0.44813303098000501</v>
      </c>
      <c r="E10" s="17">
        <v>0.41656756643759502</v>
      </c>
      <c r="F10" s="17"/>
      <c r="G10" s="17">
        <v>0.35629366573989102</v>
      </c>
      <c r="H10" s="17">
        <v>0.45893370586530002</v>
      </c>
      <c r="I10" s="17">
        <v>0.36404467271188001</v>
      </c>
      <c r="J10" s="17">
        <v>0.415592383385404</v>
      </c>
      <c r="K10" s="17">
        <v>0.41574663573440102</v>
      </c>
      <c r="L10" s="17">
        <v>0.50406992871106604</v>
      </c>
      <c r="M10" s="17"/>
      <c r="N10" s="17">
        <v>0.43848607613811402</v>
      </c>
      <c r="O10" s="17">
        <v>0.42567943003743403</v>
      </c>
      <c r="P10" s="17"/>
      <c r="Q10" s="17">
        <v>0.33414056322304297</v>
      </c>
      <c r="R10" s="17">
        <v>0.401797994614909</v>
      </c>
      <c r="S10" s="17">
        <v>0.39979560234010603</v>
      </c>
      <c r="T10" s="17">
        <v>0.41549982569157101</v>
      </c>
      <c r="U10" s="17">
        <v>0.41375805906899898</v>
      </c>
      <c r="V10" s="17">
        <v>0.44059977523608201</v>
      </c>
      <c r="W10" s="17">
        <v>0.46712780862165498</v>
      </c>
      <c r="X10" s="17">
        <v>0.43662676421359797</v>
      </c>
      <c r="Y10" s="17">
        <v>0.45812825616043801</v>
      </c>
      <c r="Z10" s="17">
        <v>0.52295208535912496</v>
      </c>
      <c r="AA10" s="17">
        <v>0.50072525773211196</v>
      </c>
      <c r="AB10" s="17">
        <v>0.60264871449607904</v>
      </c>
      <c r="AC10" s="17">
        <v>0.65808533231038302</v>
      </c>
      <c r="AD10" s="17">
        <v>0.33206936437449702</v>
      </c>
      <c r="AE10" s="17">
        <v>0.50453619808364902</v>
      </c>
      <c r="AF10" s="17"/>
      <c r="AG10" s="17">
        <v>0.614878714435798</v>
      </c>
      <c r="AH10" s="17">
        <v>0.37148938554275801</v>
      </c>
      <c r="AI10" s="17">
        <v>0.39395100125500099</v>
      </c>
      <c r="AJ10" s="17">
        <v>0.51648204432787304</v>
      </c>
      <c r="AK10" s="17">
        <v>0.59952443687769297</v>
      </c>
      <c r="AL10" s="17">
        <v>0.33685682798856198</v>
      </c>
      <c r="AM10" s="17"/>
      <c r="AN10" s="17">
        <v>0.44288630877663399</v>
      </c>
      <c r="AO10" s="17">
        <v>0.458616816663592</v>
      </c>
      <c r="AP10" s="17">
        <v>0.458749475653839</v>
      </c>
      <c r="AQ10" s="17"/>
      <c r="AR10" s="17">
        <v>0.499635594294213</v>
      </c>
      <c r="AS10" s="17">
        <v>0.64276738405484302</v>
      </c>
      <c r="AT10" s="17">
        <v>0.32285067963964098</v>
      </c>
      <c r="AU10" s="17"/>
      <c r="AV10" s="17">
        <v>0.51118630487718297</v>
      </c>
      <c r="AW10" s="17">
        <v>0.56428906859744699</v>
      </c>
      <c r="AX10" s="17">
        <v>0.29057891214846998</v>
      </c>
      <c r="AY10" s="17"/>
      <c r="AZ10" s="17">
        <v>0.458799322043971</v>
      </c>
      <c r="BA10" s="17">
        <v>0.393563363579505</v>
      </c>
    </row>
    <row r="11" spans="2:53" x14ac:dyDescent="0.35">
      <c r="B11" s="18" t="s">
        <v>156</v>
      </c>
      <c r="C11" s="17">
        <v>0.369762162951357</v>
      </c>
      <c r="D11" s="17">
        <v>0.36959415559250403</v>
      </c>
      <c r="E11" s="17">
        <v>0.36766068420294101</v>
      </c>
      <c r="F11" s="17"/>
      <c r="G11" s="17">
        <v>0.26280669068267998</v>
      </c>
      <c r="H11" s="17">
        <v>0.35585854521405003</v>
      </c>
      <c r="I11" s="17">
        <v>0.45885370542810999</v>
      </c>
      <c r="J11" s="17">
        <v>0.40860235193979999</v>
      </c>
      <c r="K11" s="17">
        <v>0.39751248127734701</v>
      </c>
      <c r="L11" s="17">
        <v>0.32344025092681</v>
      </c>
      <c r="M11" s="17"/>
      <c r="N11" s="17">
        <v>0.370815338224602</v>
      </c>
      <c r="O11" s="17">
        <v>0.36906883673276297</v>
      </c>
      <c r="P11" s="17"/>
      <c r="Q11" s="17">
        <v>0.34818497698363099</v>
      </c>
      <c r="R11" s="17">
        <v>0.39303919929584802</v>
      </c>
      <c r="S11" s="17">
        <v>0.393243830096767</v>
      </c>
      <c r="T11" s="17">
        <v>0.40896235086501498</v>
      </c>
      <c r="U11" s="17">
        <v>0.36860791620384498</v>
      </c>
      <c r="V11" s="17">
        <v>0.36676073906558299</v>
      </c>
      <c r="W11" s="17">
        <v>0.35306029225269803</v>
      </c>
      <c r="X11" s="17">
        <v>0.39719714573236398</v>
      </c>
      <c r="Y11" s="17">
        <v>0.36964863669439801</v>
      </c>
      <c r="Z11" s="17">
        <v>0.30292741920601601</v>
      </c>
      <c r="AA11" s="17">
        <v>0.37524861485667899</v>
      </c>
      <c r="AB11" s="17">
        <v>0.354867355842992</v>
      </c>
      <c r="AC11" s="17">
        <v>0.232106165745746</v>
      </c>
      <c r="AD11" s="17">
        <v>0.47437926782457601</v>
      </c>
      <c r="AE11" s="17">
        <v>0.31962090784580099</v>
      </c>
      <c r="AF11" s="17"/>
      <c r="AG11" s="17">
        <v>0.169429108100288</v>
      </c>
      <c r="AH11" s="17">
        <v>0.50084287162619201</v>
      </c>
      <c r="AI11" s="17">
        <v>0.45128265977376503</v>
      </c>
      <c r="AJ11" s="17">
        <v>0.27429659969228298</v>
      </c>
      <c r="AK11" s="17">
        <v>0.20303081055237701</v>
      </c>
      <c r="AL11" s="17">
        <v>0.44888240730163897</v>
      </c>
      <c r="AM11" s="17"/>
      <c r="AN11" s="17">
        <v>0.38485510684146701</v>
      </c>
      <c r="AO11" s="17">
        <v>0.30688447347056902</v>
      </c>
      <c r="AP11" s="17">
        <v>0.37362691737313802</v>
      </c>
      <c r="AQ11" s="17"/>
      <c r="AR11" s="17">
        <v>3.8478898919831903E-2</v>
      </c>
      <c r="AS11" s="17">
        <v>0.17115535640270099</v>
      </c>
      <c r="AT11" s="17">
        <v>0.57986536109588205</v>
      </c>
      <c r="AU11" s="17"/>
      <c r="AV11" s="17">
        <v>0.138104036244767</v>
      </c>
      <c r="AW11" s="17">
        <v>0.26459699713588503</v>
      </c>
      <c r="AX11" s="17">
        <v>0.60703819658107105</v>
      </c>
      <c r="AY11" s="17"/>
      <c r="AZ11" s="17">
        <v>0.361187469506907</v>
      </c>
      <c r="BA11" s="17">
        <v>0.38113967940011001</v>
      </c>
    </row>
    <row r="12" spans="2:53" x14ac:dyDescent="0.35">
      <c r="B12" s="18" t="s">
        <v>130</v>
      </c>
      <c r="C12" s="19">
        <v>0.101204885173627</v>
      </c>
      <c r="D12" s="19">
        <v>6.76298017052364E-2</v>
      </c>
      <c r="E12" s="19">
        <v>0.13198456121617799</v>
      </c>
      <c r="F12" s="19"/>
      <c r="G12" s="19">
        <v>0.15863686977074301</v>
      </c>
      <c r="H12" s="19">
        <v>0.107147643302466</v>
      </c>
      <c r="I12" s="19">
        <v>8.6082088334022602E-2</v>
      </c>
      <c r="J12" s="19">
        <v>8.9680723453887806E-2</v>
      </c>
      <c r="K12" s="19">
        <v>0.110602591615138</v>
      </c>
      <c r="L12" s="19">
        <v>8.6005550524238E-2</v>
      </c>
      <c r="M12" s="19"/>
      <c r="N12" s="19">
        <v>8.57258565296143E-2</v>
      </c>
      <c r="O12" s="19">
        <v>0.11139503743974299</v>
      </c>
      <c r="P12" s="19"/>
      <c r="Q12" s="19">
        <v>0.17957715072342201</v>
      </c>
      <c r="R12" s="19">
        <v>0.132494344723663</v>
      </c>
      <c r="S12" s="19">
        <v>0.116911232049677</v>
      </c>
      <c r="T12" s="19">
        <v>9.6392259008766606E-2</v>
      </c>
      <c r="U12" s="19">
        <v>0.100967695963808</v>
      </c>
      <c r="V12" s="19">
        <v>9.3845821592737397E-2</v>
      </c>
      <c r="W12" s="19">
        <v>7.9160414425387904E-2</v>
      </c>
      <c r="X12" s="19">
        <v>6.2546621968311206E-2</v>
      </c>
      <c r="Y12" s="19">
        <v>6.5245714857743498E-2</v>
      </c>
      <c r="Z12" s="19">
        <v>7.7139370750928998E-2</v>
      </c>
      <c r="AA12" s="19">
        <v>0</v>
      </c>
      <c r="AB12" s="19">
        <v>1.4172313997472E-2</v>
      </c>
      <c r="AC12" s="19">
        <v>0</v>
      </c>
      <c r="AD12" s="19">
        <v>0</v>
      </c>
      <c r="AE12" s="19">
        <v>5.5945906061520702E-2</v>
      </c>
      <c r="AF12" s="19"/>
      <c r="AG12" s="19">
        <v>7.3910404213503395E-2</v>
      </c>
      <c r="AH12" s="19">
        <v>5.4638621121424501E-2</v>
      </c>
      <c r="AI12" s="19">
        <v>6.1252280034286399E-2</v>
      </c>
      <c r="AJ12" s="19">
        <v>7.4110173981357094E-2</v>
      </c>
      <c r="AK12" s="19">
        <v>6.4892094752652396E-2</v>
      </c>
      <c r="AL12" s="19">
        <v>0.14877589344040101</v>
      </c>
      <c r="AM12" s="19"/>
      <c r="AN12" s="19">
        <v>8.4148880345750895E-2</v>
      </c>
      <c r="AO12" s="19">
        <v>0.115589390065116</v>
      </c>
      <c r="AP12" s="19">
        <v>5.5662104274018499E-2</v>
      </c>
      <c r="AQ12" s="19"/>
      <c r="AR12" s="19">
        <v>9.6358855674158403E-3</v>
      </c>
      <c r="AS12" s="19">
        <v>6.3451131615190004E-2</v>
      </c>
      <c r="AT12" s="19">
        <v>5.90307434180194E-2</v>
      </c>
      <c r="AU12" s="19"/>
      <c r="AV12" s="19">
        <v>1.9631772193912E-2</v>
      </c>
      <c r="AW12" s="19">
        <v>6.9252953313913096E-2</v>
      </c>
      <c r="AX12" s="19">
        <v>5.3152183346630397E-2</v>
      </c>
      <c r="AY12" s="19"/>
      <c r="AZ12" s="19">
        <v>6.9069610298223796E-2</v>
      </c>
      <c r="BA12" s="19">
        <v>0.14384426591052299</v>
      </c>
    </row>
    <row r="13" spans="2:53" x14ac:dyDescent="0.35">
      <c r="B13" s="16"/>
    </row>
    <row r="14" spans="2:53" x14ac:dyDescent="0.35">
      <c r="B14" t="s">
        <v>87</v>
      </c>
    </row>
    <row r="15" spans="2:53" x14ac:dyDescent="0.35">
      <c r="B15" t="s">
        <v>88</v>
      </c>
    </row>
    <row r="17" spans="2:2" x14ac:dyDescent="0.35">
      <c r="B17" s="8" t="str">
        <f>HYPERLINK("#'Contents'!A1", "Return to Contents")</f>
        <v>Return to Contents</v>
      </c>
    </row>
  </sheetData>
  <mergeCells count="10">
    <mergeCell ref="AN5:AP5"/>
    <mergeCell ref="AR5:AT5"/>
    <mergeCell ref="AV5:AX5"/>
    <mergeCell ref="AZ5:BA5"/>
    <mergeCell ref="D2:AT2"/>
    <mergeCell ref="D5:E5"/>
    <mergeCell ref="G5:L5"/>
    <mergeCell ref="N5:O5"/>
    <mergeCell ref="Q5:AE5"/>
    <mergeCell ref="AG5:AL5"/>
  </mergeCells>
  <pageMargins left="0.7" right="0.7" top="0.75" bottom="0.75" header="0.3" footer="0.3"/>
  <pageSetup paperSize="9" orientation="portrait" horizontalDpi="300" verticalDpi="300"/>
  <drawing r:id="rId1"/>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500-000000000000}">
  <dimension ref="B2:BA17"/>
  <sheetViews>
    <sheetView showGridLines="0" workbookViewId="0">
      <pane xSplit="2" topLeftCell="C1" activePane="topRight" state="frozen"/>
      <selection activeCell="B19" sqref="B19"/>
      <selection pane="topRight" activeCell="Z24" sqref="Z24"/>
    </sheetView>
  </sheetViews>
  <sheetFormatPr defaultColWidth="11.54296875" defaultRowHeight="14.5" x14ac:dyDescent="0.35"/>
  <cols>
    <col min="2" max="2" width="25.6328125" customWidth="1"/>
    <col min="3" max="5" width="10.6328125" customWidth="1"/>
    <col min="6" max="6" width="2.1796875" customWidth="1"/>
    <col min="7" max="12" width="10.6328125" customWidth="1"/>
    <col min="13" max="13" width="2.1796875" customWidth="1"/>
    <col min="14" max="15" width="10.6328125" customWidth="1"/>
    <col min="16" max="16" width="2.1796875" customWidth="1"/>
    <col min="17" max="31" width="10.6328125" customWidth="1"/>
    <col min="32" max="32" width="2.1796875" customWidth="1"/>
    <col min="33" max="38" width="10.6328125" customWidth="1"/>
    <col min="39" max="39" width="2.1796875" customWidth="1"/>
    <col min="40" max="42" width="10.6328125" customWidth="1"/>
    <col min="43" max="43" width="2.1796875" customWidth="1"/>
    <col min="44" max="46" width="10.6328125" customWidth="1"/>
    <col min="47" max="47" width="2.1796875" customWidth="1"/>
    <col min="48" max="50" width="10.6328125" customWidth="1"/>
    <col min="51" max="51" width="2.1796875" customWidth="1"/>
    <col min="52" max="53" width="10.6328125" customWidth="1"/>
    <col min="54" max="54" width="2.1796875" customWidth="1"/>
  </cols>
  <sheetData>
    <row r="2" spans="2:53" ht="40" customHeight="1" x14ac:dyDescent="0.35">
      <c r="D2" s="28" t="s">
        <v>161</v>
      </c>
      <c r="E2" s="24"/>
      <c r="F2" s="24"/>
      <c r="G2" s="24"/>
      <c r="H2" s="24"/>
      <c r="I2" s="24"/>
      <c r="J2" s="24"/>
      <c r="K2" s="24"/>
      <c r="L2" s="24"/>
      <c r="M2" s="24"/>
      <c r="N2" s="24"/>
      <c r="O2" s="24"/>
      <c r="P2" s="24"/>
      <c r="Q2" s="24"/>
      <c r="R2" s="24"/>
      <c r="S2" s="24"/>
      <c r="T2" s="24"/>
      <c r="U2" s="24"/>
      <c r="V2" s="24"/>
      <c r="W2" s="24"/>
      <c r="X2" s="24"/>
      <c r="Y2" s="24"/>
      <c r="Z2" s="24"/>
      <c r="AA2" s="24"/>
      <c r="AB2" s="24"/>
      <c r="AC2" s="24"/>
      <c r="AD2" s="24"/>
      <c r="AE2" s="24"/>
      <c r="AF2" s="24"/>
      <c r="AG2" s="24"/>
      <c r="AH2" s="24"/>
      <c r="AI2" s="24"/>
      <c r="AJ2" s="24"/>
      <c r="AK2" s="24"/>
      <c r="AL2" s="24"/>
      <c r="AM2" s="24"/>
      <c r="AN2" s="24"/>
      <c r="AO2" s="24"/>
      <c r="AP2" s="24"/>
      <c r="AQ2" s="24"/>
      <c r="AR2" s="24"/>
      <c r="AS2" s="24"/>
      <c r="AT2" s="24"/>
    </row>
    <row r="5" spans="2:53" ht="30" customHeight="1" x14ac:dyDescent="0.35">
      <c r="B5" s="15"/>
      <c r="C5" s="15"/>
      <c r="D5" s="27" t="s">
        <v>56</v>
      </c>
      <c r="E5" s="27"/>
      <c r="F5" s="15"/>
      <c r="G5" s="27" t="s">
        <v>57</v>
      </c>
      <c r="H5" s="27"/>
      <c r="I5" s="27"/>
      <c r="J5" s="27"/>
      <c r="K5" s="27"/>
      <c r="L5" s="27"/>
      <c r="M5" s="15"/>
      <c r="N5" s="27" t="s">
        <v>58</v>
      </c>
      <c r="O5" s="27"/>
      <c r="P5" s="15"/>
      <c r="Q5" s="27" t="s">
        <v>59</v>
      </c>
      <c r="R5" s="27"/>
      <c r="S5" s="27"/>
      <c r="T5" s="27"/>
      <c r="U5" s="27"/>
      <c r="V5" s="27"/>
      <c r="W5" s="27"/>
      <c r="X5" s="27"/>
      <c r="Y5" s="27"/>
      <c r="Z5" s="27"/>
      <c r="AA5" s="27"/>
      <c r="AB5" s="27"/>
      <c r="AC5" s="27"/>
      <c r="AD5" s="27"/>
      <c r="AE5" s="27"/>
      <c r="AF5" s="15"/>
      <c r="AG5" s="27" t="s">
        <v>60</v>
      </c>
      <c r="AH5" s="27"/>
      <c r="AI5" s="27"/>
      <c r="AJ5" s="27"/>
      <c r="AK5" s="27"/>
      <c r="AL5" s="27"/>
      <c r="AM5" s="15"/>
      <c r="AN5" s="27" t="s">
        <v>61</v>
      </c>
      <c r="AO5" s="27"/>
      <c r="AP5" s="27"/>
      <c r="AQ5" s="15"/>
      <c r="AR5" s="27" t="s">
        <v>62</v>
      </c>
      <c r="AS5" s="27"/>
      <c r="AT5" s="27"/>
      <c r="AU5" s="15"/>
      <c r="AV5" s="27" t="s">
        <v>63</v>
      </c>
      <c r="AW5" s="27"/>
      <c r="AX5" s="27"/>
      <c r="AY5" s="15"/>
      <c r="AZ5" s="27" t="s">
        <v>64</v>
      </c>
      <c r="BA5" s="27"/>
    </row>
    <row r="6" spans="2:53" ht="33" customHeight="1" x14ac:dyDescent="0.35">
      <c r="B6" t="s">
        <v>13</v>
      </c>
      <c r="C6" s="9" t="s">
        <v>14</v>
      </c>
      <c r="D6" s="12" t="s">
        <v>15</v>
      </c>
      <c r="E6" s="12" t="s">
        <v>16</v>
      </c>
      <c r="G6" s="12" t="s">
        <v>19</v>
      </c>
      <c r="H6" s="12" t="s">
        <v>20</v>
      </c>
      <c r="I6" s="12" t="s">
        <v>21</v>
      </c>
      <c r="J6" s="12" t="s">
        <v>22</v>
      </c>
      <c r="K6" s="12" t="s">
        <v>23</v>
      </c>
      <c r="L6" s="12" t="s">
        <v>24</v>
      </c>
      <c r="N6" s="12" t="s">
        <v>25</v>
      </c>
      <c r="O6" s="12" t="s">
        <v>26</v>
      </c>
      <c r="Q6" s="12" t="s">
        <v>27</v>
      </c>
      <c r="R6" s="12" t="s">
        <v>28</v>
      </c>
      <c r="S6" s="12" t="s">
        <v>29</v>
      </c>
      <c r="T6" s="12" t="s">
        <v>30</v>
      </c>
      <c r="U6" s="12" t="s">
        <v>31</v>
      </c>
      <c r="V6" s="12" t="s">
        <v>32</v>
      </c>
      <c r="W6" s="12" t="s">
        <v>33</v>
      </c>
      <c r="X6" s="12" t="s">
        <v>34</v>
      </c>
      <c r="Y6" s="12" t="s">
        <v>35</v>
      </c>
      <c r="Z6" s="12" t="s">
        <v>36</v>
      </c>
      <c r="AA6" s="12" t="s">
        <v>37</v>
      </c>
      <c r="AB6" s="12" t="s">
        <v>38</v>
      </c>
      <c r="AC6" s="12" t="s">
        <v>39</v>
      </c>
      <c r="AD6" s="12" t="s">
        <v>40</v>
      </c>
      <c r="AE6" s="12" t="s">
        <v>41</v>
      </c>
      <c r="AG6" s="12" t="s">
        <v>42</v>
      </c>
      <c r="AH6" s="12" t="s">
        <v>43</v>
      </c>
      <c r="AI6" s="12" t="s">
        <v>44</v>
      </c>
      <c r="AJ6" s="12" t="s">
        <v>45</v>
      </c>
      <c r="AK6" s="12" t="s">
        <v>46</v>
      </c>
      <c r="AL6" s="12" t="s">
        <v>47</v>
      </c>
      <c r="AN6" s="12" t="s">
        <v>48</v>
      </c>
      <c r="AO6" s="12" t="s">
        <v>49</v>
      </c>
      <c r="AP6" s="12" t="s">
        <v>50</v>
      </c>
      <c r="AR6" s="12" t="s">
        <v>51</v>
      </c>
      <c r="AS6" s="12" t="s">
        <v>52</v>
      </c>
      <c r="AT6" s="12" t="s">
        <v>53</v>
      </c>
      <c r="AV6" s="12" t="s">
        <v>51</v>
      </c>
      <c r="AW6" s="12" t="s">
        <v>52</v>
      </c>
      <c r="AX6" s="12" t="s">
        <v>53</v>
      </c>
      <c r="AZ6" s="12" t="s">
        <v>54</v>
      </c>
      <c r="BA6" s="12" t="s">
        <v>55</v>
      </c>
    </row>
    <row r="7" spans="2:53" ht="30" customHeight="1" x14ac:dyDescent="0.35">
      <c r="B7" s="10" t="s">
        <v>17</v>
      </c>
      <c r="C7" s="10">
        <v>2053</v>
      </c>
      <c r="D7" s="10">
        <v>938</v>
      </c>
      <c r="E7" s="10">
        <v>1112</v>
      </c>
      <c r="F7" s="10"/>
      <c r="G7" s="10">
        <v>192</v>
      </c>
      <c r="H7" s="10">
        <v>236</v>
      </c>
      <c r="I7" s="10">
        <v>325</v>
      </c>
      <c r="J7" s="10">
        <v>380</v>
      </c>
      <c r="K7" s="10">
        <v>348</v>
      </c>
      <c r="L7" s="10">
        <v>572</v>
      </c>
      <c r="M7" s="10"/>
      <c r="N7" s="10">
        <v>1161</v>
      </c>
      <c r="O7" s="10">
        <v>892</v>
      </c>
      <c r="P7" s="10"/>
      <c r="Q7" s="10">
        <v>175</v>
      </c>
      <c r="R7" s="10">
        <v>152</v>
      </c>
      <c r="S7" s="10">
        <v>180</v>
      </c>
      <c r="T7" s="10">
        <v>273</v>
      </c>
      <c r="U7" s="10">
        <v>217</v>
      </c>
      <c r="V7" s="10">
        <v>227</v>
      </c>
      <c r="W7" s="10">
        <v>175</v>
      </c>
      <c r="X7" s="10">
        <v>143</v>
      </c>
      <c r="Y7" s="10">
        <v>108</v>
      </c>
      <c r="Z7" s="10">
        <v>153</v>
      </c>
      <c r="AA7" s="10">
        <v>79</v>
      </c>
      <c r="AB7" s="10">
        <v>54</v>
      </c>
      <c r="AC7" s="10">
        <v>25</v>
      </c>
      <c r="AD7" s="10">
        <v>17</v>
      </c>
      <c r="AE7" s="10">
        <v>34</v>
      </c>
      <c r="AF7" s="10"/>
      <c r="AG7" s="10">
        <v>204</v>
      </c>
      <c r="AH7" s="10">
        <v>344</v>
      </c>
      <c r="AI7" s="10">
        <v>158</v>
      </c>
      <c r="AJ7" s="10">
        <v>186</v>
      </c>
      <c r="AK7" s="10">
        <v>197</v>
      </c>
      <c r="AL7" s="10">
        <v>511</v>
      </c>
      <c r="AM7" s="10"/>
      <c r="AN7" s="10">
        <v>571</v>
      </c>
      <c r="AO7" s="10">
        <v>447</v>
      </c>
      <c r="AP7" s="10">
        <v>778</v>
      </c>
      <c r="AQ7" s="10"/>
      <c r="AR7" s="10">
        <v>150</v>
      </c>
      <c r="AS7" s="10">
        <v>698</v>
      </c>
      <c r="AT7" s="10">
        <v>1093</v>
      </c>
      <c r="AU7" s="10"/>
      <c r="AV7" s="10">
        <v>166</v>
      </c>
      <c r="AW7" s="10">
        <v>999</v>
      </c>
      <c r="AX7" s="10">
        <v>770</v>
      </c>
      <c r="AY7" s="10"/>
      <c r="AZ7" s="10">
        <v>1177</v>
      </c>
      <c r="BA7" s="10">
        <v>876</v>
      </c>
    </row>
    <row r="8" spans="2:53" ht="30" customHeight="1" x14ac:dyDescent="0.35">
      <c r="B8" s="11" t="s">
        <v>18</v>
      </c>
      <c r="C8" s="11">
        <v>2053</v>
      </c>
      <c r="D8" s="11">
        <v>974</v>
      </c>
      <c r="E8" s="11">
        <v>1075</v>
      </c>
      <c r="F8" s="11"/>
      <c r="G8" s="11">
        <v>212</v>
      </c>
      <c r="H8" s="11">
        <v>302</v>
      </c>
      <c r="I8" s="11">
        <v>326</v>
      </c>
      <c r="J8" s="11">
        <v>348</v>
      </c>
      <c r="K8" s="11">
        <v>329</v>
      </c>
      <c r="L8" s="11">
        <v>535</v>
      </c>
      <c r="M8" s="11"/>
      <c r="N8" s="11">
        <v>815</v>
      </c>
      <c r="O8" s="11">
        <v>1238</v>
      </c>
      <c r="P8" s="11"/>
      <c r="Q8" s="11">
        <v>198</v>
      </c>
      <c r="R8" s="11">
        <v>168</v>
      </c>
      <c r="S8" s="11">
        <v>195</v>
      </c>
      <c r="T8" s="11">
        <v>305</v>
      </c>
      <c r="U8" s="11">
        <v>213</v>
      </c>
      <c r="V8" s="11">
        <v>216</v>
      </c>
      <c r="W8" s="11">
        <v>164</v>
      </c>
      <c r="X8" s="11">
        <v>141</v>
      </c>
      <c r="Y8" s="11">
        <v>99</v>
      </c>
      <c r="Z8" s="11">
        <v>138</v>
      </c>
      <c r="AA8" s="11">
        <v>69</v>
      </c>
      <c r="AB8" s="11">
        <v>45</v>
      </c>
      <c r="AC8" s="11">
        <v>22</v>
      </c>
      <c r="AD8" s="11">
        <v>15</v>
      </c>
      <c r="AE8" s="11">
        <v>27</v>
      </c>
      <c r="AF8" s="11"/>
      <c r="AG8" s="11">
        <v>192</v>
      </c>
      <c r="AH8" s="11">
        <v>330</v>
      </c>
      <c r="AI8" s="11">
        <v>179</v>
      </c>
      <c r="AJ8" s="11">
        <v>173</v>
      </c>
      <c r="AK8" s="11">
        <v>196</v>
      </c>
      <c r="AL8" s="11">
        <v>533</v>
      </c>
      <c r="AM8" s="11"/>
      <c r="AN8" s="11">
        <v>569</v>
      </c>
      <c r="AO8" s="11">
        <v>467</v>
      </c>
      <c r="AP8" s="11">
        <v>751</v>
      </c>
      <c r="AQ8" s="11"/>
      <c r="AR8" s="11">
        <v>162</v>
      </c>
      <c r="AS8" s="11">
        <v>689</v>
      </c>
      <c r="AT8" s="11">
        <v>1078</v>
      </c>
      <c r="AU8" s="11"/>
      <c r="AV8" s="11">
        <v>182</v>
      </c>
      <c r="AW8" s="11">
        <v>976</v>
      </c>
      <c r="AX8" s="11">
        <v>765</v>
      </c>
      <c r="AY8" s="11"/>
      <c r="AZ8" s="11">
        <v>1171</v>
      </c>
      <c r="BA8" s="11">
        <v>882</v>
      </c>
    </row>
    <row r="9" spans="2:53" x14ac:dyDescent="0.35">
      <c r="B9" s="18" t="s">
        <v>154</v>
      </c>
      <c r="C9" s="17">
        <v>8.8124405901848696E-2</v>
      </c>
      <c r="D9" s="17">
        <v>8.9434381635531093E-2</v>
      </c>
      <c r="E9" s="17">
        <v>8.7252743521600201E-2</v>
      </c>
      <c r="F9" s="17"/>
      <c r="G9" s="17">
        <v>0.201595823298377</v>
      </c>
      <c r="H9" s="17">
        <v>9.9430163990600007E-2</v>
      </c>
      <c r="I9" s="17">
        <v>7.7449078708246605E-2</v>
      </c>
      <c r="J9" s="17">
        <v>6.6705028526403295E-2</v>
      </c>
      <c r="K9" s="17">
        <v>6.4424491827147198E-2</v>
      </c>
      <c r="L9" s="17">
        <v>7.18007134283217E-2</v>
      </c>
      <c r="M9" s="17"/>
      <c r="N9" s="17">
        <v>0.102989098205128</v>
      </c>
      <c r="O9" s="17">
        <v>7.8338683461315201E-2</v>
      </c>
      <c r="P9" s="17"/>
      <c r="Q9" s="17">
        <v>0.13888384411355101</v>
      </c>
      <c r="R9" s="17">
        <v>0.12773484195983001</v>
      </c>
      <c r="S9" s="17">
        <v>8.9599180013631194E-2</v>
      </c>
      <c r="T9" s="17">
        <v>4.2476978206541401E-2</v>
      </c>
      <c r="U9" s="17">
        <v>7.5129746444659098E-2</v>
      </c>
      <c r="V9" s="17">
        <v>7.6032276048967506E-2</v>
      </c>
      <c r="W9" s="17">
        <v>8.3649832744428207E-2</v>
      </c>
      <c r="X9" s="17">
        <v>5.9810051776841199E-2</v>
      </c>
      <c r="Y9" s="17">
        <v>0.120919406543932</v>
      </c>
      <c r="Z9" s="17">
        <v>0.100821116566778</v>
      </c>
      <c r="AA9" s="17">
        <v>0.12797285992429</v>
      </c>
      <c r="AB9" s="17">
        <v>9.2967738665170802E-2</v>
      </c>
      <c r="AC9" s="17">
        <v>0.108190990848695</v>
      </c>
      <c r="AD9" s="17">
        <v>0.19355136780092699</v>
      </c>
      <c r="AE9" s="17">
        <v>4.6590304964798601E-2</v>
      </c>
      <c r="AF9" s="17"/>
      <c r="AG9" s="17">
        <v>0.14145154659651499</v>
      </c>
      <c r="AH9" s="17">
        <v>7.7074202586308496E-2</v>
      </c>
      <c r="AI9" s="17">
        <v>0.108401234545127</v>
      </c>
      <c r="AJ9" s="17">
        <v>0.104030875994448</v>
      </c>
      <c r="AK9" s="17">
        <v>8.9248784479607102E-2</v>
      </c>
      <c r="AL9" s="17">
        <v>5.0469597794685302E-2</v>
      </c>
      <c r="AM9" s="17"/>
      <c r="AN9" s="17">
        <v>8.5976495559739394E-2</v>
      </c>
      <c r="AO9" s="17">
        <v>9.9001028939415897E-2</v>
      </c>
      <c r="AP9" s="17">
        <v>0.10282021744086101</v>
      </c>
      <c r="AQ9" s="17"/>
      <c r="AR9" s="17">
        <v>0.38675582150815602</v>
      </c>
      <c r="AS9" s="17">
        <v>0.119074204545853</v>
      </c>
      <c r="AT9" s="17">
        <v>2.9370692318293399E-2</v>
      </c>
      <c r="AU9" s="17"/>
      <c r="AV9" s="17">
        <v>0.31301693067974501</v>
      </c>
      <c r="AW9" s="17">
        <v>8.5267616585656195E-2</v>
      </c>
      <c r="AX9" s="17">
        <v>4.4290999650163199E-2</v>
      </c>
      <c r="AY9" s="17"/>
      <c r="AZ9" s="17">
        <v>0.11017915847630599</v>
      </c>
      <c r="BA9" s="17">
        <v>5.8860583024139497E-2</v>
      </c>
    </row>
    <row r="10" spans="2:53" x14ac:dyDescent="0.35">
      <c r="B10" s="18" t="s">
        <v>155</v>
      </c>
      <c r="C10" s="17">
        <v>0.44963650215537798</v>
      </c>
      <c r="D10" s="17">
        <v>0.47666489504895598</v>
      </c>
      <c r="E10" s="17">
        <v>0.42675765470058202</v>
      </c>
      <c r="F10" s="17"/>
      <c r="G10" s="17">
        <v>0.40291665501023999</v>
      </c>
      <c r="H10" s="17">
        <v>0.423257999031728</v>
      </c>
      <c r="I10" s="17">
        <v>0.38215549190315901</v>
      </c>
      <c r="J10" s="17">
        <v>0.43309847915182098</v>
      </c>
      <c r="K10" s="17">
        <v>0.475970977623842</v>
      </c>
      <c r="L10" s="17">
        <v>0.51864416296023697</v>
      </c>
      <c r="M10" s="17"/>
      <c r="N10" s="17">
        <v>0.449336716327423</v>
      </c>
      <c r="O10" s="17">
        <v>0.44983385712540602</v>
      </c>
      <c r="P10" s="17"/>
      <c r="Q10" s="17">
        <v>0.37894292420894699</v>
      </c>
      <c r="R10" s="17">
        <v>0.32479954426449098</v>
      </c>
      <c r="S10" s="17">
        <v>0.39613245011543902</v>
      </c>
      <c r="T10" s="17">
        <v>0.43714645053255902</v>
      </c>
      <c r="U10" s="17">
        <v>0.42010726285918198</v>
      </c>
      <c r="V10" s="17">
        <v>0.54640498789801795</v>
      </c>
      <c r="W10" s="17">
        <v>0.53546781844316604</v>
      </c>
      <c r="X10" s="17">
        <v>0.450046472549604</v>
      </c>
      <c r="Y10" s="17">
        <v>0.45399292905751698</v>
      </c>
      <c r="Z10" s="17">
        <v>0.56607156637580602</v>
      </c>
      <c r="AA10" s="17">
        <v>0.51654432756255397</v>
      </c>
      <c r="AB10" s="17">
        <v>0.53331058597144099</v>
      </c>
      <c r="AC10" s="17">
        <v>0.38339789861583301</v>
      </c>
      <c r="AD10" s="17">
        <v>0.42905840218686903</v>
      </c>
      <c r="AE10" s="17">
        <v>0.458586349391091</v>
      </c>
      <c r="AF10" s="17"/>
      <c r="AG10" s="17">
        <v>0.57921427346337495</v>
      </c>
      <c r="AH10" s="17">
        <v>0.46562400400390502</v>
      </c>
      <c r="AI10" s="17">
        <v>0.306306652925602</v>
      </c>
      <c r="AJ10" s="17">
        <v>0.504405567762235</v>
      </c>
      <c r="AK10" s="17">
        <v>0.60352800067630696</v>
      </c>
      <c r="AL10" s="17">
        <v>0.38779807137202299</v>
      </c>
      <c r="AM10" s="17"/>
      <c r="AN10" s="17">
        <v>0.39138545611322301</v>
      </c>
      <c r="AO10" s="17">
        <v>0.47971118731701201</v>
      </c>
      <c r="AP10" s="17">
        <v>0.50463086823982795</v>
      </c>
      <c r="AQ10" s="17"/>
      <c r="AR10" s="17">
        <v>0.49816349791675901</v>
      </c>
      <c r="AS10" s="17">
        <v>0.60458810873198998</v>
      </c>
      <c r="AT10" s="17">
        <v>0.37692548326597303</v>
      </c>
      <c r="AU10" s="17"/>
      <c r="AV10" s="17">
        <v>0.47382916905120598</v>
      </c>
      <c r="AW10" s="17">
        <v>0.57016396414945203</v>
      </c>
      <c r="AX10" s="17">
        <v>0.337788360553401</v>
      </c>
      <c r="AY10" s="17"/>
      <c r="AZ10" s="17">
        <v>0.44650948919569999</v>
      </c>
      <c r="BA10" s="17">
        <v>0.45378564656674197</v>
      </c>
    </row>
    <row r="11" spans="2:53" x14ac:dyDescent="0.35">
      <c r="B11" s="18" t="s">
        <v>156</v>
      </c>
      <c r="C11" s="17">
        <v>0.37971921649344098</v>
      </c>
      <c r="D11" s="17">
        <v>0.37665216477446001</v>
      </c>
      <c r="E11" s="17">
        <v>0.38027976963128302</v>
      </c>
      <c r="F11" s="17"/>
      <c r="G11" s="17">
        <v>0.26935514436268698</v>
      </c>
      <c r="H11" s="17">
        <v>0.380991565107484</v>
      </c>
      <c r="I11" s="17">
        <v>0.46053821032395897</v>
      </c>
      <c r="J11" s="17">
        <v>0.41852321016116401</v>
      </c>
      <c r="K11" s="17">
        <v>0.38957467816531099</v>
      </c>
      <c r="L11" s="17">
        <v>0.34225054381877601</v>
      </c>
      <c r="M11" s="17"/>
      <c r="N11" s="17">
        <v>0.38145413922022497</v>
      </c>
      <c r="O11" s="17">
        <v>0.37857708237363003</v>
      </c>
      <c r="P11" s="17"/>
      <c r="Q11" s="17">
        <v>0.31819584845141102</v>
      </c>
      <c r="R11" s="17">
        <v>0.44107052366209198</v>
      </c>
      <c r="S11" s="17">
        <v>0.42735705568057603</v>
      </c>
      <c r="T11" s="17">
        <v>0.445544571039592</v>
      </c>
      <c r="U11" s="17">
        <v>0.41279705091770202</v>
      </c>
      <c r="V11" s="17">
        <v>0.32025879455775602</v>
      </c>
      <c r="W11" s="17">
        <v>0.31288750803688298</v>
      </c>
      <c r="X11" s="17">
        <v>0.43966221013803802</v>
      </c>
      <c r="Y11" s="17">
        <v>0.38101768834847399</v>
      </c>
      <c r="Z11" s="17">
        <v>0.27750556842046498</v>
      </c>
      <c r="AA11" s="17">
        <v>0.33711539442880301</v>
      </c>
      <c r="AB11" s="17">
        <v>0.313885631719519</v>
      </c>
      <c r="AC11" s="17">
        <v>0.50841111053547206</v>
      </c>
      <c r="AD11" s="17">
        <v>0.37739023001220401</v>
      </c>
      <c r="AE11" s="17">
        <v>0.46474274995260501</v>
      </c>
      <c r="AF11" s="17"/>
      <c r="AG11" s="17">
        <v>0.25046173246168102</v>
      </c>
      <c r="AH11" s="17">
        <v>0.399932669545564</v>
      </c>
      <c r="AI11" s="17">
        <v>0.51436739909482698</v>
      </c>
      <c r="AJ11" s="17">
        <v>0.35567246163458599</v>
      </c>
      <c r="AK11" s="17">
        <v>0.27162144437284602</v>
      </c>
      <c r="AL11" s="17">
        <v>0.43716649895755599</v>
      </c>
      <c r="AM11" s="17"/>
      <c r="AN11" s="17">
        <v>0.456287599417461</v>
      </c>
      <c r="AO11" s="17">
        <v>0.33959544503162098</v>
      </c>
      <c r="AP11" s="17">
        <v>0.340784012302078</v>
      </c>
      <c r="AQ11" s="17"/>
      <c r="AR11" s="17">
        <v>9.1686030400829496E-2</v>
      </c>
      <c r="AS11" s="17">
        <v>0.23096606710932699</v>
      </c>
      <c r="AT11" s="17">
        <v>0.55219422793815598</v>
      </c>
      <c r="AU11" s="17"/>
      <c r="AV11" s="17">
        <v>0.17229209261467601</v>
      </c>
      <c r="AW11" s="17">
        <v>0.302902366129008</v>
      </c>
      <c r="AX11" s="17">
        <v>0.57516536663892204</v>
      </c>
      <c r="AY11" s="17"/>
      <c r="AZ11" s="17">
        <v>0.39690964358387698</v>
      </c>
      <c r="BA11" s="17">
        <v>0.35690972852170499</v>
      </c>
    </row>
    <row r="12" spans="2:53" x14ac:dyDescent="0.35">
      <c r="B12" s="18" t="s">
        <v>130</v>
      </c>
      <c r="C12" s="19">
        <v>8.2519875449331398E-2</v>
      </c>
      <c r="D12" s="19">
        <v>5.7248558541052999E-2</v>
      </c>
      <c r="E12" s="19">
        <v>0.105709832146535</v>
      </c>
      <c r="F12" s="19"/>
      <c r="G12" s="19">
        <v>0.126132377328697</v>
      </c>
      <c r="H12" s="19">
        <v>9.6320271870187907E-2</v>
      </c>
      <c r="I12" s="19">
        <v>7.9857219064635901E-2</v>
      </c>
      <c r="J12" s="19">
        <v>8.1673282160612301E-2</v>
      </c>
      <c r="K12" s="19">
        <v>7.0029852383699798E-2</v>
      </c>
      <c r="L12" s="19">
        <v>6.7304579792666103E-2</v>
      </c>
      <c r="M12" s="19"/>
      <c r="N12" s="19">
        <v>6.6220046247223802E-2</v>
      </c>
      <c r="O12" s="19">
        <v>9.3250377039649501E-2</v>
      </c>
      <c r="P12" s="19"/>
      <c r="Q12" s="19">
        <v>0.16397738322609201</v>
      </c>
      <c r="R12" s="19">
        <v>0.106395090113586</v>
      </c>
      <c r="S12" s="19">
        <v>8.6911314190354402E-2</v>
      </c>
      <c r="T12" s="19">
        <v>7.4832000221307704E-2</v>
      </c>
      <c r="U12" s="19">
        <v>9.1965939778456907E-2</v>
      </c>
      <c r="V12" s="19">
        <v>5.7303941495258102E-2</v>
      </c>
      <c r="W12" s="19">
        <v>6.7994840775522897E-2</v>
      </c>
      <c r="X12" s="19">
        <v>5.0481265535517003E-2</v>
      </c>
      <c r="Y12" s="19">
        <v>4.4069976050077397E-2</v>
      </c>
      <c r="Z12" s="19">
        <v>5.5601748636951297E-2</v>
      </c>
      <c r="AA12" s="19">
        <v>1.8367418084352299E-2</v>
      </c>
      <c r="AB12" s="19">
        <v>5.9836043643869401E-2</v>
      </c>
      <c r="AC12" s="19">
        <v>0</v>
      </c>
      <c r="AD12" s="19">
        <v>0</v>
      </c>
      <c r="AE12" s="19">
        <v>3.00805956915055E-2</v>
      </c>
      <c r="AF12" s="19"/>
      <c r="AG12" s="19">
        <v>2.8872447478428601E-2</v>
      </c>
      <c r="AH12" s="19">
        <v>5.7369123864222299E-2</v>
      </c>
      <c r="AI12" s="19">
        <v>7.0924713434444203E-2</v>
      </c>
      <c r="AJ12" s="19">
        <v>3.5891094608731203E-2</v>
      </c>
      <c r="AK12" s="19">
        <v>3.5601770471239899E-2</v>
      </c>
      <c r="AL12" s="19">
        <v>0.124565831875736</v>
      </c>
      <c r="AM12" s="19"/>
      <c r="AN12" s="19">
        <v>6.6350448909576198E-2</v>
      </c>
      <c r="AO12" s="19">
        <v>8.1692338711951196E-2</v>
      </c>
      <c r="AP12" s="19">
        <v>5.1764902017232599E-2</v>
      </c>
      <c r="AQ12" s="19"/>
      <c r="AR12" s="19">
        <v>2.33946501742547E-2</v>
      </c>
      <c r="AS12" s="19">
        <v>4.5371619612830101E-2</v>
      </c>
      <c r="AT12" s="19">
        <v>4.1509596477577501E-2</v>
      </c>
      <c r="AU12" s="19"/>
      <c r="AV12" s="19">
        <v>4.0861807654373902E-2</v>
      </c>
      <c r="AW12" s="19">
        <v>4.1666053135883598E-2</v>
      </c>
      <c r="AX12" s="19">
        <v>4.2755273157513402E-2</v>
      </c>
      <c r="AY12" s="19"/>
      <c r="AZ12" s="19">
        <v>4.6401708744115797E-2</v>
      </c>
      <c r="BA12" s="19">
        <v>0.13044404188741299</v>
      </c>
    </row>
    <row r="13" spans="2:53" x14ac:dyDescent="0.35">
      <c r="B13" s="16"/>
    </row>
    <row r="14" spans="2:53" x14ac:dyDescent="0.35">
      <c r="B14" t="s">
        <v>87</v>
      </c>
    </row>
    <row r="15" spans="2:53" x14ac:dyDescent="0.35">
      <c r="B15" t="s">
        <v>88</v>
      </c>
    </row>
    <row r="17" spans="2:2" x14ac:dyDescent="0.35">
      <c r="B17" s="8" t="str">
        <f>HYPERLINK("#'Contents'!A1", "Return to Contents")</f>
        <v>Return to Contents</v>
      </c>
    </row>
  </sheetData>
  <mergeCells count="10">
    <mergeCell ref="AN5:AP5"/>
    <mergeCell ref="AR5:AT5"/>
    <mergeCell ref="AV5:AX5"/>
    <mergeCell ref="AZ5:BA5"/>
    <mergeCell ref="D2:AT2"/>
    <mergeCell ref="D5:E5"/>
    <mergeCell ref="G5:L5"/>
    <mergeCell ref="N5:O5"/>
    <mergeCell ref="Q5:AE5"/>
    <mergeCell ref="AG5:AL5"/>
  </mergeCells>
  <pageMargins left="0.7" right="0.7" top="0.75" bottom="0.75" header="0.3" footer="0.3"/>
  <pageSetup paperSize="9" orientation="portrait" horizontalDpi="300" verticalDpi="300"/>
  <drawing r:id="rId1"/>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600-000000000000}">
  <dimension ref="B2:BA17"/>
  <sheetViews>
    <sheetView showGridLines="0" workbookViewId="0">
      <pane xSplit="2" topLeftCell="S1" activePane="topRight" state="frozen"/>
      <selection activeCell="B19" sqref="B19"/>
      <selection pane="topRight" activeCell="Y6" sqref="Y6:AE8"/>
    </sheetView>
  </sheetViews>
  <sheetFormatPr defaultColWidth="11.54296875" defaultRowHeight="14.5" x14ac:dyDescent="0.35"/>
  <cols>
    <col min="2" max="2" width="25.6328125" customWidth="1"/>
    <col min="3" max="5" width="10.6328125" customWidth="1"/>
    <col min="6" max="6" width="2.1796875" customWidth="1"/>
    <col min="7" max="12" width="10.6328125" customWidth="1"/>
    <col min="13" max="13" width="2.1796875" customWidth="1"/>
    <col min="14" max="15" width="10.6328125" customWidth="1"/>
    <col min="16" max="16" width="2.1796875" customWidth="1"/>
    <col min="17" max="31" width="10.6328125" customWidth="1"/>
    <col min="32" max="32" width="2.1796875" customWidth="1"/>
    <col min="33" max="38" width="10.6328125" customWidth="1"/>
    <col min="39" max="39" width="2.1796875" customWidth="1"/>
    <col min="40" max="42" width="10.6328125" customWidth="1"/>
    <col min="43" max="43" width="2.1796875" customWidth="1"/>
    <col min="44" max="46" width="10.6328125" customWidth="1"/>
    <col min="47" max="47" width="2.1796875" customWidth="1"/>
    <col min="48" max="50" width="10.6328125" customWidth="1"/>
    <col min="51" max="51" width="2.1796875" customWidth="1"/>
    <col min="52" max="53" width="10.6328125" customWidth="1"/>
    <col min="54" max="54" width="2.1796875" customWidth="1"/>
  </cols>
  <sheetData>
    <row r="2" spans="2:53" ht="40" customHeight="1" x14ac:dyDescent="0.35">
      <c r="D2" s="28" t="s">
        <v>162</v>
      </c>
      <c r="E2" s="24"/>
      <c r="F2" s="24"/>
      <c r="G2" s="24"/>
      <c r="H2" s="24"/>
      <c r="I2" s="24"/>
      <c r="J2" s="24"/>
      <c r="K2" s="24"/>
      <c r="L2" s="24"/>
      <c r="M2" s="24"/>
      <c r="N2" s="24"/>
      <c r="O2" s="24"/>
      <c r="P2" s="24"/>
      <c r="Q2" s="24"/>
      <c r="R2" s="24"/>
      <c r="S2" s="24"/>
      <c r="T2" s="24"/>
      <c r="U2" s="24"/>
      <c r="V2" s="24"/>
      <c r="W2" s="24"/>
      <c r="X2" s="24"/>
      <c r="Y2" s="24"/>
      <c r="Z2" s="24"/>
      <c r="AA2" s="24"/>
      <c r="AB2" s="24"/>
      <c r="AC2" s="24"/>
      <c r="AD2" s="24"/>
      <c r="AE2" s="24"/>
      <c r="AF2" s="24"/>
      <c r="AG2" s="24"/>
      <c r="AH2" s="24"/>
      <c r="AI2" s="24"/>
      <c r="AJ2" s="24"/>
      <c r="AK2" s="24"/>
      <c r="AL2" s="24"/>
      <c r="AM2" s="24"/>
      <c r="AN2" s="24"/>
      <c r="AO2" s="24"/>
      <c r="AP2" s="24"/>
      <c r="AQ2" s="24"/>
      <c r="AR2" s="24"/>
      <c r="AS2" s="24"/>
      <c r="AT2" s="24"/>
    </row>
    <row r="5" spans="2:53" ht="30" customHeight="1" x14ac:dyDescent="0.35">
      <c r="B5" s="15"/>
      <c r="C5" s="15"/>
      <c r="D5" s="27" t="s">
        <v>56</v>
      </c>
      <c r="E5" s="27"/>
      <c r="F5" s="15"/>
      <c r="G5" s="27" t="s">
        <v>57</v>
      </c>
      <c r="H5" s="27"/>
      <c r="I5" s="27"/>
      <c r="J5" s="27"/>
      <c r="K5" s="27"/>
      <c r="L5" s="27"/>
      <c r="M5" s="15"/>
      <c r="N5" s="27" t="s">
        <v>58</v>
      </c>
      <c r="O5" s="27"/>
      <c r="P5" s="15"/>
      <c r="Q5" s="27" t="s">
        <v>59</v>
      </c>
      <c r="R5" s="27"/>
      <c r="S5" s="27"/>
      <c r="T5" s="27"/>
      <c r="U5" s="27"/>
      <c r="V5" s="27"/>
      <c r="W5" s="27"/>
      <c r="X5" s="27"/>
      <c r="Y5" s="27"/>
      <c r="Z5" s="27"/>
      <c r="AA5" s="27"/>
      <c r="AB5" s="27"/>
      <c r="AC5" s="27"/>
      <c r="AD5" s="27"/>
      <c r="AE5" s="27"/>
      <c r="AF5" s="15"/>
      <c r="AG5" s="27" t="s">
        <v>60</v>
      </c>
      <c r="AH5" s="27"/>
      <c r="AI5" s="27"/>
      <c r="AJ5" s="27"/>
      <c r="AK5" s="27"/>
      <c r="AL5" s="27"/>
      <c r="AM5" s="15"/>
      <c r="AN5" s="27" t="s">
        <v>61</v>
      </c>
      <c r="AO5" s="27"/>
      <c r="AP5" s="27"/>
      <c r="AQ5" s="15"/>
      <c r="AR5" s="27" t="s">
        <v>62</v>
      </c>
      <c r="AS5" s="27"/>
      <c r="AT5" s="27"/>
      <c r="AU5" s="15"/>
      <c r="AV5" s="27" t="s">
        <v>63</v>
      </c>
      <c r="AW5" s="27"/>
      <c r="AX5" s="27"/>
      <c r="AY5" s="15"/>
      <c r="AZ5" s="27" t="s">
        <v>64</v>
      </c>
      <c r="BA5" s="27"/>
    </row>
    <row r="6" spans="2:53" ht="33" customHeight="1" x14ac:dyDescent="0.35">
      <c r="B6" t="s">
        <v>13</v>
      </c>
      <c r="C6" s="9" t="s">
        <v>14</v>
      </c>
      <c r="D6" s="12" t="s">
        <v>15</v>
      </c>
      <c r="E6" s="12" t="s">
        <v>16</v>
      </c>
      <c r="G6" s="12" t="s">
        <v>19</v>
      </c>
      <c r="H6" s="12" t="s">
        <v>20</v>
      </c>
      <c r="I6" s="12" t="s">
        <v>21</v>
      </c>
      <c r="J6" s="12" t="s">
        <v>22</v>
      </c>
      <c r="K6" s="12" t="s">
        <v>23</v>
      </c>
      <c r="L6" s="12" t="s">
        <v>24</v>
      </c>
      <c r="N6" s="12" t="s">
        <v>25</v>
      </c>
      <c r="O6" s="12" t="s">
        <v>26</v>
      </c>
      <c r="Q6" s="12" t="s">
        <v>27</v>
      </c>
      <c r="R6" s="12" t="s">
        <v>28</v>
      </c>
      <c r="S6" s="12" t="s">
        <v>29</v>
      </c>
      <c r="T6" s="12" t="s">
        <v>30</v>
      </c>
      <c r="U6" s="12" t="s">
        <v>31</v>
      </c>
      <c r="V6" s="12" t="s">
        <v>32</v>
      </c>
      <c r="W6" s="12" t="s">
        <v>33</v>
      </c>
      <c r="X6" s="12" t="s">
        <v>34</v>
      </c>
      <c r="Y6" s="12" t="s">
        <v>35</v>
      </c>
      <c r="Z6" s="12" t="s">
        <v>36</v>
      </c>
      <c r="AA6" s="12" t="s">
        <v>37</v>
      </c>
      <c r="AB6" s="12" t="s">
        <v>38</v>
      </c>
      <c r="AC6" s="12" t="s">
        <v>39</v>
      </c>
      <c r="AD6" s="12" t="s">
        <v>40</v>
      </c>
      <c r="AE6" s="12" t="s">
        <v>41</v>
      </c>
      <c r="AG6" s="12" t="s">
        <v>42</v>
      </c>
      <c r="AH6" s="12" t="s">
        <v>43</v>
      </c>
      <c r="AI6" s="12" t="s">
        <v>44</v>
      </c>
      <c r="AJ6" s="12" t="s">
        <v>45</v>
      </c>
      <c r="AK6" s="12" t="s">
        <v>46</v>
      </c>
      <c r="AL6" s="12" t="s">
        <v>47</v>
      </c>
      <c r="AN6" s="12" t="s">
        <v>48</v>
      </c>
      <c r="AO6" s="12" t="s">
        <v>49</v>
      </c>
      <c r="AP6" s="12" t="s">
        <v>50</v>
      </c>
      <c r="AR6" s="12" t="s">
        <v>51</v>
      </c>
      <c r="AS6" s="12" t="s">
        <v>52</v>
      </c>
      <c r="AT6" s="12" t="s">
        <v>53</v>
      </c>
      <c r="AV6" s="12" t="s">
        <v>51</v>
      </c>
      <c r="AW6" s="12" t="s">
        <v>52</v>
      </c>
      <c r="AX6" s="12" t="s">
        <v>53</v>
      </c>
      <c r="AZ6" s="12" t="s">
        <v>54</v>
      </c>
      <c r="BA6" s="12" t="s">
        <v>55</v>
      </c>
    </row>
    <row r="7" spans="2:53" ht="30" customHeight="1" x14ac:dyDescent="0.35">
      <c r="B7" s="10" t="s">
        <v>17</v>
      </c>
      <c r="C7" s="10">
        <v>2053</v>
      </c>
      <c r="D7" s="10">
        <v>938</v>
      </c>
      <c r="E7" s="10">
        <v>1112</v>
      </c>
      <c r="F7" s="10"/>
      <c r="G7" s="10">
        <v>192</v>
      </c>
      <c r="H7" s="10">
        <v>236</v>
      </c>
      <c r="I7" s="10">
        <v>325</v>
      </c>
      <c r="J7" s="10">
        <v>380</v>
      </c>
      <c r="K7" s="10">
        <v>348</v>
      </c>
      <c r="L7" s="10">
        <v>572</v>
      </c>
      <c r="M7" s="10"/>
      <c r="N7" s="10">
        <v>1161</v>
      </c>
      <c r="O7" s="10">
        <v>892</v>
      </c>
      <c r="P7" s="10"/>
      <c r="Q7" s="10">
        <v>175</v>
      </c>
      <c r="R7" s="10">
        <v>152</v>
      </c>
      <c r="S7" s="10">
        <v>180</v>
      </c>
      <c r="T7" s="10">
        <v>273</v>
      </c>
      <c r="U7" s="10">
        <v>217</v>
      </c>
      <c r="V7" s="10">
        <v>227</v>
      </c>
      <c r="W7" s="10">
        <v>175</v>
      </c>
      <c r="X7" s="10">
        <v>143</v>
      </c>
      <c r="Y7" s="10">
        <v>108</v>
      </c>
      <c r="Z7" s="10">
        <v>153</v>
      </c>
      <c r="AA7" s="10">
        <v>79</v>
      </c>
      <c r="AB7" s="10">
        <v>54</v>
      </c>
      <c r="AC7" s="10">
        <v>25</v>
      </c>
      <c r="AD7" s="10">
        <v>17</v>
      </c>
      <c r="AE7" s="10">
        <v>34</v>
      </c>
      <c r="AF7" s="10"/>
      <c r="AG7" s="10">
        <v>204</v>
      </c>
      <c r="AH7" s="10">
        <v>344</v>
      </c>
      <c r="AI7" s="10">
        <v>158</v>
      </c>
      <c r="AJ7" s="10">
        <v>186</v>
      </c>
      <c r="AK7" s="10">
        <v>197</v>
      </c>
      <c r="AL7" s="10">
        <v>511</v>
      </c>
      <c r="AM7" s="10"/>
      <c r="AN7" s="10">
        <v>571</v>
      </c>
      <c r="AO7" s="10">
        <v>447</v>
      </c>
      <c r="AP7" s="10">
        <v>778</v>
      </c>
      <c r="AQ7" s="10"/>
      <c r="AR7" s="10">
        <v>150</v>
      </c>
      <c r="AS7" s="10">
        <v>698</v>
      </c>
      <c r="AT7" s="10">
        <v>1093</v>
      </c>
      <c r="AU7" s="10"/>
      <c r="AV7" s="10">
        <v>166</v>
      </c>
      <c r="AW7" s="10">
        <v>999</v>
      </c>
      <c r="AX7" s="10">
        <v>770</v>
      </c>
      <c r="AY7" s="10"/>
      <c r="AZ7" s="10">
        <v>1177</v>
      </c>
      <c r="BA7" s="10">
        <v>876</v>
      </c>
    </row>
    <row r="8" spans="2:53" ht="30" customHeight="1" x14ac:dyDescent="0.35">
      <c r="B8" s="11" t="s">
        <v>18</v>
      </c>
      <c r="C8" s="11">
        <v>2053</v>
      </c>
      <c r="D8" s="11">
        <v>974</v>
      </c>
      <c r="E8" s="11">
        <v>1075</v>
      </c>
      <c r="F8" s="11"/>
      <c r="G8" s="11">
        <v>212</v>
      </c>
      <c r="H8" s="11">
        <v>302</v>
      </c>
      <c r="I8" s="11">
        <v>326</v>
      </c>
      <c r="J8" s="11">
        <v>348</v>
      </c>
      <c r="K8" s="11">
        <v>329</v>
      </c>
      <c r="L8" s="11">
        <v>535</v>
      </c>
      <c r="M8" s="11"/>
      <c r="N8" s="11">
        <v>815</v>
      </c>
      <c r="O8" s="11">
        <v>1238</v>
      </c>
      <c r="P8" s="11"/>
      <c r="Q8" s="11">
        <v>198</v>
      </c>
      <c r="R8" s="11">
        <v>168</v>
      </c>
      <c r="S8" s="11">
        <v>195</v>
      </c>
      <c r="T8" s="11">
        <v>305</v>
      </c>
      <c r="U8" s="11">
        <v>213</v>
      </c>
      <c r="V8" s="11">
        <v>216</v>
      </c>
      <c r="W8" s="11">
        <v>164</v>
      </c>
      <c r="X8" s="11">
        <v>141</v>
      </c>
      <c r="Y8" s="11">
        <v>99</v>
      </c>
      <c r="Z8" s="11">
        <v>138</v>
      </c>
      <c r="AA8" s="11">
        <v>69</v>
      </c>
      <c r="AB8" s="11">
        <v>45</v>
      </c>
      <c r="AC8" s="11">
        <v>22</v>
      </c>
      <c r="AD8" s="11">
        <v>15</v>
      </c>
      <c r="AE8" s="11">
        <v>27</v>
      </c>
      <c r="AF8" s="11"/>
      <c r="AG8" s="11">
        <v>192</v>
      </c>
      <c r="AH8" s="11">
        <v>330</v>
      </c>
      <c r="AI8" s="11">
        <v>179</v>
      </c>
      <c r="AJ8" s="11">
        <v>173</v>
      </c>
      <c r="AK8" s="11">
        <v>196</v>
      </c>
      <c r="AL8" s="11">
        <v>533</v>
      </c>
      <c r="AM8" s="11"/>
      <c r="AN8" s="11">
        <v>569</v>
      </c>
      <c r="AO8" s="11">
        <v>467</v>
      </c>
      <c r="AP8" s="11">
        <v>751</v>
      </c>
      <c r="AQ8" s="11"/>
      <c r="AR8" s="11">
        <v>162</v>
      </c>
      <c r="AS8" s="11">
        <v>689</v>
      </c>
      <c r="AT8" s="11">
        <v>1078</v>
      </c>
      <c r="AU8" s="11"/>
      <c r="AV8" s="11">
        <v>182</v>
      </c>
      <c r="AW8" s="11">
        <v>976</v>
      </c>
      <c r="AX8" s="11">
        <v>765</v>
      </c>
      <c r="AY8" s="11"/>
      <c r="AZ8" s="11">
        <v>1171</v>
      </c>
      <c r="BA8" s="11">
        <v>882</v>
      </c>
    </row>
    <row r="9" spans="2:53" x14ac:dyDescent="0.35">
      <c r="B9" s="18" t="s">
        <v>154</v>
      </c>
      <c r="C9" s="17">
        <v>0.128366161227293</v>
      </c>
      <c r="D9" s="17">
        <v>0.13862673295546599</v>
      </c>
      <c r="E9" s="17">
        <v>0.11952949419893399</v>
      </c>
      <c r="F9" s="17"/>
      <c r="G9" s="17">
        <v>0.17694356581071399</v>
      </c>
      <c r="H9" s="17">
        <v>0.153081060794727</v>
      </c>
      <c r="I9" s="17">
        <v>0.14510722144131599</v>
      </c>
      <c r="J9" s="17">
        <v>0.119721603617634</v>
      </c>
      <c r="K9" s="17">
        <v>9.7204659149402101E-2</v>
      </c>
      <c r="L9" s="17">
        <v>0.109788649672486</v>
      </c>
      <c r="M9" s="17"/>
      <c r="N9" s="17">
        <v>0.14444139193316</v>
      </c>
      <c r="O9" s="17">
        <v>0.117783517291874</v>
      </c>
      <c r="P9" s="17"/>
      <c r="Q9" s="17">
        <v>0.14911266297502199</v>
      </c>
      <c r="R9" s="17">
        <v>0.122864765477641</v>
      </c>
      <c r="S9" s="17">
        <v>0.105570467952422</v>
      </c>
      <c r="T9" s="17">
        <v>9.0760383823377602E-2</v>
      </c>
      <c r="U9" s="17">
        <v>0.19996872877834601</v>
      </c>
      <c r="V9" s="17">
        <v>0.10622996287219599</v>
      </c>
      <c r="W9" s="17">
        <v>0.109065394844045</v>
      </c>
      <c r="X9" s="17">
        <v>0.100815084299411</v>
      </c>
      <c r="Y9" s="17">
        <v>0.15135221728711101</v>
      </c>
      <c r="Z9" s="17">
        <v>0.153146481333163</v>
      </c>
      <c r="AA9" s="17">
        <v>0.192836187661029</v>
      </c>
      <c r="AB9" s="17">
        <v>7.6342379535117494E-2</v>
      </c>
      <c r="AC9" s="17">
        <v>0.15336756659345899</v>
      </c>
      <c r="AD9" s="17">
        <v>0.37127171088488498</v>
      </c>
      <c r="AE9" s="17">
        <v>0.110842642841599</v>
      </c>
      <c r="AF9" s="17"/>
      <c r="AG9" s="17">
        <v>0.239371372313955</v>
      </c>
      <c r="AH9" s="17">
        <v>9.8649180950796195E-2</v>
      </c>
      <c r="AI9" s="17">
        <v>0.1862669360692</v>
      </c>
      <c r="AJ9" s="17">
        <v>0.202830232194952</v>
      </c>
      <c r="AK9" s="17">
        <v>0.12923628755097699</v>
      </c>
      <c r="AL9" s="17">
        <v>7.8669230865085399E-2</v>
      </c>
      <c r="AM9" s="17"/>
      <c r="AN9" s="17">
        <v>0.14619341667973801</v>
      </c>
      <c r="AO9" s="17">
        <v>0.144182979810934</v>
      </c>
      <c r="AP9" s="17">
        <v>0.136435353481934</v>
      </c>
      <c r="AQ9" s="17"/>
      <c r="AR9" s="17">
        <v>0.52305812512809702</v>
      </c>
      <c r="AS9" s="17">
        <v>0.17328599057265701</v>
      </c>
      <c r="AT9" s="17">
        <v>5.3154546767359603E-2</v>
      </c>
      <c r="AU9" s="17"/>
      <c r="AV9" s="17">
        <v>0.46237761651741999</v>
      </c>
      <c r="AW9" s="17">
        <v>0.12710951694636899</v>
      </c>
      <c r="AX9" s="17">
        <v>6.4286987316772598E-2</v>
      </c>
      <c r="AY9" s="17"/>
      <c r="AZ9" s="17">
        <v>0.15173037693154501</v>
      </c>
      <c r="BA9" s="17">
        <v>9.7364849027685704E-2</v>
      </c>
    </row>
    <row r="10" spans="2:53" x14ac:dyDescent="0.35">
      <c r="B10" s="18" t="s">
        <v>155</v>
      </c>
      <c r="C10" s="17">
        <v>0.45300293801185498</v>
      </c>
      <c r="D10" s="17">
        <v>0.478149005385198</v>
      </c>
      <c r="E10" s="17">
        <v>0.43025269069393501</v>
      </c>
      <c r="F10" s="17"/>
      <c r="G10" s="17">
        <v>0.40643581207067497</v>
      </c>
      <c r="H10" s="17">
        <v>0.421340322468502</v>
      </c>
      <c r="I10" s="17">
        <v>0.47243944844491298</v>
      </c>
      <c r="J10" s="17">
        <v>0.43280851450601698</v>
      </c>
      <c r="K10" s="17">
        <v>0.438013719527722</v>
      </c>
      <c r="L10" s="17">
        <v>0.49988481222126602</v>
      </c>
      <c r="M10" s="17"/>
      <c r="N10" s="17">
        <v>0.46584926303871399</v>
      </c>
      <c r="O10" s="17">
        <v>0.44454594687279397</v>
      </c>
      <c r="P10" s="17"/>
      <c r="Q10" s="17">
        <v>0.34946093940325401</v>
      </c>
      <c r="R10" s="17">
        <v>0.42344048206870499</v>
      </c>
      <c r="S10" s="17">
        <v>0.396906508101948</v>
      </c>
      <c r="T10" s="17">
        <v>0.44376100511355698</v>
      </c>
      <c r="U10" s="17">
        <v>0.409659698568893</v>
      </c>
      <c r="V10" s="17">
        <v>0.490084769235341</v>
      </c>
      <c r="W10" s="17">
        <v>0.457214582771509</v>
      </c>
      <c r="X10" s="17">
        <v>0.49397985375041498</v>
      </c>
      <c r="Y10" s="17">
        <v>0.53117716112495905</v>
      </c>
      <c r="Z10" s="17">
        <v>0.49239564242313599</v>
      </c>
      <c r="AA10" s="17">
        <v>0.58218611228783801</v>
      </c>
      <c r="AB10" s="17">
        <v>0.60884748906761799</v>
      </c>
      <c r="AC10" s="17">
        <v>0.62042159017415199</v>
      </c>
      <c r="AD10" s="17">
        <v>0.29738208354490597</v>
      </c>
      <c r="AE10" s="17">
        <v>0.50153465068310599</v>
      </c>
      <c r="AF10" s="17"/>
      <c r="AG10" s="17">
        <v>0.55049058458085998</v>
      </c>
      <c r="AH10" s="17">
        <v>0.390614640290955</v>
      </c>
      <c r="AI10" s="17">
        <v>0.43722499381236202</v>
      </c>
      <c r="AJ10" s="17">
        <v>0.55345266475282795</v>
      </c>
      <c r="AK10" s="17">
        <v>0.56477821749190105</v>
      </c>
      <c r="AL10" s="17">
        <v>0.38642526339872002</v>
      </c>
      <c r="AM10" s="17"/>
      <c r="AN10" s="17">
        <v>0.50547989210510402</v>
      </c>
      <c r="AO10" s="17">
        <v>0.44825169123945302</v>
      </c>
      <c r="AP10" s="17">
        <v>0.46647134266982199</v>
      </c>
      <c r="AQ10" s="17"/>
      <c r="AR10" s="17">
        <v>0.32768274198570502</v>
      </c>
      <c r="AS10" s="17">
        <v>0.62382026237910704</v>
      </c>
      <c r="AT10" s="17">
        <v>0.39634968126929498</v>
      </c>
      <c r="AU10" s="17"/>
      <c r="AV10" s="17">
        <v>0.407346566629531</v>
      </c>
      <c r="AW10" s="17">
        <v>0.58756314252180997</v>
      </c>
      <c r="AX10" s="17">
        <v>0.340750562926463</v>
      </c>
      <c r="AY10" s="17"/>
      <c r="AZ10" s="17">
        <v>0.48686995584838</v>
      </c>
      <c r="BA10" s="17">
        <v>0.40806575687511998</v>
      </c>
    </row>
    <row r="11" spans="2:53" x14ac:dyDescent="0.35">
      <c r="B11" s="18" t="s">
        <v>156</v>
      </c>
      <c r="C11" s="17">
        <v>0.311245366468128</v>
      </c>
      <c r="D11" s="17">
        <v>0.30832040963351098</v>
      </c>
      <c r="E11" s="17">
        <v>0.31302108393504402</v>
      </c>
      <c r="F11" s="17"/>
      <c r="G11" s="17">
        <v>0.235394882517726</v>
      </c>
      <c r="H11" s="17">
        <v>0.322446476137215</v>
      </c>
      <c r="I11" s="17">
        <v>0.308514938072318</v>
      </c>
      <c r="J11" s="17">
        <v>0.34304880077441402</v>
      </c>
      <c r="K11" s="17">
        <v>0.336544904689905</v>
      </c>
      <c r="L11" s="17">
        <v>0.30036244664999201</v>
      </c>
      <c r="M11" s="17"/>
      <c r="N11" s="17">
        <v>0.30506715280757801</v>
      </c>
      <c r="O11" s="17">
        <v>0.31531260733843702</v>
      </c>
      <c r="P11" s="17"/>
      <c r="Q11" s="17">
        <v>0.26712337870728697</v>
      </c>
      <c r="R11" s="17">
        <v>0.32461858206699801</v>
      </c>
      <c r="S11" s="17">
        <v>0.33635269620006603</v>
      </c>
      <c r="T11" s="17">
        <v>0.37209331318646499</v>
      </c>
      <c r="U11" s="17">
        <v>0.30259894536068799</v>
      </c>
      <c r="V11" s="17">
        <v>0.28995338440712598</v>
      </c>
      <c r="W11" s="17">
        <v>0.34719404048916103</v>
      </c>
      <c r="X11" s="17">
        <v>0.337251061609457</v>
      </c>
      <c r="Y11" s="17">
        <v>0.26244053793936001</v>
      </c>
      <c r="Z11" s="17">
        <v>0.29216942537063201</v>
      </c>
      <c r="AA11" s="17">
        <v>0.22497770005113399</v>
      </c>
      <c r="AB11" s="17">
        <v>0.27535527539892501</v>
      </c>
      <c r="AC11" s="17">
        <v>0.22621084323238899</v>
      </c>
      <c r="AD11" s="17">
        <v>0.29566269712564702</v>
      </c>
      <c r="AE11" s="17">
        <v>0.38762270647529501</v>
      </c>
      <c r="AF11" s="17"/>
      <c r="AG11" s="17">
        <v>0.148707650898804</v>
      </c>
      <c r="AH11" s="17">
        <v>0.46094292008712101</v>
      </c>
      <c r="AI11" s="17">
        <v>0.31437146722737702</v>
      </c>
      <c r="AJ11" s="17">
        <v>0.16358537205471901</v>
      </c>
      <c r="AK11" s="17">
        <v>0.22603580680087801</v>
      </c>
      <c r="AL11" s="17">
        <v>0.37427473506089298</v>
      </c>
      <c r="AM11" s="17"/>
      <c r="AN11" s="17">
        <v>0.26566516068586199</v>
      </c>
      <c r="AO11" s="17">
        <v>0.283861120563423</v>
      </c>
      <c r="AP11" s="17">
        <v>0.339556201620139</v>
      </c>
      <c r="AQ11" s="17"/>
      <c r="AR11" s="17">
        <v>0.11624800295639801</v>
      </c>
      <c r="AS11" s="17">
        <v>0.13251738434077301</v>
      </c>
      <c r="AT11" s="17">
        <v>0.48307685272483403</v>
      </c>
      <c r="AU11" s="17"/>
      <c r="AV11" s="17">
        <v>0.11196048767360001</v>
      </c>
      <c r="AW11" s="17">
        <v>0.21404990397811599</v>
      </c>
      <c r="AX11" s="17">
        <v>0.52762821355757406</v>
      </c>
      <c r="AY11" s="17"/>
      <c r="AZ11" s="17">
        <v>0.28914408018256899</v>
      </c>
      <c r="BA11" s="17">
        <v>0.340570933601409</v>
      </c>
    </row>
    <row r="12" spans="2:53" x14ac:dyDescent="0.35">
      <c r="B12" s="18" t="s">
        <v>130</v>
      </c>
      <c r="C12" s="19">
        <v>0.107385534292724</v>
      </c>
      <c r="D12" s="19">
        <v>7.4903852025825293E-2</v>
      </c>
      <c r="E12" s="19">
        <v>0.137196731172088</v>
      </c>
      <c r="F12" s="19"/>
      <c r="G12" s="19">
        <v>0.18122573960088501</v>
      </c>
      <c r="H12" s="19">
        <v>0.103132140599556</v>
      </c>
      <c r="I12" s="19">
        <v>7.3938392041453305E-2</v>
      </c>
      <c r="J12" s="19">
        <v>0.104421081101934</v>
      </c>
      <c r="K12" s="19">
        <v>0.12823671663297101</v>
      </c>
      <c r="L12" s="19">
        <v>8.9964091456255293E-2</v>
      </c>
      <c r="M12" s="19"/>
      <c r="N12" s="19">
        <v>8.4642192220548404E-2</v>
      </c>
      <c r="O12" s="19">
        <v>0.122357928496896</v>
      </c>
      <c r="P12" s="19"/>
      <c r="Q12" s="19">
        <v>0.234303018914437</v>
      </c>
      <c r="R12" s="19">
        <v>0.129076170386656</v>
      </c>
      <c r="S12" s="19">
        <v>0.161170327745564</v>
      </c>
      <c r="T12" s="19">
        <v>9.3385297876599702E-2</v>
      </c>
      <c r="U12" s="19">
        <v>8.7772627292073205E-2</v>
      </c>
      <c r="V12" s="19">
        <v>0.113731883485337</v>
      </c>
      <c r="W12" s="19">
        <v>8.6525981895284695E-2</v>
      </c>
      <c r="X12" s="19">
        <v>6.7954000340716803E-2</v>
      </c>
      <c r="Y12" s="19">
        <v>5.5030083648569497E-2</v>
      </c>
      <c r="Z12" s="19">
        <v>6.2288450873068897E-2</v>
      </c>
      <c r="AA12" s="19">
        <v>0</v>
      </c>
      <c r="AB12" s="19">
        <v>3.94548559983387E-2</v>
      </c>
      <c r="AC12" s="19">
        <v>0</v>
      </c>
      <c r="AD12" s="19">
        <v>3.5683508444562403E-2</v>
      </c>
      <c r="AE12" s="19">
        <v>0</v>
      </c>
      <c r="AF12" s="19"/>
      <c r="AG12" s="19">
        <v>6.1430392206381301E-2</v>
      </c>
      <c r="AH12" s="19">
        <v>4.9793258671127501E-2</v>
      </c>
      <c r="AI12" s="19">
        <v>6.2136602891060801E-2</v>
      </c>
      <c r="AJ12" s="19">
        <v>8.0131730997500802E-2</v>
      </c>
      <c r="AK12" s="19">
        <v>7.9949688156244106E-2</v>
      </c>
      <c r="AL12" s="19">
        <v>0.16063077067530099</v>
      </c>
      <c r="AM12" s="19"/>
      <c r="AN12" s="19">
        <v>8.2661530529295896E-2</v>
      </c>
      <c r="AO12" s="19">
        <v>0.12370420838619001</v>
      </c>
      <c r="AP12" s="19">
        <v>5.7537102228105298E-2</v>
      </c>
      <c r="AQ12" s="19"/>
      <c r="AR12" s="19">
        <v>3.3011129929799397E-2</v>
      </c>
      <c r="AS12" s="19">
        <v>7.0376362707462697E-2</v>
      </c>
      <c r="AT12" s="19">
        <v>6.7418919238511399E-2</v>
      </c>
      <c r="AU12" s="19"/>
      <c r="AV12" s="19">
        <v>1.83153291794492E-2</v>
      </c>
      <c r="AW12" s="19">
        <v>7.1277436553704998E-2</v>
      </c>
      <c r="AX12" s="19">
        <v>6.73342361991906E-2</v>
      </c>
      <c r="AY12" s="19"/>
      <c r="AZ12" s="19">
        <v>7.22555870375058E-2</v>
      </c>
      <c r="BA12" s="19">
        <v>0.153998460495786</v>
      </c>
    </row>
    <row r="13" spans="2:53" x14ac:dyDescent="0.35">
      <c r="B13" s="16"/>
    </row>
    <row r="14" spans="2:53" x14ac:dyDescent="0.35">
      <c r="B14" t="s">
        <v>87</v>
      </c>
    </row>
    <row r="15" spans="2:53" x14ac:dyDescent="0.35">
      <c r="B15" t="s">
        <v>88</v>
      </c>
    </row>
    <row r="17" spans="2:2" x14ac:dyDescent="0.35">
      <c r="B17" s="8" t="str">
        <f>HYPERLINK("#'Contents'!A1", "Return to Contents")</f>
        <v>Return to Contents</v>
      </c>
    </row>
  </sheetData>
  <mergeCells count="10">
    <mergeCell ref="AN5:AP5"/>
    <mergeCell ref="AR5:AT5"/>
    <mergeCell ref="AV5:AX5"/>
    <mergeCell ref="AZ5:BA5"/>
    <mergeCell ref="D2:AT2"/>
    <mergeCell ref="D5:E5"/>
    <mergeCell ref="G5:L5"/>
    <mergeCell ref="N5:O5"/>
    <mergeCell ref="Q5:AE5"/>
    <mergeCell ref="AG5:AL5"/>
  </mergeCells>
  <pageMargins left="0.7" right="0.7" top="0.75" bottom="0.75" header="0.3" footer="0.3"/>
  <pageSetup paperSize="9" orientation="portrait" horizontalDpi="300" verticalDpi="300"/>
  <drawing r:id="rId1"/>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700-000000000000}">
  <dimension ref="B2:BA17"/>
  <sheetViews>
    <sheetView showGridLines="0" workbookViewId="0">
      <pane xSplit="2" topLeftCell="C1" activePane="topRight" state="frozen"/>
      <selection activeCell="B19" sqref="B19"/>
      <selection pane="topRight" activeCell="AB16" sqref="AB16"/>
    </sheetView>
  </sheetViews>
  <sheetFormatPr defaultColWidth="11.54296875" defaultRowHeight="14.5" x14ac:dyDescent="0.35"/>
  <cols>
    <col min="2" max="2" width="25.6328125" customWidth="1"/>
    <col min="3" max="5" width="10.6328125" customWidth="1"/>
    <col min="6" max="6" width="2.1796875" customWidth="1"/>
    <col min="7" max="12" width="10.6328125" customWidth="1"/>
    <col min="13" max="13" width="2.1796875" customWidth="1"/>
    <col min="14" max="15" width="10.6328125" customWidth="1"/>
    <col min="16" max="16" width="2.1796875" customWidth="1"/>
    <col min="17" max="31" width="10.6328125" customWidth="1"/>
    <col min="32" max="32" width="2.1796875" customWidth="1"/>
    <col min="33" max="38" width="10.6328125" customWidth="1"/>
    <col min="39" max="39" width="2.1796875" customWidth="1"/>
    <col min="40" max="42" width="10.6328125" customWidth="1"/>
    <col min="43" max="43" width="2.1796875" customWidth="1"/>
    <col min="44" max="46" width="10.6328125" customWidth="1"/>
    <col min="47" max="47" width="2.1796875" customWidth="1"/>
    <col min="48" max="50" width="10.6328125" customWidth="1"/>
    <col min="51" max="51" width="2.1796875" customWidth="1"/>
    <col min="52" max="53" width="10.6328125" customWidth="1"/>
    <col min="54" max="54" width="2.1796875" customWidth="1"/>
  </cols>
  <sheetData>
    <row r="2" spans="2:53" ht="40" customHeight="1" x14ac:dyDescent="0.35">
      <c r="D2" s="28" t="s">
        <v>163</v>
      </c>
      <c r="E2" s="24"/>
      <c r="F2" s="24"/>
      <c r="G2" s="24"/>
      <c r="H2" s="24"/>
      <c r="I2" s="24"/>
      <c r="J2" s="24"/>
      <c r="K2" s="24"/>
      <c r="L2" s="24"/>
      <c r="M2" s="24"/>
      <c r="N2" s="24"/>
      <c r="O2" s="24"/>
      <c r="P2" s="24"/>
      <c r="Q2" s="24"/>
      <c r="R2" s="24"/>
      <c r="S2" s="24"/>
      <c r="T2" s="24"/>
      <c r="U2" s="24"/>
      <c r="V2" s="24"/>
      <c r="W2" s="24"/>
      <c r="X2" s="24"/>
      <c r="Y2" s="24"/>
      <c r="Z2" s="24"/>
      <c r="AA2" s="24"/>
      <c r="AB2" s="24"/>
      <c r="AC2" s="24"/>
      <c r="AD2" s="24"/>
      <c r="AE2" s="24"/>
      <c r="AF2" s="24"/>
      <c r="AG2" s="24"/>
      <c r="AH2" s="24"/>
      <c r="AI2" s="24"/>
      <c r="AJ2" s="24"/>
      <c r="AK2" s="24"/>
      <c r="AL2" s="24"/>
      <c r="AM2" s="24"/>
      <c r="AN2" s="24"/>
      <c r="AO2" s="24"/>
      <c r="AP2" s="24"/>
      <c r="AQ2" s="24"/>
      <c r="AR2" s="24"/>
      <c r="AS2" s="24"/>
      <c r="AT2" s="24"/>
    </row>
    <row r="5" spans="2:53" ht="30" customHeight="1" x14ac:dyDescent="0.35">
      <c r="B5" s="15"/>
      <c r="C5" s="15"/>
      <c r="D5" s="27" t="s">
        <v>56</v>
      </c>
      <c r="E5" s="27"/>
      <c r="F5" s="15"/>
      <c r="G5" s="27" t="s">
        <v>57</v>
      </c>
      <c r="H5" s="27"/>
      <c r="I5" s="27"/>
      <c r="J5" s="27"/>
      <c r="K5" s="27"/>
      <c r="L5" s="27"/>
      <c r="M5" s="15"/>
      <c r="N5" s="27" t="s">
        <v>58</v>
      </c>
      <c r="O5" s="27"/>
      <c r="P5" s="15"/>
      <c r="Q5" s="27" t="s">
        <v>59</v>
      </c>
      <c r="R5" s="27"/>
      <c r="S5" s="27"/>
      <c r="T5" s="27"/>
      <c r="U5" s="27"/>
      <c r="V5" s="27"/>
      <c r="W5" s="27"/>
      <c r="X5" s="27"/>
      <c r="Y5" s="27"/>
      <c r="Z5" s="27"/>
      <c r="AA5" s="27"/>
      <c r="AB5" s="27"/>
      <c r="AC5" s="27"/>
      <c r="AD5" s="27"/>
      <c r="AE5" s="27"/>
      <c r="AF5" s="15"/>
      <c r="AG5" s="27" t="s">
        <v>60</v>
      </c>
      <c r="AH5" s="27"/>
      <c r="AI5" s="27"/>
      <c r="AJ5" s="27"/>
      <c r="AK5" s="27"/>
      <c r="AL5" s="27"/>
      <c r="AM5" s="15"/>
      <c r="AN5" s="27" t="s">
        <v>61</v>
      </c>
      <c r="AO5" s="27"/>
      <c r="AP5" s="27"/>
      <c r="AQ5" s="15"/>
      <c r="AR5" s="27" t="s">
        <v>62</v>
      </c>
      <c r="AS5" s="27"/>
      <c r="AT5" s="27"/>
      <c r="AU5" s="15"/>
      <c r="AV5" s="27" t="s">
        <v>63</v>
      </c>
      <c r="AW5" s="27"/>
      <c r="AX5" s="27"/>
      <c r="AY5" s="15"/>
      <c r="AZ5" s="27" t="s">
        <v>64</v>
      </c>
      <c r="BA5" s="27"/>
    </row>
    <row r="6" spans="2:53" ht="33" customHeight="1" x14ac:dyDescent="0.35">
      <c r="B6" t="s">
        <v>13</v>
      </c>
      <c r="C6" s="9" t="s">
        <v>14</v>
      </c>
      <c r="D6" s="12" t="s">
        <v>15</v>
      </c>
      <c r="E6" s="12" t="s">
        <v>16</v>
      </c>
      <c r="G6" s="12" t="s">
        <v>19</v>
      </c>
      <c r="H6" s="12" t="s">
        <v>20</v>
      </c>
      <c r="I6" s="12" t="s">
        <v>21</v>
      </c>
      <c r="J6" s="12" t="s">
        <v>22</v>
      </c>
      <c r="K6" s="12" t="s">
        <v>23</v>
      </c>
      <c r="L6" s="12" t="s">
        <v>24</v>
      </c>
      <c r="N6" s="12" t="s">
        <v>25</v>
      </c>
      <c r="O6" s="12" t="s">
        <v>26</v>
      </c>
      <c r="Q6" s="12" t="s">
        <v>27</v>
      </c>
      <c r="R6" s="12" t="s">
        <v>28</v>
      </c>
      <c r="S6" s="12" t="s">
        <v>29</v>
      </c>
      <c r="T6" s="12" t="s">
        <v>30</v>
      </c>
      <c r="U6" s="12" t="s">
        <v>31</v>
      </c>
      <c r="V6" s="12" t="s">
        <v>32</v>
      </c>
      <c r="W6" s="12" t="s">
        <v>33</v>
      </c>
      <c r="X6" s="12" t="s">
        <v>34</v>
      </c>
      <c r="Y6" s="12" t="s">
        <v>35</v>
      </c>
      <c r="Z6" s="12" t="s">
        <v>36</v>
      </c>
      <c r="AA6" s="12" t="s">
        <v>37</v>
      </c>
      <c r="AB6" s="12" t="s">
        <v>38</v>
      </c>
      <c r="AC6" s="12" t="s">
        <v>39</v>
      </c>
      <c r="AD6" s="12" t="s">
        <v>40</v>
      </c>
      <c r="AE6" s="12" t="s">
        <v>41</v>
      </c>
      <c r="AG6" s="12" t="s">
        <v>42</v>
      </c>
      <c r="AH6" s="12" t="s">
        <v>43</v>
      </c>
      <c r="AI6" s="12" t="s">
        <v>44</v>
      </c>
      <c r="AJ6" s="12" t="s">
        <v>45</v>
      </c>
      <c r="AK6" s="12" t="s">
        <v>46</v>
      </c>
      <c r="AL6" s="12" t="s">
        <v>47</v>
      </c>
      <c r="AN6" s="12" t="s">
        <v>48</v>
      </c>
      <c r="AO6" s="12" t="s">
        <v>49</v>
      </c>
      <c r="AP6" s="12" t="s">
        <v>50</v>
      </c>
      <c r="AR6" s="12" t="s">
        <v>51</v>
      </c>
      <c r="AS6" s="12" t="s">
        <v>52</v>
      </c>
      <c r="AT6" s="12" t="s">
        <v>53</v>
      </c>
      <c r="AV6" s="12" t="s">
        <v>51</v>
      </c>
      <c r="AW6" s="12" t="s">
        <v>52</v>
      </c>
      <c r="AX6" s="12" t="s">
        <v>53</v>
      </c>
      <c r="AZ6" s="12" t="s">
        <v>54</v>
      </c>
      <c r="BA6" s="12" t="s">
        <v>55</v>
      </c>
    </row>
    <row r="7" spans="2:53" ht="30" customHeight="1" x14ac:dyDescent="0.35">
      <c r="B7" s="10" t="s">
        <v>17</v>
      </c>
      <c r="C7" s="10">
        <v>2053</v>
      </c>
      <c r="D7" s="10">
        <v>938</v>
      </c>
      <c r="E7" s="10">
        <v>1112</v>
      </c>
      <c r="F7" s="10"/>
      <c r="G7" s="10">
        <v>192</v>
      </c>
      <c r="H7" s="10">
        <v>236</v>
      </c>
      <c r="I7" s="10">
        <v>325</v>
      </c>
      <c r="J7" s="10">
        <v>380</v>
      </c>
      <c r="K7" s="10">
        <v>348</v>
      </c>
      <c r="L7" s="10">
        <v>572</v>
      </c>
      <c r="M7" s="10"/>
      <c r="N7" s="10">
        <v>1161</v>
      </c>
      <c r="O7" s="10">
        <v>892</v>
      </c>
      <c r="P7" s="10"/>
      <c r="Q7" s="10">
        <v>175</v>
      </c>
      <c r="R7" s="10">
        <v>152</v>
      </c>
      <c r="S7" s="10">
        <v>180</v>
      </c>
      <c r="T7" s="10">
        <v>273</v>
      </c>
      <c r="U7" s="10">
        <v>217</v>
      </c>
      <c r="V7" s="10">
        <v>227</v>
      </c>
      <c r="W7" s="10">
        <v>175</v>
      </c>
      <c r="X7" s="10">
        <v>143</v>
      </c>
      <c r="Y7" s="10">
        <v>108</v>
      </c>
      <c r="Z7" s="10">
        <v>153</v>
      </c>
      <c r="AA7" s="10">
        <v>79</v>
      </c>
      <c r="AB7" s="10">
        <v>54</v>
      </c>
      <c r="AC7" s="10">
        <v>25</v>
      </c>
      <c r="AD7" s="10">
        <v>17</v>
      </c>
      <c r="AE7" s="10">
        <v>34</v>
      </c>
      <c r="AF7" s="10"/>
      <c r="AG7" s="10">
        <v>204</v>
      </c>
      <c r="AH7" s="10">
        <v>344</v>
      </c>
      <c r="AI7" s="10">
        <v>158</v>
      </c>
      <c r="AJ7" s="10">
        <v>186</v>
      </c>
      <c r="AK7" s="10">
        <v>197</v>
      </c>
      <c r="AL7" s="10">
        <v>511</v>
      </c>
      <c r="AM7" s="10"/>
      <c r="AN7" s="10">
        <v>571</v>
      </c>
      <c r="AO7" s="10">
        <v>447</v>
      </c>
      <c r="AP7" s="10">
        <v>778</v>
      </c>
      <c r="AQ7" s="10"/>
      <c r="AR7" s="10">
        <v>150</v>
      </c>
      <c r="AS7" s="10">
        <v>698</v>
      </c>
      <c r="AT7" s="10">
        <v>1093</v>
      </c>
      <c r="AU7" s="10"/>
      <c r="AV7" s="10">
        <v>166</v>
      </c>
      <c r="AW7" s="10">
        <v>999</v>
      </c>
      <c r="AX7" s="10">
        <v>770</v>
      </c>
      <c r="AY7" s="10"/>
      <c r="AZ7" s="10">
        <v>1177</v>
      </c>
      <c r="BA7" s="10">
        <v>876</v>
      </c>
    </row>
    <row r="8" spans="2:53" ht="30" customHeight="1" x14ac:dyDescent="0.35">
      <c r="B8" s="11" t="s">
        <v>18</v>
      </c>
      <c r="C8" s="11">
        <v>2053</v>
      </c>
      <c r="D8" s="11">
        <v>974</v>
      </c>
      <c r="E8" s="11">
        <v>1075</v>
      </c>
      <c r="F8" s="11"/>
      <c r="G8" s="11">
        <v>212</v>
      </c>
      <c r="H8" s="11">
        <v>302</v>
      </c>
      <c r="I8" s="11">
        <v>326</v>
      </c>
      <c r="J8" s="11">
        <v>348</v>
      </c>
      <c r="K8" s="11">
        <v>329</v>
      </c>
      <c r="L8" s="11">
        <v>535</v>
      </c>
      <c r="M8" s="11"/>
      <c r="N8" s="11">
        <v>815</v>
      </c>
      <c r="O8" s="11">
        <v>1238</v>
      </c>
      <c r="P8" s="11"/>
      <c r="Q8" s="11">
        <v>198</v>
      </c>
      <c r="R8" s="11">
        <v>168</v>
      </c>
      <c r="S8" s="11">
        <v>195</v>
      </c>
      <c r="T8" s="11">
        <v>305</v>
      </c>
      <c r="U8" s="11">
        <v>213</v>
      </c>
      <c r="V8" s="11">
        <v>216</v>
      </c>
      <c r="W8" s="11">
        <v>164</v>
      </c>
      <c r="X8" s="11">
        <v>141</v>
      </c>
      <c r="Y8" s="11">
        <v>99</v>
      </c>
      <c r="Z8" s="11">
        <v>138</v>
      </c>
      <c r="AA8" s="11">
        <v>69</v>
      </c>
      <c r="AB8" s="11">
        <v>45</v>
      </c>
      <c r="AC8" s="11">
        <v>22</v>
      </c>
      <c r="AD8" s="11">
        <v>15</v>
      </c>
      <c r="AE8" s="11">
        <v>27</v>
      </c>
      <c r="AF8" s="11"/>
      <c r="AG8" s="11">
        <v>192</v>
      </c>
      <c r="AH8" s="11">
        <v>330</v>
      </c>
      <c r="AI8" s="11">
        <v>179</v>
      </c>
      <c r="AJ8" s="11">
        <v>173</v>
      </c>
      <c r="AK8" s="11">
        <v>196</v>
      </c>
      <c r="AL8" s="11">
        <v>533</v>
      </c>
      <c r="AM8" s="11"/>
      <c r="AN8" s="11">
        <v>569</v>
      </c>
      <c r="AO8" s="11">
        <v>467</v>
      </c>
      <c r="AP8" s="11">
        <v>751</v>
      </c>
      <c r="AQ8" s="11"/>
      <c r="AR8" s="11">
        <v>162</v>
      </c>
      <c r="AS8" s="11">
        <v>689</v>
      </c>
      <c r="AT8" s="11">
        <v>1078</v>
      </c>
      <c r="AU8" s="11"/>
      <c r="AV8" s="11">
        <v>182</v>
      </c>
      <c r="AW8" s="11">
        <v>976</v>
      </c>
      <c r="AX8" s="11">
        <v>765</v>
      </c>
      <c r="AY8" s="11"/>
      <c r="AZ8" s="11">
        <v>1171</v>
      </c>
      <c r="BA8" s="11">
        <v>882</v>
      </c>
    </row>
    <row r="9" spans="2:53" x14ac:dyDescent="0.35">
      <c r="B9" s="18" t="s">
        <v>154</v>
      </c>
      <c r="C9" s="17">
        <v>0.23248404828754499</v>
      </c>
      <c r="D9" s="17">
        <v>0.25722423317386001</v>
      </c>
      <c r="E9" s="17">
        <v>0.20875054181726699</v>
      </c>
      <c r="F9" s="17"/>
      <c r="G9" s="17">
        <v>0.36007843680682899</v>
      </c>
      <c r="H9" s="17">
        <v>0.30430330302890501</v>
      </c>
      <c r="I9" s="17">
        <v>0.218240709950699</v>
      </c>
      <c r="J9" s="17">
        <v>0.18864014699908899</v>
      </c>
      <c r="K9" s="17">
        <v>0.17736034379243701</v>
      </c>
      <c r="L9" s="17">
        <v>0.212508135370646</v>
      </c>
      <c r="M9" s="17"/>
      <c r="N9" s="17">
        <v>0.28853367905595301</v>
      </c>
      <c r="O9" s="17">
        <v>0.195585462134301</v>
      </c>
      <c r="P9" s="17"/>
      <c r="Q9" s="17">
        <v>0.280798692151778</v>
      </c>
      <c r="R9" s="17">
        <v>0.24584826249711</v>
      </c>
      <c r="S9" s="17">
        <v>0.220869038449132</v>
      </c>
      <c r="T9" s="17">
        <v>0.20328188640231301</v>
      </c>
      <c r="U9" s="17">
        <v>0.23775528956716399</v>
      </c>
      <c r="V9" s="17">
        <v>0.22433751273967201</v>
      </c>
      <c r="W9" s="17">
        <v>0.21479772061312299</v>
      </c>
      <c r="X9" s="17">
        <v>0.20813484730195</v>
      </c>
      <c r="Y9" s="17">
        <v>0.28478024696323301</v>
      </c>
      <c r="Z9" s="17">
        <v>0.299662112525309</v>
      </c>
      <c r="AA9" s="17">
        <v>0.20372758027514901</v>
      </c>
      <c r="AB9" s="17">
        <v>7.9838078324265205E-2</v>
      </c>
      <c r="AC9" s="17">
        <v>0.276366404069323</v>
      </c>
      <c r="AD9" s="17">
        <v>0.206807284281387</v>
      </c>
      <c r="AE9" s="17">
        <v>0.30664838856687998</v>
      </c>
      <c r="AF9" s="17"/>
      <c r="AG9" s="17">
        <v>0.34404282168656403</v>
      </c>
      <c r="AH9" s="17">
        <v>0.15051001740282699</v>
      </c>
      <c r="AI9" s="17">
        <v>0.327866460656279</v>
      </c>
      <c r="AJ9" s="17">
        <v>0.32150607133510101</v>
      </c>
      <c r="AK9" s="17">
        <v>0.21446649826828099</v>
      </c>
      <c r="AL9" s="17">
        <v>0.207749000182292</v>
      </c>
      <c r="AM9" s="17"/>
      <c r="AN9" s="17">
        <v>0.30595124809191299</v>
      </c>
      <c r="AO9" s="17">
        <v>0.28178526599492099</v>
      </c>
      <c r="AP9" s="17">
        <v>0.19121549272423799</v>
      </c>
      <c r="AQ9" s="17"/>
      <c r="AR9" s="17">
        <v>0.54482056683985502</v>
      </c>
      <c r="AS9" s="17">
        <v>0.29520053902123999</v>
      </c>
      <c r="AT9" s="17">
        <v>0.16202712046266299</v>
      </c>
      <c r="AU9" s="17"/>
      <c r="AV9" s="17">
        <v>0.58225882491959502</v>
      </c>
      <c r="AW9" s="17">
        <v>0.25571458926920299</v>
      </c>
      <c r="AX9" s="17">
        <v>0.14860302687488</v>
      </c>
      <c r="AY9" s="17"/>
      <c r="AZ9" s="17">
        <v>0.27777570458492101</v>
      </c>
      <c r="BA9" s="17">
        <v>0.17238783985129599</v>
      </c>
    </row>
    <row r="10" spans="2:53" x14ac:dyDescent="0.35">
      <c r="B10" s="18" t="s">
        <v>155</v>
      </c>
      <c r="C10" s="17">
        <v>0.49628361065746202</v>
      </c>
      <c r="D10" s="17">
        <v>0.50682556778239596</v>
      </c>
      <c r="E10" s="17">
        <v>0.48708290317776598</v>
      </c>
      <c r="F10" s="17"/>
      <c r="G10" s="17">
        <v>0.434503065154077</v>
      </c>
      <c r="H10" s="17">
        <v>0.38673028862950698</v>
      </c>
      <c r="I10" s="17">
        <v>0.480628414008622</v>
      </c>
      <c r="J10" s="17">
        <v>0.53884548229356899</v>
      </c>
      <c r="K10" s="17">
        <v>0.51280715655331199</v>
      </c>
      <c r="L10" s="17">
        <v>0.55426699679168001</v>
      </c>
      <c r="M10" s="17"/>
      <c r="N10" s="17">
        <v>0.46861391840587502</v>
      </c>
      <c r="O10" s="17">
        <v>0.51449911911634005</v>
      </c>
      <c r="P10" s="17"/>
      <c r="Q10" s="17">
        <v>0.37250068935109598</v>
      </c>
      <c r="R10" s="17">
        <v>0.44612829377577101</v>
      </c>
      <c r="S10" s="17">
        <v>0.54743107602950902</v>
      </c>
      <c r="T10" s="17">
        <v>0.53555262021595196</v>
      </c>
      <c r="U10" s="17">
        <v>0.43645430914129701</v>
      </c>
      <c r="V10" s="17">
        <v>0.49056420036546899</v>
      </c>
      <c r="W10" s="17">
        <v>0.50419261575705998</v>
      </c>
      <c r="X10" s="17">
        <v>0.52099090306960205</v>
      </c>
      <c r="Y10" s="17">
        <v>0.52069819073702905</v>
      </c>
      <c r="Z10" s="17">
        <v>0.47377745854984499</v>
      </c>
      <c r="AA10" s="17">
        <v>0.58551536035008001</v>
      </c>
      <c r="AB10" s="17">
        <v>0.65274847630834198</v>
      </c>
      <c r="AC10" s="17">
        <v>0.60706583799901204</v>
      </c>
      <c r="AD10" s="17">
        <v>0.63087444592527298</v>
      </c>
      <c r="AE10" s="17">
        <v>0.48766547992568698</v>
      </c>
      <c r="AF10" s="17"/>
      <c r="AG10" s="17">
        <v>0.53100337908850004</v>
      </c>
      <c r="AH10" s="17">
        <v>0.49433747350180102</v>
      </c>
      <c r="AI10" s="17">
        <v>0.52859273519035999</v>
      </c>
      <c r="AJ10" s="17">
        <v>0.53030626059191599</v>
      </c>
      <c r="AK10" s="17">
        <v>0.57268157810181197</v>
      </c>
      <c r="AL10" s="17">
        <v>0.44229407533207199</v>
      </c>
      <c r="AM10" s="17"/>
      <c r="AN10" s="17">
        <v>0.53785165945937696</v>
      </c>
      <c r="AO10" s="17">
        <v>0.47121566693932498</v>
      </c>
      <c r="AP10" s="17">
        <v>0.50393899894093797</v>
      </c>
      <c r="AQ10" s="17"/>
      <c r="AR10" s="17">
        <v>0.34976240189052898</v>
      </c>
      <c r="AS10" s="17">
        <v>0.56423476818963003</v>
      </c>
      <c r="AT10" s="17">
        <v>0.50375663451269304</v>
      </c>
      <c r="AU10" s="17"/>
      <c r="AV10" s="17">
        <v>0.31762033017941199</v>
      </c>
      <c r="AW10" s="17">
        <v>0.59214791177145898</v>
      </c>
      <c r="AX10" s="17">
        <v>0.46042926244357502</v>
      </c>
      <c r="AY10" s="17"/>
      <c r="AZ10" s="17">
        <v>0.50963632956371896</v>
      </c>
      <c r="BA10" s="17">
        <v>0.47856626834362997</v>
      </c>
    </row>
    <row r="11" spans="2:53" x14ac:dyDescent="0.35">
      <c r="B11" s="18" t="s">
        <v>156</v>
      </c>
      <c r="C11" s="17">
        <v>0.20094969537353</v>
      </c>
      <c r="D11" s="17">
        <v>0.18738691424599199</v>
      </c>
      <c r="E11" s="17">
        <v>0.21395565190094601</v>
      </c>
      <c r="F11" s="17"/>
      <c r="G11" s="17">
        <v>0.15614421288583699</v>
      </c>
      <c r="H11" s="17">
        <v>0.222933214266748</v>
      </c>
      <c r="I11" s="17">
        <v>0.24183810494518701</v>
      </c>
      <c r="J11" s="17">
        <v>0.201402944902875</v>
      </c>
      <c r="K11" s="17">
        <v>0.23555857054722201</v>
      </c>
      <c r="L11" s="17">
        <v>0.15982221602573901</v>
      </c>
      <c r="M11" s="17"/>
      <c r="N11" s="17">
        <v>0.186609559564029</v>
      </c>
      <c r="O11" s="17">
        <v>0.210390091846477</v>
      </c>
      <c r="P11" s="17"/>
      <c r="Q11" s="17">
        <v>0.208548523926637</v>
      </c>
      <c r="R11" s="17">
        <v>0.23864715504057701</v>
      </c>
      <c r="S11" s="17">
        <v>0.15345867614627701</v>
      </c>
      <c r="T11" s="17">
        <v>0.203467145439895</v>
      </c>
      <c r="U11" s="17">
        <v>0.23187198957090199</v>
      </c>
      <c r="V11" s="17">
        <v>0.20107692417294501</v>
      </c>
      <c r="W11" s="17">
        <v>0.21977996982727799</v>
      </c>
      <c r="X11" s="17">
        <v>0.22043294030694699</v>
      </c>
      <c r="Y11" s="17">
        <v>0.160432199357498</v>
      </c>
      <c r="Z11" s="17">
        <v>0.19822814696625099</v>
      </c>
      <c r="AA11" s="17">
        <v>0.21075705937477099</v>
      </c>
      <c r="AB11" s="17">
        <v>0.17461594773123301</v>
      </c>
      <c r="AC11" s="17">
        <v>0.116567757931665</v>
      </c>
      <c r="AD11" s="17">
        <v>0.16231826979333999</v>
      </c>
      <c r="AE11" s="17">
        <v>0.175605535815927</v>
      </c>
      <c r="AF11" s="17"/>
      <c r="AG11" s="17">
        <v>9.2202417883161095E-2</v>
      </c>
      <c r="AH11" s="17">
        <v>0.31640022603786</v>
      </c>
      <c r="AI11" s="17">
        <v>8.9757009662006906E-2</v>
      </c>
      <c r="AJ11" s="17">
        <v>0.119522473596106</v>
      </c>
      <c r="AK11" s="17">
        <v>0.12890458431327101</v>
      </c>
      <c r="AL11" s="17">
        <v>0.25432275865155102</v>
      </c>
      <c r="AM11" s="17"/>
      <c r="AN11" s="17">
        <v>0.123465354245005</v>
      </c>
      <c r="AO11" s="17">
        <v>0.16998727600313801</v>
      </c>
      <c r="AP11" s="17">
        <v>0.25594649274468301</v>
      </c>
      <c r="AQ11" s="17"/>
      <c r="AR11" s="17">
        <v>6.3276011733774395E-2</v>
      </c>
      <c r="AS11" s="17">
        <v>0.104789816679554</v>
      </c>
      <c r="AT11" s="17">
        <v>0.29983581035467</v>
      </c>
      <c r="AU11" s="17"/>
      <c r="AV11" s="17">
        <v>8.3238601452455305E-2</v>
      </c>
      <c r="AW11" s="17">
        <v>0.116079385016692</v>
      </c>
      <c r="AX11" s="17">
        <v>0.35501620983243898</v>
      </c>
      <c r="AY11" s="17"/>
      <c r="AZ11" s="17">
        <v>0.16921095308022399</v>
      </c>
      <c r="BA11" s="17">
        <v>0.243062928323976</v>
      </c>
    </row>
    <row r="12" spans="2:53" x14ac:dyDescent="0.35">
      <c r="B12" s="18" t="s">
        <v>130</v>
      </c>
      <c r="C12" s="19">
        <v>7.0282645681463002E-2</v>
      </c>
      <c r="D12" s="19">
        <v>4.8563284797752002E-2</v>
      </c>
      <c r="E12" s="19">
        <v>9.0210903104021203E-2</v>
      </c>
      <c r="F12" s="19"/>
      <c r="G12" s="19">
        <v>4.9274285153256901E-2</v>
      </c>
      <c r="H12" s="19">
        <v>8.6033194074839198E-2</v>
      </c>
      <c r="I12" s="19">
        <v>5.9292771095492698E-2</v>
      </c>
      <c r="J12" s="19">
        <v>7.1111425804467998E-2</v>
      </c>
      <c r="K12" s="19">
        <v>7.42739291070285E-2</v>
      </c>
      <c r="L12" s="19">
        <v>7.3402651811935601E-2</v>
      </c>
      <c r="M12" s="19"/>
      <c r="N12" s="19">
        <v>5.6242842974142497E-2</v>
      </c>
      <c r="O12" s="19">
        <v>7.9525326902881693E-2</v>
      </c>
      <c r="P12" s="19"/>
      <c r="Q12" s="19">
        <v>0.13815209457048899</v>
      </c>
      <c r="R12" s="19">
        <v>6.9376288686542303E-2</v>
      </c>
      <c r="S12" s="19">
        <v>7.8241209375082194E-2</v>
      </c>
      <c r="T12" s="19">
        <v>5.7698347941840498E-2</v>
      </c>
      <c r="U12" s="19">
        <v>9.3918411720637099E-2</v>
      </c>
      <c r="V12" s="19">
        <v>8.4021362721913906E-2</v>
      </c>
      <c r="W12" s="19">
        <v>6.12296938025398E-2</v>
      </c>
      <c r="X12" s="19">
        <v>5.0441309321500601E-2</v>
      </c>
      <c r="Y12" s="19">
        <v>3.4089362942240797E-2</v>
      </c>
      <c r="Z12" s="19">
        <v>2.83322819585945E-2</v>
      </c>
      <c r="AA12" s="19">
        <v>0</v>
      </c>
      <c r="AB12" s="19">
        <v>9.2797497636160506E-2</v>
      </c>
      <c r="AC12" s="19">
        <v>0</v>
      </c>
      <c r="AD12" s="19">
        <v>0</v>
      </c>
      <c r="AE12" s="19">
        <v>3.00805956915055E-2</v>
      </c>
      <c r="AF12" s="19"/>
      <c r="AG12" s="19">
        <v>3.2751381341775E-2</v>
      </c>
      <c r="AH12" s="19">
        <v>3.8752283057511397E-2</v>
      </c>
      <c r="AI12" s="19">
        <v>5.3783794491354203E-2</v>
      </c>
      <c r="AJ12" s="19">
        <v>2.8665194476876901E-2</v>
      </c>
      <c r="AK12" s="19">
        <v>8.3947339316635797E-2</v>
      </c>
      <c r="AL12" s="19">
        <v>9.5634165834084794E-2</v>
      </c>
      <c r="AM12" s="19"/>
      <c r="AN12" s="19">
        <v>3.27317382037043E-2</v>
      </c>
      <c r="AO12" s="19">
        <v>7.7011791062615603E-2</v>
      </c>
      <c r="AP12" s="19">
        <v>4.8899015590140898E-2</v>
      </c>
      <c r="AQ12" s="19"/>
      <c r="AR12" s="19">
        <v>4.21410195358412E-2</v>
      </c>
      <c r="AS12" s="19">
        <v>3.5774876109575998E-2</v>
      </c>
      <c r="AT12" s="19">
        <v>3.4380434669974501E-2</v>
      </c>
      <c r="AU12" s="19"/>
      <c r="AV12" s="19">
        <v>1.6882243448537601E-2</v>
      </c>
      <c r="AW12" s="19">
        <v>3.6058113942645999E-2</v>
      </c>
      <c r="AX12" s="19">
        <v>3.5951500849106102E-2</v>
      </c>
      <c r="AY12" s="19"/>
      <c r="AZ12" s="19">
        <v>4.3377012771136501E-2</v>
      </c>
      <c r="BA12" s="19">
        <v>0.10598296348109799</v>
      </c>
    </row>
    <row r="13" spans="2:53" x14ac:dyDescent="0.35">
      <c r="B13" s="16"/>
    </row>
    <row r="14" spans="2:53" x14ac:dyDescent="0.35">
      <c r="B14" t="s">
        <v>87</v>
      </c>
    </row>
    <row r="15" spans="2:53" x14ac:dyDescent="0.35">
      <c r="B15" t="s">
        <v>88</v>
      </c>
    </row>
    <row r="17" spans="2:2" x14ac:dyDescent="0.35">
      <c r="B17" s="8" t="str">
        <f>HYPERLINK("#'Contents'!A1", "Return to Contents")</f>
        <v>Return to Contents</v>
      </c>
    </row>
  </sheetData>
  <mergeCells count="10">
    <mergeCell ref="AN5:AP5"/>
    <mergeCell ref="AR5:AT5"/>
    <mergeCell ref="AV5:AX5"/>
    <mergeCell ref="AZ5:BA5"/>
    <mergeCell ref="D2:AT2"/>
    <mergeCell ref="D5:E5"/>
    <mergeCell ref="G5:L5"/>
    <mergeCell ref="N5:O5"/>
    <mergeCell ref="Q5:AE5"/>
    <mergeCell ref="AG5:AL5"/>
  </mergeCells>
  <pageMargins left="0.7" right="0.7" top="0.75" bottom="0.75" header="0.3" footer="0.3"/>
  <pageSetup paperSize="9" orientation="portrait" horizontalDpi="300" verticalDpi="300"/>
  <drawing r:id="rId1"/>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800-000000000000}">
  <dimension ref="B2:BA17"/>
  <sheetViews>
    <sheetView showGridLines="0" workbookViewId="0">
      <pane xSplit="2" topLeftCell="C1" activePane="topRight" state="frozen"/>
      <selection activeCell="B19" sqref="B19"/>
      <selection pane="topRight" activeCell="Y6" sqref="Y6:AE8"/>
    </sheetView>
  </sheetViews>
  <sheetFormatPr defaultColWidth="11.54296875" defaultRowHeight="14.5" x14ac:dyDescent="0.35"/>
  <cols>
    <col min="2" max="2" width="25.6328125" customWidth="1"/>
    <col min="3" max="5" width="10.6328125" customWidth="1"/>
    <col min="6" max="6" width="2.1796875" customWidth="1"/>
    <col min="7" max="12" width="10.6328125" customWidth="1"/>
    <col min="13" max="13" width="2.1796875" customWidth="1"/>
    <col min="14" max="15" width="10.6328125" customWidth="1"/>
    <col min="16" max="16" width="2.1796875" customWidth="1"/>
    <col min="17" max="31" width="10.6328125" customWidth="1"/>
    <col min="32" max="32" width="2.1796875" customWidth="1"/>
    <col min="33" max="38" width="10.6328125" customWidth="1"/>
    <col min="39" max="39" width="2.1796875" customWidth="1"/>
    <col min="40" max="42" width="10.6328125" customWidth="1"/>
    <col min="43" max="43" width="2.1796875" customWidth="1"/>
    <col min="44" max="46" width="10.6328125" customWidth="1"/>
    <col min="47" max="47" width="2.1796875" customWidth="1"/>
    <col min="48" max="50" width="10.6328125" customWidth="1"/>
    <col min="51" max="51" width="2.1796875" customWidth="1"/>
    <col min="52" max="53" width="10.6328125" customWidth="1"/>
    <col min="54" max="54" width="2.1796875" customWidth="1"/>
  </cols>
  <sheetData>
    <row r="2" spans="2:53" ht="40" customHeight="1" x14ac:dyDescent="0.35">
      <c r="D2" s="28" t="s">
        <v>164</v>
      </c>
      <c r="E2" s="24"/>
      <c r="F2" s="24"/>
      <c r="G2" s="24"/>
      <c r="H2" s="24"/>
      <c r="I2" s="24"/>
      <c r="J2" s="24"/>
      <c r="K2" s="24"/>
      <c r="L2" s="24"/>
      <c r="M2" s="24"/>
      <c r="N2" s="24"/>
      <c r="O2" s="24"/>
      <c r="P2" s="24"/>
      <c r="Q2" s="24"/>
      <c r="R2" s="24"/>
      <c r="S2" s="24"/>
      <c r="T2" s="24"/>
      <c r="U2" s="24"/>
      <c r="V2" s="24"/>
      <c r="W2" s="24"/>
      <c r="X2" s="24"/>
      <c r="Y2" s="24"/>
      <c r="Z2" s="24"/>
      <c r="AA2" s="24"/>
      <c r="AB2" s="24"/>
      <c r="AC2" s="24"/>
      <c r="AD2" s="24"/>
      <c r="AE2" s="24"/>
      <c r="AF2" s="24"/>
      <c r="AG2" s="24"/>
      <c r="AH2" s="24"/>
      <c r="AI2" s="24"/>
      <c r="AJ2" s="24"/>
      <c r="AK2" s="24"/>
      <c r="AL2" s="24"/>
      <c r="AM2" s="24"/>
      <c r="AN2" s="24"/>
      <c r="AO2" s="24"/>
      <c r="AP2" s="24"/>
      <c r="AQ2" s="24"/>
      <c r="AR2" s="24"/>
      <c r="AS2" s="24"/>
      <c r="AT2" s="24"/>
    </row>
    <row r="5" spans="2:53" ht="30" customHeight="1" x14ac:dyDescent="0.35">
      <c r="B5" s="15"/>
      <c r="C5" s="15"/>
      <c r="D5" s="27" t="s">
        <v>56</v>
      </c>
      <c r="E5" s="27"/>
      <c r="F5" s="15"/>
      <c r="G5" s="27" t="s">
        <v>57</v>
      </c>
      <c r="H5" s="27"/>
      <c r="I5" s="27"/>
      <c r="J5" s="27"/>
      <c r="K5" s="27"/>
      <c r="L5" s="27"/>
      <c r="M5" s="15"/>
      <c r="N5" s="27" t="s">
        <v>58</v>
      </c>
      <c r="O5" s="27"/>
      <c r="P5" s="15"/>
      <c r="Q5" s="27" t="s">
        <v>59</v>
      </c>
      <c r="R5" s="27"/>
      <c r="S5" s="27"/>
      <c r="T5" s="27"/>
      <c r="U5" s="27"/>
      <c r="V5" s="27"/>
      <c r="W5" s="27"/>
      <c r="X5" s="27"/>
      <c r="Y5" s="27"/>
      <c r="Z5" s="27"/>
      <c r="AA5" s="27"/>
      <c r="AB5" s="27"/>
      <c r="AC5" s="27"/>
      <c r="AD5" s="27"/>
      <c r="AE5" s="27"/>
      <c r="AF5" s="15"/>
      <c r="AG5" s="27" t="s">
        <v>60</v>
      </c>
      <c r="AH5" s="27"/>
      <c r="AI5" s="27"/>
      <c r="AJ5" s="27"/>
      <c r="AK5" s="27"/>
      <c r="AL5" s="27"/>
      <c r="AM5" s="15"/>
      <c r="AN5" s="27" t="s">
        <v>61</v>
      </c>
      <c r="AO5" s="27"/>
      <c r="AP5" s="27"/>
      <c r="AQ5" s="15"/>
      <c r="AR5" s="27" t="s">
        <v>62</v>
      </c>
      <c r="AS5" s="27"/>
      <c r="AT5" s="27"/>
      <c r="AU5" s="15"/>
      <c r="AV5" s="27" t="s">
        <v>63</v>
      </c>
      <c r="AW5" s="27"/>
      <c r="AX5" s="27"/>
      <c r="AY5" s="15"/>
      <c r="AZ5" s="27" t="s">
        <v>64</v>
      </c>
      <c r="BA5" s="27"/>
    </row>
    <row r="6" spans="2:53" ht="33" customHeight="1" x14ac:dyDescent="0.35">
      <c r="B6" t="s">
        <v>13</v>
      </c>
      <c r="C6" s="9" t="s">
        <v>14</v>
      </c>
      <c r="D6" s="12" t="s">
        <v>15</v>
      </c>
      <c r="E6" s="12" t="s">
        <v>16</v>
      </c>
      <c r="G6" s="12" t="s">
        <v>19</v>
      </c>
      <c r="H6" s="12" t="s">
        <v>20</v>
      </c>
      <c r="I6" s="12" t="s">
        <v>21</v>
      </c>
      <c r="J6" s="12" t="s">
        <v>22</v>
      </c>
      <c r="K6" s="12" t="s">
        <v>23</v>
      </c>
      <c r="L6" s="12" t="s">
        <v>24</v>
      </c>
      <c r="N6" s="12" t="s">
        <v>25</v>
      </c>
      <c r="O6" s="12" t="s">
        <v>26</v>
      </c>
      <c r="Q6" s="12" t="s">
        <v>27</v>
      </c>
      <c r="R6" s="12" t="s">
        <v>28</v>
      </c>
      <c r="S6" s="12" t="s">
        <v>29</v>
      </c>
      <c r="T6" s="12" t="s">
        <v>30</v>
      </c>
      <c r="U6" s="12" t="s">
        <v>31</v>
      </c>
      <c r="V6" s="12" t="s">
        <v>32</v>
      </c>
      <c r="W6" s="12" t="s">
        <v>33</v>
      </c>
      <c r="X6" s="12" t="s">
        <v>34</v>
      </c>
      <c r="Y6" s="12" t="s">
        <v>35</v>
      </c>
      <c r="Z6" s="12" t="s">
        <v>36</v>
      </c>
      <c r="AA6" s="12" t="s">
        <v>37</v>
      </c>
      <c r="AB6" s="12" t="s">
        <v>38</v>
      </c>
      <c r="AC6" s="12" t="s">
        <v>39</v>
      </c>
      <c r="AD6" s="12" t="s">
        <v>40</v>
      </c>
      <c r="AE6" s="12" t="s">
        <v>41</v>
      </c>
      <c r="AG6" s="12" t="s">
        <v>42</v>
      </c>
      <c r="AH6" s="12" t="s">
        <v>43</v>
      </c>
      <c r="AI6" s="12" t="s">
        <v>44</v>
      </c>
      <c r="AJ6" s="12" t="s">
        <v>45</v>
      </c>
      <c r="AK6" s="12" t="s">
        <v>46</v>
      </c>
      <c r="AL6" s="12" t="s">
        <v>47</v>
      </c>
      <c r="AN6" s="12" t="s">
        <v>48</v>
      </c>
      <c r="AO6" s="12" t="s">
        <v>49</v>
      </c>
      <c r="AP6" s="12" t="s">
        <v>50</v>
      </c>
      <c r="AR6" s="12" t="s">
        <v>51</v>
      </c>
      <c r="AS6" s="12" t="s">
        <v>52</v>
      </c>
      <c r="AT6" s="12" t="s">
        <v>53</v>
      </c>
      <c r="AV6" s="12" t="s">
        <v>51</v>
      </c>
      <c r="AW6" s="12" t="s">
        <v>52</v>
      </c>
      <c r="AX6" s="12" t="s">
        <v>53</v>
      </c>
      <c r="AZ6" s="12" t="s">
        <v>54</v>
      </c>
      <c r="BA6" s="12" t="s">
        <v>55</v>
      </c>
    </row>
    <row r="7" spans="2:53" ht="30" customHeight="1" x14ac:dyDescent="0.35">
      <c r="B7" s="10" t="s">
        <v>17</v>
      </c>
      <c r="C7" s="10">
        <v>2053</v>
      </c>
      <c r="D7" s="10">
        <v>938</v>
      </c>
      <c r="E7" s="10">
        <v>1112</v>
      </c>
      <c r="F7" s="10"/>
      <c r="G7" s="10">
        <v>192</v>
      </c>
      <c r="H7" s="10">
        <v>236</v>
      </c>
      <c r="I7" s="10">
        <v>325</v>
      </c>
      <c r="J7" s="10">
        <v>380</v>
      </c>
      <c r="K7" s="10">
        <v>348</v>
      </c>
      <c r="L7" s="10">
        <v>572</v>
      </c>
      <c r="M7" s="10"/>
      <c r="N7" s="10">
        <v>1161</v>
      </c>
      <c r="O7" s="10">
        <v>892</v>
      </c>
      <c r="P7" s="10"/>
      <c r="Q7" s="10">
        <v>175</v>
      </c>
      <c r="R7" s="10">
        <v>152</v>
      </c>
      <c r="S7" s="10">
        <v>180</v>
      </c>
      <c r="T7" s="10">
        <v>273</v>
      </c>
      <c r="U7" s="10">
        <v>217</v>
      </c>
      <c r="V7" s="10">
        <v>227</v>
      </c>
      <c r="W7" s="10">
        <v>175</v>
      </c>
      <c r="X7" s="10">
        <v>143</v>
      </c>
      <c r="Y7" s="10">
        <v>108</v>
      </c>
      <c r="Z7" s="10">
        <v>153</v>
      </c>
      <c r="AA7" s="10">
        <v>79</v>
      </c>
      <c r="AB7" s="10">
        <v>54</v>
      </c>
      <c r="AC7" s="10">
        <v>25</v>
      </c>
      <c r="AD7" s="10">
        <v>17</v>
      </c>
      <c r="AE7" s="10">
        <v>34</v>
      </c>
      <c r="AF7" s="10"/>
      <c r="AG7" s="10">
        <v>204</v>
      </c>
      <c r="AH7" s="10">
        <v>344</v>
      </c>
      <c r="AI7" s="10">
        <v>158</v>
      </c>
      <c r="AJ7" s="10">
        <v>186</v>
      </c>
      <c r="AK7" s="10">
        <v>197</v>
      </c>
      <c r="AL7" s="10">
        <v>511</v>
      </c>
      <c r="AM7" s="10"/>
      <c r="AN7" s="10">
        <v>571</v>
      </c>
      <c r="AO7" s="10">
        <v>447</v>
      </c>
      <c r="AP7" s="10">
        <v>778</v>
      </c>
      <c r="AQ7" s="10"/>
      <c r="AR7" s="10">
        <v>150</v>
      </c>
      <c r="AS7" s="10">
        <v>698</v>
      </c>
      <c r="AT7" s="10">
        <v>1093</v>
      </c>
      <c r="AU7" s="10"/>
      <c r="AV7" s="10">
        <v>166</v>
      </c>
      <c r="AW7" s="10">
        <v>999</v>
      </c>
      <c r="AX7" s="10">
        <v>770</v>
      </c>
      <c r="AY7" s="10"/>
      <c r="AZ7" s="10">
        <v>1177</v>
      </c>
      <c r="BA7" s="10">
        <v>876</v>
      </c>
    </row>
    <row r="8" spans="2:53" ht="30" customHeight="1" x14ac:dyDescent="0.35">
      <c r="B8" s="11" t="s">
        <v>18</v>
      </c>
      <c r="C8" s="11">
        <v>2053</v>
      </c>
      <c r="D8" s="11">
        <v>974</v>
      </c>
      <c r="E8" s="11">
        <v>1075</v>
      </c>
      <c r="F8" s="11"/>
      <c r="G8" s="11">
        <v>212</v>
      </c>
      <c r="H8" s="11">
        <v>302</v>
      </c>
      <c r="I8" s="11">
        <v>326</v>
      </c>
      <c r="J8" s="11">
        <v>348</v>
      </c>
      <c r="K8" s="11">
        <v>329</v>
      </c>
      <c r="L8" s="11">
        <v>535</v>
      </c>
      <c r="M8" s="11"/>
      <c r="N8" s="11">
        <v>815</v>
      </c>
      <c r="O8" s="11">
        <v>1238</v>
      </c>
      <c r="P8" s="11"/>
      <c r="Q8" s="11">
        <v>198</v>
      </c>
      <c r="R8" s="11">
        <v>168</v>
      </c>
      <c r="S8" s="11">
        <v>195</v>
      </c>
      <c r="T8" s="11">
        <v>305</v>
      </c>
      <c r="U8" s="11">
        <v>213</v>
      </c>
      <c r="V8" s="11">
        <v>216</v>
      </c>
      <c r="W8" s="11">
        <v>164</v>
      </c>
      <c r="X8" s="11">
        <v>141</v>
      </c>
      <c r="Y8" s="11">
        <v>99</v>
      </c>
      <c r="Z8" s="11">
        <v>138</v>
      </c>
      <c r="AA8" s="11">
        <v>69</v>
      </c>
      <c r="AB8" s="11">
        <v>45</v>
      </c>
      <c r="AC8" s="11">
        <v>22</v>
      </c>
      <c r="AD8" s="11">
        <v>15</v>
      </c>
      <c r="AE8" s="11">
        <v>27</v>
      </c>
      <c r="AF8" s="11"/>
      <c r="AG8" s="11">
        <v>192</v>
      </c>
      <c r="AH8" s="11">
        <v>330</v>
      </c>
      <c r="AI8" s="11">
        <v>179</v>
      </c>
      <c r="AJ8" s="11">
        <v>173</v>
      </c>
      <c r="AK8" s="11">
        <v>196</v>
      </c>
      <c r="AL8" s="11">
        <v>533</v>
      </c>
      <c r="AM8" s="11"/>
      <c r="AN8" s="11">
        <v>569</v>
      </c>
      <c r="AO8" s="11">
        <v>467</v>
      </c>
      <c r="AP8" s="11">
        <v>751</v>
      </c>
      <c r="AQ8" s="11"/>
      <c r="AR8" s="11">
        <v>162</v>
      </c>
      <c r="AS8" s="11">
        <v>689</v>
      </c>
      <c r="AT8" s="11">
        <v>1078</v>
      </c>
      <c r="AU8" s="11"/>
      <c r="AV8" s="11">
        <v>182</v>
      </c>
      <c r="AW8" s="11">
        <v>976</v>
      </c>
      <c r="AX8" s="11">
        <v>765</v>
      </c>
      <c r="AY8" s="11"/>
      <c r="AZ8" s="11">
        <v>1171</v>
      </c>
      <c r="BA8" s="11">
        <v>882</v>
      </c>
    </row>
    <row r="9" spans="2:53" x14ac:dyDescent="0.35">
      <c r="B9" s="18" t="s">
        <v>154</v>
      </c>
      <c r="C9" s="17">
        <v>0.146398003949163</v>
      </c>
      <c r="D9" s="17">
        <v>0.16444619053898099</v>
      </c>
      <c r="E9" s="17">
        <v>0.13057052871691599</v>
      </c>
      <c r="F9" s="17"/>
      <c r="G9" s="17">
        <v>0.15395270739847999</v>
      </c>
      <c r="H9" s="17">
        <v>0.17220922577558601</v>
      </c>
      <c r="I9" s="17">
        <v>0.1434569093077</v>
      </c>
      <c r="J9" s="17">
        <v>0.10517379548465999</v>
      </c>
      <c r="K9" s="17">
        <v>0.12190841543745</v>
      </c>
      <c r="L9" s="17">
        <v>0.17253043593200201</v>
      </c>
      <c r="M9" s="17"/>
      <c r="N9" s="17">
        <v>0.16425893578324999</v>
      </c>
      <c r="O9" s="17">
        <v>0.134639797462837</v>
      </c>
      <c r="P9" s="17"/>
      <c r="Q9" s="17">
        <v>0.12783170469049701</v>
      </c>
      <c r="R9" s="17">
        <v>9.7022454552663506E-2</v>
      </c>
      <c r="S9" s="17">
        <v>0.130032443383127</v>
      </c>
      <c r="T9" s="17">
        <v>0.13435560262473401</v>
      </c>
      <c r="U9" s="17">
        <v>0.15528188006968599</v>
      </c>
      <c r="V9" s="17">
        <v>0.157154888899109</v>
      </c>
      <c r="W9" s="17">
        <v>0.16995871183111499</v>
      </c>
      <c r="X9" s="17">
        <v>0.113213961717252</v>
      </c>
      <c r="Y9" s="17">
        <v>0.20304191369838001</v>
      </c>
      <c r="Z9" s="17">
        <v>0.17934595295595601</v>
      </c>
      <c r="AA9" s="17">
        <v>0.18875562350185501</v>
      </c>
      <c r="AB9" s="17">
        <v>0.22331571030115799</v>
      </c>
      <c r="AC9" s="17">
        <v>0.18836450324606299</v>
      </c>
      <c r="AD9" s="17">
        <v>0.15941338089103499</v>
      </c>
      <c r="AE9" s="17">
        <v>0.14659831071367799</v>
      </c>
      <c r="AF9" s="17"/>
      <c r="AG9" s="17">
        <v>0.179721613718728</v>
      </c>
      <c r="AH9" s="17">
        <v>9.8842021663553395E-2</v>
      </c>
      <c r="AI9" s="17">
        <v>0.15737420939759</v>
      </c>
      <c r="AJ9" s="17">
        <v>0.22424055594563699</v>
      </c>
      <c r="AK9" s="17">
        <v>0.18579535359705801</v>
      </c>
      <c r="AL9" s="17">
        <v>9.3723926237054195E-2</v>
      </c>
      <c r="AM9" s="17"/>
      <c r="AN9" s="17">
        <v>0.16535312504664901</v>
      </c>
      <c r="AO9" s="17">
        <v>0.163181890926444</v>
      </c>
      <c r="AP9" s="17">
        <v>0.14656214856390901</v>
      </c>
      <c r="AQ9" s="17"/>
      <c r="AR9" s="17">
        <v>0.52508840035015303</v>
      </c>
      <c r="AS9" s="17">
        <v>0.17725628558798101</v>
      </c>
      <c r="AT9" s="17">
        <v>8.4133309105078602E-2</v>
      </c>
      <c r="AU9" s="17"/>
      <c r="AV9" s="17">
        <v>0.42261082247160497</v>
      </c>
      <c r="AW9" s="17">
        <v>0.153018196819934</v>
      </c>
      <c r="AX9" s="17">
        <v>8.9803071019429304E-2</v>
      </c>
      <c r="AY9" s="17"/>
      <c r="AZ9" s="17">
        <v>0.16754461445792099</v>
      </c>
      <c r="BA9" s="17">
        <v>0.118339168906557</v>
      </c>
    </row>
    <row r="10" spans="2:53" x14ac:dyDescent="0.35">
      <c r="B10" s="18" t="s">
        <v>155</v>
      </c>
      <c r="C10" s="17">
        <v>0.56905118460901705</v>
      </c>
      <c r="D10" s="17">
        <v>0.58259937236646497</v>
      </c>
      <c r="E10" s="17">
        <v>0.55682474287477102</v>
      </c>
      <c r="F10" s="17"/>
      <c r="G10" s="17">
        <v>0.50238475470048904</v>
      </c>
      <c r="H10" s="17">
        <v>0.464647992221216</v>
      </c>
      <c r="I10" s="17">
        <v>0.49418506482820901</v>
      </c>
      <c r="J10" s="17">
        <v>0.60573402237718998</v>
      </c>
      <c r="K10" s="17">
        <v>0.63077848114186397</v>
      </c>
      <c r="L10" s="17">
        <v>0.63807780524847801</v>
      </c>
      <c r="M10" s="17"/>
      <c r="N10" s="17">
        <v>0.57001397099412499</v>
      </c>
      <c r="O10" s="17">
        <v>0.56841736319233505</v>
      </c>
      <c r="P10" s="17"/>
      <c r="Q10" s="17">
        <v>0.43534651402971702</v>
      </c>
      <c r="R10" s="17">
        <v>0.53317204594782597</v>
      </c>
      <c r="S10" s="17">
        <v>0.51468311603842798</v>
      </c>
      <c r="T10" s="17">
        <v>0.57760556203871805</v>
      </c>
      <c r="U10" s="17">
        <v>0.56838630627972597</v>
      </c>
      <c r="V10" s="17">
        <v>0.57078410274611302</v>
      </c>
      <c r="W10" s="17">
        <v>0.55864412240536698</v>
      </c>
      <c r="X10" s="17">
        <v>0.70935996459899697</v>
      </c>
      <c r="Y10" s="17">
        <v>0.67381688297568498</v>
      </c>
      <c r="Z10" s="17">
        <v>0.61741801314718903</v>
      </c>
      <c r="AA10" s="17">
        <v>0.55683676307446806</v>
      </c>
      <c r="AB10" s="17">
        <v>0.585866490691756</v>
      </c>
      <c r="AC10" s="17">
        <v>0.51671662697851495</v>
      </c>
      <c r="AD10" s="17">
        <v>0.70176702176634598</v>
      </c>
      <c r="AE10" s="17">
        <v>0.56494301722993201</v>
      </c>
      <c r="AF10" s="17"/>
      <c r="AG10" s="17">
        <v>0.63669007545106104</v>
      </c>
      <c r="AH10" s="17">
        <v>0.59318286999791403</v>
      </c>
      <c r="AI10" s="17">
        <v>0.56300152135703596</v>
      </c>
      <c r="AJ10" s="17">
        <v>0.65061132767088004</v>
      </c>
      <c r="AK10" s="17">
        <v>0.67058012878087203</v>
      </c>
      <c r="AL10" s="17">
        <v>0.50987235311606904</v>
      </c>
      <c r="AM10" s="17"/>
      <c r="AN10" s="17">
        <v>0.61272495526914506</v>
      </c>
      <c r="AO10" s="17">
        <v>0.537889782939731</v>
      </c>
      <c r="AP10" s="17">
        <v>0.58485711639975002</v>
      </c>
      <c r="AQ10" s="17"/>
      <c r="AR10" s="17">
        <v>0.41302707022056301</v>
      </c>
      <c r="AS10" s="17">
        <v>0.70957873339154798</v>
      </c>
      <c r="AT10" s="17">
        <v>0.53695776423901598</v>
      </c>
      <c r="AU10" s="17"/>
      <c r="AV10" s="17">
        <v>0.49623013646911801</v>
      </c>
      <c r="AW10" s="17">
        <v>0.68787556380147996</v>
      </c>
      <c r="AX10" s="17">
        <v>0.490715450924189</v>
      </c>
      <c r="AY10" s="17"/>
      <c r="AZ10" s="17">
        <v>0.59551695909637103</v>
      </c>
      <c r="BA10" s="17">
        <v>0.53393450241978702</v>
      </c>
    </row>
    <row r="11" spans="2:53" x14ac:dyDescent="0.35">
      <c r="B11" s="18" t="s">
        <v>156</v>
      </c>
      <c r="C11" s="17">
        <v>0.20527461261163699</v>
      </c>
      <c r="D11" s="17">
        <v>0.18508876283940401</v>
      </c>
      <c r="E11" s="17">
        <v>0.222707533330534</v>
      </c>
      <c r="F11" s="17"/>
      <c r="G11" s="17">
        <v>0.19196858246356499</v>
      </c>
      <c r="H11" s="17">
        <v>0.26208795624391401</v>
      </c>
      <c r="I11" s="17">
        <v>0.29717258668248803</v>
      </c>
      <c r="J11" s="17">
        <v>0.21440317930229599</v>
      </c>
      <c r="K11" s="17">
        <v>0.180499880047928</v>
      </c>
      <c r="L11" s="17">
        <v>0.131880962965198</v>
      </c>
      <c r="M11" s="17"/>
      <c r="N11" s="17">
        <v>0.19565712704951099</v>
      </c>
      <c r="O11" s="17">
        <v>0.21160599454451801</v>
      </c>
      <c r="P11" s="17"/>
      <c r="Q11" s="17">
        <v>0.22134479512837399</v>
      </c>
      <c r="R11" s="17">
        <v>0.26027277056357701</v>
      </c>
      <c r="S11" s="17">
        <v>0.26951194026366398</v>
      </c>
      <c r="T11" s="17">
        <v>0.229299423991292</v>
      </c>
      <c r="U11" s="17">
        <v>0.20778612270396299</v>
      </c>
      <c r="V11" s="17">
        <v>0.19717162936930799</v>
      </c>
      <c r="W11" s="17">
        <v>0.20223058643243999</v>
      </c>
      <c r="X11" s="17">
        <v>0.12706364929987499</v>
      </c>
      <c r="Y11" s="17">
        <v>0.11227773820187099</v>
      </c>
      <c r="Z11" s="17">
        <v>0.16262031537170599</v>
      </c>
      <c r="AA11" s="17">
        <v>0.233138736982404</v>
      </c>
      <c r="AB11" s="17">
        <v>0.15626429736408401</v>
      </c>
      <c r="AC11" s="17">
        <v>0.29491886977542198</v>
      </c>
      <c r="AD11" s="17">
        <v>4.6583594591393197E-2</v>
      </c>
      <c r="AE11" s="17">
        <v>0.25837807636488502</v>
      </c>
      <c r="AF11" s="17"/>
      <c r="AG11" s="17">
        <v>0.141296753266512</v>
      </c>
      <c r="AH11" s="17">
        <v>0.279645354906916</v>
      </c>
      <c r="AI11" s="17">
        <v>0.21891652777845</v>
      </c>
      <c r="AJ11" s="17">
        <v>0.103724699443423</v>
      </c>
      <c r="AK11" s="17">
        <v>9.41777722681061E-2</v>
      </c>
      <c r="AL11" s="17">
        <v>0.27192401479724598</v>
      </c>
      <c r="AM11" s="17"/>
      <c r="AN11" s="17">
        <v>0.16644700350653099</v>
      </c>
      <c r="AO11" s="17">
        <v>0.20001531332859299</v>
      </c>
      <c r="AP11" s="17">
        <v>0.22760310518398499</v>
      </c>
      <c r="AQ11" s="17"/>
      <c r="AR11" s="17">
        <v>4.2416417061399599E-2</v>
      </c>
      <c r="AS11" s="17">
        <v>7.4319280416184796E-2</v>
      </c>
      <c r="AT11" s="17">
        <v>0.33182901307526802</v>
      </c>
      <c r="AU11" s="17"/>
      <c r="AV11" s="17">
        <v>6.9858839064409803E-2</v>
      </c>
      <c r="AW11" s="17">
        <v>0.12330683124280201</v>
      </c>
      <c r="AX11" s="17">
        <v>0.36882777050097898</v>
      </c>
      <c r="AY11" s="17"/>
      <c r="AZ11" s="17">
        <v>0.189622290602075</v>
      </c>
      <c r="BA11" s="17">
        <v>0.22604323277032301</v>
      </c>
    </row>
    <row r="12" spans="2:53" x14ac:dyDescent="0.35">
      <c r="B12" s="18" t="s">
        <v>130</v>
      </c>
      <c r="C12" s="19">
        <v>7.9276198830182998E-2</v>
      </c>
      <c r="D12" s="19">
        <v>6.7865674255149805E-2</v>
      </c>
      <c r="E12" s="19">
        <v>8.9897195077779296E-2</v>
      </c>
      <c r="F12" s="19"/>
      <c r="G12" s="19">
        <v>0.151693955437466</v>
      </c>
      <c r="H12" s="19">
        <v>0.101054825759284</v>
      </c>
      <c r="I12" s="19">
        <v>6.5185439181602994E-2</v>
      </c>
      <c r="J12" s="19">
        <v>7.4689002835854099E-2</v>
      </c>
      <c r="K12" s="19">
        <v>6.6813223372756997E-2</v>
      </c>
      <c r="L12" s="19">
        <v>5.7510795854321603E-2</v>
      </c>
      <c r="M12" s="19"/>
      <c r="N12" s="19">
        <v>7.0069966173113798E-2</v>
      </c>
      <c r="O12" s="19">
        <v>8.5336844800310396E-2</v>
      </c>
      <c r="P12" s="19"/>
      <c r="Q12" s="19">
        <v>0.215476986151413</v>
      </c>
      <c r="R12" s="19">
        <v>0.10953272893593401</v>
      </c>
      <c r="S12" s="19">
        <v>8.5772500314780606E-2</v>
      </c>
      <c r="T12" s="19">
        <v>5.8739411345256697E-2</v>
      </c>
      <c r="U12" s="19">
        <v>6.8545690946624799E-2</v>
      </c>
      <c r="V12" s="19">
        <v>7.4889378985469601E-2</v>
      </c>
      <c r="W12" s="19">
        <v>6.9166579331078407E-2</v>
      </c>
      <c r="X12" s="19">
        <v>5.03624243838761E-2</v>
      </c>
      <c r="Y12" s="19">
        <v>1.0863465124063099E-2</v>
      </c>
      <c r="Z12" s="19">
        <v>4.0615718525149003E-2</v>
      </c>
      <c r="AA12" s="19">
        <v>2.1268876441272799E-2</v>
      </c>
      <c r="AB12" s="19">
        <v>3.45535016430027E-2</v>
      </c>
      <c r="AC12" s="19">
        <v>0</v>
      </c>
      <c r="AD12" s="19">
        <v>9.2236002751225996E-2</v>
      </c>
      <c r="AE12" s="19">
        <v>3.00805956915055E-2</v>
      </c>
      <c r="AF12" s="19"/>
      <c r="AG12" s="19">
        <v>4.2291557563699303E-2</v>
      </c>
      <c r="AH12" s="19">
        <v>2.83297534316162E-2</v>
      </c>
      <c r="AI12" s="19">
        <v>6.0707741466924002E-2</v>
      </c>
      <c r="AJ12" s="19">
        <v>2.14234169400601E-2</v>
      </c>
      <c r="AK12" s="19">
        <v>4.9446745353963699E-2</v>
      </c>
      <c r="AL12" s="19">
        <v>0.124479705849631</v>
      </c>
      <c r="AM12" s="19"/>
      <c r="AN12" s="19">
        <v>5.54749161776757E-2</v>
      </c>
      <c r="AO12" s="19">
        <v>9.8913012805232306E-2</v>
      </c>
      <c r="AP12" s="19">
        <v>4.0977629852356E-2</v>
      </c>
      <c r="AQ12" s="19"/>
      <c r="AR12" s="19">
        <v>1.9468112367884299E-2</v>
      </c>
      <c r="AS12" s="19">
        <v>3.8845700604286403E-2</v>
      </c>
      <c r="AT12" s="19">
        <v>4.7079913580637699E-2</v>
      </c>
      <c r="AU12" s="19"/>
      <c r="AV12" s="19">
        <v>1.13002019948664E-2</v>
      </c>
      <c r="AW12" s="19">
        <v>3.5799408135783001E-2</v>
      </c>
      <c r="AX12" s="19">
        <v>5.0653707555402903E-2</v>
      </c>
      <c r="AY12" s="19"/>
      <c r="AZ12" s="19">
        <v>4.73161358436332E-2</v>
      </c>
      <c r="BA12" s="19">
        <v>0.121683095903334</v>
      </c>
    </row>
    <row r="13" spans="2:53" x14ac:dyDescent="0.35">
      <c r="B13" s="16"/>
    </row>
    <row r="14" spans="2:53" x14ac:dyDescent="0.35">
      <c r="B14" t="s">
        <v>87</v>
      </c>
    </row>
    <row r="15" spans="2:53" x14ac:dyDescent="0.35">
      <c r="B15" t="s">
        <v>88</v>
      </c>
    </row>
    <row r="17" spans="2:2" x14ac:dyDescent="0.35">
      <c r="B17" s="8" t="str">
        <f>HYPERLINK("#'Contents'!A1", "Return to Contents")</f>
        <v>Return to Contents</v>
      </c>
    </row>
  </sheetData>
  <mergeCells count="10">
    <mergeCell ref="AN5:AP5"/>
    <mergeCell ref="AR5:AT5"/>
    <mergeCell ref="AV5:AX5"/>
    <mergeCell ref="AZ5:BA5"/>
    <mergeCell ref="D2:AT2"/>
    <mergeCell ref="D5:E5"/>
    <mergeCell ref="G5:L5"/>
    <mergeCell ref="N5:O5"/>
    <mergeCell ref="Q5:AE5"/>
    <mergeCell ref="AG5:AL5"/>
  </mergeCells>
  <pageMargins left="0.7" right="0.7" top="0.75" bottom="0.75" header="0.3" footer="0.3"/>
  <pageSetup paperSize="9" orientation="portrait" horizontalDpi="300" verticalDpi="300"/>
  <drawing r:id="rId1"/>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900-000000000000}">
  <dimension ref="B2:BA17"/>
  <sheetViews>
    <sheetView showGridLines="0" workbookViewId="0">
      <pane xSplit="2" topLeftCell="C1" activePane="topRight" state="frozen"/>
      <selection activeCell="B19" sqref="B19"/>
      <selection pane="topRight" activeCell="Y6" sqref="Y6:AE8"/>
    </sheetView>
  </sheetViews>
  <sheetFormatPr defaultColWidth="11.54296875" defaultRowHeight="14.5" x14ac:dyDescent="0.35"/>
  <cols>
    <col min="2" max="2" width="25.6328125" customWidth="1"/>
    <col min="3" max="5" width="10.6328125" customWidth="1"/>
    <col min="6" max="6" width="2.1796875" customWidth="1"/>
    <col min="7" max="12" width="10.6328125" customWidth="1"/>
    <col min="13" max="13" width="2.1796875" customWidth="1"/>
    <col min="14" max="15" width="10.6328125" customWidth="1"/>
    <col min="16" max="16" width="2.1796875" customWidth="1"/>
    <col min="17" max="31" width="10.6328125" customWidth="1"/>
    <col min="32" max="32" width="2.1796875" customWidth="1"/>
    <col min="33" max="38" width="10.6328125" customWidth="1"/>
    <col min="39" max="39" width="2.1796875" customWidth="1"/>
    <col min="40" max="42" width="10.6328125" customWidth="1"/>
    <col min="43" max="43" width="2.1796875" customWidth="1"/>
    <col min="44" max="46" width="10.6328125" customWidth="1"/>
    <col min="47" max="47" width="2.1796875" customWidth="1"/>
    <col min="48" max="50" width="10.6328125" customWidth="1"/>
    <col min="51" max="51" width="2.1796875" customWidth="1"/>
    <col min="52" max="53" width="10.6328125" customWidth="1"/>
    <col min="54" max="54" width="2.1796875" customWidth="1"/>
  </cols>
  <sheetData>
    <row r="2" spans="2:53" ht="40" customHeight="1" x14ac:dyDescent="0.35">
      <c r="D2" s="28" t="s">
        <v>165</v>
      </c>
      <c r="E2" s="24"/>
      <c r="F2" s="24"/>
      <c r="G2" s="24"/>
      <c r="H2" s="24"/>
      <c r="I2" s="24"/>
      <c r="J2" s="24"/>
      <c r="K2" s="24"/>
      <c r="L2" s="24"/>
      <c r="M2" s="24"/>
      <c r="N2" s="24"/>
      <c r="O2" s="24"/>
      <c r="P2" s="24"/>
      <c r="Q2" s="24"/>
      <c r="R2" s="24"/>
      <c r="S2" s="24"/>
      <c r="T2" s="24"/>
      <c r="U2" s="24"/>
      <c r="V2" s="24"/>
      <c r="W2" s="24"/>
      <c r="X2" s="24"/>
      <c r="Y2" s="24"/>
      <c r="Z2" s="24"/>
      <c r="AA2" s="24"/>
      <c r="AB2" s="24"/>
      <c r="AC2" s="24"/>
      <c r="AD2" s="24"/>
      <c r="AE2" s="24"/>
      <c r="AF2" s="24"/>
      <c r="AG2" s="24"/>
      <c r="AH2" s="24"/>
      <c r="AI2" s="24"/>
      <c r="AJ2" s="24"/>
      <c r="AK2" s="24"/>
      <c r="AL2" s="24"/>
      <c r="AM2" s="24"/>
      <c r="AN2" s="24"/>
      <c r="AO2" s="24"/>
      <c r="AP2" s="24"/>
      <c r="AQ2" s="24"/>
      <c r="AR2" s="24"/>
      <c r="AS2" s="24"/>
      <c r="AT2" s="24"/>
    </row>
    <row r="5" spans="2:53" ht="30" customHeight="1" x14ac:dyDescent="0.35">
      <c r="B5" s="15"/>
      <c r="C5" s="15"/>
      <c r="D5" s="27" t="s">
        <v>56</v>
      </c>
      <c r="E5" s="27"/>
      <c r="F5" s="15"/>
      <c r="G5" s="27" t="s">
        <v>57</v>
      </c>
      <c r="H5" s="27"/>
      <c r="I5" s="27"/>
      <c r="J5" s="27"/>
      <c r="K5" s="27"/>
      <c r="L5" s="27"/>
      <c r="M5" s="15"/>
      <c r="N5" s="27" t="s">
        <v>58</v>
      </c>
      <c r="O5" s="27"/>
      <c r="P5" s="15"/>
      <c r="Q5" s="27" t="s">
        <v>59</v>
      </c>
      <c r="R5" s="27"/>
      <c r="S5" s="27"/>
      <c r="T5" s="27"/>
      <c r="U5" s="27"/>
      <c r="V5" s="27"/>
      <c r="W5" s="27"/>
      <c r="X5" s="27"/>
      <c r="Y5" s="27"/>
      <c r="Z5" s="27"/>
      <c r="AA5" s="27"/>
      <c r="AB5" s="27"/>
      <c r="AC5" s="27"/>
      <c r="AD5" s="27"/>
      <c r="AE5" s="27"/>
      <c r="AF5" s="15"/>
      <c r="AG5" s="27" t="s">
        <v>60</v>
      </c>
      <c r="AH5" s="27"/>
      <c r="AI5" s="27"/>
      <c r="AJ5" s="27"/>
      <c r="AK5" s="27"/>
      <c r="AL5" s="27"/>
      <c r="AM5" s="15"/>
      <c r="AN5" s="27" t="s">
        <v>61</v>
      </c>
      <c r="AO5" s="27"/>
      <c r="AP5" s="27"/>
      <c r="AQ5" s="15"/>
      <c r="AR5" s="27" t="s">
        <v>62</v>
      </c>
      <c r="AS5" s="27"/>
      <c r="AT5" s="27"/>
      <c r="AU5" s="15"/>
      <c r="AV5" s="27" t="s">
        <v>63</v>
      </c>
      <c r="AW5" s="27"/>
      <c r="AX5" s="27"/>
      <c r="AY5" s="15"/>
      <c r="AZ5" s="27" t="s">
        <v>64</v>
      </c>
      <c r="BA5" s="27"/>
    </row>
    <row r="6" spans="2:53" ht="33" customHeight="1" x14ac:dyDescent="0.35">
      <c r="B6" t="s">
        <v>13</v>
      </c>
      <c r="C6" s="9" t="s">
        <v>14</v>
      </c>
      <c r="D6" s="12" t="s">
        <v>15</v>
      </c>
      <c r="E6" s="12" t="s">
        <v>16</v>
      </c>
      <c r="G6" s="12" t="s">
        <v>19</v>
      </c>
      <c r="H6" s="12" t="s">
        <v>20</v>
      </c>
      <c r="I6" s="12" t="s">
        <v>21</v>
      </c>
      <c r="J6" s="12" t="s">
        <v>22</v>
      </c>
      <c r="K6" s="12" t="s">
        <v>23</v>
      </c>
      <c r="L6" s="12" t="s">
        <v>24</v>
      </c>
      <c r="N6" s="12" t="s">
        <v>25</v>
      </c>
      <c r="O6" s="12" t="s">
        <v>26</v>
      </c>
      <c r="Q6" s="12" t="s">
        <v>27</v>
      </c>
      <c r="R6" s="12" t="s">
        <v>28</v>
      </c>
      <c r="S6" s="12" t="s">
        <v>29</v>
      </c>
      <c r="T6" s="12" t="s">
        <v>30</v>
      </c>
      <c r="U6" s="12" t="s">
        <v>31</v>
      </c>
      <c r="V6" s="12" t="s">
        <v>32</v>
      </c>
      <c r="W6" s="12" t="s">
        <v>33</v>
      </c>
      <c r="X6" s="12" t="s">
        <v>34</v>
      </c>
      <c r="Y6" s="12" t="s">
        <v>35</v>
      </c>
      <c r="Z6" s="12" t="s">
        <v>36</v>
      </c>
      <c r="AA6" s="12" t="s">
        <v>37</v>
      </c>
      <c r="AB6" s="12" t="s">
        <v>38</v>
      </c>
      <c r="AC6" s="12" t="s">
        <v>39</v>
      </c>
      <c r="AD6" s="12" t="s">
        <v>40</v>
      </c>
      <c r="AE6" s="12" t="s">
        <v>41</v>
      </c>
      <c r="AG6" s="12" t="s">
        <v>42</v>
      </c>
      <c r="AH6" s="12" t="s">
        <v>43</v>
      </c>
      <c r="AI6" s="12" t="s">
        <v>44</v>
      </c>
      <c r="AJ6" s="12" t="s">
        <v>45</v>
      </c>
      <c r="AK6" s="12" t="s">
        <v>46</v>
      </c>
      <c r="AL6" s="12" t="s">
        <v>47</v>
      </c>
      <c r="AN6" s="12" t="s">
        <v>48</v>
      </c>
      <c r="AO6" s="12" t="s">
        <v>49</v>
      </c>
      <c r="AP6" s="12" t="s">
        <v>50</v>
      </c>
      <c r="AR6" s="12" t="s">
        <v>51</v>
      </c>
      <c r="AS6" s="12" t="s">
        <v>52</v>
      </c>
      <c r="AT6" s="12" t="s">
        <v>53</v>
      </c>
      <c r="AV6" s="12" t="s">
        <v>51</v>
      </c>
      <c r="AW6" s="12" t="s">
        <v>52</v>
      </c>
      <c r="AX6" s="12" t="s">
        <v>53</v>
      </c>
      <c r="AZ6" s="12" t="s">
        <v>54</v>
      </c>
      <c r="BA6" s="12" t="s">
        <v>55</v>
      </c>
    </row>
    <row r="7" spans="2:53" ht="30" customHeight="1" x14ac:dyDescent="0.35">
      <c r="B7" s="10" t="s">
        <v>17</v>
      </c>
      <c r="C7" s="10">
        <v>2053</v>
      </c>
      <c r="D7" s="10">
        <v>938</v>
      </c>
      <c r="E7" s="10">
        <v>1112</v>
      </c>
      <c r="F7" s="10"/>
      <c r="G7" s="10">
        <v>192</v>
      </c>
      <c r="H7" s="10">
        <v>236</v>
      </c>
      <c r="I7" s="10">
        <v>325</v>
      </c>
      <c r="J7" s="10">
        <v>380</v>
      </c>
      <c r="K7" s="10">
        <v>348</v>
      </c>
      <c r="L7" s="10">
        <v>572</v>
      </c>
      <c r="M7" s="10"/>
      <c r="N7" s="10">
        <v>1161</v>
      </c>
      <c r="O7" s="10">
        <v>892</v>
      </c>
      <c r="P7" s="10"/>
      <c r="Q7" s="10">
        <v>175</v>
      </c>
      <c r="R7" s="10">
        <v>152</v>
      </c>
      <c r="S7" s="10">
        <v>180</v>
      </c>
      <c r="T7" s="10">
        <v>273</v>
      </c>
      <c r="U7" s="10">
        <v>217</v>
      </c>
      <c r="V7" s="10">
        <v>227</v>
      </c>
      <c r="W7" s="10">
        <v>175</v>
      </c>
      <c r="X7" s="10">
        <v>143</v>
      </c>
      <c r="Y7" s="10">
        <v>108</v>
      </c>
      <c r="Z7" s="10">
        <v>153</v>
      </c>
      <c r="AA7" s="10">
        <v>79</v>
      </c>
      <c r="AB7" s="10">
        <v>54</v>
      </c>
      <c r="AC7" s="10">
        <v>25</v>
      </c>
      <c r="AD7" s="10">
        <v>17</v>
      </c>
      <c r="AE7" s="10">
        <v>34</v>
      </c>
      <c r="AF7" s="10"/>
      <c r="AG7" s="10">
        <v>204</v>
      </c>
      <c r="AH7" s="10">
        <v>344</v>
      </c>
      <c r="AI7" s="10">
        <v>158</v>
      </c>
      <c r="AJ7" s="10">
        <v>186</v>
      </c>
      <c r="AK7" s="10">
        <v>197</v>
      </c>
      <c r="AL7" s="10">
        <v>511</v>
      </c>
      <c r="AM7" s="10"/>
      <c r="AN7" s="10">
        <v>571</v>
      </c>
      <c r="AO7" s="10">
        <v>447</v>
      </c>
      <c r="AP7" s="10">
        <v>778</v>
      </c>
      <c r="AQ7" s="10"/>
      <c r="AR7" s="10">
        <v>150</v>
      </c>
      <c r="AS7" s="10">
        <v>698</v>
      </c>
      <c r="AT7" s="10">
        <v>1093</v>
      </c>
      <c r="AU7" s="10"/>
      <c r="AV7" s="10">
        <v>166</v>
      </c>
      <c r="AW7" s="10">
        <v>999</v>
      </c>
      <c r="AX7" s="10">
        <v>770</v>
      </c>
      <c r="AY7" s="10"/>
      <c r="AZ7" s="10">
        <v>1177</v>
      </c>
      <c r="BA7" s="10">
        <v>876</v>
      </c>
    </row>
    <row r="8" spans="2:53" ht="30" customHeight="1" x14ac:dyDescent="0.35">
      <c r="B8" s="11" t="s">
        <v>18</v>
      </c>
      <c r="C8" s="11">
        <v>2053</v>
      </c>
      <c r="D8" s="11">
        <v>974</v>
      </c>
      <c r="E8" s="11">
        <v>1075</v>
      </c>
      <c r="F8" s="11"/>
      <c r="G8" s="11">
        <v>212</v>
      </c>
      <c r="H8" s="11">
        <v>302</v>
      </c>
      <c r="I8" s="11">
        <v>326</v>
      </c>
      <c r="J8" s="11">
        <v>348</v>
      </c>
      <c r="K8" s="11">
        <v>329</v>
      </c>
      <c r="L8" s="11">
        <v>535</v>
      </c>
      <c r="M8" s="11"/>
      <c r="N8" s="11">
        <v>815</v>
      </c>
      <c r="O8" s="11">
        <v>1238</v>
      </c>
      <c r="P8" s="11"/>
      <c r="Q8" s="11">
        <v>198</v>
      </c>
      <c r="R8" s="11">
        <v>168</v>
      </c>
      <c r="S8" s="11">
        <v>195</v>
      </c>
      <c r="T8" s="11">
        <v>305</v>
      </c>
      <c r="U8" s="11">
        <v>213</v>
      </c>
      <c r="V8" s="11">
        <v>216</v>
      </c>
      <c r="W8" s="11">
        <v>164</v>
      </c>
      <c r="X8" s="11">
        <v>141</v>
      </c>
      <c r="Y8" s="11">
        <v>99</v>
      </c>
      <c r="Z8" s="11">
        <v>138</v>
      </c>
      <c r="AA8" s="11">
        <v>69</v>
      </c>
      <c r="AB8" s="11">
        <v>45</v>
      </c>
      <c r="AC8" s="11">
        <v>22</v>
      </c>
      <c r="AD8" s="11">
        <v>15</v>
      </c>
      <c r="AE8" s="11">
        <v>27</v>
      </c>
      <c r="AF8" s="11"/>
      <c r="AG8" s="11">
        <v>192</v>
      </c>
      <c r="AH8" s="11">
        <v>330</v>
      </c>
      <c r="AI8" s="11">
        <v>179</v>
      </c>
      <c r="AJ8" s="11">
        <v>173</v>
      </c>
      <c r="AK8" s="11">
        <v>196</v>
      </c>
      <c r="AL8" s="11">
        <v>533</v>
      </c>
      <c r="AM8" s="11"/>
      <c r="AN8" s="11">
        <v>569</v>
      </c>
      <c r="AO8" s="11">
        <v>467</v>
      </c>
      <c r="AP8" s="11">
        <v>751</v>
      </c>
      <c r="AQ8" s="11"/>
      <c r="AR8" s="11">
        <v>162</v>
      </c>
      <c r="AS8" s="11">
        <v>689</v>
      </c>
      <c r="AT8" s="11">
        <v>1078</v>
      </c>
      <c r="AU8" s="11"/>
      <c r="AV8" s="11">
        <v>182</v>
      </c>
      <c r="AW8" s="11">
        <v>976</v>
      </c>
      <c r="AX8" s="11">
        <v>765</v>
      </c>
      <c r="AY8" s="11"/>
      <c r="AZ8" s="11">
        <v>1171</v>
      </c>
      <c r="BA8" s="11">
        <v>882</v>
      </c>
    </row>
    <row r="9" spans="2:53" x14ac:dyDescent="0.35">
      <c r="B9" s="18" t="s">
        <v>154</v>
      </c>
      <c r="C9" s="17">
        <v>0.323374497175347</v>
      </c>
      <c r="D9" s="17">
        <v>0.35580027807908199</v>
      </c>
      <c r="E9" s="17">
        <v>0.29372954982973898</v>
      </c>
      <c r="F9" s="17"/>
      <c r="G9" s="17">
        <v>0.20062202909746199</v>
      </c>
      <c r="H9" s="17">
        <v>0.17695197557426501</v>
      </c>
      <c r="I9" s="17">
        <v>0.25505173524054497</v>
      </c>
      <c r="J9" s="17">
        <v>0.34788178032293698</v>
      </c>
      <c r="K9" s="17">
        <v>0.36429514361653198</v>
      </c>
      <c r="L9" s="17">
        <v>0.45510624073881001</v>
      </c>
      <c r="M9" s="17"/>
      <c r="N9" s="17">
        <v>0.313147794795818</v>
      </c>
      <c r="O9" s="17">
        <v>0.33010693864982998</v>
      </c>
      <c r="P9" s="17"/>
      <c r="Q9" s="17">
        <v>0.229677779746876</v>
      </c>
      <c r="R9" s="17">
        <v>0.21998952801942201</v>
      </c>
      <c r="S9" s="17">
        <v>0.28369707599120098</v>
      </c>
      <c r="T9" s="17">
        <v>0.25029773466397198</v>
      </c>
      <c r="U9" s="17">
        <v>0.36358907847194499</v>
      </c>
      <c r="V9" s="17">
        <v>0.36549932715801298</v>
      </c>
      <c r="W9" s="17">
        <v>0.36652700903618002</v>
      </c>
      <c r="X9" s="17">
        <v>0.400613592054537</v>
      </c>
      <c r="Y9" s="17">
        <v>0.35111596153500202</v>
      </c>
      <c r="Z9" s="17">
        <v>0.41589856025615202</v>
      </c>
      <c r="AA9" s="17">
        <v>0.41932620425463302</v>
      </c>
      <c r="AB9" s="17">
        <v>0.42813703001521702</v>
      </c>
      <c r="AC9" s="17">
        <v>0.50051481262466202</v>
      </c>
      <c r="AD9" s="17">
        <v>0.26440756254699799</v>
      </c>
      <c r="AE9" s="17">
        <v>0.47400421594103198</v>
      </c>
      <c r="AF9" s="17"/>
      <c r="AG9" s="17">
        <v>0.46719712835042598</v>
      </c>
      <c r="AH9" s="17">
        <v>0.43273831332135398</v>
      </c>
      <c r="AI9" s="17">
        <v>0.13971450003071401</v>
      </c>
      <c r="AJ9" s="17">
        <v>0.30980700587723298</v>
      </c>
      <c r="AK9" s="17">
        <v>0.46529701546350399</v>
      </c>
      <c r="AL9" s="17">
        <v>0.25974184648689203</v>
      </c>
      <c r="AM9" s="17"/>
      <c r="AN9" s="17">
        <v>0.228814639397382</v>
      </c>
      <c r="AO9" s="17">
        <v>0.29135244301740798</v>
      </c>
      <c r="AP9" s="17">
        <v>0.457185720423954</v>
      </c>
      <c r="AQ9" s="17"/>
      <c r="AR9" s="17">
        <v>0.57198501181367201</v>
      </c>
      <c r="AS9" s="17">
        <v>0.371160214568382</v>
      </c>
      <c r="AT9" s="17">
        <v>0.28157150374088502</v>
      </c>
      <c r="AU9" s="17"/>
      <c r="AV9" s="17">
        <v>0.46498134785135697</v>
      </c>
      <c r="AW9" s="17">
        <v>0.36834954102812301</v>
      </c>
      <c r="AX9" s="17">
        <v>0.27329163085248598</v>
      </c>
      <c r="AY9" s="17"/>
      <c r="AZ9" s="17">
        <v>0.32517046299859398</v>
      </c>
      <c r="BA9" s="17">
        <v>0.32099148128938498</v>
      </c>
    </row>
    <row r="10" spans="2:53" x14ac:dyDescent="0.35">
      <c r="B10" s="18" t="s">
        <v>155</v>
      </c>
      <c r="C10" s="17">
        <v>0.43973640342471898</v>
      </c>
      <c r="D10" s="17">
        <v>0.41145287924179502</v>
      </c>
      <c r="E10" s="17">
        <v>0.46693268938556398</v>
      </c>
      <c r="F10" s="17"/>
      <c r="G10" s="17">
        <v>0.45176949191098698</v>
      </c>
      <c r="H10" s="17">
        <v>0.44452426966178699</v>
      </c>
      <c r="I10" s="17">
        <v>0.40541003498273198</v>
      </c>
      <c r="J10" s="17">
        <v>0.42837041903836598</v>
      </c>
      <c r="K10" s="17">
        <v>0.47570795735486998</v>
      </c>
      <c r="L10" s="17">
        <v>0.43839863222372799</v>
      </c>
      <c r="M10" s="17"/>
      <c r="N10" s="17">
        <v>0.43120630947929101</v>
      </c>
      <c r="O10" s="17">
        <v>0.445351933839918</v>
      </c>
      <c r="P10" s="17"/>
      <c r="Q10" s="17">
        <v>0.37443761301277501</v>
      </c>
      <c r="R10" s="17">
        <v>0.42282533599302602</v>
      </c>
      <c r="S10" s="17">
        <v>0.39883895316048501</v>
      </c>
      <c r="T10" s="17">
        <v>0.51117351850459203</v>
      </c>
      <c r="U10" s="17">
        <v>0.43908635444409</v>
      </c>
      <c r="V10" s="17">
        <v>0.43280581634218801</v>
      </c>
      <c r="W10" s="17">
        <v>0.45852353634861398</v>
      </c>
      <c r="X10" s="17">
        <v>0.466489024533075</v>
      </c>
      <c r="Y10" s="17">
        <v>0.49062154607481201</v>
      </c>
      <c r="Z10" s="17">
        <v>0.440694169294856</v>
      </c>
      <c r="AA10" s="17">
        <v>0.38682875120863303</v>
      </c>
      <c r="AB10" s="17">
        <v>0.36961273352644503</v>
      </c>
      <c r="AC10" s="17">
        <v>0.36716225238384498</v>
      </c>
      <c r="AD10" s="17">
        <v>0.46282923148659499</v>
      </c>
      <c r="AE10" s="17">
        <v>0.35104102329799602</v>
      </c>
      <c r="AF10" s="17"/>
      <c r="AG10" s="17">
        <v>0.42301843301644998</v>
      </c>
      <c r="AH10" s="17">
        <v>0.42762405393310399</v>
      </c>
      <c r="AI10" s="17">
        <v>0.42490721471175602</v>
      </c>
      <c r="AJ10" s="17">
        <v>0.51429973249170302</v>
      </c>
      <c r="AK10" s="17">
        <v>0.46336805056392499</v>
      </c>
      <c r="AL10" s="17">
        <v>0.42468577677251301</v>
      </c>
      <c r="AM10" s="17"/>
      <c r="AN10" s="17">
        <v>0.488110450873803</v>
      </c>
      <c r="AO10" s="17">
        <v>0.48937847885343799</v>
      </c>
      <c r="AP10" s="17">
        <v>0.39194634559501701</v>
      </c>
      <c r="AQ10" s="17"/>
      <c r="AR10" s="17">
        <v>0.32491503494416701</v>
      </c>
      <c r="AS10" s="17">
        <v>0.55068290004743103</v>
      </c>
      <c r="AT10" s="17">
        <v>0.40930374621427101</v>
      </c>
      <c r="AU10" s="17"/>
      <c r="AV10" s="17">
        <v>0.40881221713490901</v>
      </c>
      <c r="AW10" s="17">
        <v>0.51825290567280002</v>
      </c>
      <c r="AX10" s="17">
        <v>0.36861243266385701</v>
      </c>
      <c r="AY10" s="17"/>
      <c r="AZ10" s="17">
        <v>0.44715080440892402</v>
      </c>
      <c r="BA10" s="17">
        <v>0.42989844598613303</v>
      </c>
    </row>
    <row r="11" spans="2:53" x14ac:dyDescent="0.35">
      <c r="B11" s="18" t="s">
        <v>156</v>
      </c>
      <c r="C11" s="17">
        <v>0.18418463474233801</v>
      </c>
      <c r="D11" s="17">
        <v>0.19112009526283399</v>
      </c>
      <c r="E11" s="17">
        <v>0.17640882961433901</v>
      </c>
      <c r="F11" s="17"/>
      <c r="G11" s="17">
        <v>0.24799654197748799</v>
      </c>
      <c r="H11" s="17">
        <v>0.30405999863198602</v>
      </c>
      <c r="I11" s="17">
        <v>0.28145027728548599</v>
      </c>
      <c r="J11" s="17">
        <v>0.17116439545412701</v>
      </c>
      <c r="K11" s="17">
        <v>0.13207964576665601</v>
      </c>
      <c r="L11" s="17">
        <v>7.2601801057485205E-2</v>
      </c>
      <c r="M11" s="17"/>
      <c r="N11" s="17">
        <v>0.21090436486293401</v>
      </c>
      <c r="O11" s="17">
        <v>0.16659450523871899</v>
      </c>
      <c r="P11" s="17"/>
      <c r="Q11" s="17">
        <v>0.26926450893158999</v>
      </c>
      <c r="R11" s="17">
        <v>0.29097975859666902</v>
      </c>
      <c r="S11" s="17">
        <v>0.220538859445507</v>
      </c>
      <c r="T11" s="17">
        <v>0.19791818964768801</v>
      </c>
      <c r="U11" s="17">
        <v>0.14204325630374601</v>
      </c>
      <c r="V11" s="17">
        <v>0.15424556765196301</v>
      </c>
      <c r="W11" s="17">
        <v>0.141459348843264</v>
      </c>
      <c r="X11" s="17">
        <v>0.112919495444827</v>
      </c>
      <c r="Y11" s="17">
        <v>0.158262492390186</v>
      </c>
      <c r="Z11" s="17">
        <v>0.12680633094989599</v>
      </c>
      <c r="AA11" s="17">
        <v>0.19384504453673401</v>
      </c>
      <c r="AB11" s="17">
        <v>0.18807792246086599</v>
      </c>
      <c r="AC11" s="17">
        <v>0.132322934991493</v>
      </c>
      <c r="AD11" s="17">
        <v>0.27276320596640702</v>
      </c>
      <c r="AE11" s="17">
        <v>0.11900885469945099</v>
      </c>
      <c r="AF11" s="17"/>
      <c r="AG11" s="17">
        <v>9.7138010643885095E-2</v>
      </c>
      <c r="AH11" s="17">
        <v>0.12389488032241799</v>
      </c>
      <c r="AI11" s="17">
        <v>0.38971432887191498</v>
      </c>
      <c r="AJ11" s="17">
        <v>0.15127290481995601</v>
      </c>
      <c r="AK11" s="17">
        <v>5.5370667376371398E-2</v>
      </c>
      <c r="AL11" s="17">
        <v>0.244607207290094</v>
      </c>
      <c r="AM11" s="17"/>
      <c r="AN11" s="17">
        <v>0.23966745283782201</v>
      </c>
      <c r="AO11" s="17">
        <v>0.16969623475944101</v>
      </c>
      <c r="AP11" s="17">
        <v>0.124934219429823</v>
      </c>
      <c r="AQ11" s="17"/>
      <c r="AR11" s="17">
        <v>7.8687267344409395E-2</v>
      </c>
      <c r="AS11" s="17">
        <v>6.4839683811327001E-2</v>
      </c>
      <c r="AT11" s="17">
        <v>0.28831947072693498</v>
      </c>
      <c r="AU11" s="17"/>
      <c r="AV11" s="17">
        <v>0.106472078252518</v>
      </c>
      <c r="AW11" s="17">
        <v>9.5814747438049297E-2</v>
      </c>
      <c r="AX11" s="17">
        <v>0.34057629138026102</v>
      </c>
      <c r="AY11" s="17"/>
      <c r="AZ11" s="17">
        <v>0.19183246576718199</v>
      </c>
      <c r="BA11" s="17">
        <v>0.17403694563296601</v>
      </c>
    </row>
    <row r="12" spans="2:53" x14ac:dyDescent="0.35">
      <c r="B12" s="18" t="s">
        <v>130</v>
      </c>
      <c r="C12" s="19">
        <v>5.2704464657595602E-2</v>
      </c>
      <c r="D12" s="19">
        <v>4.1626747416288801E-2</v>
      </c>
      <c r="E12" s="19">
        <v>6.2928931170358096E-2</v>
      </c>
      <c r="F12" s="19"/>
      <c r="G12" s="19">
        <v>9.9611937014062596E-2</v>
      </c>
      <c r="H12" s="19">
        <v>7.4463756131962502E-2</v>
      </c>
      <c r="I12" s="19">
        <v>5.8087952491237702E-2</v>
      </c>
      <c r="J12" s="19">
        <v>5.25834051845704E-2</v>
      </c>
      <c r="K12" s="19">
        <v>2.7917253261942599E-2</v>
      </c>
      <c r="L12" s="19">
        <v>3.3893325979976199E-2</v>
      </c>
      <c r="M12" s="19"/>
      <c r="N12" s="19">
        <v>4.4741530861957403E-2</v>
      </c>
      <c r="O12" s="19">
        <v>5.7946622271532203E-2</v>
      </c>
      <c r="P12" s="19"/>
      <c r="Q12" s="19">
        <v>0.126620098308759</v>
      </c>
      <c r="R12" s="19">
        <v>6.6205377390883099E-2</v>
      </c>
      <c r="S12" s="19">
        <v>9.6925111402808004E-2</v>
      </c>
      <c r="T12" s="19">
        <v>4.0610557183748001E-2</v>
      </c>
      <c r="U12" s="19">
        <v>5.5281310780218501E-2</v>
      </c>
      <c r="V12" s="19">
        <v>4.7449288847835898E-2</v>
      </c>
      <c r="W12" s="19">
        <v>3.3490105771942301E-2</v>
      </c>
      <c r="X12" s="19">
        <v>1.9977887967560601E-2</v>
      </c>
      <c r="Y12" s="19">
        <v>0</v>
      </c>
      <c r="Z12" s="19">
        <v>1.66009394990961E-2</v>
      </c>
      <c r="AA12" s="19">
        <v>0</v>
      </c>
      <c r="AB12" s="19">
        <v>1.4172313997472E-2</v>
      </c>
      <c r="AC12" s="19">
        <v>0</v>
      </c>
      <c r="AD12" s="19">
        <v>0</v>
      </c>
      <c r="AE12" s="19">
        <v>5.5945906061520702E-2</v>
      </c>
      <c r="AF12" s="19"/>
      <c r="AG12" s="19">
        <v>1.26464279892394E-2</v>
      </c>
      <c r="AH12" s="19">
        <v>1.57427524231229E-2</v>
      </c>
      <c r="AI12" s="19">
        <v>4.5663956385614698E-2</v>
      </c>
      <c r="AJ12" s="19">
        <v>2.4620356811107299E-2</v>
      </c>
      <c r="AK12" s="19">
        <v>1.5964266596199601E-2</v>
      </c>
      <c r="AL12" s="19">
        <v>7.0965169450500201E-2</v>
      </c>
      <c r="AM12" s="19"/>
      <c r="AN12" s="19">
        <v>4.3407456890992201E-2</v>
      </c>
      <c r="AO12" s="19">
        <v>4.9572843369712703E-2</v>
      </c>
      <c r="AP12" s="19">
        <v>2.5933714551205501E-2</v>
      </c>
      <c r="AQ12" s="19"/>
      <c r="AR12" s="19">
        <v>2.44126858977507E-2</v>
      </c>
      <c r="AS12" s="19">
        <v>1.33172015728601E-2</v>
      </c>
      <c r="AT12" s="19">
        <v>2.0805279317909101E-2</v>
      </c>
      <c r="AU12" s="19"/>
      <c r="AV12" s="19">
        <v>1.97343567612157E-2</v>
      </c>
      <c r="AW12" s="19">
        <v>1.7582805861028099E-2</v>
      </c>
      <c r="AX12" s="19">
        <v>1.7519645103396101E-2</v>
      </c>
      <c r="AY12" s="19"/>
      <c r="AZ12" s="19">
        <v>3.5846266825299899E-2</v>
      </c>
      <c r="BA12" s="19">
        <v>7.5073127091516395E-2</v>
      </c>
    </row>
    <row r="13" spans="2:53" x14ac:dyDescent="0.35">
      <c r="B13" s="16"/>
    </row>
    <row r="14" spans="2:53" x14ac:dyDescent="0.35">
      <c r="B14" t="s">
        <v>87</v>
      </c>
    </row>
    <row r="15" spans="2:53" x14ac:dyDescent="0.35">
      <c r="B15" t="s">
        <v>88</v>
      </c>
    </row>
    <row r="17" spans="2:2" x14ac:dyDescent="0.35">
      <c r="B17" s="8" t="str">
        <f>HYPERLINK("#'Contents'!A1", "Return to Contents")</f>
        <v>Return to Contents</v>
      </c>
    </row>
  </sheetData>
  <mergeCells count="10">
    <mergeCell ref="AN5:AP5"/>
    <mergeCell ref="AR5:AT5"/>
    <mergeCell ref="AV5:AX5"/>
    <mergeCell ref="AZ5:BA5"/>
    <mergeCell ref="D2:AT2"/>
    <mergeCell ref="D5:E5"/>
    <mergeCell ref="G5:L5"/>
    <mergeCell ref="N5:O5"/>
    <mergeCell ref="Q5:AE5"/>
    <mergeCell ref="AG5:AL5"/>
  </mergeCells>
  <pageMargins left="0.7" right="0.7" top="0.75" bottom="0.75" header="0.3" footer="0.3"/>
  <pageSetup paperSize="9" orientation="portrait" horizontalDpi="300" verticalDpi="300"/>
  <drawing r:id="rId1"/>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A00-000000000000}">
  <dimension ref="B2:BA17"/>
  <sheetViews>
    <sheetView showGridLines="0" workbookViewId="0">
      <pane xSplit="2" topLeftCell="U1" activePane="topRight" state="frozen"/>
      <selection activeCell="B19" sqref="B19"/>
      <selection pane="topRight" activeCell="Y6" sqref="Y6:AE8"/>
    </sheetView>
  </sheetViews>
  <sheetFormatPr defaultColWidth="11.54296875" defaultRowHeight="14.5" x14ac:dyDescent="0.35"/>
  <cols>
    <col min="2" max="2" width="25.6328125" customWidth="1"/>
    <col min="3" max="5" width="10.6328125" customWidth="1"/>
    <col min="6" max="6" width="2.1796875" customWidth="1"/>
    <col min="7" max="12" width="10.6328125" customWidth="1"/>
    <col min="13" max="13" width="2.1796875" customWidth="1"/>
    <col min="14" max="15" width="10.6328125" customWidth="1"/>
    <col min="16" max="16" width="2.1796875" customWidth="1"/>
    <col min="17" max="31" width="10.6328125" customWidth="1"/>
    <col min="32" max="32" width="2.1796875" customWidth="1"/>
    <col min="33" max="38" width="10.6328125" customWidth="1"/>
    <col min="39" max="39" width="2.1796875" customWidth="1"/>
    <col min="40" max="42" width="10.6328125" customWidth="1"/>
    <col min="43" max="43" width="2.1796875" customWidth="1"/>
    <col min="44" max="46" width="10.6328125" customWidth="1"/>
    <col min="47" max="47" width="2.1796875" customWidth="1"/>
    <col min="48" max="50" width="10.6328125" customWidth="1"/>
    <col min="51" max="51" width="2.1796875" customWidth="1"/>
    <col min="52" max="53" width="10.6328125" customWidth="1"/>
    <col min="54" max="54" width="2.1796875" customWidth="1"/>
  </cols>
  <sheetData>
    <row r="2" spans="2:53" ht="40" customHeight="1" x14ac:dyDescent="0.35">
      <c r="D2" s="28" t="s">
        <v>166</v>
      </c>
      <c r="E2" s="24"/>
      <c r="F2" s="24"/>
      <c r="G2" s="24"/>
      <c r="H2" s="24"/>
      <c r="I2" s="24"/>
      <c r="J2" s="24"/>
      <c r="K2" s="24"/>
      <c r="L2" s="24"/>
      <c r="M2" s="24"/>
      <c r="N2" s="24"/>
      <c r="O2" s="24"/>
      <c r="P2" s="24"/>
      <c r="Q2" s="24"/>
      <c r="R2" s="24"/>
      <c r="S2" s="24"/>
      <c r="T2" s="24"/>
      <c r="U2" s="24"/>
      <c r="V2" s="24"/>
      <c r="W2" s="24"/>
      <c r="X2" s="24"/>
      <c r="Y2" s="24"/>
      <c r="Z2" s="24"/>
      <c r="AA2" s="24"/>
      <c r="AB2" s="24"/>
      <c r="AC2" s="24"/>
      <c r="AD2" s="24"/>
      <c r="AE2" s="24"/>
      <c r="AF2" s="24"/>
      <c r="AG2" s="24"/>
      <c r="AH2" s="24"/>
      <c r="AI2" s="24"/>
      <c r="AJ2" s="24"/>
      <c r="AK2" s="24"/>
      <c r="AL2" s="24"/>
      <c r="AM2" s="24"/>
      <c r="AN2" s="24"/>
      <c r="AO2" s="24"/>
      <c r="AP2" s="24"/>
      <c r="AQ2" s="24"/>
      <c r="AR2" s="24"/>
      <c r="AS2" s="24"/>
      <c r="AT2" s="24"/>
    </row>
    <row r="5" spans="2:53" ht="30" customHeight="1" x14ac:dyDescent="0.35">
      <c r="B5" s="15"/>
      <c r="C5" s="15"/>
      <c r="D5" s="27" t="s">
        <v>56</v>
      </c>
      <c r="E5" s="27"/>
      <c r="F5" s="15"/>
      <c r="G5" s="27" t="s">
        <v>57</v>
      </c>
      <c r="H5" s="27"/>
      <c r="I5" s="27"/>
      <c r="J5" s="27"/>
      <c r="K5" s="27"/>
      <c r="L5" s="27"/>
      <c r="M5" s="15"/>
      <c r="N5" s="27" t="s">
        <v>58</v>
      </c>
      <c r="O5" s="27"/>
      <c r="P5" s="15"/>
      <c r="Q5" s="27" t="s">
        <v>59</v>
      </c>
      <c r="R5" s="27"/>
      <c r="S5" s="27"/>
      <c r="T5" s="27"/>
      <c r="U5" s="27"/>
      <c r="V5" s="27"/>
      <c r="W5" s="27"/>
      <c r="X5" s="27"/>
      <c r="Y5" s="27"/>
      <c r="Z5" s="27"/>
      <c r="AA5" s="27"/>
      <c r="AB5" s="27"/>
      <c r="AC5" s="27"/>
      <c r="AD5" s="27"/>
      <c r="AE5" s="27"/>
      <c r="AF5" s="15"/>
      <c r="AG5" s="27" t="s">
        <v>60</v>
      </c>
      <c r="AH5" s="27"/>
      <c r="AI5" s="27"/>
      <c r="AJ5" s="27"/>
      <c r="AK5" s="27"/>
      <c r="AL5" s="27"/>
      <c r="AM5" s="15"/>
      <c r="AN5" s="27" t="s">
        <v>61</v>
      </c>
      <c r="AO5" s="27"/>
      <c r="AP5" s="27"/>
      <c r="AQ5" s="15"/>
      <c r="AR5" s="27" t="s">
        <v>62</v>
      </c>
      <c r="AS5" s="27"/>
      <c r="AT5" s="27"/>
      <c r="AU5" s="15"/>
      <c r="AV5" s="27" t="s">
        <v>63</v>
      </c>
      <c r="AW5" s="27"/>
      <c r="AX5" s="27"/>
      <c r="AY5" s="15"/>
      <c r="AZ5" s="27" t="s">
        <v>64</v>
      </c>
      <c r="BA5" s="27"/>
    </row>
    <row r="6" spans="2:53" ht="33" customHeight="1" x14ac:dyDescent="0.35">
      <c r="B6" t="s">
        <v>13</v>
      </c>
      <c r="C6" s="9" t="s">
        <v>14</v>
      </c>
      <c r="D6" s="12" t="s">
        <v>15</v>
      </c>
      <c r="E6" s="12" t="s">
        <v>16</v>
      </c>
      <c r="G6" s="12" t="s">
        <v>19</v>
      </c>
      <c r="H6" s="12" t="s">
        <v>20</v>
      </c>
      <c r="I6" s="12" t="s">
        <v>21</v>
      </c>
      <c r="J6" s="12" t="s">
        <v>22</v>
      </c>
      <c r="K6" s="12" t="s">
        <v>23</v>
      </c>
      <c r="L6" s="12" t="s">
        <v>24</v>
      </c>
      <c r="N6" s="12" t="s">
        <v>25</v>
      </c>
      <c r="O6" s="12" t="s">
        <v>26</v>
      </c>
      <c r="Q6" s="12" t="s">
        <v>27</v>
      </c>
      <c r="R6" s="12" t="s">
        <v>28</v>
      </c>
      <c r="S6" s="12" t="s">
        <v>29</v>
      </c>
      <c r="T6" s="12" t="s">
        <v>30</v>
      </c>
      <c r="U6" s="12" t="s">
        <v>31</v>
      </c>
      <c r="V6" s="12" t="s">
        <v>32</v>
      </c>
      <c r="W6" s="12" t="s">
        <v>33</v>
      </c>
      <c r="X6" s="12" t="s">
        <v>34</v>
      </c>
      <c r="Y6" s="12" t="s">
        <v>35</v>
      </c>
      <c r="Z6" s="12" t="s">
        <v>36</v>
      </c>
      <c r="AA6" s="12" t="s">
        <v>37</v>
      </c>
      <c r="AB6" s="12" t="s">
        <v>38</v>
      </c>
      <c r="AC6" s="12" t="s">
        <v>39</v>
      </c>
      <c r="AD6" s="12" t="s">
        <v>40</v>
      </c>
      <c r="AE6" s="12" t="s">
        <v>41</v>
      </c>
      <c r="AG6" s="12" t="s">
        <v>42</v>
      </c>
      <c r="AH6" s="12" t="s">
        <v>43</v>
      </c>
      <c r="AI6" s="12" t="s">
        <v>44</v>
      </c>
      <c r="AJ6" s="12" t="s">
        <v>45</v>
      </c>
      <c r="AK6" s="12" t="s">
        <v>46</v>
      </c>
      <c r="AL6" s="12" t="s">
        <v>47</v>
      </c>
      <c r="AN6" s="12" t="s">
        <v>48</v>
      </c>
      <c r="AO6" s="12" t="s">
        <v>49</v>
      </c>
      <c r="AP6" s="12" t="s">
        <v>50</v>
      </c>
      <c r="AR6" s="12" t="s">
        <v>51</v>
      </c>
      <c r="AS6" s="12" t="s">
        <v>52</v>
      </c>
      <c r="AT6" s="12" t="s">
        <v>53</v>
      </c>
      <c r="AV6" s="12" t="s">
        <v>51</v>
      </c>
      <c r="AW6" s="12" t="s">
        <v>52</v>
      </c>
      <c r="AX6" s="12" t="s">
        <v>53</v>
      </c>
      <c r="AZ6" s="12" t="s">
        <v>54</v>
      </c>
      <c r="BA6" s="12" t="s">
        <v>55</v>
      </c>
    </row>
    <row r="7" spans="2:53" ht="30" customHeight="1" x14ac:dyDescent="0.35">
      <c r="B7" s="10" t="s">
        <v>17</v>
      </c>
      <c r="C7" s="10">
        <v>2053</v>
      </c>
      <c r="D7" s="10">
        <v>938</v>
      </c>
      <c r="E7" s="10">
        <v>1112</v>
      </c>
      <c r="F7" s="10"/>
      <c r="G7" s="10">
        <v>192</v>
      </c>
      <c r="H7" s="10">
        <v>236</v>
      </c>
      <c r="I7" s="10">
        <v>325</v>
      </c>
      <c r="J7" s="10">
        <v>380</v>
      </c>
      <c r="K7" s="10">
        <v>348</v>
      </c>
      <c r="L7" s="10">
        <v>572</v>
      </c>
      <c r="M7" s="10"/>
      <c r="N7" s="10">
        <v>1161</v>
      </c>
      <c r="O7" s="10">
        <v>892</v>
      </c>
      <c r="P7" s="10"/>
      <c r="Q7" s="10">
        <v>175</v>
      </c>
      <c r="R7" s="10">
        <v>152</v>
      </c>
      <c r="S7" s="10">
        <v>180</v>
      </c>
      <c r="T7" s="10">
        <v>273</v>
      </c>
      <c r="U7" s="10">
        <v>217</v>
      </c>
      <c r="V7" s="10">
        <v>227</v>
      </c>
      <c r="W7" s="10">
        <v>175</v>
      </c>
      <c r="X7" s="10">
        <v>143</v>
      </c>
      <c r="Y7" s="10">
        <v>108</v>
      </c>
      <c r="Z7" s="10">
        <v>153</v>
      </c>
      <c r="AA7" s="10">
        <v>79</v>
      </c>
      <c r="AB7" s="10">
        <v>54</v>
      </c>
      <c r="AC7" s="10">
        <v>25</v>
      </c>
      <c r="AD7" s="10">
        <v>17</v>
      </c>
      <c r="AE7" s="10">
        <v>34</v>
      </c>
      <c r="AF7" s="10"/>
      <c r="AG7" s="10">
        <v>204</v>
      </c>
      <c r="AH7" s="10">
        <v>344</v>
      </c>
      <c r="AI7" s="10">
        <v>158</v>
      </c>
      <c r="AJ7" s="10">
        <v>186</v>
      </c>
      <c r="AK7" s="10">
        <v>197</v>
      </c>
      <c r="AL7" s="10">
        <v>511</v>
      </c>
      <c r="AM7" s="10"/>
      <c r="AN7" s="10">
        <v>571</v>
      </c>
      <c r="AO7" s="10">
        <v>447</v>
      </c>
      <c r="AP7" s="10">
        <v>778</v>
      </c>
      <c r="AQ7" s="10"/>
      <c r="AR7" s="10">
        <v>150</v>
      </c>
      <c r="AS7" s="10">
        <v>698</v>
      </c>
      <c r="AT7" s="10">
        <v>1093</v>
      </c>
      <c r="AU7" s="10"/>
      <c r="AV7" s="10">
        <v>166</v>
      </c>
      <c r="AW7" s="10">
        <v>999</v>
      </c>
      <c r="AX7" s="10">
        <v>770</v>
      </c>
      <c r="AY7" s="10"/>
      <c r="AZ7" s="10">
        <v>1177</v>
      </c>
      <c r="BA7" s="10">
        <v>876</v>
      </c>
    </row>
    <row r="8" spans="2:53" ht="30" customHeight="1" x14ac:dyDescent="0.35">
      <c r="B8" s="11" t="s">
        <v>18</v>
      </c>
      <c r="C8" s="11">
        <v>2053</v>
      </c>
      <c r="D8" s="11">
        <v>974</v>
      </c>
      <c r="E8" s="11">
        <v>1075</v>
      </c>
      <c r="F8" s="11"/>
      <c r="G8" s="11">
        <v>212</v>
      </c>
      <c r="H8" s="11">
        <v>302</v>
      </c>
      <c r="I8" s="11">
        <v>326</v>
      </c>
      <c r="J8" s="11">
        <v>348</v>
      </c>
      <c r="K8" s="11">
        <v>329</v>
      </c>
      <c r="L8" s="11">
        <v>535</v>
      </c>
      <c r="M8" s="11"/>
      <c r="N8" s="11">
        <v>815</v>
      </c>
      <c r="O8" s="11">
        <v>1238</v>
      </c>
      <c r="P8" s="11"/>
      <c r="Q8" s="11">
        <v>198</v>
      </c>
      <c r="R8" s="11">
        <v>168</v>
      </c>
      <c r="S8" s="11">
        <v>195</v>
      </c>
      <c r="T8" s="11">
        <v>305</v>
      </c>
      <c r="U8" s="11">
        <v>213</v>
      </c>
      <c r="V8" s="11">
        <v>216</v>
      </c>
      <c r="W8" s="11">
        <v>164</v>
      </c>
      <c r="X8" s="11">
        <v>141</v>
      </c>
      <c r="Y8" s="11">
        <v>99</v>
      </c>
      <c r="Z8" s="11">
        <v>138</v>
      </c>
      <c r="AA8" s="11">
        <v>69</v>
      </c>
      <c r="AB8" s="11">
        <v>45</v>
      </c>
      <c r="AC8" s="11">
        <v>22</v>
      </c>
      <c r="AD8" s="11">
        <v>15</v>
      </c>
      <c r="AE8" s="11">
        <v>27</v>
      </c>
      <c r="AF8" s="11"/>
      <c r="AG8" s="11">
        <v>192</v>
      </c>
      <c r="AH8" s="11">
        <v>330</v>
      </c>
      <c r="AI8" s="11">
        <v>179</v>
      </c>
      <c r="AJ8" s="11">
        <v>173</v>
      </c>
      <c r="AK8" s="11">
        <v>196</v>
      </c>
      <c r="AL8" s="11">
        <v>533</v>
      </c>
      <c r="AM8" s="11"/>
      <c r="AN8" s="11">
        <v>569</v>
      </c>
      <c r="AO8" s="11">
        <v>467</v>
      </c>
      <c r="AP8" s="11">
        <v>751</v>
      </c>
      <c r="AQ8" s="11"/>
      <c r="AR8" s="11">
        <v>162</v>
      </c>
      <c r="AS8" s="11">
        <v>689</v>
      </c>
      <c r="AT8" s="11">
        <v>1078</v>
      </c>
      <c r="AU8" s="11"/>
      <c r="AV8" s="11">
        <v>182</v>
      </c>
      <c r="AW8" s="11">
        <v>976</v>
      </c>
      <c r="AX8" s="11">
        <v>765</v>
      </c>
      <c r="AY8" s="11"/>
      <c r="AZ8" s="11">
        <v>1171</v>
      </c>
      <c r="BA8" s="11">
        <v>882</v>
      </c>
    </row>
    <row r="9" spans="2:53" x14ac:dyDescent="0.35">
      <c r="B9" s="18" t="s">
        <v>154</v>
      </c>
      <c r="C9" s="17">
        <v>0.19170592226375699</v>
      </c>
      <c r="D9" s="17">
        <v>0.218405016698279</v>
      </c>
      <c r="E9" s="17">
        <v>0.16661431015223499</v>
      </c>
      <c r="F9" s="17"/>
      <c r="G9" s="17">
        <v>0.27043635251092801</v>
      </c>
      <c r="H9" s="17">
        <v>0.21573717198829501</v>
      </c>
      <c r="I9" s="17">
        <v>0.21044289699506299</v>
      </c>
      <c r="J9" s="17">
        <v>0.18066852606035</v>
      </c>
      <c r="K9" s="17">
        <v>0.140547453132366</v>
      </c>
      <c r="L9" s="17">
        <v>0.174219078578596</v>
      </c>
      <c r="M9" s="17"/>
      <c r="N9" s="17">
        <v>0.222914231953147</v>
      </c>
      <c r="O9" s="17">
        <v>0.17116087160090501</v>
      </c>
      <c r="P9" s="17"/>
      <c r="Q9" s="17">
        <v>0.25676678950335502</v>
      </c>
      <c r="R9" s="17">
        <v>0.15248377778896799</v>
      </c>
      <c r="S9" s="17">
        <v>0.14658086302047099</v>
      </c>
      <c r="T9" s="17">
        <v>0.15040504744997199</v>
      </c>
      <c r="U9" s="17">
        <v>0.214055918024432</v>
      </c>
      <c r="V9" s="17">
        <v>0.180173708322133</v>
      </c>
      <c r="W9" s="17">
        <v>0.19874454620580401</v>
      </c>
      <c r="X9" s="17">
        <v>0.165767791842692</v>
      </c>
      <c r="Y9" s="17">
        <v>0.25138975910831102</v>
      </c>
      <c r="Z9" s="17">
        <v>0.26638247387585301</v>
      </c>
      <c r="AA9" s="17">
        <v>0.15511565511058401</v>
      </c>
      <c r="AB9" s="17">
        <v>0.210785432706625</v>
      </c>
      <c r="AC9" s="17">
        <v>0.20224747442207799</v>
      </c>
      <c r="AD9" s="17">
        <v>0.31001701410382299</v>
      </c>
      <c r="AE9" s="17">
        <v>0.21125123478456501</v>
      </c>
      <c r="AF9" s="17"/>
      <c r="AG9" s="17">
        <v>0.31056148612709999</v>
      </c>
      <c r="AH9" s="17">
        <v>0.121999701581557</v>
      </c>
      <c r="AI9" s="17">
        <v>0.31318397647156099</v>
      </c>
      <c r="AJ9" s="17">
        <v>0.31663811703189199</v>
      </c>
      <c r="AK9" s="17">
        <v>0.16652264913721199</v>
      </c>
      <c r="AL9" s="17">
        <v>0.117820363897204</v>
      </c>
      <c r="AM9" s="17"/>
      <c r="AN9" s="17">
        <v>0.272510978168375</v>
      </c>
      <c r="AO9" s="17">
        <v>0.17866987606243101</v>
      </c>
      <c r="AP9" s="17">
        <v>0.17870399607044599</v>
      </c>
      <c r="AQ9" s="17"/>
      <c r="AR9" s="17">
        <v>0.57686156744171202</v>
      </c>
      <c r="AS9" s="17">
        <v>0.25321483537866102</v>
      </c>
      <c r="AT9" s="17">
        <v>0.11169239822827701</v>
      </c>
      <c r="AU9" s="17"/>
      <c r="AV9" s="17">
        <v>0.55229779940746404</v>
      </c>
      <c r="AW9" s="17">
        <v>0.20532387823654699</v>
      </c>
      <c r="AX9" s="17">
        <v>0.11330869695641201</v>
      </c>
      <c r="AY9" s="17"/>
      <c r="AZ9" s="17">
        <v>0.226911783099154</v>
      </c>
      <c r="BA9" s="17">
        <v>0.144992268493842</v>
      </c>
    </row>
    <row r="10" spans="2:53" x14ac:dyDescent="0.35">
      <c r="B10" s="18" t="s">
        <v>155</v>
      </c>
      <c r="C10" s="17">
        <v>0.52232611633195702</v>
      </c>
      <c r="D10" s="17">
        <v>0.52993002444704096</v>
      </c>
      <c r="E10" s="17">
        <v>0.51730506122840003</v>
      </c>
      <c r="F10" s="17"/>
      <c r="G10" s="17">
        <v>0.439976379938465</v>
      </c>
      <c r="H10" s="17">
        <v>0.48854252928915598</v>
      </c>
      <c r="I10" s="17">
        <v>0.497294641747975</v>
      </c>
      <c r="J10" s="17">
        <v>0.514140476126284</v>
      </c>
      <c r="K10" s="17">
        <v>0.55903840816056605</v>
      </c>
      <c r="L10" s="17">
        <v>0.57198869910611705</v>
      </c>
      <c r="M10" s="17"/>
      <c r="N10" s="17">
        <v>0.51131806310903405</v>
      </c>
      <c r="O10" s="17">
        <v>0.529572936599227</v>
      </c>
      <c r="P10" s="17"/>
      <c r="Q10" s="17">
        <v>0.36301397693188497</v>
      </c>
      <c r="R10" s="17">
        <v>0.47877363395181799</v>
      </c>
      <c r="S10" s="17">
        <v>0.535393802558777</v>
      </c>
      <c r="T10" s="17">
        <v>0.56637245479708898</v>
      </c>
      <c r="U10" s="17">
        <v>0.51853856253363895</v>
      </c>
      <c r="V10" s="17">
        <v>0.49469955165505197</v>
      </c>
      <c r="W10" s="17">
        <v>0.554171718261388</v>
      </c>
      <c r="X10" s="17">
        <v>0.62384512266324899</v>
      </c>
      <c r="Y10" s="17">
        <v>0.56079997869636999</v>
      </c>
      <c r="Z10" s="17">
        <v>0.49265633981040502</v>
      </c>
      <c r="AA10" s="17">
        <v>0.61681776291559698</v>
      </c>
      <c r="AB10" s="17">
        <v>0.53228348105384804</v>
      </c>
      <c r="AC10" s="17">
        <v>0.60234213328571595</v>
      </c>
      <c r="AD10" s="17">
        <v>0.44168239051133101</v>
      </c>
      <c r="AE10" s="17">
        <v>0.56833783111388703</v>
      </c>
      <c r="AF10" s="17"/>
      <c r="AG10" s="17">
        <v>0.55710030894079199</v>
      </c>
      <c r="AH10" s="17">
        <v>0.52727194501280505</v>
      </c>
      <c r="AI10" s="17">
        <v>0.47946156374147703</v>
      </c>
      <c r="AJ10" s="17">
        <v>0.532072284283442</v>
      </c>
      <c r="AK10" s="17">
        <v>0.60008847535932197</v>
      </c>
      <c r="AL10" s="17">
        <v>0.49632094950851802</v>
      </c>
      <c r="AM10" s="17"/>
      <c r="AN10" s="17">
        <v>0.535229234085419</v>
      </c>
      <c r="AO10" s="17">
        <v>0.53827488437369297</v>
      </c>
      <c r="AP10" s="17">
        <v>0.52790389355827105</v>
      </c>
      <c r="AQ10" s="17"/>
      <c r="AR10" s="17">
        <v>0.30903711160761099</v>
      </c>
      <c r="AS10" s="17">
        <v>0.63015760610419802</v>
      </c>
      <c r="AT10" s="17">
        <v>0.52190150053650197</v>
      </c>
      <c r="AU10" s="17"/>
      <c r="AV10" s="17">
        <v>0.37739464755812602</v>
      </c>
      <c r="AW10" s="17">
        <v>0.62836114562881895</v>
      </c>
      <c r="AX10" s="17">
        <v>0.47538392941879798</v>
      </c>
      <c r="AY10" s="17"/>
      <c r="AZ10" s="17">
        <v>0.53368693302699</v>
      </c>
      <c r="BA10" s="17">
        <v>0.50725177231530205</v>
      </c>
    </row>
    <row r="11" spans="2:53" x14ac:dyDescent="0.35">
      <c r="B11" s="18" t="s">
        <v>156</v>
      </c>
      <c r="C11" s="17">
        <v>0.185075595432377</v>
      </c>
      <c r="D11" s="17">
        <v>0.18152986217946299</v>
      </c>
      <c r="E11" s="17">
        <v>0.18696253877636301</v>
      </c>
      <c r="F11" s="17"/>
      <c r="G11" s="17">
        <v>0.16387085942753599</v>
      </c>
      <c r="H11" s="17">
        <v>0.19767321127288201</v>
      </c>
      <c r="I11" s="17">
        <v>0.229280209465579</v>
      </c>
      <c r="J11" s="17">
        <v>0.191144270505053</v>
      </c>
      <c r="K11" s="17">
        <v>0.193157881724136</v>
      </c>
      <c r="L11" s="17">
        <v>0.150552273234384</v>
      </c>
      <c r="M11" s="17"/>
      <c r="N11" s="17">
        <v>0.18171057938068</v>
      </c>
      <c r="O11" s="17">
        <v>0.187290852392831</v>
      </c>
      <c r="P11" s="17"/>
      <c r="Q11" s="17">
        <v>0.19688291316890599</v>
      </c>
      <c r="R11" s="17">
        <v>0.241951361061091</v>
      </c>
      <c r="S11" s="17">
        <v>0.175785220832266</v>
      </c>
      <c r="T11" s="17">
        <v>0.19252932551797</v>
      </c>
      <c r="U11" s="17">
        <v>0.175857265455301</v>
      </c>
      <c r="V11" s="17">
        <v>0.184697463353964</v>
      </c>
      <c r="W11" s="17">
        <v>0.15632310047164899</v>
      </c>
      <c r="X11" s="17">
        <v>0.18056932265275899</v>
      </c>
      <c r="Y11" s="17">
        <v>0.146744020527902</v>
      </c>
      <c r="Z11" s="17">
        <v>0.20668482821921899</v>
      </c>
      <c r="AA11" s="17">
        <v>0.20002712502981701</v>
      </c>
      <c r="AB11" s="17">
        <v>0.208003699524654</v>
      </c>
      <c r="AC11" s="17">
        <v>0.195410392292205</v>
      </c>
      <c r="AD11" s="17">
        <v>0.15606459263362099</v>
      </c>
      <c r="AE11" s="17">
        <v>0.14962264376739001</v>
      </c>
      <c r="AF11" s="17"/>
      <c r="AG11" s="17">
        <v>8.3585232920858399E-2</v>
      </c>
      <c r="AH11" s="17">
        <v>0.28203464004127599</v>
      </c>
      <c r="AI11" s="17">
        <v>0.13973813533984999</v>
      </c>
      <c r="AJ11" s="17">
        <v>0.104496847830537</v>
      </c>
      <c r="AK11" s="17">
        <v>0.141837946873073</v>
      </c>
      <c r="AL11" s="17">
        <v>0.246449749877932</v>
      </c>
      <c r="AM11" s="17"/>
      <c r="AN11" s="17">
        <v>0.11956216577621499</v>
      </c>
      <c r="AO11" s="17">
        <v>0.16792491756272199</v>
      </c>
      <c r="AP11" s="17">
        <v>0.22837967095215</v>
      </c>
      <c r="AQ11" s="17"/>
      <c r="AR11" s="17">
        <v>7.1662586830748498E-2</v>
      </c>
      <c r="AS11" s="17">
        <v>6.0341233165409999E-2</v>
      </c>
      <c r="AT11" s="17">
        <v>0.29906560556511302</v>
      </c>
      <c r="AU11" s="17"/>
      <c r="AV11" s="17">
        <v>3.8277036353076097E-2</v>
      </c>
      <c r="AW11" s="17">
        <v>0.110556308342348</v>
      </c>
      <c r="AX11" s="17">
        <v>0.33754206420813299</v>
      </c>
      <c r="AY11" s="17"/>
      <c r="AZ11" s="17">
        <v>0.167513017871908</v>
      </c>
      <c r="BA11" s="17">
        <v>0.20837887926067999</v>
      </c>
    </row>
    <row r="12" spans="2:53" x14ac:dyDescent="0.35">
      <c r="B12" s="18" t="s">
        <v>130</v>
      </c>
      <c r="C12" s="19">
        <v>0.100892365971909</v>
      </c>
      <c r="D12" s="19">
        <v>7.0135096675217501E-2</v>
      </c>
      <c r="E12" s="19">
        <v>0.12911808984300199</v>
      </c>
      <c r="F12" s="19"/>
      <c r="G12" s="19">
        <v>0.12571640812307</v>
      </c>
      <c r="H12" s="19">
        <v>9.8047087449667003E-2</v>
      </c>
      <c r="I12" s="19">
        <v>6.2982251791383795E-2</v>
      </c>
      <c r="J12" s="19">
        <v>0.114046727308314</v>
      </c>
      <c r="K12" s="19">
        <v>0.10725625698293099</v>
      </c>
      <c r="L12" s="19">
        <v>0.103239949080903</v>
      </c>
      <c r="M12" s="19"/>
      <c r="N12" s="19">
        <v>8.4057125557139595E-2</v>
      </c>
      <c r="O12" s="19">
        <v>0.11197533940703699</v>
      </c>
      <c r="P12" s="19"/>
      <c r="Q12" s="19">
        <v>0.18333632039585299</v>
      </c>
      <c r="R12" s="19">
        <v>0.126791227198123</v>
      </c>
      <c r="S12" s="19">
        <v>0.14224011358848601</v>
      </c>
      <c r="T12" s="19">
        <v>9.06931722349687E-2</v>
      </c>
      <c r="U12" s="19">
        <v>9.1548253986628594E-2</v>
      </c>
      <c r="V12" s="19">
        <v>0.14042927666885099</v>
      </c>
      <c r="W12" s="19">
        <v>9.0760635061159403E-2</v>
      </c>
      <c r="X12" s="19">
        <v>2.9817762841299899E-2</v>
      </c>
      <c r="Y12" s="19">
        <v>4.1066241667418103E-2</v>
      </c>
      <c r="Z12" s="19">
        <v>3.4276358094523098E-2</v>
      </c>
      <c r="AA12" s="19">
        <v>2.8039456944001499E-2</v>
      </c>
      <c r="AB12" s="19">
        <v>4.8927386714872602E-2</v>
      </c>
      <c r="AC12" s="19">
        <v>0</v>
      </c>
      <c r="AD12" s="19">
        <v>9.2236002751225996E-2</v>
      </c>
      <c r="AE12" s="19">
        <v>7.0788290334157997E-2</v>
      </c>
      <c r="AF12" s="19"/>
      <c r="AG12" s="19">
        <v>4.8752972011249299E-2</v>
      </c>
      <c r="AH12" s="19">
        <v>6.8693713364361905E-2</v>
      </c>
      <c r="AI12" s="19">
        <v>6.76163244471117E-2</v>
      </c>
      <c r="AJ12" s="19">
        <v>4.6792750854129699E-2</v>
      </c>
      <c r="AK12" s="19">
        <v>9.1550928630392894E-2</v>
      </c>
      <c r="AL12" s="19">
        <v>0.13940893671634599</v>
      </c>
      <c r="AM12" s="19"/>
      <c r="AN12" s="19">
        <v>7.2697621969991397E-2</v>
      </c>
      <c r="AO12" s="19">
        <v>0.115130322001154</v>
      </c>
      <c r="AP12" s="19">
        <v>6.5012439419133594E-2</v>
      </c>
      <c r="AQ12" s="19"/>
      <c r="AR12" s="19">
        <v>4.24387341199279E-2</v>
      </c>
      <c r="AS12" s="19">
        <v>5.6286325351730997E-2</v>
      </c>
      <c r="AT12" s="19">
        <v>6.7340495670108302E-2</v>
      </c>
      <c r="AU12" s="19"/>
      <c r="AV12" s="19">
        <v>3.2030516681333797E-2</v>
      </c>
      <c r="AW12" s="19">
        <v>5.57586677922862E-2</v>
      </c>
      <c r="AX12" s="19">
        <v>7.3765309416657002E-2</v>
      </c>
      <c r="AY12" s="19"/>
      <c r="AZ12" s="19">
        <v>7.1888266001947004E-2</v>
      </c>
      <c r="BA12" s="19">
        <v>0.13937707993017701</v>
      </c>
    </row>
    <row r="13" spans="2:53" x14ac:dyDescent="0.35">
      <c r="B13" s="16"/>
    </row>
    <row r="14" spans="2:53" x14ac:dyDescent="0.35">
      <c r="B14" t="s">
        <v>87</v>
      </c>
    </row>
    <row r="15" spans="2:53" x14ac:dyDescent="0.35">
      <c r="B15" t="s">
        <v>88</v>
      </c>
    </row>
    <row r="17" spans="2:2" x14ac:dyDescent="0.35">
      <c r="B17" s="8" t="str">
        <f>HYPERLINK("#'Contents'!A1", "Return to Contents")</f>
        <v>Return to Contents</v>
      </c>
    </row>
  </sheetData>
  <mergeCells count="10">
    <mergeCell ref="AN5:AP5"/>
    <mergeCell ref="AR5:AT5"/>
    <mergeCell ref="AV5:AX5"/>
    <mergeCell ref="AZ5:BA5"/>
    <mergeCell ref="D2:AT2"/>
    <mergeCell ref="D5:E5"/>
    <mergeCell ref="G5:L5"/>
    <mergeCell ref="N5:O5"/>
    <mergeCell ref="Q5:AE5"/>
    <mergeCell ref="AG5:AL5"/>
  </mergeCells>
  <pageMargins left="0.7" right="0.7" top="0.75" bottom="0.75" header="0.3" footer="0.3"/>
  <pageSetup paperSize="9" orientation="portrait" horizontalDpi="300" verticalDpi="300"/>
  <drawing r:id="rId1"/>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B00-000000000000}">
  <dimension ref="B2:BA17"/>
  <sheetViews>
    <sheetView showGridLines="0" workbookViewId="0">
      <pane xSplit="2" topLeftCell="R1" activePane="topRight" state="frozen"/>
      <selection activeCell="B19" sqref="B19"/>
      <selection pane="topRight" activeCell="Y6" sqref="Y6:AE8"/>
    </sheetView>
  </sheetViews>
  <sheetFormatPr defaultColWidth="11.54296875" defaultRowHeight="14.5" x14ac:dyDescent="0.35"/>
  <cols>
    <col min="2" max="2" width="25.6328125" customWidth="1"/>
    <col min="3" max="5" width="10.6328125" customWidth="1"/>
    <col min="6" max="6" width="2.1796875" customWidth="1"/>
    <col min="7" max="12" width="10.6328125" customWidth="1"/>
    <col min="13" max="13" width="2.1796875" customWidth="1"/>
    <col min="14" max="15" width="10.6328125" customWidth="1"/>
    <col min="16" max="16" width="2.1796875" customWidth="1"/>
    <col min="17" max="31" width="10.6328125" customWidth="1"/>
    <col min="32" max="32" width="2.1796875" customWidth="1"/>
    <col min="33" max="38" width="10.6328125" customWidth="1"/>
    <col min="39" max="39" width="2.1796875" customWidth="1"/>
    <col min="40" max="42" width="10.6328125" customWidth="1"/>
    <col min="43" max="43" width="2.1796875" customWidth="1"/>
    <col min="44" max="46" width="10.6328125" customWidth="1"/>
    <col min="47" max="47" width="2.1796875" customWidth="1"/>
    <col min="48" max="50" width="10.6328125" customWidth="1"/>
    <col min="51" max="51" width="2.1796875" customWidth="1"/>
    <col min="52" max="53" width="10.6328125" customWidth="1"/>
    <col min="54" max="54" width="2.1796875" customWidth="1"/>
  </cols>
  <sheetData>
    <row r="2" spans="2:53" ht="40" customHeight="1" x14ac:dyDescent="0.35">
      <c r="D2" s="28" t="s">
        <v>167</v>
      </c>
      <c r="E2" s="24"/>
      <c r="F2" s="24"/>
      <c r="G2" s="24"/>
      <c r="H2" s="24"/>
      <c r="I2" s="24"/>
      <c r="J2" s="24"/>
      <c r="K2" s="24"/>
      <c r="L2" s="24"/>
      <c r="M2" s="24"/>
      <c r="N2" s="24"/>
      <c r="O2" s="24"/>
      <c r="P2" s="24"/>
      <c r="Q2" s="24"/>
      <c r="R2" s="24"/>
      <c r="S2" s="24"/>
      <c r="T2" s="24"/>
      <c r="U2" s="24"/>
      <c r="V2" s="24"/>
      <c r="W2" s="24"/>
      <c r="X2" s="24"/>
      <c r="Y2" s="24"/>
      <c r="Z2" s="24"/>
      <c r="AA2" s="24"/>
      <c r="AB2" s="24"/>
      <c r="AC2" s="24"/>
      <c r="AD2" s="24"/>
      <c r="AE2" s="24"/>
      <c r="AF2" s="24"/>
      <c r="AG2" s="24"/>
      <c r="AH2" s="24"/>
      <c r="AI2" s="24"/>
      <c r="AJ2" s="24"/>
      <c r="AK2" s="24"/>
      <c r="AL2" s="24"/>
      <c r="AM2" s="24"/>
      <c r="AN2" s="24"/>
      <c r="AO2" s="24"/>
      <c r="AP2" s="24"/>
      <c r="AQ2" s="24"/>
      <c r="AR2" s="24"/>
      <c r="AS2" s="24"/>
      <c r="AT2" s="24"/>
    </row>
    <row r="5" spans="2:53" ht="30" customHeight="1" x14ac:dyDescent="0.35">
      <c r="B5" s="15"/>
      <c r="C5" s="15"/>
      <c r="D5" s="27" t="s">
        <v>56</v>
      </c>
      <c r="E5" s="27"/>
      <c r="F5" s="15"/>
      <c r="G5" s="27" t="s">
        <v>57</v>
      </c>
      <c r="H5" s="27"/>
      <c r="I5" s="27"/>
      <c r="J5" s="27"/>
      <c r="K5" s="27"/>
      <c r="L5" s="27"/>
      <c r="M5" s="15"/>
      <c r="N5" s="27" t="s">
        <v>58</v>
      </c>
      <c r="O5" s="27"/>
      <c r="P5" s="15"/>
      <c r="Q5" s="27" t="s">
        <v>59</v>
      </c>
      <c r="R5" s="27"/>
      <c r="S5" s="27"/>
      <c r="T5" s="27"/>
      <c r="U5" s="27"/>
      <c r="V5" s="27"/>
      <c r="W5" s="27"/>
      <c r="X5" s="27"/>
      <c r="Y5" s="27"/>
      <c r="Z5" s="27"/>
      <c r="AA5" s="27"/>
      <c r="AB5" s="27"/>
      <c r="AC5" s="27"/>
      <c r="AD5" s="27"/>
      <c r="AE5" s="27"/>
      <c r="AF5" s="15"/>
      <c r="AG5" s="27" t="s">
        <v>60</v>
      </c>
      <c r="AH5" s="27"/>
      <c r="AI5" s="27"/>
      <c r="AJ5" s="27"/>
      <c r="AK5" s="27"/>
      <c r="AL5" s="27"/>
      <c r="AM5" s="15"/>
      <c r="AN5" s="27" t="s">
        <v>61</v>
      </c>
      <c r="AO5" s="27"/>
      <c r="AP5" s="27"/>
      <c r="AQ5" s="15"/>
      <c r="AR5" s="27" t="s">
        <v>62</v>
      </c>
      <c r="AS5" s="27"/>
      <c r="AT5" s="27"/>
      <c r="AU5" s="15"/>
      <c r="AV5" s="27" t="s">
        <v>63</v>
      </c>
      <c r="AW5" s="27"/>
      <c r="AX5" s="27"/>
      <c r="AY5" s="15"/>
      <c r="AZ5" s="27" t="s">
        <v>64</v>
      </c>
      <c r="BA5" s="27"/>
    </row>
    <row r="6" spans="2:53" ht="33" customHeight="1" x14ac:dyDescent="0.35">
      <c r="B6" t="s">
        <v>13</v>
      </c>
      <c r="C6" s="9" t="s">
        <v>14</v>
      </c>
      <c r="D6" s="12" t="s">
        <v>15</v>
      </c>
      <c r="E6" s="12" t="s">
        <v>16</v>
      </c>
      <c r="G6" s="12" t="s">
        <v>19</v>
      </c>
      <c r="H6" s="12" t="s">
        <v>20</v>
      </c>
      <c r="I6" s="12" t="s">
        <v>21</v>
      </c>
      <c r="J6" s="12" t="s">
        <v>22</v>
      </c>
      <c r="K6" s="12" t="s">
        <v>23</v>
      </c>
      <c r="L6" s="12" t="s">
        <v>24</v>
      </c>
      <c r="N6" s="12" t="s">
        <v>25</v>
      </c>
      <c r="O6" s="12" t="s">
        <v>26</v>
      </c>
      <c r="Q6" s="12" t="s">
        <v>27</v>
      </c>
      <c r="R6" s="12" t="s">
        <v>28</v>
      </c>
      <c r="S6" s="12" t="s">
        <v>29</v>
      </c>
      <c r="T6" s="12" t="s">
        <v>30</v>
      </c>
      <c r="U6" s="12" t="s">
        <v>31</v>
      </c>
      <c r="V6" s="12" t="s">
        <v>32</v>
      </c>
      <c r="W6" s="12" t="s">
        <v>33</v>
      </c>
      <c r="X6" s="12" t="s">
        <v>34</v>
      </c>
      <c r="Y6" s="12" t="s">
        <v>35</v>
      </c>
      <c r="Z6" s="12" t="s">
        <v>36</v>
      </c>
      <c r="AA6" s="12" t="s">
        <v>37</v>
      </c>
      <c r="AB6" s="12" t="s">
        <v>38</v>
      </c>
      <c r="AC6" s="12" t="s">
        <v>39</v>
      </c>
      <c r="AD6" s="12" t="s">
        <v>40</v>
      </c>
      <c r="AE6" s="12" t="s">
        <v>41</v>
      </c>
      <c r="AG6" s="12" t="s">
        <v>42</v>
      </c>
      <c r="AH6" s="12" t="s">
        <v>43</v>
      </c>
      <c r="AI6" s="12" t="s">
        <v>44</v>
      </c>
      <c r="AJ6" s="12" t="s">
        <v>45</v>
      </c>
      <c r="AK6" s="12" t="s">
        <v>46</v>
      </c>
      <c r="AL6" s="12" t="s">
        <v>47</v>
      </c>
      <c r="AN6" s="12" t="s">
        <v>48</v>
      </c>
      <c r="AO6" s="12" t="s">
        <v>49</v>
      </c>
      <c r="AP6" s="12" t="s">
        <v>50</v>
      </c>
      <c r="AR6" s="12" t="s">
        <v>51</v>
      </c>
      <c r="AS6" s="12" t="s">
        <v>52</v>
      </c>
      <c r="AT6" s="12" t="s">
        <v>53</v>
      </c>
      <c r="AV6" s="12" t="s">
        <v>51</v>
      </c>
      <c r="AW6" s="12" t="s">
        <v>52</v>
      </c>
      <c r="AX6" s="12" t="s">
        <v>53</v>
      </c>
      <c r="AZ6" s="12" t="s">
        <v>54</v>
      </c>
      <c r="BA6" s="12" t="s">
        <v>55</v>
      </c>
    </row>
    <row r="7" spans="2:53" ht="30" customHeight="1" x14ac:dyDescent="0.35">
      <c r="B7" s="10" t="s">
        <v>17</v>
      </c>
      <c r="C7" s="10">
        <v>2053</v>
      </c>
      <c r="D7" s="10">
        <v>938</v>
      </c>
      <c r="E7" s="10">
        <v>1112</v>
      </c>
      <c r="F7" s="10"/>
      <c r="G7" s="10">
        <v>192</v>
      </c>
      <c r="H7" s="10">
        <v>236</v>
      </c>
      <c r="I7" s="10">
        <v>325</v>
      </c>
      <c r="J7" s="10">
        <v>380</v>
      </c>
      <c r="K7" s="10">
        <v>348</v>
      </c>
      <c r="L7" s="10">
        <v>572</v>
      </c>
      <c r="M7" s="10"/>
      <c r="N7" s="10">
        <v>1161</v>
      </c>
      <c r="O7" s="10">
        <v>892</v>
      </c>
      <c r="P7" s="10"/>
      <c r="Q7" s="10">
        <v>175</v>
      </c>
      <c r="R7" s="10">
        <v>152</v>
      </c>
      <c r="S7" s="10">
        <v>180</v>
      </c>
      <c r="T7" s="10">
        <v>273</v>
      </c>
      <c r="U7" s="10">
        <v>217</v>
      </c>
      <c r="V7" s="10">
        <v>227</v>
      </c>
      <c r="W7" s="10">
        <v>175</v>
      </c>
      <c r="X7" s="10">
        <v>143</v>
      </c>
      <c r="Y7" s="10">
        <v>108</v>
      </c>
      <c r="Z7" s="10">
        <v>153</v>
      </c>
      <c r="AA7" s="10">
        <v>79</v>
      </c>
      <c r="AB7" s="10">
        <v>54</v>
      </c>
      <c r="AC7" s="10">
        <v>25</v>
      </c>
      <c r="AD7" s="10">
        <v>17</v>
      </c>
      <c r="AE7" s="10">
        <v>34</v>
      </c>
      <c r="AF7" s="10"/>
      <c r="AG7" s="10">
        <v>204</v>
      </c>
      <c r="AH7" s="10">
        <v>344</v>
      </c>
      <c r="AI7" s="10">
        <v>158</v>
      </c>
      <c r="AJ7" s="10">
        <v>186</v>
      </c>
      <c r="AK7" s="10">
        <v>197</v>
      </c>
      <c r="AL7" s="10">
        <v>511</v>
      </c>
      <c r="AM7" s="10"/>
      <c r="AN7" s="10">
        <v>571</v>
      </c>
      <c r="AO7" s="10">
        <v>447</v>
      </c>
      <c r="AP7" s="10">
        <v>778</v>
      </c>
      <c r="AQ7" s="10"/>
      <c r="AR7" s="10">
        <v>150</v>
      </c>
      <c r="AS7" s="10">
        <v>698</v>
      </c>
      <c r="AT7" s="10">
        <v>1093</v>
      </c>
      <c r="AU7" s="10"/>
      <c r="AV7" s="10">
        <v>166</v>
      </c>
      <c r="AW7" s="10">
        <v>999</v>
      </c>
      <c r="AX7" s="10">
        <v>770</v>
      </c>
      <c r="AY7" s="10"/>
      <c r="AZ7" s="10">
        <v>1177</v>
      </c>
      <c r="BA7" s="10">
        <v>876</v>
      </c>
    </row>
    <row r="8" spans="2:53" ht="30" customHeight="1" x14ac:dyDescent="0.35">
      <c r="B8" s="11" t="s">
        <v>18</v>
      </c>
      <c r="C8" s="11">
        <v>2053</v>
      </c>
      <c r="D8" s="11">
        <v>974</v>
      </c>
      <c r="E8" s="11">
        <v>1075</v>
      </c>
      <c r="F8" s="11"/>
      <c r="G8" s="11">
        <v>212</v>
      </c>
      <c r="H8" s="11">
        <v>302</v>
      </c>
      <c r="I8" s="11">
        <v>326</v>
      </c>
      <c r="J8" s="11">
        <v>348</v>
      </c>
      <c r="K8" s="11">
        <v>329</v>
      </c>
      <c r="L8" s="11">
        <v>535</v>
      </c>
      <c r="M8" s="11"/>
      <c r="N8" s="11">
        <v>815</v>
      </c>
      <c r="O8" s="11">
        <v>1238</v>
      </c>
      <c r="P8" s="11"/>
      <c r="Q8" s="11">
        <v>198</v>
      </c>
      <c r="R8" s="11">
        <v>168</v>
      </c>
      <c r="S8" s="11">
        <v>195</v>
      </c>
      <c r="T8" s="11">
        <v>305</v>
      </c>
      <c r="U8" s="11">
        <v>213</v>
      </c>
      <c r="V8" s="11">
        <v>216</v>
      </c>
      <c r="W8" s="11">
        <v>164</v>
      </c>
      <c r="X8" s="11">
        <v>141</v>
      </c>
      <c r="Y8" s="11">
        <v>99</v>
      </c>
      <c r="Z8" s="11">
        <v>138</v>
      </c>
      <c r="AA8" s="11">
        <v>69</v>
      </c>
      <c r="AB8" s="11">
        <v>45</v>
      </c>
      <c r="AC8" s="11">
        <v>22</v>
      </c>
      <c r="AD8" s="11">
        <v>15</v>
      </c>
      <c r="AE8" s="11">
        <v>27</v>
      </c>
      <c r="AF8" s="11"/>
      <c r="AG8" s="11">
        <v>192</v>
      </c>
      <c r="AH8" s="11">
        <v>330</v>
      </c>
      <c r="AI8" s="11">
        <v>179</v>
      </c>
      <c r="AJ8" s="11">
        <v>173</v>
      </c>
      <c r="AK8" s="11">
        <v>196</v>
      </c>
      <c r="AL8" s="11">
        <v>533</v>
      </c>
      <c r="AM8" s="11"/>
      <c r="AN8" s="11">
        <v>569</v>
      </c>
      <c r="AO8" s="11">
        <v>467</v>
      </c>
      <c r="AP8" s="11">
        <v>751</v>
      </c>
      <c r="AQ8" s="11"/>
      <c r="AR8" s="11">
        <v>162</v>
      </c>
      <c r="AS8" s="11">
        <v>689</v>
      </c>
      <c r="AT8" s="11">
        <v>1078</v>
      </c>
      <c r="AU8" s="11"/>
      <c r="AV8" s="11">
        <v>182</v>
      </c>
      <c r="AW8" s="11">
        <v>976</v>
      </c>
      <c r="AX8" s="11">
        <v>765</v>
      </c>
      <c r="AY8" s="11"/>
      <c r="AZ8" s="11">
        <v>1171</v>
      </c>
      <c r="BA8" s="11">
        <v>882</v>
      </c>
    </row>
    <row r="9" spans="2:53" x14ac:dyDescent="0.35">
      <c r="B9" s="18" t="s">
        <v>154</v>
      </c>
      <c r="C9" s="17">
        <v>0.34127769367873101</v>
      </c>
      <c r="D9" s="17">
        <v>0.38244609401631902</v>
      </c>
      <c r="E9" s="17">
        <v>0.30304987485451002</v>
      </c>
      <c r="F9" s="17"/>
      <c r="G9" s="17">
        <v>0.35495413898154499</v>
      </c>
      <c r="H9" s="17">
        <v>0.30991714892872002</v>
      </c>
      <c r="I9" s="17">
        <v>0.32819399436489</v>
      </c>
      <c r="J9" s="17">
        <v>0.36695616842212703</v>
      </c>
      <c r="K9" s="17">
        <v>0.30229830935773799</v>
      </c>
      <c r="L9" s="17">
        <v>0.368802899441669</v>
      </c>
      <c r="M9" s="17"/>
      <c r="N9" s="17">
        <v>0.38933551248655102</v>
      </c>
      <c r="O9" s="17">
        <v>0.30964027620948298</v>
      </c>
      <c r="P9" s="17"/>
      <c r="Q9" s="17">
        <v>0.26077738384454602</v>
      </c>
      <c r="R9" s="17">
        <v>0.312338285906753</v>
      </c>
      <c r="S9" s="17">
        <v>0.26464032844402402</v>
      </c>
      <c r="T9" s="17">
        <v>0.27999292856776498</v>
      </c>
      <c r="U9" s="17">
        <v>0.39194379698281001</v>
      </c>
      <c r="V9" s="17">
        <v>0.36711930015661598</v>
      </c>
      <c r="W9" s="17">
        <v>0.34194739829471699</v>
      </c>
      <c r="X9" s="17">
        <v>0.35957303303549798</v>
      </c>
      <c r="Y9" s="17">
        <v>0.45037608866486001</v>
      </c>
      <c r="Z9" s="17">
        <v>0.42598331031290998</v>
      </c>
      <c r="AA9" s="17">
        <v>0.44958180912809098</v>
      </c>
      <c r="AB9" s="17">
        <v>0.39832808680725001</v>
      </c>
      <c r="AC9" s="17">
        <v>0.42300544885622898</v>
      </c>
      <c r="AD9" s="17">
        <v>0.459293021782337</v>
      </c>
      <c r="AE9" s="17">
        <v>0.54578119472768405</v>
      </c>
      <c r="AF9" s="17"/>
      <c r="AG9" s="17">
        <v>0.50800232718458804</v>
      </c>
      <c r="AH9" s="17">
        <v>0.27238548579357602</v>
      </c>
      <c r="AI9" s="17">
        <v>0.40787473945143998</v>
      </c>
      <c r="AJ9" s="17">
        <v>0.47634225412533998</v>
      </c>
      <c r="AK9" s="17">
        <v>0.40575952186856501</v>
      </c>
      <c r="AL9" s="17">
        <v>0.260622957857015</v>
      </c>
      <c r="AM9" s="17"/>
      <c r="AN9" s="17">
        <v>0.42965703294615099</v>
      </c>
      <c r="AO9" s="17">
        <v>0.33236575683629499</v>
      </c>
      <c r="AP9" s="17">
        <v>0.33570285085697998</v>
      </c>
      <c r="AQ9" s="17"/>
      <c r="AR9" s="17">
        <v>0.54455932968334297</v>
      </c>
      <c r="AS9" s="17">
        <v>0.44647813938438102</v>
      </c>
      <c r="AT9" s="17">
        <v>0.27192944521596901</v>
      </c>
      <c r="AU9" s="17"/>
      <c r="AV9" s="17">
        <v>0.63460958584355498</v>
      </c>
      <c r="AW9" s="17">
        <v>0.39208418103324499</v>
      </c>
      <c r="AX9" s="17">
        <v>0.24810167660694901</v>
      </c>
      <c r="AY9" s="17"/>
      <c r="AZ9" s="17">
        <v>0.37217498899061502</v>
      </c>
      <c r="BA9" s="17">
        <v>0.30028095275612399</v>
      </c>
    </row>
    <row r="10" spans="2:53" x14ac:dyDescent="0.35">
      <c r="B10" s="18" t="s">
        <v>155</v>
      </c>
      <c r="C10" s="17">
        <v>0.47592724911739098</v>
      </c>
      <c r="D10" s="17">
        <v>0.48448169219412901</v>
      </c>
      <c r="E10" s="17">
        <v>0.46845436234535298</v>
      </c>
      <c r="F10" s="17"/>
      <c r="G10" s="17">
        <v>0.44550304270816699</v>
      </c>
      <c r="H10" s="17">
        <v>0.45781120182752899</v>
      </c>
      <c r="I10" s="17">
        <v>0.46950638359012598</v>
      </c>
      <c r="J10" s="17">
        <v>0.42402741336847799</v>
      </c>
      <c r="K10" s="17">
        <v>0.51521908123075899</v>
      </c>
      <c r="L10" s="17">
        <v>0.51171507827372997</v>
      </c>
      <c r="M10" s="17"/>
      <c r="N10" s="17">
        <v>0.461298925233045</v>
      </c>
      <c r="O10" s="17">
        <v>0.48555736552894002</v>
      </c>
      <c r="P10" s="17"/>
      <c r="Q10" s="17">
        <v>0.38610010139672202</v>
      </c>
      <c r="R10" s="17">
        <v>0.41093914554258798</v>
      </c>
      <c r="S10" s="17">
        <v>0.51945594296408404</v>
      </c>
      <c r="T10" s="17">
        <v>0.54273879357362098</v>
      </c>
      <c r="U10" s="17">
        <v>0.45797432500934798</v>
      </c>
      <c r="V10" s="17">
        <v>0.491070178900678</v>
      </c>
      <c r="W10" s="17">
        <v>0.49136834895020998</v>
      </c>
      <c r="X10" s="17">
        <v>0.51701957192832904</v>
      </c>
      <c r="Y10" s="17">
        <v>0.406655851371584</v>
      </c>
      <c r="Z10" s="17">
        <v>0.45800819765536499</v>
      </c>
      <c r="AA10" s="17">
        <v>0.46141261171076398</v>
      </c>
      <c r="AB10" s="17">
        <v>0.528116687401186</v>
      </c>
      <c r="AC10" s="17">
        <v>0.52389912679666495</v>
      </c>
      <c r="AD10" s="17">
        <v>0.37184634944224099</v>
      </c>
      <c r="AE10" s="17">
        <v>0.27884219937066002</v>
      </c>
      <c r="AF10" s="17"/>
      <c r="AG10" s="17">
        <v>0.42016827983578497</v>
      </c>
      <c r="AH10" s="17">
        <v>0.55988482568197295</v>
      </c>
      <c r="AI10" s="17">
        <v>0.46223983251585099</v>
      </c>
      <c r="AJ10" s="17">
        <v>0.41479797471555302</v>
      </c>
      <c r="AK10" s="17">
        <v>0.50029048239891705</v>
      </c>
      <c r="AL10" s="17">
        <v>0.479821426698815</v>
      </c>
      <c r="AM10" s="17"/>
      <c r="AN10" s="17">
        <v>0.459653839950111</v>
      </c>
      <c r="AO10" s="17">
        <v>0.48867423834498702</v>
      </c>
      <c r="AP10" s="17">
        <v>0.50435087078344898</v>
      </c>
      <c r="AQ10" s="17"/>
      <c r="AR10" s="17">
        <v>0.35592261910596601</v>
      </c>
      <c r="AS10" s="17">
        <v>0.48891627916766001</v>
      </c>
      <c r="AT10" s="17">
        <v>0.51382099890981103</v>
      </c>
      <c r="AU10" s="17"/>
      <c r="AV10" s="17">
        <v>0.277792684195103</v>
      </c>
      <c r="AW10" s="17">
        <v>0.52793611327980705</v>
      </c>
      <c r="AX10" s="17">
        <v>0.48925105185121898</v>
      </c>
      <c r="AY10" s="17"/>
      <c r="AZ10" s="17">
        <v>0.47829870826389098</v>
      </c>
      <c r="BA10" s="17">
        <v>0.47278062753591599</v>
      </c>
    </row>
    <row r="11" spans="2:53" x14ac:dyDescent="0.35">
      <c r="B11" s="18" t="s">
        <v>156</v>
      </c>
      <c r="C11" s="17">
        <v>0.12049344720333199</v>
      </c>
      <c r="D11" s="17">
        <v>8.9755513887615407E-2</v>
      </c>
      <c r="E11" s="17">
        <v>0.14877174551449801</v>
      </c>
      <c r="F11" s="17"/>
      <c r="G11" s="17">
        <v>0.111690120781359</v>
      </c>
      <c r="H11" s="17">
        <v>0.157428242801749</v>
      </c>
      <c r="I11" s="17">
        <v>0.154732338016596</v>
      </c>
      <c r="J11" s="17">
        <v>0.13029651285923</v>
      </c>
      <c r="K11" s="17">
        <v>0.13701241937706199</v>
      </c>
      <c r="L11" s="17">
        <v>6.5751425323566107E-2</v>
      </c>
      <c r="M11" s="17"/>
      <c r="N11" s="17">
        <v>0.103188007778597</v>
      </c>
      <c r="O11" s="17">
        <v>0.13188596199387001</v>
      </c>
      <c r="P11" s="17"/>
      <c r="Q11" s="17">
        <v>0.18521428437394499</v>
      </c>
      <c r="R11" s="17">
        <v>0.180338401763492</v>
      </c>
      <c r="S11" s="17">
        <v>0.13959080866114701</v>
      </c>
      <c r="T11" s="17">
        <v>0.12775265737870101</v>
      </c>
      <c r="U11" s="17">
        <v>0.107544743652865</v>
      </c>
      <c r="V11" s="17">
        <v>8.4206625583716804E-2</v>
      </c>
      <c r="W11" s="17">
        <v>0.118763456478792</v>
      </c>
      <c r="X11" s="17">
        <v>9.5574952577186303E-2</v>
      </c>
      <c r="Y11" s="17">
        <v>0.11661121176684899</v>
      </c>
      <c r="Z11" s="17">
        <v>9.9491331960753104E-2</v>
      </c>
      <c r="AA11" s="17">
        <v>6.9175522177738397E-2</v>
      </c>
      <c r="AB11" s="17">
        <v>4.7722101408165102E-2</v>
      </c>
      <c r="AC11" s="17">
        <v>5.3095424347106297E-2</v>
      </c>
      <c r="AD11" s="17">
        <v>7.6624626024196604E-2</v>
      </c>
      <c r="AE11" s="17">
        <v>0.13088909947583899</v>
      </c>
      <c r="AF11" s="17"/>
      <c r="AG11" s="17">
        <v>4.4964512743151802E-2</v>
      </c>
      <c r="AH11" s="17">
        <v>0.135437579835571</v>
      </c>
      <c r="AI11" s="17">
        <v>7.8389251084414399E-2</v>
      </c>
      <c r="AJ11" s="17">
        <v>8.5379758999293801E-2</v>
      </c>
      <c r="AK11" s="17">
        <v>7.2352441963426203E-2</v>
      </c>
      <c r="AL11" s="17">
        <v>0.172163787725128</v>
      </c>
      <c r="AM11" s="17"/>
      <c r="AN11" s="17">
        <v>6.1227995073992098E-2</v>
      </c>
      <c r="AO11" s="17">
        <v>0.12351078643048199</v>
      </c>
      <c r="AP11" s="17">
        <v>0.12847198644970101</v>
      </c>
      <c r="AQ11" s="17"/>
      <c r="AR11" s="17">
        <v>6.5516239602515305E-2</v>
      </c>
      <c r="AS11" s="17">
        <v>4.6266332799687303E-2</v>
      </c>
      <c r="AT11" s="17">
        <v>0.184401004827356</v>
      </c>
      <c r="AU11" s="17"/>
      <c r="AV11" s="17">
        <v>6.8673603145401593E-2</v>
      </c>
      <c r="AW11" s="17">
        <v>4.9218249644566898E-2</v>
      </c>
      <c r="AX11" s="17">
        <v>0.23806671135240601</v>
      </c>
      <c r="AY11" s="17"/>
      <c r="AZ11" s="17">
        <v>0.10572257335497801</v>
      </c>
      <c r="BA11" s="17">
        <v>0.140092498908306</v>
      </c>
    </row>
    <row r="12" spans="2:53" x14ac:dyDescent="0.35">
      <c r="B12" s="18" t="s">
        <v>130</v>
      </c>
      <c r="C12" s="19">
        <v>6.2301610000545897E-2</v>
      </c>
      <c r="D12" s="19">
        <v>4.3316699901936997E-2</v>
      </c>
      <c r="E12" s="19">
        <v>7.9724017285639007E-2</v>
      </c>
      <c r="F12" s="19"/>
      <c r="G12" s="19">
        <v>8.7852697528928603E-2</v>
      </c>
      <c r="H12" s="19">
        <v>7.48434064420022E-2</v>
      </c>
      <c r="I12" s="19">
        <v>4.7567284028387898E-2</v>
      </c>
      <c r="J12" s="19">
        <v>7.8719905350164696E-2</v>
      </c>
      <c r="K12" s="19">
        <v>4.5470190034441402E-2</v>
      </c>
      <c r="L12" s="19">
        <v>5.3730596961035E-2</v>
      </c>
      <c r="M12" s="19"/>
      <c r="N12" s="19">
        <v>4.6177554501806599E-2</v>
      </c>
      <c r="O12" s="19">
        <v>7.2916396267706601E-2</v>
      </c>
      <c r="P12" s="19"/>
      <c r="Q12" s="19">
        <v>0.167908230384787</v>
      </c>
      <c r="R12" s="19">
        <v>9.6384166787167505E-2</v>
      </c>
      <c r="S12" s="19">
        <v>7.6312919930744794E-2</v>
      </c>
      <c r="T12" s="19">
        <v>4.9515620479912301E-2</v>
      </c>
      <c r="U12" s="19">
        <v>4.2537134354976802E-2</v>
      </c>
      <c r="V12" s="19">
        <v>5.7603895358989202E-2</v>
      </c>
      <c r="W12" s="19">
        <v>4.7920796276280798E-2</v>
      </c>
      <c r="X12" s="19">
        <v>2.7832442458986001E-2</v>
      </c>
      <c r="Y12" s="19">
        <v>2.63568481967064E-2</v>
      </c>
      <c r="Z12" s="19">
        <v>1.65171600709717E-2</v>
      </c>
      <c r="AA12" s="19">
        <v>1.9830056983407E-2</v>
      </c>
      <c r="AB12" s="19">
        <v>2.5833124383398801E-2</v>
      </c>
      <c r="AC12" s="19">
        <v>0</v>
      </c>
      <c r="AD12" s="19">
        <v>9.2236002751225996E-2</v>
      </c>
      <c r="AE12" s="19">
        <v>4.4487506425815997E-2</v>
      </c>
      <c r="AF12" s="19"/>
      <c r="AG12" s="19">
        <v>2.6864880236474799E-2</v>
      </c>
      <c r="AH12" s="19">
        <v>3.2292108688879002E-2</v>
      </c>
      <c r="AI12" s="19">
        <v>5.1496176948294302E-2</v>
      </c>
      <c r="AJ12" s="19">
        <v>2.3480012159813001E-2</v>
      </c>
      <c r="AK12" s="19">
        <v>2.1597553769091601E-2</v>
      </c>
      <c r="AL12" s="19">
        <v>8.7391827719041207E-2</v>
      </c>
      <c r="AM12" s="19"/>
      <c r="AN12" s="19">
        <v>4.9461132029745898E-2</v>
      </c>
      <c r="AO12" s="19">
        <v>5.5449218388236299E-2</v>
      </c>
      <c r="AP12" s="19">
        <v>3.1474291909869598E-2</v>
      </c>
      <c r="AQ12" s="19"/>
      <c r="AR12" s="19">
        <v>3.4001811608175503E-2</v>
      </c>
      <c r="AS12" s="19">
        <v>1.8339248648271699E-2</v>
      </c>
      <c r="AT12" s="19">
        <v>2.9848551046864201E-2</v>
      </c>
      <c r="AU12" s="19"/>
      <c r="AV12" s="19">
        <v>1.8924126815940901E-2</v>
      </c>
      <c r="AW12" s="19">
        <v>3.07614560423808E-2</v>
      </c>
      <c r="AX12" s="19">
        <v>2.4580560189426601E-2</v>
      </c>
      <c r="AY12" s="19"/>
      <c r="AZ12" s="19">
        <v>4.3803729390516598E-2</v>
      </c>
      <c r="BA12" s="19">
        <v>8.6845920799653697E-2</v>
      </c>
    </row>
    <row r="13" spans="2:53" x14ac:dyDescent="0.35">
      <c r="B13" s="16"/>
    </row>
    <row r="14" spans="2:53" x14ac:dyDescent="0.35">
      <c r="B14" t="s">
        <v>87</v>
      </c>
    </row>
    <row r="15" spans="2:53" x14ac:dyDescent="0.35">
      <c r="B15" t="s">
        <v>88</v>
      </c>
    </row>
    <row r="17" spans="2:2" x14ac:dyDescent="0.35">
      <c r="B17" s="8" t="str">
        <f>HYPERLINK("#'Contents'!A1", "Return to Contents")</f>
        <v>Return to Contents</v>
      </c>
    </row>
  </sheetData>
  <mergeCells count="10">
    <mergeCell ref="AN5:AP5"/>
    <mergeCell ref="AR5:AT5"/>
    <mergeCell ref="AV5:AX5"/>
    <mergeCell ref="AZ5:BA5"/>
    <mergeCell ref="D2:AT2"/>
    <mergeCell ref="D5:E5"/>
    <mergeCell ref="G5:L5"/>
    <mergeCell ref="N5:O5"/>
    <mergeCell ref="Q5:AE5"/>
    <mergeCell ref="AG5:AL5"/>
  </mergeCells>
  <pageMargins left="0.7" right="0.7" top="0.75" bottom="0.75" header="0.3" footer="0.3"/>
  <pageSetup paperSize="9" orientation="portrait" horizontalDpi="300" verticalDpi="300"/>
  <drawing r:id="rId1"/>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C00-000000000000}">
  <dimension ref="B2:BA17"/>
  <sheetViews>
    <sheetView showGridLines="0" workbookViewId="0">
      <pane xSplit="2" topLeftCell="T1" activePane="topRight" state="frozen"/>
      <selection activeCell="B19" sqref="B19"/>
      <selection pane="topRight" activeCell="Y6" sqref="Y6:AE8"/>
    </sheetView>
  </sheetViews>
  <sheetFormatPr defaultColWidth="11.54296875" defaultRowHeight="14.5" x14ac:dyDescent="0.35"/>
  <cols>
    <col min="2" max="2" width="25.6328125" customWidth="1"/>
    <col min="3" max="5" width="10.6328125" customWidth="1"/>
    <col min="6" max="6" width="2.1796875" customWidth="1"/>
    <col min="7" max="12" width="10.6328125" customWidth="1"/>
    <col min="13" max="13" width="2.1796875" customWidth="1"/>
    <col min="14" max="15" width="10.6328125" customWidth="1"/>
    <col min="16" max="16" width="2.1796875" customWidth="1"/>
    <col min="17" max="31" width="10.6328125" customWidth="1"/>
    <col min="32" max="32" width="2.1796875" customWidth="1"/>
    <col min="33" max="38" width="10.6328125" customWidth="1"/>
    <col min="39" max="39" width="2.1796875" customWidth="1"/>
    <col min="40" max="42" width="10.6328125" customWidth="1"/>
    <col min="43" max="43" width="2.1796875" customWidth="1"/>
    <col min="44" max="46" width="10.6328125" customWidth="1"/>
    <col min="47" max="47" width="2.1796875" customWidth="1"/>
    <col min="48" max="50" width="10.6328125" customWidth="1"/>
    <col min="51" max="51" width="2.1796875" customWidth="1"/>
    <col min="52" max="53" width="10.6328125" customWidth="1"/>
    <col min="54" max="54" width="2.1796875" customWidth="1"/>
  </cols>
  <sheetData>
    <row r="2" spans="2:53" ht="40" customHeight="1" x14ac:dyDescent="0.35">
      <c r="D2" s="28" t="s">
        <v>168</v>
      </c>
      <c r="E2" s="24"/>
      <c r="F2" s="24"/>
      <c r="G2" s="24"/>
      <c r="H2" s="24"/>
      <c r="I2" s="24"/>
      <c r="J2" s="24"/>
      <c r="K2" s="24"/>
      <c r="L2" s="24"/>
      <c r="M2" s="24"/>
      <c r="N2" s="24"/>
      <c r="O2" s="24"/>
      <c r="P2" s="24"/>
      <c r="Q2" s="24"/>
      <c r="R2" s="24"/>
      <c r="S2" s="24"/>
      <c r="T2" s="24"/>
      <c r="U2" s="24"/>
      <c r="V2" s="24"/>
      <c r="W2" s="24"/>
      <c r="X2" s="24"/>
      <c r="Y2" s="24"/>
      <c r="Z2" s="24"/>
      <c r="AA2" s="24"/>
      <c r="AB2" s="24"/>
      <c r="AC2" s="24"/>
      <c r="AD2" s="24"/>
      <c r="AE2" s="24"/>
      <c r="AF2" s="24"/>
      <c r="AG2" s="24"/>
      <c r="AH2" s="24"/>
      <c r="AI2" s="24"/>
      <c r="AJ2" s="24"/>
      <c r="AK2" s="24"/>
      <c r="AL2" s="24"/>
      <c r="AM2" s="24"/>
      <c r="AN2" s="24"/>
      <c r="AO2" s="24"/>
      <c r="AP2" s="24"/>
      <c r="AQ2" s="24"/>
      <c r="AR2" s="24"/>
      <c r="AS2" s="24"/>
      <c r="AT2" s="24"/>
    </row>
    <row r="5" spans="2:53" ht="30" customHeight="1" x14ac:dyDescent="0.35">
      <c r="B5" s="15"/>
      <c r="C5" s="15"/>
      <c r="D5" s="27" t="s">
        <v>56</v>
      </c>
      <c r="E5" s="27"/>
      <c r="F5" s="15"/>
      <c r="G5" s="27" t="s">
        <v>57</v>
      </c>
      <c r="H5" s="27"/>
      <c r="I5" s="27"/>
      <c r="J5" s="27"/>
      <c r="K5" s="27"/>
      <c r="L5" s="27"/>
      <c r="M5" s="15"/>
      <c r="N5" s="27" t="s">
        <v>58</v>
      </c>
      <c r="O5" s="27"/>
      <c r="P5" s="15"/>
      <c r="Q5" s="27" t="s">
        <v>59</v>
      </c>
      <c r="R5" s="27"/>
      <c r="S5" s="27"/>
      <c r="T5" s="27"/>
      <c r="U5" s="27"/>
      <c r="V5" s="27"/>
      <c r="W5" s="27"/>
      <c r="X5" s="27"/>
      <c r="Y5" s="27"/>
      <c r="Z5" s="27"/>
      <c r="AA5" s="27"/>
      <c r="AB5" s="27"/>
      <c r="AC5" s="27"/>
      <c r="AD5" s="27"/>
      <c r="AE5" s="27"/>
      <c r="AF5" s="15"/>
      <c r="AG5" s="27" t="s">
        <v>60</v>
      </c>
      <c r="AH5" s="27"/>
      <c r="AI5" s="27"/>
      <c r="AJ5" s="27"/>
      <c r="AK5" s="27"/>
      <c r="AL5" s="27"/>
      <c r="AM5" s="15"/>
      <c r="AN5" s="27" t="s">
        <v>61</v>
      </c>
      <c r="AO5" s="27"/>
      <c r="AP5" s="27"/>
      <c r="AQ5" s="15"/>
      <c r="AR5" s="27" t="s">
        <v>62</v>
      </c>
      <c r="AS5" s="27"/>
      <c r="AT5" s="27"/>
      <c r="AU5" s="15"/>
      <c r="AV5" s="27" t="s">
        <v>63</v>
      </c>
      <c r="AW5" s="27"/>
      <c r="AX5" s="27"/>
      <c r="AY5" s="15"/>
      <c r="AZ5" s="27" t="s">
        <v>64</v>
      </c>
      <c r="BA5" s="27"/>
    </row>
    <row r="6" spans="2:53" ht="33" customHeight="1" x14ac:dyDescent="0.35">
      <c r="B6" t="s">
        <v>13</v>
      </c>
      <c r="C6" s="9" t="s">
        <v>14</v>
      </c>
      <c r="D6" s="12" t="s">
        <v>15</v>
      </c>
      <c r="E6" s="12" t="s">
        <v>16</v>
      </c>
      <c r="G6" s="12" t="s">
        <v>19</v>
      </c>
      <c r="H6" s="12" t="s">
        <v>20</v>
      </c>
      <c r="I6" s="12" t="s">
        <v>21</v>
      </c>
      <c r="J6" s="12" t="s">
        <v>22</v>
      </c>
      <c r="K6" s="12" t="s">
        <v>23</v>
      </c>
      <c r="L6" s="12" t="s">
        <v>24</v>
      </c>
      <c r="N6" s="12" t="s">
        <v>25</v>
      </c>
      <c r="O6" s="12" t="s">
        <v>26</v>
      </c>
      <c r="Q6" s="12" t="s">
        <v>27</v>
      </c>
      <c r="R6" s="12" t="s">
        <v>28</v>
      </c>
      <c r="S6" s="12" t="s">
        <v>29</v>
      </c>
      <c r="T6" s="12" t="s">
        <v>30</v>
      </c>
      <c r="U6" s="12" t="s">
        <v>31</v>
      </c>
      <c r="V6" s="12" t="s">
        <v>32</v>
      </c>
      <c r="W6" s="12" t="s">
        <v>33</v>
      </c>
      <c r="X6" s="12" t="s">
        <v>34</v>
      </c>
      <c r="Y6" s="12" t="s">
        <v>35</v>
      </c>
      <c r="Z6" s="12" t="s">
        <v>36</v>
      </c>
      <c r="AA6" s="12" t="s">
        <v>37</v>
      </c>
      <c r="AB6" s="12" t="s">
        <v>38</v>
      </c>
      <c r="AC6" s="12" t="s">
        <v>39</v>
      </c>
      <c r="AD6" s="12" t="s">
        <v>40</v>
      </c>
      <c r="AE6" s="12" t="s">
        <v>41</v>
      </c>
      <c r="AG6" s="12" t="s">
        <v>42</v>
      </c>
      <c r="AH6" s="12" t="s">
        <v>43</v>
      </c>
      <c r="AI6" s="12" t="s">
        <v>44</v>
      </c>
      <c r="AJ6" s="12" t="s">
        <v>45</v>
      </c>
      <c r="AK6" s="12" t="s">
        <v>46</v>
      </c>
      <c r="AL6" s="12" t="s">
        <v>47</v>
      </c>
      <c r="AN6" s="12" t="s">
        <v>48</v>
      </c>
      <c r="AO6" s="12" t="s">
        <v>49</v>
      </c>
      <c r="AP6" s="12" t="s">
        <v>50</v>
      </c>
      <c r="AR6" s="12" t="s">
        <v>51</v>
      </c>
      <c r="AS6" s="12" t="s">
        <v>52</v>
      </c>
      <c r="AT6" s="12" t="s">
        <v>53</v>
      </c>
      <c r="AV6" s="12" t="s">
        <v>51</v>
      </c>
      <c r="AW6" s="12" t="s">
        <v>52</v>
      </c>
      <c r="AX6" s="12" t="s">
        <v>53</v>
      </c>
      <c r="AZ6" s="12" t="s">
        <v>54</v>
      </c>
      <c r="BA6" s="12" t="s">
        <v>55</v>
      </c>
    </row>
    <row r="7" spans="2:53" ht="30" customHeight="1" x14ac:dyDescent="0.35">
      <c r="B7" s="10" t="s">
        <v>17</v>
      </c>
      <c r="C7" s="10">
        <v>2053</v>
      </c>
      <c r="D7" s="10">
        <v>938</v>
      </c>
      <c r="E7" s="10">
        <v>1112</v>
      </c>
      <c r="F7" s="10"/>
      <c r="G7" s="10">
        <v>192</v>
      </c>
      <c r="H7" s="10">
        <v>236</v>
      </c>
      <c r="I7" s="10">
        <v>325</v>
      </c>
      <c r="J7" s="10">
        <v>380</v>
      </c>
      <c r="K7" s="10">
        <v>348</v>
      </c>
      <c r="L7" s="10">
        <v>572</v>
      </c>
      <c r="M7" s="10"/>
      <c r="N7" s="10">
        <v>1161</v>
      </c>
      <c r="O7" s="10">
        <v>892</v>
      </c>
      <c r="P7" s="10"/>
      <c r="Q7" s="10">
        <v>175</v>
      </c>
      <c r="R7" s="10">
        <v>152</v>
      </c>
      <c r="S7" s="10">
        <v>180</v>
      </c>
      <c r="T7" s="10">
        <v>273</v>
      </c>
      <c r="U7" s="10">
        <v>217</v>
      </c>
      <c r="V7" s="10">
        <v>227</v>
      </c>
      <c r="W7" s="10">
        <v>175</v>
      </c>
      <c r="X7" s="10">
        <v>143</v>
      </c>
      <c r="Y7" s="10">
        <v>108</v>
      </c>
      <c r="Z7" s="10">
        <v>153</v>
      </c>
      <c r="AA7" s="10">
        <v>79</v>
      </c>
      <c r="AB7" s="10">
        <v>54</v>
      </c>
      <c r="AC7" s="10">
        <v>25</v>
      </c>
      <c r="AD7" s="10">
        <v>17</v>
      </c>
      <c r="AE7" s="10">
        <v>34</v>
      </c>
      <c r="AF7" s="10"/>
      <c r="AG7" s="10">
        <v>204</v>
      </c>
      <c r="AH7" s="10">
        <v>344</v>
      </c>
      <c r="AI7" s="10">
        <v>158</v>
      </c>
      <c r="AJ7" s="10">
        <v>186</v>
      </c>
      <c r="AK7" s="10">
        <v>197</v>
      </c>
      <c r="AL7" s="10">
        <v>511</v>
      </c>
      <c r="AM7" s="10"/>
      <c r="AN7" s="10">
        <v>571</v>
      </c>
      <c r="AO7" s="10">
        <v>447</v>
      </c>
      <c r="AP7" s="10">
        <v>778</v>
      </c>
      <c r="AQ7" s="10"/>
      <c r="AR7" s="10">
        <v>150</v>
      </c>
      <c r="AS7" s="10">
        <v>698</v>
      </c>
      <c r="AT7" s="10">
        <v>1093</v>
      </c>
      <c r="AU7" s="10"/>
      <c r="AV7" s="10">
        <v>166</v>
      </c>
      <c r="AW7" s="10">
        <v>999</v>
      </c>
      <c r="AX7" s="10">
        <v>770</v>
      </c>
      <c r="AY7" s="10"/>
      <c r="AZ7" s="10">
        <v>1177</v>
      </c>
      <c r="BA7" s="10">
        <v>876</v>
      </c>
    </row>
    <row r="8" spans="2:53" ht="30" customHeight="1" x14ac:dyDescent="0.35">
      <c r="B8" s="11" t="s">
        <v>18</v>
      </c>
      <c r="C8" s="11">
        <v>2053</v>
      </c>
      <c r="D8" s="11">
        <v>974</v>
      </c>
      <c r="E8" s="11">
        <v>1075</v>
      </c>
      <c r="F8" s="11"/>
      <c r="G8" s="11">
        <v>212</v>
      </c>
      <c r="H8" s="11">
        <v>302</v>
      </c>
      <c r="I8" s="11">
        <v>326</v>
      </c>
      <c r="J8" s="11">
        <v>348</v>
      </c>
      <c r="K8" s="11">
        <v>329</v>
      </c>
      <c r="L8" s="11">
        <v>535</v>
      </c>
      <c r="M8" s="11"/>
      <c r="N8" s="11">
        <v>815</v>
      </c>
      <c r="O8" s="11">
        <v>1238</v>
      </c>
      <c r="P8" s="11"/>
      <c r="Q8" s="11">
        <v>198</v>
      </c>
      <c r="R8" s="11">
        <v>168</v>
      </c>
      <c r="S8" s="11">
        <v>195</v>
      </c>
      <c r="T8" s="11">
        <v>305</v>
      </c>
      <c r="U8" s="11">
        <v>213</v>
      </c>
      <c r="V8" s="11">
        <v>216</v>
      </c>
      <c r="W8" s="11">
        <v>164</v>
      </c>
      <c r="X8" s="11">
        <v>141</v>
      </c>
      <c r="Y8" s="11">
        <v>99</v>
      </c>
      <c r="Z8" s="11">
        <v>138</v>
      </c>
      <c r="AA8" s="11">
        <v>69</v>
      </c>
      <c r="AB8" s="11">
        <v>45</v>
      </c>
      <c r="AC8" s="11">
        <v>22</v>
      </c>
      <c r="AD8" s="11">
        <v>15</v>
      </c>
      <c r="AE8" s="11">
        <v>27</v>
      </c>
      <c r="AF8" s="11"/>
      <c r="AG8" s="11">
        <v>192</v>
      </c>
      <c r="AH8" s="11">
        <v>330</v>
      </c>
      <c r="AI8" s="11">
        <v>179</v>
      </c>
      <c r="AJ8" s="11">
        <v>173</v>
      </c>
      <c r="AK8" s="11">
        <v>196</v>
      </c>
      <c r="AL8" s="11">
        <v>533</v>
      </c>
      <c r="AM8" s="11"/>
      <c r="AN8" s="11">
        <v>569</v>
      </c>
      <c r="AO8" s="11">
        <v>467</v>
      </c>
      <c r="AP8" s="11">
        <v>751</v>
      </c>
      <c r="AQ8" s="11"/>
      <c r="AR8" s="11">
        <v>162</v>
      </c>
      <c r="AS8" s="11">
        <v>689</v>
      </c>
      <c r="AT8" s="11">
        <v>1078</v>
      </c>
      <c r="AU8" s="11"/>
      <c r="AV8" s="11">
        <v>182</v>
      </c>
      <c r="AW8" s="11">
        <v>976</v>
      </c>
      <c r="AX8" s="11">
        <v>765</v>
      </c>
      <c r="AY8" s="11"/>
      <c r="AZ8" s="11">
        <v>1171</v>
      </c>
      <c r="BA8" s="11">
        <v>882</v>
      </c>
    </row>
    <row r="9" spans="2:53" x14ac:dyDescent="0.35">
      <c r="B9" s="18" t="s">
        <v>154</v>
      </c>
      <c r="C9" s="17">
        <v>5.0042142048259998E-2</v>
      </c>
      <c r="D9" s="17">
        <v>5.6053852910008001E-2</v>
      </c>
      <c r="E9" s="17">
        <v>4.4774703311829103E-2</v>
      </c>
      <c r="F9" s="17"/>
      <c r="G9" s="17">
        <v>0.13362073575246899</v>
      </c>
      <c r="H9" s="17">
        <v>9.7761618006054193E-2</v>
      </c>
      <c r="I9" s="17">
        <v>6.0795543662268199E-2</v>
      </c>
      <c r="J9" s="17">
        <v>3.6009114879147597E-2</v>
      </c>
      <c r="K9" s="17">
        <v>1.48021447082372E-2</v>
      </c>
      <c r="L9" s="17">
        <v>1.4265814653461301E-2</v>
      </c>
      <c r="M9" s="17"/>
      <c r="N9" s="17">
        <v>5.0484063087192298E-2</v>
      </c>
      <c r="O9" s="17">
        <v>4.9751216643321002E-2</v>
      </c>
      <c r="P9" s="17"/>
      <c r="Q9" s="17">
        <v>7.5943800101905296E-2</v>
      </c>
      <c r="R9" s="17">
        <v>7.8760053313005798E-2</v>
      </c>
      <c r="S9" s="17">
        <v>3.71953431612594E-2</v>
      </c>
      <c r="T9" s="17">
        <v>2.4133993983729601E-2</v>
      </c>
      <c r="U9" s="17">
        <v>4.3992374337262399E-2</v>
      </c>
      <c r="V9" s="17">
        <v>6.0326166162404701E-2</v>
      </c>
      <c r="W9" s="17">
        <v>5.3491075855447698E-2</v>
      </c>
      <c r="X9" s="17">
        <v>6.7621763422269901E-2</v>
      </c>
      <c r="Y9" s="17">
        <v>2.38763476605145E-2</v>
      </c>
      <c r="Z9" s="17">
        <v>7.1357534249887597E-2</v>
      </c>
      <c r="AA9" s="17">
        <v>5.4852106076312197E-2</v>
      </c>
      <c r="AB9" s="17">
        <v>0</v>
      </c>
      <c r="AC9" s="17">
        <v>0</v>
      </c>
      <c r="AD9" s="17">
        <v>0.155986840157847</v>
      </c>
      <c r="AE9" s="17">
        <v>0</v>
      </c>
      <c r="AF9" s="17"/>
      <c r="AG9" s="17">
        <v>7.9156323313490901E-2</v>
      </c>
      <c r="AH9" s="17">
        <v>3.44782781688922E-2</v>
      </c>
      <c r="AI9" s="17">
        <v>8.7643693050500002E-2</v>
      </c>
      <c r="AJ9" s="17">
        <v>4.9862079249824998E-2</v>
      </c>
      <c r="AK9" s="17">
        <v>2.2678996476727199E-2</v>
      </c>
      <c r="AL9" s="17">
        <v>4.0468987126610498E-2</v>
      </c>
      <c r="AM9" s="17"/>
      <c r="AN9" s="17">
        <v>5.0915426860098999E-2</v>
      </c>
      <c r="AO9" s="17">
        <v>6.8539053040246795E-2</v>
      </c>
      <c r="AP9" s="17">
        <v>4.9311710442165001E-2</v>
      </c>
      <c r="AQ9" s="17"/>
      <c r="AR9" s="17">
        <v>0.26646501014582902</v>
      </c>
      <c r="AS9" s="17">
        <v>4.90075028916932E-2</v>
      </c>
      <c r="AT9" s="17">
        <v>2.06410286637351E-2</v>
      </c>
      <c r="AU9" s="17"/>
      <c r="AV9" s="17">
        <v>0.24683994797748901</v>
      </c>
      <c r="AW9" s="17">
        <v>4.09540863581353E-2</v>
      </c>
      <c r="AX9" s="17">
        <v>2.34127242809265E-2</v>
      </c>
      <c r="AY9" s="17"/>
      <c r="AZ9" s="17">
        <v>6.4216932551521999E-2</v>
      </c>
      <c r="BA9" s="17">
        <v>3.1234016352191099E-2</v>
      </c>
    </row>
    <row r="10" spans="2:53" x14ac:dyDescent="0.35">
      <c r="B10" s="18" t="s">
        <v>155</v>
      </c>
      <c r="C10" s="17">
        <v>0.14986684260629901</v>
      </c>
      <c r="D10" s="17">
        <v>0.15830413432403501</v>
      </c>
      <c r="E10" s="17">
        <v>0.14219647109660899</v>
      </c>
      <c r="F10" s="17"/>
      <c r="G10" s="17">
        <v>0.30871719702859102</v>
      </c>
      <c r="H10" s="17">
        <v>0.26493863802290601</v>
      </c>
      <c r="I10" s="17">
        <v>0.17318185630209201</v>
      </c>
      <c r="J10" s="17">
        <v>0.11655962115908999</v>
      </c>
      <c r="K10" s="17">
        <v>9.0858194262082304E-2</v>
      </c>
      <c r="L10" s="17">
        <v>6.5771033561691103E-2</v>
      </c>
      <c r="M10" s="17"/>
      <c r="N10" s="17">
        <v>0.161891456776282</v>
      </c>
      <c r="O10" s="17">
        <v>0.141950800059223</v>
      </c>
      <c r="P10" s="17"/>
      <c r="Q10" s="17">
        <v>0.21254886706262699</v>
      </c>
      <c r="R10" s="17">
        <v>0.17920916745714</v>
      </c>
      <c r="S10" s="17">
        <v>0.18021700672104199</v>
      </c>
      <c r="T10" s="17">
        <v>0.183458657079169</v>
      </c>
      <c r="U10" s="17">
        <v>0.118685601909472</v>
      </c>
      <c r="V10" s="17">
        <v>0.120168231003755</v>
      </c>
      <c r="W10" s="17">
        <v>0.144246151504801</v>
      </c>
      <c r="X10" s="17">
        <v>0.116011187017348</v>
      </c>
      <c r="Y10" s="17">
        <v>0.102155180256051</v>
      </c>
      <c r="Z10" s="17">
        <v>0.12455369718107701</v>
      </c>
      <c r="AA10" s="17">
        <v>0.17032149055533599</v>
      </c>
      <c r="AB10" s="17">
        <v>0.135656699050615</v>
      </c>
      <c r="AC10" s="17">
        <v>0.14065788125256801</v>
      </c>
      <c r="AD10" s="17">
        <v>0</v>
      </c>
      <c r="AE10" s="17">
        <v>4.8510857630260897E-2</v>
      </c>
      <c r="AF10" s="17"/>
      <c r="AG10" s="17">
        <v>0.14826426637564399</v>
      </c>
      <c r="AH10" s="17">
        <v>9.9880765549494904E-2</v>
      </c>
      <c r="AI10" s="17">
        <v>0.26177626700555201</v>
      </c>
      <c r="AJ10" s="17">
        <v>0.122308816540695</v>
      </c>
      <c r="AK10" s="17">
        <v>0.17813243978698801</v>
      </c>
      <c r="AL10" s="17">
        <v>0.14448289868771699</v>
      </c>
      <c r="AM10" s="17"/>
      <c r="AN10" s="17">
        <v>0.14674727486667499</v>
      </c>
      <c r="AO10" s="17">
        <v>0.18643906264983101</v>
      </c>
      <c r="AP10" s="17">
        <v>0.15153362061494899</v>
      </c>
      <c r="AQ10" s="17"/>
      <c r="AR10" s="17">
        <v>0.24900509141921601</v>
      </c>
      <c r="AS10" s="17">
        <v>0.20252999386274601</v>
      </c>
      <c r="AT10" s="17">
        <v>0.110479377401934</v>
      </c>
      <c r="AU10" s="17"/>
      <c r="AV10" s="17">
        <v>0.191644842360468</v>
      </c>
      <c r="AW10" s="17">
        <v>0.192771680002781</v>
      </c>
      <c r="AX10" s="17">
        <v>0.10353553209290101</v>
      </c>
      <c r="AY10" s="17"/>
      <c r="AZ10" s="17">
        <v>0.16948471841971999</v>
      </c>
      <c r="BA10" s="17">
        <v>0.123836442079126</v>
      </c>
    </row>
    <row r="11" spans="2:53" x14ac:dyDescent="0.35">
      <c r="B11" s="18" t="s">
        <v>156</v>
      </c>
      <c r="C11" s="17">
        <v>0.72964858857586801</v>
      </c>
      <c r="D11" s="17">
        <v>0.72683939396111397</v>
      </c>
      <c r="E11" s="17">
        <v>0.73178926932959498</v>
      </c>
      <c r="F11" s="17"/>
      <c r="G11" s="17">
        <v>0.407809398192715</v>
      </c>
      <c r="H11" s="17">
        <v>0.58359141726006303</v>
      </c>
      <c r="I11" s="17">
        <v>0.70153858635067801</v>
      </c>
      <c r="J11" s="17">
        <v>0.78631408772095002</v>
      </c>
      <c r="K11" s="17">
        <v>0.84383962352272301</v>
      </c>
      <c r="L11" s="17">
        <v>0.84956966114686205</v>
      </c>
      <c r="M11" s="17"/>
      <c r="N11" s="17">
        <v>0.72739563434356402</v>
      </c>
      <c r="O11" s="17">
        <v>0.73113175313378398</v>
      </c>
      <c r="P11" s="17"/>
      <c r="Q11" s="17">
        <v>0.56498051428912699</v>
      </c>
      <c r="R11" s="17">
        <v>0.65074561490499605</v>
      </c>
      <c r="S11" s="17">
        <v>0.68503099060902495</v>
      </c>
      <c r="T11" s="17">
        <v>0.73021281158618601</v>
      </c>
      <c r="U11" s="17">
        <v>0.77861963125480704</v>
      </c>
      <c r="V11" s="17">
        <v>0.73224280089189597</v>
      </c>
      <c r="W11" s="17">
        <v>0.751734032629789</v>
      </c>
      <c r="X11" s="17">
        <v>0.77449657032682295</v>
      </c>
      <c r="Y11" s="17">
        <v>0.82801571335076396</v>
      </c>
      <c r="Z11" s="17">
        <v>0.77390639888172297</v>
      </c>
      <c r="AA11" s="17">
        <v>0.77482640336835196</v>
      </c>
      <c r="AB11" s="17">
        <v>0.85017098695191295</v>
      </c>
      <c r="AC11" s="17">
        <v>0.85934211874743205</v>
      </c>
      <c r="AD11" s="17">
        <v>0.76495755366277196</v>
      </c>
      <c r="AE11" s="17">
        <v>0.95148914236973903</v>
      </c>
      <c r="AF11" s="17"/>
      <c r="AG11" s="17">
        <v>0.741471660121651</v>
      </c>
      <c r="AH11" s="17">
        <v>0.81606031304232196</v>
      </c>
      <c r="AI11" s="17">
        <v>0.59575765581932705</v>
      </c>
      <c r="AJ11" s="17">
        <v>0.78019883512590804</v>
      </c>
      <c r="AK11" s="17">
        <v>0.75690545268024301</v>
      </c>
      <c r="AL11" s="17">
        <v>0.72100215632764197</v>
      </c>
      <c r="AM11" s="17"/>
      <c r="AN11" s="17">
        <v>0.73353492739873205</v>
      </c>
      <c r="AO11" s="17">
        <v>0.67771185542991497</v>
      </c>
      <c r="AP11" s="17">
        <v>0.75616088761825295</v>
      </c>
      <c r="AQ11" s="17"/>
      <c r="AR11" s="17">
        <v>0.44523818533720799</v>
      </c>
      <c r="AS11" s="17">
        <v>0.70002471754228601</v>
      </c>
      <c r="AT11" s="17">
        <v>0.840388196603155</v>
      </c>
      <c r="AU11" s="17"/>
      <c r="AV11" s="17">
        <v>0.53386321065376496</v>
      </c>
      <c r="AW11" s="17">
        <v>0.72573470423289899</v>
      </c>
      <c r="AX11" s="17">
        <v>0.84598881196506204</v>
      </c>
      <c r="AY11" s="17"/>
      <c r="AZ11" s="17">
        <v>0.71659091828977195</v>
      </c>
      <c r="BA11" s="17">
        <v>0.74697443928118901</v>
      </c>
    </row>
    <row r="12" spans="2:53" x14ac:dyDescent="0.35">
      <c r="B12" s="18" t="s">
        <v>130</v>
      </c>
      <c r="C12" s="19">
        <v>7.0442426769572894E-2</v>
      </c>
      <c r="D12" s="19">
        <v>5.8802618804843103E-2</v>
      </c>
      <c r="E12" s="19">
        <v>8.1239556261966897E-2</v>
      </c>
      <c r="F12" s="19"/>
      <c r="G12" s="19">
        <v>0.14985266902622499</v>
      </c>
      <c r="H12" s="19">
        <v>5.3708326710976403E-2</v>
      </c>
      <c r="I12" s="19">
        <v>6.4484013684961705E-2</v>
      </c>
      <c r="J12" s="19">
        <v>6.1117176240813101E-2</v>
      </c>
      <c r="K12" s="19">
        <v>5.0500037506957397E-2</v>
      </c>
      <c r="L12" s="19">
        <v>7.0393490637985098E-2</v>
      </c>
      <c r="M12" s="19"/>
      <c r="N12" s="19">
        <v>6.0228845792961901E-2</v>
      </c>
      <c r="O12" s="19">
        <v>7.7166230163671898E-2</v>
      </c>
      <c r="P12" s="19"/>
      <c r="Q12" s="19">
        <v>0.14652681854634</v>
      </c>
      <c r="R12" s="19">
        <v>9.1285164324858295E-2</v>
      </c>
      <c r="S12" s="19">
        <v>9.7556659508673205E-2</v>
      </c>
      <c r="T12" s="19">
        <v>6.2194537350914902E-2</v>
      </c>
      <c r="U12" s="19">
        <v>5.8702392498458197E-2</v>
      </c>
      <c r="V12" s="19">
        <v>8.7262801941945106E-2</v>
      </c>
      <c r="W12" s="19">
        <v>5.0528740009962297E-2</v>
      </c>
      <c r="X12" s="19">
        <v>4.1870479233558397E-2</v>
      </c>
      <c r="Y12" s="19">
        <v>4.5952758732670899E-2</v>
      </c>
      <c r="Z12" s="19">
        <v>3.0182369687312301E-2</v>
      </c>
      <c r="AA12" s="19">
        <v>0</v>
      </c>
      <c r="AB12" s="19">
        <v>1.4172313997472E-2</v>
      </c>
      <c r="AC12" s="19">
        <v>0</v>
      </c>
      <c r="AD12" s="19">
        <v>7.9055606179380997E-2</v>
      </c>
      <c r="AE12" s="19">
        <v>0</v>
      </c>
      <c r="AF12" s="19"/>
      <c r="AG12" s="19">
        <v>3.11077501892148E-2</v>
      </c>
      <c r="AH12" s="19">
        <v>4.95806432392909E-2</v>
      </c>
      <c r="AI12" s="19">
        <v>5.4822384124620697E-2</v>
      </c>
      <c r="AJ12" s="19">
        <v>4.7630269083571701E-2</v>
      </c>
      <c r="AK12" s="19">
        <v>4.2283111056041503E-2</v>
      </c>
      <c r="AL12" s="19">
        <v>9.4045957858029897E-2</v>
      </c>
      <c r="AM12" s="19"/>
      <c r="AN12" s="19">
        <v>6.8802370874493604E-2</v>
      </c>
      <c r="AO12" s="19">
        <v>6.7310028880007103E-2</v>
      </c>
      <c r="AP12" s="19">
        <v>4.2993781324632697E-2</v>
      </c>
      <c r="AQ12" s="19"/>
      <c r="AR12" s="19">
        <v>3.9291713097745498E-2</v>
      </c>
      <c r="AS12" s="19">
        <v>4.8437785703274998E-2</v>
      </c>
      <c r="AT12" s="19">
        <v>2.8491397331175901E-2</v>
      </c>
      <c r="AU12" s="19"/>
      <c r="AV12" s="19">
        <v>2.76519990082775E-2</v>
      </c>
      <c r="AW12" s="19">
        <v>4.0539529406184799E-2</v>
      </c>
      <c r="AX12" s="19">
        <v>2.7062931661110099E-2</v>
      </c>
      <c r="AY12" s="19"/>
      <c r="AZ12" s="19">
        <v>4.9707430738986501E-2</v>
      </c>
      <c r="BA12" s="19">
        <v>9.7955102287494003E-2</v>
      </c>
    </row>
    <row r="13" spans="2:53" x14ac:dyDescent="0.35">
      <c r="B13" s="16"/>
    </row>
    <row r="14" spans="2:53" x14ac:dyDescent="0.35">
      <c r="B14" t="s">
        <v>87</v>
      </c>
    </row>
    <row r="15" spans="2:53" x14ac:dyDescent="0.35">
      <c r="B15" t="s">
        <v>88</v>
      </c>
    </row>
    <row r="17" spans="2:2" x14ac:dyDescent="0.35">
      <c r="B17" s="8" t="str">
        <f>HYPERLINK("#'Contents'!A1", "Return to Contents")</f>
        <v>Return to Contents</v>
      </c>
    </row>
  </sheetData>
  <mergeCells count="10">
    <mergeCell ref="AN5:AP5"/>
    <mergeCell ref="AR5:AT5"/>
    <mergeCell ref="AV5:AX5"/>
    <mergeCell ref="AZ5:BA5"/>
    <mergeCell ref="D2:AT2"/>
    <mergeCell ref="D5:E5"/>
    <mergeCell ref="G5:L5"/>
    <mergeCell ref="N5:O5"/>
    <mergeCell ref="Q5:AE5"/>
    <mergeCell ref="AG5:AL5"/>
  </mergeCells>
  <pageMargins left="0.7" right="0.7" top="0.75" bottom="0.75" header="0.3" footer="0.3"/>
  <pageSetup paperSize="9" orientation="portrait" horizontalDpi="300" verticalDpi="300"/>
  <drawing r:id="rId1"/>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D00-000000000000}">
  <dimension ref="B2:BA17"/>
  <sheetViews>
    <sheetView showGridLines="0" workbookViewId="0">
      <pane xSplit="2" topLeftCell="C1" activePane="topRight" state="frozen"/>
      <selection activeCell="B19" sqref="B19"/>
      <selection pane="topRight" activeCell="W9" sqref="W9"/>
    </sheetView>
  </sheetViews>
  <sheetFormatPr defaultColWidth="11.54296875" defaultRowHeight="14.5" x14ac:dyDescent="0.35"/>
  <cols>
    <col min="2" max="2" width="25.6328125" customWidth="1"/>
    <col min="3" max="5" width="10.6328125" customWidth="1"/>
    <col min="6" max="6" width="2.1796875" customWidth="1"/>
    <col min="7" max="12" width="10.6328125" customWidth="1"/>
    <col min="13" max="13" width="2.1796875" customWidth="1"/>
    <col min="14" max="15" width="10.6328125" customWidth="1"/>
    <col min="16" max="16" width="2.1796875" customWidth="1"/>
    <col min="17" max="31" width="10.6328125" customWidth="1"/>
    <col min="32" max="32" width="2.1796875" customWidth="1"/>
    <col min="33" max="38" width="10.6328125" customWidth="1"/>
    <col min="39" max="39" width="2.1796875" customWidth="1"/>
    <col min="40" max="42" width="10.6328125" customWidth="1"/>
    <col min="43" max="43" width="2.1796875" customWidth="1"/>
    <col min="44" max="46" width="10.6328125" customWidth="1"/>
    <col min="47" max="47" width="2.1796875" customWidth="1"/>
    <col min="48" max="50" width="10.6328125" customWidth="1"/>
    <col min="51" max="51" width="2.1796875" customWidth="1"/>
    <col min="52" max="53" width="10.6328125" customWidth="1"/>
    <col min="54" max="54" width="2.1796875" customWidth="1"/>
  </cols>
  <sheetData>
    <row r="2" spans="2:53" ht="40" customHeight="1" x14ac:dyDescent="0.35">
      <c r="D2" s="28" t="s">
        <v>169</v>
      </c>
      <c r="E2" s="24"/>
      <c r="F2" s="24"/>
      <c r="G2" s="24"/>
      <c r="H2" s="24"/>
      <c r="I2" s="24"/>
      <c r="J2" s="24"/>
      <c r="K2" s="24"/>
      <c r="L2" s="24"/>
      <c r="M2" s="24"/>
      <c r="N2" s="24"/>
      <c r="O2" s="24"/>
      <c r="P2" s="24"/>
      <c r="Q2" s="24"/>
      <c r="R2" s="24"/>
      <c r="S2" s="24"/>
      <c r="T2" s="24"/>
      <c r="U2" s="24"/>
      <c r="V2" s="24"/>
      <c r="W2" s="24"/>
      <c r="X2" s="24"/>
      <c r="Y2" s="24"/>
      <c r="Z2" s="24"/>
      <c r="AA2" s="24"/>
      <c r="AB2" s="24"/>
      <c r="AC2" s="24"/>
      <c r="AD2" s="24"/>
      <c r="AE2" s="24"/>
      <c r="AF2" s="24"/>
      <c r="AG2" s="24"/>
      <c r="AH2" s="24"/>
      <c r="AI2" s="24"/>
      <c r="AJ2" s="24"/>
      <c r="AK2" s="24"/>
      <c r="AL2" s="24"/>
      <c r="AM2" s="24"/>
      <c r="AN2" s="24"/>
      <c r="AO2" s="24"/>
      <c r="AP2" s="24"/>
      <c r="AQ2" s="24"/>
      <c r="AR2" s="24"/>
      <c r="AS2" s="24"/>
      <c r="AT2" s="24"/>
    </row>
    <row r="5" spans="2:53" ht="30" customHeight="1" x14ac:dyDescent="0.35">
      <c r="B5" s="15"/>
      <c r="C5" s="15"/>
      <c r="D5" s="27" t="s">
        <v>56</v>
      </c>
      <c r="E5" s="27"/>
      <c r="F5" s="15"/>
      <c r="G5" s="27" t="s">
        <v>57</v>
      </c>
      <c r="H5" s="27"/>
      <c r="I5" s="27"/>
      <c r="J5" s="27"/>
      <c r="K5" s="27"/>
      <c r="L5" s="27"/>
      <c r="M5" s="15"/>
      <c r="N5" s="27" t="s">
        <v>58</v>
      </c>
      <c r="O5" s="27"/>
      <c r="P5" s="15"/>
      <c r="Q5" s="27" t="s">
        <v>59</v>
      </c>
      <c r="R5" s="27"/>
      <c r="S5" s="27"/>
      <c r="T5" s="27"/>
      <c r="U5" s="27"/>
      <c r="V5" s="27"/>
      <c r="W5" s="27"/>
      <c r="X5" s="27"/>
      <c r="Y5" s="27"/>
      <c r="Z5" s="27"/>
      <c r="AA5" s="27"/>
      <c r="AB5" s="27"/>
      <c r="AC5" s="27"/>
      <c r="AD5" s="27"/>
      <c r="AE5" s="27"/>
      <c r="AF5" s="15"/>
      <c r="AG5" s="27" t="s">
        <v>60</v>
      </c>
      <c r="AH5" s="27"/>
      <c r="AI5" s="27"/>
      <c r="AJ5" s="27"/>
      <c r="AK5" s="27"/>
      <c r="AL5" s="27"/>
      <c r="AM5" s="15"/>
      <c r="AN5" s="27" t="s">
        <v>61</v>
      </c>
      <c r="AO5" s="27"/>
      <c r="AP5" s="27"/>
      <c r="AQ5" s="15"/>
      <c r="AR5" s="27" t="s">
        <v>62</v>
      </c>
      <c r="AS5" s="27"/>
      <c r="AT5" s="27"/>
      <c r="AU5" s="15"/>
      <c r="AV5" s="27" t="s">
        <v>63</v>
      </c>
      <c r="AW5" s="27"/>
      <c r="AX5" s="27"/>
      <c r="AY5" s="15"/>
      <c r="AZ5" s="27" t="s">
        <v>64</v>
      </c>
      <c r="BA5" s="27"/>
    </row>
    <row r="6" spans="2:53" ht="33" customHeight="1" x14ac:dyDescent="0.35">
      <c r="B6" t="s">
        <v>13</v>
      </c>
      <c r="C6" s="9" t="s">
        <v>14</v>
      </c>
      <c r="D6" s="12" t="s">
        <v>15</v>
      </c>
      <c r="E6" s="12" t="s">
        <v>16</v>
      </c>
      <c r="G6" s="12" t="s">
        <v>19</v>
      </c>
      <c r="H6" s="12" t="s">
        <v>20</v>
      </c>
      <c r="I6" s="12" t="s">
        <v>21</v>
      </c>
      <c r="J6" s="12" t="s">
        <v>22</v>
      </c>
      <c r="K6" s="12" t="s">
        <v>23</v>
      </c>
      <c r="L6" s="12" t="s">
        <v>24</v>
      </c>
      <c r="N6" s="12" t="s">
        <v>25</v>
      </c>
      <c r="O6" s="12" t="s">
        <v>26</v>
      </c>
      <c r="Q6" s="12" t="s">
        <v>27</v>
      </c>
      <c r="R6" s="12" t="s">
        <v>28</v>
      </c>
      <c r="S6" s="12" t="s">
        <v>29</v>
      </c>
      <c r="T6" s="12" t="s">
        <v>30</v>
      </c>
      <c r="U6" s="12" t="s">
        <v>31</v>
      </c>
      <c r="V6" s="12" t="s">
        <v>32</v>
      </c>
      <c r="W6" s="12" t="s">
        <v>33</v>
      </c>
      <c r="X6" s="12" t="s">
        <v>34</v>
      </c>
      <c r="Y6" s="12" t="s">
        <v>35</v>
      </c>
      <c r="Z6" s="12" t="s">
        <v>36</v>
      </c>
      <c r="AA6" s="12" t="s">
        <v>37</v>
      </c>
      <c r="AB6" s="12" t="s">
        <v>38</v>
      </c>
      <c r="AC6" s="12" t="s">
        <v>39</v>
      </c>
      <c r="AD6" s="12" t="s">
        <v>40</v>
      </c>
      <c r="AE6" s="12" t="s">
        <v>41</v>
      </c>
      <c r="AG6" s="12" t="s">
        <v>42</v>
      </c>
      <c r="AH6" s="12" t="s">
        <v>43</v>
      </c>
      <c r="AI6" s="12" t="s">
        <v>44</v>
      </c>
      <c r="AJ6" s="12" t="s">
        <v>45</v>
      </c>
      <c r="AK6" s="12" t="s">
        <v>46</v>
      </c>
      <c r="AL6" s="12" t="s">
        <v>47</v>
      </c>
      <c r="AN6" s="12" t="s">
        <v>48</v>
      </c>
      <c r="AO6" s="12" t="s">
        <v>49</v>
      </c>
      <c r="AP6" s="12" t="s">
        <v>50</v>
      </c>
      <c r="AR6" s="12" t="s">
        <v>51</v>
      </c>
      <c r="AS6" s="12" t="s">
        <v>52</v>
      </c>
      <c r="AT6" s="12" t="s">
        <v>53</v>
      </c>
      <c r="AV6" s="12" t="s">
        <v>51</v>
      </c>
      <c r="AW6" s="12" t="s">
        <v>52</v>
      </c>
      <c r="AX6" s="12" t="s">
        <v>53</v>
      </c>
      <c r="AZ6" s="12" t="s">
        <v>54</v>
      </c>
      <c r="BA6" s="12" t="s">
        <v>55</v>
      </c>
    </row>
    <row r="7" spans="2:53" ht="30" customHeight="1" x14ac:dyDescent="0.35">
      <c r="B7" s="10" t="s">
        <v>17</v>
      </c>
      <c r="C7" s="10">
        <v>2053</v>
      </c>
      <c r="D7" s="10">
        <v>938</v>
      </c>
      <c r="E7" s="10">
        <v>1112</v>
      </c>
      <c r="F7" s="10"/>
      <c r="G7" s="10">
        <v>192</v>
      </c>
      <c r="H7" s="10">
        <v>236</v>
      </c>
      <c r="I7" s="10">
        <v>325</v>
      </c>
      <c r="J7" s="10">
        <v>380</v>
      </c>
      <c r="K7" s="10">
        <v>348</v>
      </c>
      <c r="L7" s="10">
        <v>572</v>
      </c>
      <c r="M7" s="10"/>
      <c r="N7" s="10">
        <v>1161</v>
      </c>
      <c r="O7" s="10">
        <v>892</v>
      </c>
      <c r="P7" s="10"/>
      <c r="Q7" s="10">
        <v>175</v>
      </c>
      <c r="R7" s="10">
        <v>152</v>
      </c>
      <c r="S7" s="10">
        <v>180</v>
      </c>
      <c r="T7" s="10">
        <v>273</v>
      </c>
      <c r="U7" s="10">
        <v>217</v>
      </c>
      <c r="V7" s="10">
        <v>227</v>
      </c>
      <c r="W7" s="10">
        <v>175</v>
      </c>
      <c r="X7" s="10">
        <v>143</v>
      </c>
      <c r="Y7" s="10">
        <v>108</v>
      </c>
      <c r="Z7" s="10">
        <v>153</v>
      </c>
      <c r="AA7" s="10">
        <v>79</v>
      </c>
      <c r="AB7" s="10">
        <v>54</v>
      </c>
      <c r="AC7" s="10">
        <v>25</v>
      </c>
      <c r="AD7" s="10">
        <v>17</v>
      </c>
      <c r="AE7" s="10">
        <v>34</v>
      </c>
      <c r="AF7" s="10"/>
      <c r="AG7" s="10">
        <v>204</v>
      </c>
      <c r="AH7" s="10">
        <v>344</v>
      </c>
      <c r="AI7" s="10">
        <v>158</v>
      </c>
      <c r="AJ7" s="10">
        <v>186</v>
      </c>
      <c r="AK7" s="10">
        <v>197</v>
      </c>
      <c r="AL7" s="10">
        <v>511</v>
      </c>
      <c r="AM7" s="10"/>
      <c r="AN7" s="10">
        <v>571</v>
      </c>
      <c r="AO7" s="10">
        <v>447</v>
      </c>
      <c r="AP7" s="10">
        <v>778</v>
      </c>
      <c r="AQ7" s="10"/>
      <c r="AR7" s="10">
        <v>150</v>
      </c>
      <c r="AS7" s="10">
        <v>698</v>
      </c>
      <c r="AT7" s="10">
        <v>1093</v>
      </c>
      <c r="AU7" s="10"/>
      <c r="AV7" s="10">
        <v>166</v>
      </c>
      <c r="AW7" s="10">
        <v>999</v>
      </c>
      <c r="AX7" s="10">
        <v>770</v>
      </c>
      <c r="AY7" s="10"/>
      <c r="AZ7" s="10">
        <v>1177</v>
      </c>
      <c r="BA7" s="10">
        <v>876</v>
      </c>
    </row>
    <row r="8" spans="2:53" ht="30" customHeight="1" x14ac:dyDescent="0.35">
      <c r="B8" s="11" t="s">
        <v>18</v>
      </c>
      <c r="C8" s="11">
        <v>2053</v>
      </c>
      <c r="D8" s="11">
        <v>974</v>
      </c>
      <c r="E8" s="11">
        <v>1075</v>
      </c>
      <c r="F8" s="11"/>
      <c r="G8" s="11">
        <v>212</v>
      </c>
      <c r="H8" s="11">
        <v>302</v>
      </c>
      <c r="I8" s="11">
        <v>326</v>
      </c>
      <c r="J8" s="11">
        <v>348</v>
      </c>
      <c r="K8" s="11">
        <v>329</v>
      </c>
      <c r="L8" s="11">
        <v>535</v>
      </c>
      <c r="M8" s="11"/>
      <c r="N8" s="11">
        <v>815</v>
      </c>
      <c r="O8" s="11">
        <v>1238</v>
      </c>
      <c r="P8" s="11"/>
      <c r="Q8" s="11">
        <v>198</v>
      </c>
      <c r="R8" s="11">
        <v>168</v>
      </c>
      <c r="S8" s="11">
        <v>195</v>
      </c>
      <c r="T8" s="11">
        <v>305</v>
      </c>
      <c r="U8" s="11">
        <v>213</v>
      </c>
      <c r="V8" s="11">
        <v>216</v>
      </c>
      <c r="W8" s="11">
        <v>164</v>
      </c>
      <c r="X8" s="11">
        <v>141</v>
      </c>
      <c r="Y8" s="11">
        <v>99</v>
      </c>
      <c r="Z8" s="11">
        <v>138</v>
      </c>
      <c r="AA8" s="11">
        <v>69</v>
      </c>
      <c r="AB8" s="11">
        <v>45</v>
      </c>
      <c r="AC8" s="11">
        <v>22</v>
      </c>
      <c r="AD8" s="11">
        <v>15</v>
      </c>
      <c r="AE8" s="11">
        <v>27</v>
      </c>
      <c r="AF8" s="11"/>
      <c r="AG8" s="11">
        <v>192</v>
      </c>
      <c r="AH8" s="11">
        <v>330</v>
      </c>
      <c r="AI8" s="11">
        <v>179</v>
      </c>
      <c r="AJ8" s="11">
        <v>173</v>
      </c>
      <c r="AK8" s="11">
        <v>196</v>
      </c>
      <c r="AL8" s="11">
        <v>533</v>
      </c>
      <c r="AM8" s="11"/>
      <c r="AN8" s="11">
        <v>569</v>
      </c>
      <c r="AO8" s="11">
        <v>467</v>
      </c>
      <c r="AP8" s="11">
        <v>751</v>
      </c>
      <c r="AQ8" s="11"/>
      <c r="AR8" s="11">
        <v>162</v>
      </c>
      <c r="AS8" s="11">
        <v>689</v>
      </c>
      <c r="AT8" s="11">
        <v>1078</v>
      </c>
      <c r="AU8" s="11"/>
      <c r="AV8" s="11">
        <v>182</v>
      </c>
      <c r="AW8" s="11">
        <v>976</v>
      </c>
      <c r="AX8" s="11">
        <v>765</v>
      </c>
      <c r="AY8" s="11"/>
      <c r="AZ8" s="11">
        <v>1171</v>
      </c>
      <c r="BA8" s="11">
        <v>882</v>
      </c>
    </row>
    <row r="9" spans="2:53" x14ac:dyDescent="0.35">
      <c r="B9" s="18" t="s">
        <v>154</v>
      </c>
      <c r="C9" s="17">
        <v>8.8466376823940998E-2</v>
      </c>
      <c r="D9" s="17">
        <v>0.103611230539117</v>
      </c>
      <c r="E9" s="17">
        <v>7.5062053459955494E-2</v>
      </c>
      <c r="F9" s="17"/>
      <c r="G9" s="17">
        <v>0.13699312512078499</v>
      </c>
      <c r="H9" s="17">
        <v>0.16611978332027899</v>
      </c>
      <c r="I9" s="17">
        <v>8.1175311768307501E-2</v>
      </c>
      <c r="J9" s="17">
        <v>6.6520551844774498E-2</v>
      </c>
      <c r="K9" s="17">
        <v>7.0769575329351006E-2</v>
      </c>
      <c r="L9" s="17">
        <v>5.5005772514173101E-2</v>
      </c>
      <c r="M9" s="17"/>
      <c r="N9" s="17">
        <v>9.1180439857261306E-2</v>
      </c>
      <c r="O9" s="17">
        <v>8.6679655175869993E-2</v>
      </c>
      <c r="P9" s="17"/>
      <c r="Q9" s="17">
        <v>0.102888034365192</v>
      </c>
      <c r="R9" s="17">
        <v>0.10338102495851</v>
      </c>
      <c r="S9" s="17">
        <v>8.3247433643751298E-2</v>
      </c>
      <c r="T9" s="17">
        <v>6.9109417300558904E-2</v>
      </c>
      <c r="U9" s="17">
        <v>0.11443741424206801</v>
      </c>
      <c r="V9" s="17">
        <v>6.9107342825184007E-2</v>
      </c>
      <c r="W9" s="17">
        <v>7.9492902477235006E-2</v>
      </c>
      <c r="X9" s="17">
        <v>6.80897906446742E-2</v>
      </c>
      <c r="Y9" s="17">
        <v>8.3089647221304602E-2</v>
      </c>
      <c r="Z9" s="17">
        <v>0.14590385598316599</v>
      </c>
      <c r="AA9" s="17">
        <v>5.2513858570238603E-2</v>
      </c>
      <c r="AB9" s="17">
        <v>9.0467658468280907E-2</v>
      </c>
      <c r="AC9" s="17">
        <v>0.108553766882</v>
      </c>
      <c r="AD9" s="17">
        <v>0.155986840157847</v>
      </c>
      <c r="AE9" s="17">
        <v>9.1535521973273706E-2</v>
      </c>
      <c r="AF9" s="17"/>
      <c r="AG9" s="17">
        <v>0.14558893439689799</v>
      </c>
      <c r="AH9" s="17">
        <v>6.2279254919981E-2</v>
      </c>
      <c r="AI9" s="17">
        <v>0.113748349406121</v>
      </c>
      <c r="AJ9" s="17">
        <v>0.13004528784187699</v>
      </c>
      <c r="AK9" s="17">
        <v>0.113913475545367</v>
      </c>
      <c r="AL9" s="17">
        <v>4.5214378235870198E-2</v>
      </c>
      <c r="AM9" s="17"/>
      <c r="AN9" s="17">
        <v>0.103029539368482</v>
      </c>
      <c r="AO9" s="17">
        <v>0.109633044266292</v>
      </c>
      <c r="AP9" s="17">
        <v>8.2638772776256295E-2</v>
      </c>
      <c r="AQ9" s="17"/>
      <c r="AR9" s="17">
        <v>0.38831241029879798</v>
      </c>
      <c r="AS9" s="17">
        <v>0.11272205900771599</v>
      </c>
      <c r="AT9" s="17">
        <v>3.61261740284693E-2</v>
      </c>
      <c r="AU9" s="17"/>
      <c r="AV9" s="17">
        <v>1</v>
      </c>
      <c r="AW9" s="17">
        <v>0</v>
      </c>
      <c r="AX9" s="17">
        <v>0</v>
      </c>
      <c r="AY9" s="17"/>
      <c r="AZ9" s="17">
        <v>0.116150971665457</v>
      </c>
      <c r="BA9" s="17">
        <v>5.17324766294971E-2</v>
      </c>
    </row>
    <row r="10" spans="2:53" x14ac:dyDescent="0.35">
      <c r="B10" s="18" t="s">
        <v>155</v>
      </c>
      <c r="C10" s="17">
        <v>0.47555844062535102</v>
      </c>
      <c r="D10" s="17">
        <v>0.48074110175822499</v>
      </c>
      <c r="E10" s="17">
        <v>0.47041253910620601</v>
      </c>
      <c r="F10" s="17"/>
      <c r="G10" s="17">
        <v>0.38825188594966598</v>
      </c>
      <c r="H10" s="17">
        <v>0.363284264968809</v>
      </c>
      <c r="I10" s="17">
        <v>0.47249421533911001</v>
      </c>
      <c r="J10" s="17">
        <v>0.48887787823939</v>
      </c>
      <c r="K10" s="17">
        <v>0.51562967608896904</v>
      </c>
      <c r="L10" s="17">
        <v>0.54207496862190296</v>
      </c>
      <c r="M10" s="17"/>
      <c r="N10" s="17">
        <v>0.47464898941225497</v>
      </c>
      <c r="O10" s="17">
        <v>0.47615715043803902</v>
      </c>
      <c r="P10" s="17"/>
      <c r="Q10" s="17">
        <v>0.32354420142051699</v>
      </c>
      <c r="R10" s="17">
        <v>0.44950215153805401</v>
      </c>
      <c r="S10" s="17">
        <v>0.45403243454478998</v>
      </c>
      <c r="T10" s="17">
        <v>0.475857503931232</v>
      </c>
      <c r="U10" s="17">
        <v>0.51479295934401303</v>
      </c>
      <c r="V10" s="17">
        <v>0.49927021995019299</v>
      </c>
      <c r="W10" s="17">
        <v>0.45369729009128101</v>
      </c>
      <c r="X10" s="17">
        <v>0.54561933547071995</v>
      </c>
      <c r="Y10" s="17">
        <v>0.50303811520482999</v>
      </c>
      <c r="Z10" s="17">
        <v>0.475537902780303</v>
      </c>
      <c r="AA10" s="17">
        <v>0.54400188443980502</v>
      </c>
      <c r="AB10" s="17">
        <v>0.59956279679554103</v>
      </c>
      <c r="AC10" s="17">
        <v>0.54127141504071097</v>
      </c>
      <c r="AD10" s="17">
        <v>0.45396121416610402</v>
      </c>
      <c r="AE10" s="17">
        <v>0.49243988304713499</v>
      </c>
      <c r="AF10" s="17"/>
      <c r="AG10" s="17">
        <v>0.58267119553954205</v>
      </c>
      <c r="AH10" s="17">
        <v>0.43745925640244998</v>
      </c>
      <c r="AI10" s="17">
        <v>0.43857485826811399</v>
      </c>
      <c r="AJ10" s="17">
        <v>0.65019169084097905</v>
      </c>
      <c r="AK10" s="17">
        <v>0.50132247289737497</v>
      </c>
      <c r="AL10" s="17">
        <v>0.42110034050246498</v>
      </c>
      <c r="AM10" s="17"/>
      <c r="AN10" s="17">
        <v>0.53611563954369701</v>
      </c>
      <c r="AO10" s="17">
        <v>0.49557533734961001</v>
      </c>
      <c r="AP10" s="17">
        <v>0.47116370685245801</v>
      </c>
      <c r="AQ10" s="17"/>
      <c r="AR10" s="17">
        <v>0.43631990769624901</v>
      </c>
      <c r="AS10" s="17">
        <v>0.65864468681172295</v>
      </c>
      <c r="AT10" s="17">
        <v>0.39560262351143799</v>
      </c>
      <c r="AU10" s="17"/>
      <c r="AV10" s="17">
        <v>0</v>
      </c>
      <c r="AW10" s="17">
        <v>1</v>
      </c>
      <c r="AX10" s="17">
        <v>0</v>
      </c>
      <c r="AY10" s="17"/>
      <c r="AZ10" s="17">
        <v>0.48374957962058301</v>
      </c>
      <c r="BA10" s="17">
        <v>0.46468985164826099</v>
      </c>
    </row>
    <row r="11" spans="2:53" x14ac:dyDescent="0.35">
      <c r="B11" s="18" t="s">
        <v>156</v>
      </c>
      <c r="C11" s="17">
        <v>0.37283336380815502</v>
      </c>
      <c r="D11" s="17">
        <v>0.36817181277695898</v>
      </c>
      <c r="E11" s="17">
        <v>0.37696501851715902</v>
      </c>
      <c r="F11" s="17"/>
      <c r="G11" s="17">
        <v>0.38833564818482003</v>
      </c>
      <c r="H11" s="17">
        <v>0.38767761142257801</v>
      </c>
      <c r="I11" s="17">
        <v>0.396748232676291</v>
      </c>
      <c r="J11" s="17">
        <v>0.38980574424235498</v>
      </c>
      <c r="K11" s="17">
        <v>0.35333713838002601</v>
      </c>
      <c r="L11" s="17">
        <v>0.344715822494641</v>
      </c>
      <c r="M11" s="17"/>
      <c r="N11" s="17">
        <v>0.38831909703850298</v>
      </c>
      <c r="O11" s="17">
        <v>0.36263879777957297</v>
      </c>
      <c r="P11" s="17"/>
      <c r="Q11" s="17">
        <v>0.44124914746663402</v>
      </c>
      <c r="R11" s="17">
        <v>0.36664082174937701</v>
      </c>
      <c r="S11" s="17">
        <v>0.40703771973937403</v>
      </c>
      <c r="T11" s="17">
        <v>0.379596316965714</v>
      </c>
      <c r="U11" s="17">
        <v>0.31305532310110701</v>
      </c>
      <c r="V11" s="17">
        <v>0.36520052042272499</v>
      </c>
      <c r="W11" s="17">
        <v>0.41788600810093601</v>
      </c>
      <c r="X11" s="17">
        <v>0.34346477361687899</v>
      </c>
      <c r="Y11" s="17">
        <v>0.38711563212790601</v>
      </c>
      <c r="Z11" s="17">
        <v>0.35596878937573001</v>
      </c>
      <c r="AA11" s="17">
        <v>0.40348425698995599</v>
      </c>
      <c r="AB11" s="17">
        <v>0.25845233633528703</v>
      </c>
      <c r="AC11" s="17">
        <v>0.35017481807728901</v>
      </c>
      <c r="AD11" s="17">
        <v>0.39005194567604901</v>
      </c>
      <c r="AE11" s="17">
        <v>0.38594399928808598</v>
      </c>
      <c r="AF11" s="17"/>
      <c r="AG11" s="17">
        <v>0.23851539312297201</v>
      </c>
      <c r="AH11" s="17">
        <v>0.463983546465913</v>
      </c>
      <c r="AI11" s="17">
        <v>0.40323755512224302</v>
      </c>
      <c r="AJ11" s="17">
        <v>0.20175197001954501</v>
      </c>
      <c r="AK11" s="17">
        <v>0.34070784387069802</v>
      </c>
      <c r="AL11" s="17">
        <v>0.44828683274456899</v>
      </c>
      <c r="AM11" s="17"/>
      <c r="AN11" s="17">
        <v>0.308145370112474</v>
      </c>
      <c r="AO11" s="17">
        <v>0.32786309242631401</v>
      </c>
      <c r="AP11" s="17">
        <v>0.416180306190373</v>
      </c>
      <c r="AQ11" s="17"/>
      <c r="AR11" s="17">
        <v>0.140798871574082</v>
      </c>
      <c r="AS11" s="17">
        <v>0.20435921003825</v>
      </c>
      <c r="AT11" s="17">
        <v>0.54186094786488803</v>
      </c>
      <c r="AU11" s="17"/>
      <c r="AV11" s="17">
        <v>0</v>
      </c>
      <c r="AW11" s="17">
        <v>0</v>
      </c>
      <c r="AX11" s="17">
        <v>1</v>
      </c>
      <c r="AY11" s="17"/>
      <c r="AZ11" s="17">
        <v>0.36097365785225999</v>
      </c>
      <c r="BA11" s="17">
        <v>0.38856966977229201</v>
      </c>
    </row>
    <row r="12" spans="2:53" x14ac:dyDescent="0.35">
      <c r="B12" s="18" t="s">
        <v>130</v>
      </c>
      <c r="C12" s="19">
        <v>6.3141818742553896E-2</v>
      </c>
      <c r="D12" s="19">
        <v>4.7475854925699501E-2</v>
      </c>
      <c r="E12" s="19">
        <v>7.7560388916678796E-2</v>
      </c>
      <c r="F12" s="19"/>
      <c r="G12" s="19">
        <v>8.6419340744729303E-2</v>
      </c>
      <c r="H12" s="19">
        <v>8.2918340288333794E-2</v>
      </c>
      <c r="I12" s="19">
        <v>4.9582240216291297E-2</v>
      </c>
      <c r="J12" s="19">
        <v>5.4795825673479903E-2</v>
      </c>
      <c r="K12" s="19">
        <v>6.0263610201654001E-2</v>
      </c>
      <c r="L12" s="19">
        <v>5.8203436369282699E-2</v>
      </c>
      <c r="M12" s="19"/>
      <c r="N12" s="19">
        <v>4.5851473691980997E-2</v>
      </c>
      <c r="O12" s="19">
        <v>7.45243966065188E-2</v>
      </c>
      <c r="P12" s="19"/>
      <c r="Q12" s="19">
        <v>0.13231861674765599</v>
      </c>
      <c r="R12" s="19">
        <v>8.0476001754058696E-2</v>
      </c>
      <c r="S12" s="19">
        <v>5.56824120720847E-2</v>
      </c>
      <c r="T12" s="19">
        <v>7.5436761802494298E-2</v>
      </c>
      <c r="U12" s="19">
        <v>5.7714303312812403E-2</v>
      </c>
      <c r="V12" s="19">
        <v>6.6421916801897796E-2</v>
      </c>
      <c r="W12" s="19">
        <v>4.8923799330548801E-2</v>
      </c>
      <c r="X12" s="19">
        <v>4.2826100267726999E-2</v>
      </c>
      <c r="Y12" s="19">
        <v>2.67566054459588E-2</v>
      </c>
      <c r="Z12" s="19">
        <v>2.2589451860801201E-2</v>
      </c>
      <c r="AA12" s="19">
        <v>0</v>
      </c>
      <c r="AB12" s="19">
        <v>5.15172084008911E-2</v>
      </c>
      <c r="AC12" s="19">
        <v>0</v>
      </c>
      <c r="AD12" s="19">
        <v>0</v>
      </c>
      <c r="AE12" s="19">
        <v>3.00805956915055E-2</v>
      </c>
      <c r="AF12" s="19"/>
      <c r="AG12" s="19">
        <v>3.3224476940587701E-2</v>
      </c>
      <c r="AH12" s="19">
        <v>3.6277942211656103E-2</v>
      </c>
      <c r="AI12" s="19">
        <v>4.4439237203522497E-2</v>
      </c>
      <c r="AJ12" s="19">
        <v>1.8011051297598502E-2</v>
      </c>
      <c r="AK12" s="19">
        <v>4.4056207686560697E-2</v>
      </c>
      <c r="AL12" s="19">
        <v>8.5398448517096007E-2</v>
      </c>
      <c r="AM12" s="19"/>
      <c r="AN12" s="19">
        <v>5.27094509753466E-2</v>
      </c>
      <c r="AO12" s="19">
        <v>6.6928525957783799E-2</v>
      </c>
      <c r="AP12" s="19">
        <v>3.0017214180912799E-2</v>
      </c>
      <c r="AQ12" s="19"/>
      <c r="AR12" s="19">
        <v>3.4568810430871101E-2</v>
      </c>
      <c r="AS12" s="19">
        <v>2.4274044142311098E-2</v>
      </c>
      <c r="AT12" s="19">
        <v>2.6410254595204598E-2</v>
      </c>
      <c r="AU12" s="19"/>
      <c r="AV12" s="19">
        <v>0</v>
      </c>
      <c r="AW12" s="19">
        <v>0</v>
      </c>
      <c r="AX12" s="19">
        <v>0</v>
      </c>
      <c r="AY12" s="19"/>
      <c r="AZ12" s="19">
        <v>3.9125790861699601E-2</v>
      </c>
      <c r="BA12" s="19">
        <v>9.5008001949949697E-2</v>
      </c>
    </row>
    <row r="13" spans="2:53" x14ac:dyDescent="0.35">
      <c r="B13" s="16"/>
    </row>
    <row r="14" spans="2:53" x14ac:dyDescent="0.35">
      <c r="B14" t="s">
        <v>87</v>
      </c>
    </row>
    <row r="15" spans="2:53" x14ac:dyDescent="0.35">
      <c r="B15" t="s">
        <v>88</v>
      </c>
    </row>
    <row r="17" spans="2:2" x14ac:dyDescent="0.35">
      <c r="B17" s="8" t="str">
        <f>HYPERLINK("#'Contents'!A1", "Return to Contents")</f>
        <v>Return to Contents</v>
      </c>
    </row>
  </sheetData>
  <mergeCells count="10">
    <mergeCell ref="AN5:AP5"/>
    <mergeCell ref="AR5:AT5"/>
    <mergeCell ref="AV5:AX5"/>
    <mergeCell ref="AZ5:BA5"/>
    <mergeCell ref="D2:AT2"/>
    <mergeCell ref="D5:E5"/>
    <mergeCell ref="G5:L5"/>
    <mergeCell ref="N5:O5"/>
    <mergeCell ref="Q5:AE5"/>
    <mergeCell ref="AG5:AL5"/>
  </mergeCells>
  <pageMargins left="0.7" right="0.7" top="0.75" bottom="0.75" header="0.3" footer="0.3"/>
  <pageSetup paperSize="9" orientation="portrait" horizontalDpi="300" verticalDpi="300"/>
  <drawing r:id="rId1"/>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E00-000000000000}">
  <dimension ref="B2:BA17"/>
  <sheetViews>
    <sheetView showGridLines="0" workbookViewId="0">
      <pane xSplit="2" topLeftCell="X1" activePane="topRight" state="frozen"/>
      <selection activeCell="B19" sqref="B19"/>
      <selection pane="topRight" activeCell="AI13" sqref="AI13"/>
    </sheetView>
  </sheetViews>
  <sheetFormatPr defaultColWidth="11.54296875" defaultRowHeight="14.5" x14ac:dyDescent="0.35"/>
  <cols>
    <col min="2" max="2" width="25.6328125" customWidth="1"/>
    <col min="3" max="5" width="10.6328125" customWidth="1"/>
    <col min="6" max="6" width="2.1796875" customWidth="1"/>
    <col min="7" max="12" width="10.6328125" customWidth="1"/>
    <col min="13" max="13" width="2.1796875" customWidth="1"/>
    <col min="14" max="15" width="10.6328125" customWidth="1"/>
    <col min="16" max="16" width="2.1796875" customWidth="1"/>
    <col min="17" max="31" width="10.6328125" customWidth="1"/>
    <col min="32" max="32" width="2.1796875" customWidth="1"/>
    <col min="33" max="38" width="10.6328125" customWidth="1"/>
    <col min="39" max="39" width="2.1796875" customWidth="1"/>
    <col min="40" max="42" width="10.6328125" customWidth="1"/>
    <col min="43" max="43" width="2.1796875" customWidth="1"/>
    <col min="44" max="46" width="10.6328125" customWidth="1"/>
    <col min="47" max="47" width="2.1796875" customWidth="1"/>
    <col min="48" max="50" width="10.6328125" customWidth="1"/>
    <col min="51" max="51" width="2.1796875" customWidth="1"/>
    <col min="52" max="53" width="10.6328125" customWidth="1"/>
    <col min="54" max="54" width="2.1796875" customWidth="1"/>
  </cols>
  <sheetData>
    <row r="2" spans="2:53" ht="40" customHeight="1" x14ac:dyDescent="0.35">
      <c r="D2" s="28" t="s">
        <v>170</v>
      </c>
      <c r="E2" s="24"/>
      <c r="F2" s="24"/>
      <c r="G2" s="24"/>
      <c r="H2" s="24"/>
      <c r="I2" s="24"/>
      <c r="J2" s="24"/>
      <c r="K2" s="24"/>
      <c r="L2" s="24"/>
      <c r="M2" s="24"/>
      <c r="N2" s="24"/>
      <c r="O2" s="24"/>
      <c r="P2" s="24"/>
      <c r="Q2" s="24"/>
      <c r="R2" s="24"/>
      <c r="S2" s="24"/>
      <c r="T2" s="24"/>
      <c r="U2" s="24"/>
      <c r="V2" s="24"/>
      <c r="W2" s="24"/>
      <c r="X2" s="24"/>
      <c r="Y2" s="24"/>
      <c r="Z2" s="24"/>
      <c r="AA2" s="24"/>
      <c r="AB2" s="24"/>
      <c r="AC2" s="24"/>
      <c r="AD2" s="24"/>
      <c r="AE2" s="24"/>
      <c r="AF2" s="24"/>
      <c r="AG2" s="24"/>
      <c r="AH2" s="24"/>
      <c r="AI2" s="24"/>
      <c r="AJ2" s="24"/>
      <c r="AK2" s="24"/>
      <c r="AL2" s="24"/>
      <c r="AM2" s="24"/>
      <c r="AN2" s="24"/>
      <c r="AO2" s="24"/>
      <c r="AP2" s="24"/>
      <c r="AQ2" s="24"/>
      <c r="AR2" s="24"/>
      <c r="AS2" s="24"/>
      <c r="AT2" s="24"/>
    </row>
    <row r="5" spans="2:53" ht="30" customHeight="1" x14ac:dyDescent="0.35">
      <c r="B5" s="15"/>
      <c r="C5" s="15"/>
      <c r="D5" s="27" t="s">
        <v>56</v>
      </c>
      <c r="E5" s="27"/>
      <c r="F5" s="15"/>
      <c r="G5" s="27" t="s">
        <v>57</v>
      </c>
      <c r="H5" s="27"/>
      <c r="I5" s="27"/>
      <c r="J5" s="27"/>
      <c r="K5" s="27"/>
      <c r="L5" s="27"/>
      <c r="M5" s="15"/>
      <c r="N5" s="27" t="s">
        <v>58</v>
      </c>
      <c r="O5" s="27"/>
      <c r="P5" s="15"/>
      <c r="Q5" s="27" t="s">
        <v>59</v>
      </c>
      <c r="R5" s="27"/>
      <c r="S5" s="27"/>
      <c r="T5" s="27"/>
      <c r="U5" s="27"/>
      <c r="V5" s="27"/>
      <c r="W5" s="27"/>
      <c r="X5" s="27"/>
      <c r="Y5" s="27"/>
      <c r="Z5" s="27"/>
      <c r="AA5" s="27"/>
      <c r="AB5" s="27"/>
      <c r="AC5" s="27"/>
      <c r="AD5" s="27"/>
      <c r="AE5" s="27"/>
      <c r="AF5" s="15"/>
      <c r="AG5" s="27" t="s">
        <v>60</v>
      </c>
      <c r="AH5" s="27"/>
      <c r="AI5" s="27"/>
      <c r="AJ5" s="27"/>
      <c r="AK5" s="27"/>
      <c r="AL5" s="27"/>
      <c r="AM5" s="15"/>
      <c r="AN5" s="27" t="s">
        <v>61</v>
      </c>
      <c r="AO5" s="27"/>
      <c r="AP5" s="27"/>
      <c r="AQ5" s="15"/>
      <c r="AR5" s="27" t="s">
        <v>62</v>
      </c>
      <c r="AS5" s="27"/>
      <c r="AT5" s="27"/>
      <c r="AU5" s="15"/>
      <c r="AV5" s="27" t="s">
        <v>63</v>
      </c>
      <c r="AW5" s="27"/>
      <c r="AX5" s="27"/>
      <c r="AY5" s="15"/>
      <c r="AZ5" s="27" t="s">
        <v>64</v>
      </c>
      <c r="BA5" s="27"/>
    </row>
    <row r="6" spans="2:53" ht="33" customHeight="1" x14ac:dyDescent="0.35">
      <c r="B6" t="s">
        <v>13</v>
      </c>
      <c r="C6" s="9" t="s">
        <v>14</v>
      </c>
      <c r="D6" s="12" t="s">
        <v>15</v>
      </c>
      <c r="E6" s="12" t="s">
        <v>16</v>
      </c>
      <c r="G6" s="12" t="s">
        <v>19</v>
      </c>
      <c r="H6" s="12" t="s">
        <v>20</v>
      </c>
      <c r="I6" s="12" t="s">
        <v>21</v>
      </c>
      <c r="J6" s="12" t="s">
        <v>22</v>
      </c>
      <c r="K6" s="12" t="s">
        <v>23</v>
      </c>
      <c r="L6" s="12" t="s">
        <v>24</v>
      </c>
      <c r="N6" s="12" t="s">
        <v>25</v>
      </c>
      <c r="O6" s="12" t="s">
        <v>26</v>
      </c>
      <c r="Q6" s="12" t="s">
        <v>27</v>
      </c>
      <c r="R6" s="12" t="s">
        <v>28</v>
      </c>
      <c r="S6" s="12" t="s">
        <v>29</v>
      </c>
      <c r="T6" s="12" t="s">
        <v>30</v>
      </c>
      <c r="U6" s="12" t="s">
        <v>31</v>
      </c>
      <c r="V6" s="12" t="s">
        <v>32</v>
      </c>
      <c r="W6" s="12" t="s">
        <v>33</v>
      </c>
      <c r="X6" s="12" t="s">
        <v>34</v>
      </c>
      <c r="Y6" s="12" t="s">
        <v>35</v>
      </c>
      <c r="Z6" s="12" t="s">
        <v>36</v>
      </c>
      <c r="AA6" s="12" t="s">
        <v>37</v>
      </c>
      <c r="AB6" s="12" t="s">
        <v>38</v>
      </c>
      <c r="AC6" s="12" t="s">
        <v>39</v>
      </c>
      <c r="AD6" s="12" t="s">
        <v>40</v>
      </c>
      <c r="AE6" s="12" t="s">
        <v>41</v>
      </c>
      <c r="AG6" s="12" t="s">
        <v>42</v>
      </c>
      <c r="AH6" s="12" t="s">
        <v>43</v>
      </c>
      <c r="AI6" s="12" t="s">
        <v>44</v>
      </c>
      <c r="AJ6" s="12" t="s">
        <v>45</v>
      </c>
      <c r="AK6" s="12" t="s">
        <v>46</v>
      </c>
      <c r="AL6" s="12" t="s">
        <v>47</v>
      </c>
      <c r="AN6" s="12" t="s">
        <v>48</v>
      </c>
      <c r="AO6" s="12" t="s">
        <v>49</v>
      </c>
      <c r="AP6" s="12" t="s">
        <v>50</v>
      </c>
      <c r="AR6" s="12" t="s">
        <v>51</v>
      </c>
      <c r="AS6" s="12" t="s">
        <v>52</v>
      </c>
      <c r="AT6" s="12" t="s">
        <v>53</v>
      </c>
      <c r="AV6" s="12" t="s">
        <v>51</v>
      </c>
      <c r="AW6" s="12" t="s">
        <v>52</v>
      </c>
      <c r="AX6" s="12" t="s">
        <v>53</v>
      </c>
      <c r="AZ6" s="12" t="s">
        <v>54</v>
      </c>
      <c r="BA6" s="12" t="s">
        <v>55</v>
      </c>
    </row>
    <row r="7" spans="2:53" ht="30" customHeight="1" x14ac:dyDescent="0.35">
      <c r="B7" s="10" t="s">
        <v>17</v>
      </c>
      <c r="C7" s="10">
        <v>2053</v>
      </c>
      <c r="D7" s="10">
        <v>938</v>
      </c>
      <c r="E7" s="10">
        <v>1112</v>
      </c>
      <c r="F7" s="10"/>
      <c r="G7" s="10">
        <v>192</v>
      </c>
      <c r="H7" s="10">
        <v>236</v>
      </c>
      <c r="I7" s="10">
        <v>325</v>
      </c>
      <c r="J7" s="10">
        <v>380</v>
      </c>
      <c r="K7" s="10">
        <v>348</v>
      </c>
      <c r="L7" s="10">
        <v>572</v>
      </c>
      <c r="M7" s="10"/>
      <c r="N7" s="10">
        <v>1161</v>
      </c>
      <c r="O7" s="10">
        <v>892</v>
      </c>
      <c r="P7" s="10"/>
      <c r="Q7" s="10">
        <v>175</v>
      </c>
      <c r="R7" s="10">
        <v>152</v>
      </c>
      <c r="S7" s="10">
        <v>180</v>
      </c>
      <c r="T7" s="10">
        <v>273</v>
      </c>
      <c r="U7" s="10">
        <v>217</v>
      </c>
      <c r="V7" s="10">
        <v>227</v>
      </c>
      <c r="W7" s="10">
        <v>175</v>
      </c>
      <c r="X7" s="10">
        <v>143</v>
      </c>
      <c r="Y7" s="10">
        <v>108</v>
      </c>
      <c r="Z7" s="10">
        <v>153</v>
      </c>
      <c r="AA7" s="10">
        <v>79</v>
      </c>
      <c r="AB7" s="10">
        <v>54</v>
      </c>
      <c r="AC7" s="10">
        <v>25</v>
      </c>
      <c r="AD7" s="10">
        <v>17</v>
      </c>
      <c r="AE7" s="10">
        <v>34</v>
      </c>
      <c r="AF7" s="10"/>
      <c r="AG7" s="10">
        <v>204</v>
      </c>
      <c r="AH7" s="10">
        <v>344</v>
      </c>
      <c r="AI7" s="10">
        <v>158</v>
      </c>
      <c r="AJ7" s="10">
        <v>186</v>
      </c>
      <c r="AK7" s="10">
        <v>197</v>
      </c>
      <c r="AL7" s="10">
        <v>511</v>
      </c>
      <c r="AM7" s="10"/>
      <c r="AN7" s="10">
        <v>571</v>
      </c>
      <c r="AO7" s="10">
        <v>447</v>
      </c>
      <c r="AP7" s="10">
        <v>778</v>
      </c>
      <c r="AQ7" s="10"/>
      <c r="AR7" s="10">
        <v>150</v>
      </c>
      <c r="AS7" s="10">
        <v>698</v>
      </c>
      <c r="AT7" s="10">
        <v>1093</v>
      </c>
      <c r="AU7" s="10"/>
      <c r="AV7" s="10">
        <v>166</v>
      </c>
      <c r="AW7" s="10">
        <v>999</v>
      </c>
      <c r="AX7" s="10">
        <v>770</v>
      </c>
      <c r="AY7" s="10"/>
      <c r="AZ7" s="10">
        <v>1177</v>
      </c>
      <c r="BA7" s="10">
        <v>876</v>
      </c>
    </row>
    <row r="8" spans="2:53" ht="30" customHeight="1" x14ac:dyDescent="0.35">
      <c r="B8" s="11" t="s">
        <v>18</v>
      </c>
      <c r="C8" s="11">
        <v>2053</v>
      </c>
      <c r="D8" s="11">
        <v>974</v>
      </c>
      <c r="E8" s="11">
        <v>1075</v>
      </c>
      <c r="F8" s="11"/>
      <c r="G8" s="11">
        <v>212</v>
      </c>
      <c r="H8" s="11">
        <v>302</v>
      </c>
      <c r="I8" s="11">
        <v>326</v>
      </c>
      <c r="J8" s="11">
        <v>348</v>
      </c>
      <c r="K8" s="11">
        <v>329</v>
      </c>
      <c r="L8" s="11">
        <v>535</v>
      </c>
      <c r="M8" s="11"/>
      <c r="N8" s="11">
        <v>815</v>
      </c>
      <c r="O8" s="11">
        <v>1238</v>
      </c>
      <c r="P8" s="11"/>
      <c r="Q8" s="11">
        <v>198</v>
      </c>
      <c r="R8" s="11">
        <v>168</v>
      </c>
      <c r="S8" s="11">
        <v>195</v>
      </c>
      <c r="T8" s="11">
        <v>305</v>
      </c>
      <c r="U8" s="11">
        <v>213</v>
      </c>
      <c r="V8" s="11">
        <v>216</v>
      </c>
      <c r="W8" s="11">
        <v>164</v>
      </c>
      <c r="X8" s="11">
        <v>141</v>
      </c>
      <c r="Y8" s="11">
        <v>99</v>
      </c>
      <c r="Z8" s="11">
        <v>138</v>
      </c>
      <c r="AA8" s="11">
        <v>69</v>
      </c>
      <c r="AB8" s="11">
        <v>45</v>
      </c>
      <c r="AC8" s="11">
        <v>22</v>
      </c>
      <c r="AD8" s="11">
        <v>15</v>
      </c>
      <c r="AE8" s="11">
        <v>27</v>
      </c>
      <c r="AF8" s="11"/>
      <c r="AG8" s="11">
        <v>192</v>
      </c>
      <c r="AH8" s="11">
        <v>330</v>
      </c>
      <c r="AI8" s="11">
        <v>179</v>
      </c>
      <c r="AJ8" s="11">
        <v>173</v>
      </c>
      <c r="AK8" s="11">
        <v>196</v>
      </c>
      <c r="AL8" s="11">
        <v>533</v>
      </c>
      <c r="AM8" s="11"/>
      <c r="AN8" s="11">
        <v>569</v>
      </c>
      <c r="AO8" s="11">
        <v>467</v>
      </c>
      <c r="AP8" s="11">
        <v>751</v>
      </c>
      <c r="AQ8" s="11"/>
      <c r="AR8" s="11">
        <v>162</v>
      </c>
      <c r="AS8" s="11">
        <v>689</v>
      </c>
      <c r="AT8" s="11">
        <v>1078</v>
      </c>
      <c r="AU8" s="11"/>
      <c r="AV8" s="11">
        <v>182</v>
      </c>
      <c r="AW8" s="11">
        <v>976</v>
      </c>
      <c r="AX8" s="11">
        <v>765</v>
      </c>
      <c r="AY8" s="11"/>
      <c r="AZ8" s="11">
        <v>1171</v>
      </c>
      <c r="BA8" s="11">
        <v>882</v>
      </c>
    </row>
    <row r="9" spans="2:53" x14ac:dyDescent="0.35">
      <c r="B9" s="18" t="s">
        <v>154</v>
      </c>
      <c r="C9" s="17">
        <v>5.4947657382885803E-2</v>
      </c>
      <c r="D9" s="17">
        <v>6.0166010012240298E-2</v>
      </c>
      <c r="E9" s="17">
        <v>5.04165134232646E-2</v>
      </c>
      <c r="F9" s="17"/>
      <c r="G9" s="17">
        <v>0.12846323711485499</v>
      </c>
      <c r="H9" s="17">
        <v>0.142238172102302</v>
      </c>
      <c r="I9" s="17">
        <v>5.7955695216374302E-2</v>
      </c>
      <c r="J9" s="17">
        <v>4.0297441662324698E-2</v>
      </c>
      <c r="K9" s="17">
        <v>7.6595905003410802E-3</v>
      </c>
      <c r="L9" s="17">
        <v>1.33457308225986E-2</v>
      </c>
      <c r="M9" s="17"/>
      <c r="N9" s="17">
        <v>7.1225641134325293E-2</v>
      </c>
      <c r="O9" s="17">
        <v>4.4231537087011399E-2</v>
      </c>
      <c r="P9" s="17"/>
      <c r="Q9" s="17">
        <v>0.104835309438521</v>
      </c>
      <c r="R9" s="17">
        <v>8.18623342042442E-2</v>
      </c>
      <c r="S9" s="17">
        <v>5.6153380673276E-2</v>
      </c>
      <c r="T9" s="17">
        <v>1.7857768277930199E-2</v>
      </c>
      <c r="U9" s="17">
        <v>4.1580032009006798E-2</v>
      </c>
      <c r="V9" s="17">
        <v>6.7184490833991597E-2</v>
      </c>
      <c r="W9" s="17">
        <v>3.5791098100419902E-2</v>
      </c>
      <c r="X9" s="17">
        <v>6.2057132915983401E-2</v>
      </c>
      <c r="Y9" s="17">
        <v>6.7427990190750797E-2</v>
      </c>
      <c r="Z9" s="17">
        <v>7.7312493417629705E-2</v>
      </c>
      <c r="AA9" s="17">
        <v>0</v>
      </c>
      <c r="AB9" s="17">
        <v>3.4631556820783602E-2</v>
      </c>
      <c r="AC9" s="17">
        <v>0.108957991027123</v>
      </c>
      <c r="AD9" s="17">
        <v>3.5299148014519298E-2</v>
      </c>
      <c r="AE9" s="17">
        <v>7.39901618267991E-2</v>
      </c>
      <c r="AF9" s="17"/>
      <c r="AG9" s="17">
        <v>8.7374612306397495E-2</v>
      </c>
      <c r="AH9" s="17">
        <v>2.8610692384963402E-2</v>
      </c>
      <c r="AI9" s="17">
        <v>7.9454351729243505E-2</v>
      </c>
      <c r="AJ9" s="17">
        <v>5.6555242549857103E-2</v>
      </c>
      <c r="AK9" s="17">
        <v>7.2235275607623495E-2</v>
      </c>
      <c r="AL9" s="17">
        <v>4.1421456088573401E-2</v>
      </c>
      <c r="AM9" s="17"/>
      <c r="AN9" s="17">
        <v>6.0642267059605001E-2</v>
      </c>
      <c r="AO9" s="17">
        <v>7.8568144616256497E-2</v>
      </c>
      <c r="AP9" s="17">
        <v>5.0101016570334098E-2</v>
      </c>
      <c r="AQ9" s="17"/>
      <c r="AR9" s="17">
        <v>0.293011427446975</v>
      </c>
      <c r="AS9" s="17">
        <v>6.2975231398902196E-2</v>
      </c>
      <c r="AT9" s="17">
        <v>1.76127568645882E-2</v>
      </c>
      <c r="AU9" s="17"/>
      <c r="AV9" s="17">
        <v>0.24069005322583001</v>
      </c>
      <c r="AW9" s="17">
        <v>5.2640706448727703E-2</v>
      </c>
      <c r="AX9" s="17">
        <v>1.7921712365509102E-2</v>
      </c>
      <c r="AY9" s="17"/>
      <c r="AZ9" s="17">
        <v>7.3664556217398994E-2</v>
      </c>
      <c r="BA9" s="17">
        <v>3.0112737541275601E-2</v>
      </c>
    </row>
    <row r="10" spans="2:53" x14ac:dyDescent="0.35">
      <c r="B10" s="18" t="s">
        <v>155</v>
      </c>
      <c r="C10" s="17">
        <v>0.225931019801309</v>
      </c>
      <c r="D10" s="17">
        <v>0.235626442184352</v>
      </c>
      <c r="E10" s="17">
        <v>0.21636648746432699</v>
      </c>
      <c r="F10" s="17"/>
      <c r="G10" s="17">
        <v>0.33244280021226003</v>
      </c>
      <c r="H10" s="17">
        <v>0.30436415750236701</v>
      </c>
      <c r="I10" s="17">
        <v>0.26259855550401401</v>
      </c>
      <c r="J10" s="17">
        <v>0.21403874129422201</v>
      </c>
      <c r="K10" s="17">
        <v>0.18165978763159599</v>
      </c>
      <c r="L10" s="17">
        <v>0.152128761716922</v>
      </c>
      <c r="M10" s="17"/>
      <c r="N10" s="17">
        <v>0.23538063662630199</v>
      </c>
      <c r="O10" s="17">
        <v>0.21971014919517001</v>
      </c>
      <c r="P10" s="17"/>
      <c r="Q10" s="17">
        <v>0.25448663153707302</v>
      </c>
      <c r="R10" s="17">
        <v>0.27695984020924203</v>
      </c>
      <c r="S10" s="17">
        <v>0.232364410031389</v>
      </c>
      <c r="T10" s="17">
        <v>0.24547225972651099</v>
      </c>
      <c r="U10" s="17">
        <v>0.23186653688299999</v>
      </c>
      <c r="V10" s="17">
        <v>0.21181315772013201</v>
      </c>
      <c r="W10" s="17">
        <v>0.241479980850169</v>
      </c>
      <c r="X10" s="17">
        <v>0.14656438910678499</v>
      </c>
      <c r="Y10" s="17">
        <v>0.19253233428198799</v>
      </c>
      <c r="Z10" s="17">
        <v>0.21938855562100201</v>
      </c>
      <c r="AA10" s="17">
        <v>0.23914315576383899</v>
      </c>
      <c r="AB10" s="17">
        <v>0.13599103501127099</v>
      </c>
      <c r="AC10" s="17">
        <v>0.17483372158100499</v>
      </c>
      <c r="AD10" s="17">
        <v>0.315836654767299</v>
      </c>
      <c r="AE10" s="17">
        <v>0.166008742507362</v>
      </c>
      <c r="AF10" s="17"/>
      <c r="AG10" s="17">
        <v>0.26472703414154303</v>
      </c>
      <c r="AH10" s="17">
        <v>0.15165250744888401</v>
      </c>
      <c r="AI10" s="17">
        <v>0.36592637952823498</v>
      </c>
      <c r="AJ10" s="17">
        <v>0.29765643907560102</v>
      </c>
      <c r="AK10" s="17">
        <v>0.25267962143103301</v>
      </c>
      <c r="AL10" s="17">
        <v>0.19793363763521299</v>
      </c>
      <c r="AM10" s="17"/>
      <c r="AN10" s="17">
        <v>0.27599675527685402</v>
      </c>
      <c r="AO10" s="17">
        <v>0.231878935245736</v>
      </c>
      <c r="AP10" s="17">
        <v>0.23048259344237801</v>
      </c>
      <c r="AQ10" s="17"/>
      <c r="AR10" s="17">
        <v>0.39456801052719997</v>
      </c>
      <c r="AS10" s="17">
        <v>0.36900223619142197</v>
      </c>
      <c r="AT10" s="17">
        <v>0.12742875672486401</v>
      </c>
      <c r="AU10" s="17"/>
      <c r="AV10" s="17">
        <v>0.37018254131322198</v>
      </c>
      <c r="AW10" s="17">
        <v>0.28134789759732898</v>
      </c>
      <c r="AX10" s="17">
        <v>0.141270929065305</v>
      </c>
      <c r="AY10" s="17"/>
      <c r="AZ10" s="17">
        <v>0.28599441233644501</v>
      </c>
      <c r="BA10" s="17">
        <v>0.14623461538015101</v>
      </c>
    </row>
    <row r="11" spans="2:53" x14ac:dyDescent="0.35">
      <c r="B11" s="18" t="s">
        <v>156</v>
      </c>
      <c r="C11" s="17">
        <v>0.61986485234241695</v>
      </c>
      <c r="D11" s="17">
        <v>0.62373717075197399</v>
      </c>
      <c r="E11" s="17">
        <v>0.61658609381430896</v>
      </c>
      <c r="F11" s="17"/>
      <c r="G11" s="17">
        <v>0.38459502777245602</v>
      </c>
      <c r="H11" s="17">
        <v>0.44485738016774401</v>
      </c>
      <c r="I11" s="17">
        <v>0.58216382916417497</v>
      </c>
      <c r="J11" s="17">
        <v>0.66164972885444595</v>
      </c>
      <c r="K11" s="17">
        <v>0.71327903782479896</v>
      </c>
      <c r="L11" s="17">
        <v>0.750137158977217</v>
      </c>
      <c r="M11" s="17"/>
      <c r="N11" s="17">
        <v>0.60988593129510404</v>
      </c>
      <c r="O11" s="17">
        <v>0.62643417444022198</v>
      </c>
      <c r="P11" s="17"/>
      <c r="Q11" s="17">
        <v>0.44545749959154801</v>
      </c>
      <c r="R11" s="17">
        <v>0.53063880817730702</v>
      </c>
      <c r="S11" s="17">
        <v>0.60050879237412802</v>
      </c>
      <c r="T11" s="17">
        <v>0.64885164766895598</v>
      </c>
      <c r="U11" s="17">
        <v>0.60553880239973401</v>
      </c>
      <c r="V11" s="17">
        <v>0.62492792497026595</v>
      </c>
      <c r="W11" s="17">
        <v>0.67324215456805703</v>
      </c>
      <c r="X11" s="17">
        <v>0.72593611993970297</v>
      </c>
      <c r="Y11" s="17">
        <v>0.69093102672099804</v>
      </c>
      <c r="Z11" s="17">
        <v>0.64128507728506201</v>
      </c>
      <c r="AA11" s="17">
        <v>0.73267979751755896</v>
      </c>
      <c r="AB11" s="17">
        <v>0.76012379138605102</v>
      </c>
      <c r="AC11" s="17">
        <v>0.71620828739187203</v>
      </c>
      <c r="AD11" s="17">
        <v>0.52094468602239397</v>
      </c>
      <c r="AE11" s="17">
        <v>0.63107323653173397</v>
      </c>
      <c r="AF11" s="17"/>
      <c r="AG11" s="17">
        <v>0.58078813102997695</v>
      </c>
      <c r="AH11" s="17">
        <v>0.75838198960080705</v>
      </c>
      <c r="AI11" s="17">
        <v>0.46259094501902498</v>
      </c>
      <c r="AJ11" s="17">
        <v>0.58807426732887003</v>
      </c>
      <c r="AK11" s="17">
        <v>0.60469759835293901</v>
      </c>
      <c r="AL11" s="17">
        <v>0.62518453886984104</v>
      </c>
      <c r="AM11" s="17"/>
      <c r="AN11" s="17">
        <v>0.58634539576534905</v>
      </c>
      <c r="AO11" s="17">
        <v>0.57682142220974397</v>
      </c>
      <c r="AP11" s="17">
        <v>0.64469642860318299</v>
      </c>
      <c r="AQ11" s="17"/>
      <c r="AR11" s="17">
        <v>0.233796401029363</v>
      </c>
      <c r="AS11" s="17">
        <v>0.49648150329749902</v>
      </c>
      <c r="AT11" s="17">
        <v>0.80593578323179704</v>
      </c>
      <c r="AU11" s="17"/>
      <c r="AV11" s="17">
        <v>0.36553887280326097</v>
      </c>
      <c r="AW11" s="17">
        <v>0.59690639101121501</v>
      </c>
      <c r="AX11" s="17">
        <v>0.787705356220744</v>
      </c>
      <c r="AY11" s="17"/>
      <c r="AZ11" s="17">
        <v>0.56814958733736198</v>
      </c>
      <c r="BA11" s="17">
        <v>0.68848436417201098</v>
      </c>
    </row>
    <row r="12" spans="2:53" x14ac:dyDescent="0.35">
      <c r="B12" s="18" t="s">
        <v>130</v>
      </c>
      <c r="C12" s="19">
        <v>9.9256470473387703E-2</v>
      </c>
      <c r="D12" s="19">
        <v>8.0470377051433506E-2</v>
      </c>
      <c r="E12" s="19">
        <v>0.1166309052981</v>
      </c>
      <c r="F12" s="19"/>
      <c r="G12" s="19">
        <v>0.15449893490042901</v>
      </c>
      <c r="H12" s="19">
        <v>0.108540290227587</v>
      </c>
      <c r="I12" s="19">
        <v>9.7281920115436807E-2</v>
      </c>
      <c r="J12" s="19">
        <v>8.4014088189007005E-2</v>
      </c>
      <c r="K12" s="19">
        <v>9.7401584043264405E-2</v>
      </c>
      <c r="L12" s="19">
        <v>8.4388348483262599E-2</v>
      </c>
      <c r="M12" s="19"/>
      <c r="N12" s="19">
        <v>8.3507790944268703E-2</v>
      </c>
      <c r="O12" s="19">
        <v>0.109624139277596</v>
      </c>
      <c r="P12" s="19"/>
      <c r="Q12" s="19">
        <v>0.19522055943285899</v>
      </c>
      <c r="R12" s="19">
        <v>0.110539017409207</v>
      </c>
      <c r="S12" s="19">
        <v>0.110973416921207</v>
      </c>
      <c r="T12" s="19">
        <v>8.7818324326602498E-2</v>
      </c>
      <c r="U12" s="19">
        <v>0.12101462870825901</v>
      </c>
      <c r="V12" s="19">
        <v>9.6074426475610694E-2</v>
      </c>
      <c r="W12" s="19">
        <v>4.9486766481354298E-2</v>
      </c>
      <c r="X12" s="19">
        <v>6.5442358037528695E-2</v>
      </c>
      <c r="Y12" s="19">
        <v>4.9108648806263401E-2</v>
      </c>
      <c r="Z12" s="19">
        <v>6.20138736763063E-2</v>
      </c>
      <c r="AA12" s="19">
        <v>2.81770467186017E-2</v>
      </c>
      <c r="AB12" s="19">
        <v>6.9253616781894706E-2</v>
      </c>
      <c r="AC12" s="19">
        <v>0</v>
      </c>
      <c r="AD12" s="19">
        <v>0.12791951119578801</v>
      </c>
      <c r="AE12" s="19">
        <v>0.12892785913410601</v>
      </c>
      <c r="AF12" s="19"/>
      <c r="AG12" s="19">
        <v>6.7110222522083304E-2</v>
      </c>
      <c r="AH12" s="19">
        <v>6.13548105653451E-2</v>
      </c>
      <c r="AI12" s="19">
        <v>9.2028323723497202E-2</v>
      </c>
      <c r="AJ12" s="19">
        <v>5.7714051045672003E-2</v>
      </c>
      <c r="AK12" s="19">
        <v>7.0387504608403997E-2</v>
      </c>
      <c r="AL12" s="19">
        <v>0.13546036740637199</v>
      </c>
      <c r="AM12" s="19"/>
      <c r="AN12" s="19">
        <v>7.7015581898191798E-2</v>
      </c>
      <c r="AO12" s="19">
        <v>0.11273149792826399</v>
      </c>
      <c r="AP12" s="19">
        <v>7.4719961384104694E-2</v>
      </c>
      <c r="AQ12" s="19"/>
      <c r="AR12" s="19">
        <v>7.8624160996462397E-2</v>
      </c>
      <c r="AS12" s="19">
        <v>7.1541029112176205E-2</v>
      </c>
      <c r="AT12" s="19">
        <v>4.90227031787498E-2</v>
      </c>
      <c r="AU12" s="19"/>
      <c r="AV12" s="19">
        <v>2.3588532657686699E-2</v>
      </c>
      <c r="AW12" s="19">
        <v>6.9105004942728199E-2</v>
      </c>
      <c r="AX12" s="19">
        <v>5.31020023484415E-2</v>
      </c>
      <c r="AY12" s="19"/>
      <c r="AZ12" s="19">
        <v>7.2191444108793704E-2</v>
      </c>
      <c r="BA12" s="19">
        <v>0.13516828290656299</v>
      </c>
    </row>
    <row r="13" spans="2:53" x14ac:dyDescent="0.35">
      <c r="B13" s="16"/>
    </row>
    <row r="14" spans="2:53" x14ac:dyDescent="0.35">
      <c r="B14" t="s">
        <v>87</v>
      </c>
    </row>
    <row r="15" spans="2:53" x14ac:dyDescent="0.35">
      <c r="B15" t="s">
        <v>88</v>
      </c>
    </row>
    <row r="17" spans="2:2" x14ac:dyDescent="0.35">
      <c r="B17" s="8" t="str">
        <f>HYPERLINK("#'Contents'!A1", "Return to Contents")</f>
        <v>Return to Contents</v>
      </c>
    </row>
  </sheetData>
  <mergeCells count="10">
    <mergeCell ref="AN5:AP5"/>
    <mergeCell ref="AR5:AT5"/>
    <mergeCell ref="AV5:AX5"/>
    <mergeCell ref="AZ5:BA5"/>
    <mergeCell ref="D2:AT2"/>
    <mergeCell ref="D5:E5"/>
    <mergeCell ref="G5:L5"/>
    <mergeCell ref="N5:O5"/>
    <mergeCell ref="Q5:AE5"/>
    <mergeCell ref="AG5:AL5"/>
  </mergeCells>
  <pageMargins left="0.7" right="0.7" top="0.75" bottom="0.75" header="0.3" footer="0.3"/>
  <pageSetup paperSize="9" orientation="portrait" horizontalDpi="300" verticalDpi="300"/>
  <drawing r:id="rId1"/>
</worksheet>
</file>

<file path=xl/worksheets/sheet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F00-000000000000}">
  <dimension ref="B2:BA19"/>
  <sheetViews>
    <sheetView showGridLines="0" workbookViewId="0">
      <pane xSplit="2" topLeftCell="U1" activePane="topRight" state="frozen"/>
      <selection activeCell="B19" sqref="B19"/>
      <selection pane="topRight" activeCell="Y6" sqref="Y6:AE8"/>
    </sheetView>
  </sheetViews>
  <sheetFormatPr defaultColWidth="11.54296875" defaultRowHeight="14.5" x14ac:dyDescent="0.35"/>
  <cols>
    <col min="2" max="2" width="25.6328125" customWidth="1"/>
    <col min="3" max="5" width="10.6328125" customWidth="1"/>
    <col min="6" max="6" width="2.1796875" customWidth="1"/>
    <col min="7" max="12" width="10.6328125" customWidth="1"/>
    <col min="13" max="13" width="2.1796875" customWidth="1"/>
    <col min="14" max="15" width="10.6328125" customWidth="1"/>
    <col min="16" max="16" width="2.1796875" customWidth="1"/>
    <col min="17" max="31" width="10.6328125" customWidth="1"/>
    <col min="32" max="32" width="2.1796875" customWidth="1"/>
    <col min="33" max="38" width="10.6328125" customWidth="1"/>
    <col min="39" max="39" width="2.1796875" customWidth="1"/>
    <col min="40" max="42" width="10.6328125" customWidth="1"/>
    <col min="43" max="43" width="2.1796875" customWidth="1"/>
    <col min="44" max="46" width="10.6328125" customWidth="1"/>
    <col min="47" max="47" width="2.1796875" customWidth="1"/>
    <col min="48" max="50" width="10.6328125" customWidth="1"/>
    <col min="51" max="51" width="2.1796875" customWidth="1"/>
    <col min="52" max="53" width="10.6328125" customWidth="1"/>
    <col min="54" max="54" width="2.1796875" customWidth="1"/>
  </cols>
  <sheetData>
    <row r="2" spans="2:53" ht="40" customHeight="1" x14ac:dyDescent="0.35">
      <c r="D2" s="28" t="s">
        <v>175</v>
      </c>
      <c r="E2" s="24"/>
      <c r="F2" s="24"/>
      <c r="G2" s="24"/>
      <c r="H2" s="24"/>
      <c r="I2" s="24"/>
      <c r="J2" s="24"/>
      <c r="K2" s="24"/>
      <c r="L2" s="24"/>
      <c r="M2" s="24"/>
      <c r="N2" s="24"/>
      <c r="O2" s="24"/>
      <c r="P2" s="24"/>
      <c r="Q2" s="24"/>
      <c r="R2" s="24"/>
      <c r="S2" s="24"/>
      <c r="T2" s="24"/>
      <c r="U2" s="24"/>
      <c r="V2" s="24"/>
      <c r="W2" s="24"/>
      <c r="X2" s="24"/>
      <c r="Y2" s="24"/>
      <c r="Z2" s="24"/>
      <c r="AA2" s="24"/>
      <c r="AB2" s="24"/>
      <c r="AC2" s="24"/>
      <c r="AD2" s="24"/>
      <c r="AE2" s="24"/>
      <c r="AF2" s="24"/>
      <c r="AG2" s="24"/>
      <c r="AH2" s="24"/>
      <c r="AI2" s="24"/>
      <c r="AJ2" s="24"/>
      <c r="AK2" s="24"/>
      <c r="AL2" s="24"/>
      <c r="AM2" s="24"/>
      <c r="AN2" s="24"/>
      <c r="AO2" s="24"/>
      <c r="AP2" s="24"/>
      <c r="AQ2" s="24"/>
      <c r="AR2" s="24"/>
      <c r="AS2" s="24"/>
      <c r="AT2" s="24"/>
    </row>
    <row r="5" spans="2:53" ht="30" customHeight="1" x14ac:dyDescent="0.35">
      <c r="B5" s="15"/>
      <c r="C5" s="15"/>
      <c r="D5" s="27" t="s">
        <v>56</v>
      </c>
      <c r="E5" s="27"/>
      <c r="F5" s="15"/>
      <c r="G5" s="27" t="s">
        <v>57</v>
      </c>
      <c r="H5" s="27"/>
      <c r="I5" s="27"/>
      <c r="J5" s="27"/>
      <c r="K5" s="27"/>
      <c r="L5" s="27"/>
      <c r="M5" s="15"/>
      <c r="N5" s="27" t="s">
        <v>58</v>
      </c>
      <c r="O5" s="27"/>
      <c r="P5" s="15"/>
      <c r="Q5" s="27" t="s">
        <v>59</v>
      </c>
      <c r="R5" s="27"/>
      <c r="S5" s="27"/>
      <c r="T5" s="27"/>
      <c r="U5" s="27"/>
      <c r="V5" s="27"/>
      <c r="W5" s="27"/>
      <c r="X5" s="27"/>
      <c r="Y5" s="27"/>
      <c r="Z5" s="27"/>
      <c r="AA5" s="27"/>
      <c r="AB5" s="27"/>
      <c r="AC5" s="27"/>
      <c r="AD5" s="27"/>
      <c r="AE5" s="27"/>
      <c r="AF5" s="15"/>
      <c r="AG5" s="27" t="s">
        <v>60</v>
      </c>
      <c r="AH5" s="27"/>
      <c r="AI5" s="27"/>
      <c r="AJ5" s="27"/>
      <c r="AK5" s="27"/>
      <c r="AL5" s="27"/>
      <c r="AM5" s="15"/>
      <c r="AN5" s="27" t="s">
        <v>61</v>
      </c>
      <c r="AO5" s="27"/>
      <c r="AP5" s="27"/>
      <c r="AQ5" s="15"/>
      <c r="AR5" s="27" t="s">
        <v>62</v>
      </c>
      <c r="AS5" s="27"/>
      <c r="AT5" s="27"/>
      <c r="AU5" s="15"/>
      <c r="AV5" s="27" t="s">
        <v>63</v>
      </c>
      <c r="AW5" s="27"/>
      <c r="AX5" s="27"/>
      <c r="AY5" s="15"/>
      <c r="AZ5" s="27" t="s">
        <v>64</v>
      </c>
      <c r="BA5" s="27"/>
    </row>
    <row r="6" spans="2:53" ht="33" customHeight="1" x14ac:dyDescent="0.35">
      <c r="B6" t="s">
        <v>13</v>
      </c>
      <c r="C6" s="9" t="s">
        <v>14</v>
      </c>
      <c r="D6" s="12" t="s">
        <v>15</v>
      </c>
      <c r="E6" s="12" t="s">
        <v>16</v>
      </c>
      <c r="G6" s="12" t="s">
        <v>19</v>
      </c>
      <c r="H6" s="12" t="s">
        <v>20</v>
      </c>
      <c r="I6" s="12" t="s">
        <v>21</v>
      </c>
      <c r="J6" s="12" t="s">
        <v>22</v>
      </c>
      <c r="K6" s="12" t="s">
        <v>23</v>
      </c>
      <c r="L6" s="12" t="s">
        <v>24</v>
      </c>
      <c r="N6" s="12" t="s">
        <v>25</v>
      </c>
      <c r="O6" s="12" t="s">
        <v>26</v>
      </c>
      <c r="Q6" s="12" t="s">
        <v>27</v>
      </c>
      <c r="R6" s="12" t="s">
        <v>28</v>
      </c>
      <c r="S6" s="12" t="s">
        <v>29</v>
      </c>
      <c r="T6" s="12" t="s">
        <v>30</v>
      </c>
      <c r="U6" s="12" t="s">
        <v>31</v>
      </c>
      <c r="V6" s="12" t="s">
        <v>32</v>
      </c>
      <c r="W6" s="12" t="s">
        <v>33</v>
      </c>
      <c r="X6" s="12" t="s">
        <v>34</v>
      </c>
      <c r="Y6" s="12" t="s">
        <v>35</v>
      </c>
      <c r="Z6" s="12" t="s">
        <v>36</v>
      </c>
      <c r="AA6" s="12" t="s">
        <v>37</v>
      </c>
      <c r="AB6" s="12" t="s">
        <v>38</v>
      </c>
      <c r="AC6" s="12" t="s">
        <v>39</v>
      </c>
      <c r="AD6" s="12" t="s">
        <v>40</v>
      </c>
      <c r="AE6" s="12" t="s">
        <v>41</v>
      </c>
      <c r="AG6" s="12" t="s">
        <v>42</v>
      </c>
      <c r="AH6" s="12" t="s">
        <v>43</v>
      </c>
      <c r="AI6" s="12" t="s">
        <v>44</v>
      </c>
      <c r="AJ6" s="12" t="s">
        <v>45</v>
      </c>
      <c r="AK6" s="12" t="s">
        <v>46</v>
      </c>
      <c r="AL6" s="12" t="s">
        <v>47</v>
      </c>
      <c r="AN6" s="12" t="s">
        <v>48</v>
      </c>
      <c r="AO6" s="12" t="s">
        <v>49</v>
      </c>
      <c r="AP6" s="12" t="s">
        <v>50</v>
      </c>
      <c r="AR6" s="12" t="s">
        <v>51</v>
      </c>
      <c r="AS6" s="12" t="s">
        <v>52</v>
      </c>
      <c r="AT6" s="12" t="s">
        <v>53</v>
      </c>
      <c r="AV6" s="12" t="s">
        <v>51</v>
      </c>
      <c r="AW6" s="12" t="s">
        <v>52</v>
      </c>
      <c r="AX6" s="12" t="s">
        <v>53</v>
      </c>
      <c r="AZ6" s="12" t="s">
        <v>54</v>
      </c>
      <c r="BA6" s="12" t="s">
        <v>55</v>
      </c>
    </row>
    <row r="7" spans="2:53" ht="30" customHeight="1" x14ac:dyDescent="0.35">
      <c r="B7" s="10" t="s">
        <v>17</v>
      </c>
      <c r="C7" s="10">
        <v>2053</v>
      </c>
      <c r="D7" s="10">
        <v>938</v>
      </c>
      <c r="E7" s="10">
        <v>1112</v>
      </c>
      <c r="F7" s="10"/>
      <c r="G7" s="10">
        <v>192</v>
      </c>
      <c r="H7" s="10">
        <v>236</v>
      </c>
      <c r="I7" s="10">
        <v>325</v>
      </c>
      <c r="J7" s="10">
        <v>380</v>
      </c>
      <c r="K7" s="10">
        <v>348</v>
      </c>
      <c r="L7" s="10">
        <v>572</v>
      </c>
      <c r="M7" s="10"/>
      <c r="N7" s="10">
        <v>1161</v>
      </c>
      <c r="O7" s="10">
        <v>892</v>
      </c>
      <c r="P7" s="10"/>
      <c r="Q7" s="10">
        <v>175</v>
      </c>
      <c r="R7" s="10">
        <v>152</v>
      </c>
      <c r="S7" s="10">
        <v>180</v>
      </c>
      <c r="T7" s="10">
        <v>273</v>
      </c>
      <c r="U7" s="10">
        <v>217</v>
      </c>
      <c r="V7" s="10">
        <v>227</v>
      </c>
      <c r="W7" s="10">
        <v>175</v>
      </c>
      <c r="X7" s="10">
        <v>143</v>
      </c>
      <c r="Y7" s="10">
        <v>108</v>
      </c>
      <c r="Z7" s="10">
        <v>153</v>
      </c>
      <c r="AA7" s="10">
        <v>79</v>
      </c>
      <c r="AB7" s="10">
        <v>54</v>
      </c>
      <c r="AC7" s="10">
        <v>25</v>
      </c>
      <c r="AD7" s="10">
        <v>17</v>
      </c>
      <c r="AE7" s="10">
        <v>34</v>
      </c>
      <c r="AF7" s="10"/>
      <c r="AG7" s="10">
        <v>204</v>
      </c>
      <c r="AH7" s="10">
        <v>344</v>
      </c>
      <c r="AI7" s="10">
        <v>158</v>
      </c>
      <c r="AJ7" s="10">
        <v>186</v>
      </c>
      <c r="AK7" s="10">
        <v>197</v>
      </c>
      <c r="AL7" s="10">
        <v>511</v>
      </c>
      <c r="AM7" s="10"/>
      <c r="AN7" s="10">
        <v>571</v>
      </c>
      <c r="AO7" s="10">
        <v>447</v>
      </c>
      <c r="AP7" s="10">
        <v>778</v>
      </c>
      <c r="AQ7" s="10"/>
      <c r="AR7" s="10">
        <v>150</v>
      </c>
      <c r="AS7" s="10">
        <v>698</v>
      </c>
      <c r="AT7" s="10">
        <v>1093</v>
      </c>
      <c r="AU7" s="10"/>
      <c r="AV7" s="10">
        <v>166</v>
      </c>
      <c r="AW7" s="10">
        <v>999</v>
      </c>
      <c r="AX7" s="10">
        <v>770</v>
      </c>
      <c r="AY7" s="10"/>
      <c r="AZ7" s="10">
        <v>1177</v>
      </c>
      <c r="BA7" s="10">
        <v>876</v>
      </c>
    </row>
    <row r="8" spans="2:53" ht="30" customHeight="1" x14ac:dyDescent="0.35">
      <c r="B8" s="11" t="s">
        <v>18</v>
      </c>
      <c r="C8" s="11">
        <v>2053</v>
      </c>
      <c r="D8" s="11">
        <v>974</v>
      </c>
      <c r="E8" s="11">
        <v>1075</v>
      </c>
      <c r="F8" s="11"/>
      <c r="G8" s="11">
        <v>212</v>
      </c>
      <c r="H8" s="11">
        <v>302</v>
      </c>
      <c r="I8" s="11">
        <v>326</v>
      </c>
      <c r="J8" s="11">
        <v>348</v>
      </c>
      <c r="K8" s="11">
        <v>329</v>
      </c>
      <c r="L8" s="11">
        <v>535</v>
      </c>
      <c r="M8" s="11"/>
      <c r="N8" s="11">
        <v>815</v>
      </c>
      <c r="O8" s="11">
        <v>1238</v>
      </c>
      <c r="P8" s="11"/>
      <c r="Q8" s="11">
        <v>198</v>
      </c>
      <c r="R8" s="11">
        <v>168</v>
      </c>
      <c r="S8" s="11">
        <v>195</v>
      </c>
      <c r="T8" s="11">
        <v>305</v>
      </c>
      <c r="U8" s="11">
        <v>213</v>
      </c>
      <c r="V8" s="11">
        <v>216</v>
      </c>
      <c r="W8" s="11">
        <v>164</v>
      </c>
      <c r="X8" s="11">
        <v>141</v>
      </c>
      <c r="Y8" s="11">
        <v>99</v>
      </c>
      <c r="Z8" s="11">
        <v>138</v>
      </c>
      <c r="AA8" s="11">
        <v>69</v>
      </c>
      <c r="AB8" s="11">
        <v>45</v>
      </c>
      <c r="AC8" s="11">
        <v>22</v>
      </c>
      <c r="AD8" s="11">
        <v>15</v>
      </c>
      <c r="AE8" s="11">
        <v>27</v>
      </c>
      <c r="AF8" s="11"/>
      <c r="AG8" s="11">
        <v>192</v>
      </c>
      <c r="AH8" s="11">
        <v>330</v>
      </c>
      <c r="AI8" s="11">
        <v>179</v>
      </c>
      <c r="AJ8" s="11">
        <v>173</v>
      </c>
      <c r="AK8" s="11">
        <v>196</v>
      </c>
      <c r="AL8" s="11">
        <v>533</v>
      </c>
      <c r="AM8" s="11"/>
      <c r="AN8" s="11">
        <v>569</v>
      </c>
      <c r="AO8" s="11">
        <v>467</v>
      </c>
      <c r="AP8" s="11">
        <v>751</v>
      </c>
      <c r="AQ8" s="11"/>
      <c r="AR8" s="11">
        <v>162</v>
      </c>
      <c r="AS8" s="11">
        <v>689</v>
      </c>
      <c r="AT8" s="11">
        <v>1078</v>
      </c>
      <c r="AU8" s="11"/>
      <c r="AV8" s="11">
        <v>182</v>
      </c>
      <c r="AW8" s="11">
        <v>976</v>
      </c>
      <c r="AX8" s="11">
        <v>765</v>
      </c>
      <c r="AY8" s="11"/>
      <c r="AZ8" s="11">
        <v>1171</v>
      </c>
      <c r="BA8" s="11">
        <v>882</v>
      </c>
    </row>
    <row r="9" spans="2:53" x14ac:dyDescent="0.35">
      <c r="B9" s="18" t="s">
        <v>171</v>
      </c>
      <c r="C9" s="17">
        <v>5.3802718857955401E-2</v>
      </c>
      <c r="D9" s="17">
        <v>6.1425581334225501E-2</v>
      </c>
      <c r="E9" s="17">
        <v>4.7089084367720198E-2</v>
      </c>
      <c r="F9" s="17"/>
      <c r="G9" s="17">
        <v>9.4925703671501299E-2</v>
      </c>
      <c r="H9" s="17">
        <v>0.10894019772147</v>
      </c>
      <c r="I9" s="17">
        <v>6.2227483763803999E-2</v>
      </c>
      <c r="J9" s="17">
        <v>4.0191664126167898E-2</v>
      </c>
      <c r="K9" s="17">
        <v>3.0814203647326701E-2</v>
      </c>
      <c r="L9" s="17">
        <v>2.42619443858266E-2</v>
      </c>
      <c r="M9" s="17"/>
      <c r="N9" s="17">
        <v>6.3513185602126307E-2</v>
      </c>
      <c r="O9" s="17">
        <v>4.7410125564549502E-2</v>
      </c>
      <c r="P9" s="17"/>
      <c r="Q9" s="17">
        <v>7.4252045816188106E-2</v>
      </c>
      <c r="R9" s="17">
        <v>3.5699842448392402E-2</v>
      </c>
      <c r="S9" s="17">
        <v>9.0814248624951993E-2</v>
      </c>
      <c r="T9" s="17">
        <v>6.1388396587979503E-2</v>
      </c>
      <c r="U9" s="17">
        <v>5.69897506097043E-2</v>
      </c>
      <c r="V9" s="17">
        <v>3.7348644823320599E-2</v>
      </c>
      <c r="W9" s="17">
        <v>4.62998081843057E-2</v>
      </c>
      <c r="X9" s="17">
        <v>4.8821853582554302E-2</v>
      </c>
      <c r="Y9" s="17">
        <v>3.0224702075350902E-2</v>
      </c>
      <c r="Z9" s="17">
        <v>2.9397228210131E-2</v>
      </c>
      <c r="AA9" s="17">
        <v>4.3201572550406499E-2</v>
      </c>
      <c r="AB9" s="17">
        <v>2.7875271303161801E-2</v>
      </c>
      <c r="AC9" s="17">
        <v>5.5610949318409597E-2</v>
      </c>
      <c r="AD9" s="17">
        <v>0.155986840157847</v>
      </c>
      <c r="AE9" s="17">
        <v>8.7750831893503398E-2</v>
      </c>
      <c r="AF9" s="17"/>
      <c r="AG9" s="17">
        <v>8.32433566561398E-2</v>
      </c>
      <c r="AH9" s="17">
        <v>4.5565300143650699E-2</v>
      </c>
      <c r="AI9" s="17">
        <v>0.100137697767073</v>
      </c>
      <c r="AJ9" s="17">
        <v>4.9937478541636098E-2</v>
      </c>
      <c r="AK9" s="17">
        <v>2.0993012957815901E-2</v>
      </c>
      <c r="AL9" s="17">
        <v>3.7014940801927597E-2</v>
      </c>
      <c r="AM9" s="17"/>
      <c r="AN9" s="17">
        <v>5.7273321358036297E-2</v>
      </c>
      <c r="AO9" s="17">
        <v>7.2871607982776698E-2</v>
      </c>
      <c r="AP9" s="17">
        <v>4.9432968745038101E-2</v>
      </c>
      <c r="AQ9" s="17"/>
      <c r="AR9" s="17">
        <v>0.20511917970158799</v>
      </c>
      <c r="AS9" s="17">
        <v>3.7094754516742601E-2</v>
      </c>
      <c r="AT9" s="17">
        <v>4.6502272122383698E-2</v>
      </c>
      <c r="AU9" s="17"/>
      <c r="AV9" s="17">
        <v>0.18116047798245899</v>
      </c>
      <c r="AW9" s="17">
        <v>2.8683674145926999E-2</v>
      </c>
      <c r="AX9" s="17">
        <v>6.0883737010099297E-2</v>
      </c>
      <c r="AY9" s="17"/>
      <c r="AZ9" s="17">
        <v>6.4551263884325999E-2</v>
      </c>
      <c r="BA9" s="17">
        <v>3.95407806755666E-2</v>
      </c>
    </row>
    <row r="10" spans="2:53" x14ac:dyDescent="0.35">
      <c r="B10" s="18" t="s">
        <v>172</v>
      </c>
      <c r="C10" s="17">
        <v>0.14172878345488499</v>
      </c>
      <c r="D10" s="17">
        <v>0.17290740312217001</v>
      </c>
      <c r="E10" s="17">
        <v>0.113988928392645</v>
      </c>
      <c r="F10" s="17"/>
      <c r="G10" s="17">
        <v>0.19274322142012601</v>
      </c>
      <c r="H10" s="17">
        <v>0.233452254717229</v>
      </c>
      <c r="I10" s="17">
        <v>0.14317167717401</v>
      </c>
      <c r="J10" s="17">
        <v>9.2305397784759394E-2</v>
      </c>
      <c r="K10" s="17">
        <v>9.1479998527217096E-2</v>
      </c>
      <c r="L10" s="17">
        <v>0.13195118544436099</v>
      </c>
      <c r="M10" s="17"/>
      <c r="N10" s="17">
        <v>0.15001105546559601</v>
      </c>
      <c r="O10" s="17">
        <v>0.13627639914579701</v>
      </c>
      <c r="P10" s="17"/>
      <c r="Q10" s="17">
        <v>0.18272652569174</v>
      </c>
      <c r="R10" s="17">
        <v>0.116718125853736</v>
      </c>
      <c r="S10" s="17">
        <v>0.120828461961342</v>
      </c>
      <c r="T10" s="17">
        <v>0.13484658941036401</v>
      </c>
      <c r="U10" s="17">
        <v>0.12066801567436</v>
      </c>
      <c r="V10" s="17">
        <v>0.15165677138394701</v>
      </c>
      <c r="W10" s="17">
        <v>0.15185386761076899</v>
      </c>
      <c r="X10" s="17">
        <v>0.10547567627473201</v>
      </c>
      <c r="Y10" s="17">
        <v>0.15506843742735399</v>
      </c>
      <c r="Z10" s="17">
        <v>0.19674470713410899</v>
      </c>
      <c r="AA10" s="17">
        <v>0.13782000372312</v>
      </c>
      <c r="AB10" s="17">
        <v>0.18780888334354101</v>
      </c>
      <c r="AC10" s="17">
        <v>0.222971367594749</v>
      </c>
      <c r="AD10" s="17">
        <v>0.17153567232594499</v>
      </c>
      <c r="AE10" s="17">
        <v>8.8574181336860999E-2</v>
      </c>
      <c r="AF10" s="17"/>
      <c r="AG10" s="17">
        <v>0.29779106771728697</v>
      </c>
      <c r="AH10" s="17">
        <v>7.7142597658568998E-2</v>
      </c>
      <c r="AI10" s="17">
        <v>0.24732903114251001</v>
      </c>
      <c r="AJ10" s="17">
        <v>0.12907299401028899</v>
      </c>
      <c r="AK10" s="17">
        <v>0.18997193432517101</v>
      </c>
      <c r="AL10" s="17">
        <v>9.6806223341415101E-2</v>
      </c>
      <c r="AM10" s="17"/>
      <c r="AN10" s="17">
        <v>0.153913127364773</v>
      </c>
      <c r="AO10" s="17">
        <v>0.17373596455700399</v>
      </c>
      <c r="AP10" s="17">
        <v>0.142961662710752</v>
      </c>
      <c r="AQ10" s="17"/>
      <c r="AR10" s="17">
        <v>0.34677884648531598</v>
      </c>
      <c r="AS10" s="17">
        <v>0.25489222028433101</v>
      </c>
      <c r="AT10" s="17">
        <v>4.9751725778423697E-2</v>
      </c>
      <c r="AU10" s="17"/>
      <c r="AV10" s="17">
        <v>0.22838015502456999</v>
      </c>
      <c r="AW10" s="17">
        <v>0.177059803068215</v>
      </c>
      <c r="AX10" s="17">
        <v>9.2958415693551205E-2</v>
      </c>
      <c r="AY10" s="17"/>
      <c r="AZ10" s="17">
        <v>0.16241120161518499</v>
      </c>
      <c r="BA10" s="17">
        <v>0.114285872015166</v>
      </c>
    </row>
    <row r="11" spans="2:53" x14ac:dyDescent="0.35">
      <c r="B11" s="18" t="s">
        <v>113</v>
      </c>
      <c r="C11" s="17">
        <v>0.15030179904418001</v>
      </c>
      <c r="D11" s="17">
        <v>0.14363599485487799</v>
      </c>
      <c r="E11" s="17">
        <v>0.156878238111027</v>
      </c>
      <c r="F11" s="17"/>
      <c r="G11" s="17">
        <v>0.25423047410567601</v>
      </c>
      <c r="H11" s="17">
        <v>0.12745901249960101</v>
      </c>
      <c r="I11" s="17">
        <v>0.139425837921793</v>
      </c>
      <c r="J11" s="17">
        <v>0.13945286882653901</v>
      </c>
      <c r="K11" s="17">
        <v>0.15882758456471299</v>
      </c>
      <c r="L11" s="17">
        <v>0.13044408679223701</v>
      </c>
      <c r="M11" s="17"/>
      <c r="N11" s="17">
        <v>0.15061236085872601</v>
      </c>
      <c r="O11" s="17">
        <v>0.15009735002796301</v>
      </c>
      <c r="P11" s="17"/>
      <c r="Q11" s="17">
        <v>0.19256415011894501</v>
      </c>
      <c r="R11" s="17">
        <v>0.17495441672315201</v>
      </c>
      <c r="S11" s="17">
        <v>0.129387675517175</v>
      </c>
      <c r="T11" s="17">
        <v>0.171111563692769</v>
      </c>
      <c r="U11" s="17">
        <v>0.145390989857731</v>
      </c>
      <c r="V11" s="17">
        <v>0.115122707208702</v>
      </c>
      <c r="W11" s="17">
        <v>0.10600422409117401</v>
      </c>
      <c r="X11" s="17">
        <v>0.131324060175697</v>
      </c>
      <c r="Y11" s="17">
        <v>0.19015039914484899</v>
      </c>
      <c r="Z11" s="17">
        <v>0.128305154492206</v>
      </c>
      <c r="AA11" s="17">
        <v>0.12326164195124301</v>
      </c>
      <c r="AB11" s="17">
        <v>0.18209087571756499</v>
      </c>
      <c r="AC11" s="17">
        <v>8.4740815980671902E-2</v>
      </c>
      <c r="AD11" s="17">
        <v>0.103159535518298</v>
      </c>
      <c r="AE11" s="17">
        <v>0.16405657071093199</v>
      </c>
      <c r="AF11" s="17"/>
      <c r="AG11" s="17">
        <v>0.21824930993331301</v>
      </c>
      <c r="AH11" s="17">
        <v>8.8200884228079202E-2</v>
      </c>
      <c r="AI11" s="17">
        <v>8.6462398370259597E-2</v>
      </c>
      <c r="AJ11" s="17">
        <v>0.16311554363217301</v>
      </c>
      <c r="AK11" s="17">
        <v>0.16428954446721</v>
      </c>
      <c r="AL11" s="17">
        <v>0.16505529465826299</v>
      </c>
      <c r="AM11" s="17"/>
      <c r="AN11" s="17">
        <v>0.11218340042536699</v>
      </c>
      <c r="AO11" s="17">
        <v>0.222456834733499</v>
      </c>
      <c r="AP11" s="17">
        <v>0.12373142706083</v>
      </c>
      <c r="AQ11" s="17"/>
      <c r="AR11" s="17">
        <v>0.17446987427491001</v>
      </c>
      <c r="AS11" s="17">
        <v>0.22938920230260901</v>
      </c>
      <c r="AT11" s="17">
        <v>8.5867178468377298E-2</v>
      </c>
      <c r="AU11" s="17"/>
      <c r="AV11" s="17">
        <v>0.15903962202080399</v>
      </c>
      <c r="AW11" s="17">
        <v>0.15916287557349099</v>
      </c>
      <c r="AX11" s="17">
        <v>0.12973192773698999</v>
      </c>
      <c r="AY11" s="17"/>
      <c r="AZ11" s="17">
        <v>0.15145506780336099</v>
      </c>
      <c r="BA11" s="17">
        <v>0.14877155958286201</v>
      </c>
    </row>
    <row r="12" spans="2:53" x14ac:dyDescent="0.35">
      <c r="B12" s="18" t="s">
        <v>173</v>
      </c>
      <c r="C12" s="17">
        <v>0.14465822429012401</v>
      </c>
      <c r="D12" s="17">
        <v>0.153667649799062</v>
      </c>
      <c r="E12" s="17">
        <v>0.13701330840510201</v>
      </c>
      <c r="F12" s="17"/>
      <c r="G12" s="17">
        <v>0.159526550266751</v>
      </c>
      <c r="H12" s="17">
        <v>0.15845175527880101</v>
      </c>
      <c r="I12" s="17">
        <v>0.13253357334528201</v>
      </c>
      <c r="J12" s="17">
        <v>0.14168459932195299</v>
      </c>
      <c r="K12" s="17">
        <v>0.12416510267396499</v>
      </c>
      <c r="L12" s="17">
        <v>0.152903969410709</v>
      </c>
      <c r="M12" s="17"/>
      <c r="N12" s="17">
        <v>0.15139664755571</v>
      </c>
      <c r="O12" s="17">
        <v>0.140222186300336</v>
      </c>
      <c r="P12" s="17"/>
      <c r="Q12" s="17">
        <v>0.14818496399601</v>
      </c>
      <c r="R12" s="17">
        <v>0.111854256906843</v>
      </c>
      <c r="S12" s="17">
        <v>0.10863473989445301</v>
      </c>
      <c r="T12" s="17">
        <v>0.15432591789356001</v>
      </c>
      <c r="U12" s="17">
        <v>0.15943019307679401</v>
      </c>
      <c r="V12" s="17">
        <v>0.134529281165396</v>
      </c>
      <c r="W12" s="17">
        <v>0.16690280680542299</v>
      </c>
      <c r="X12" s="17">
        <v>0.200427800009604</v>
      </c>
      <c r="Y12" s="17">
        <v>0.162670538469708</v>
      </c>
      <c r="Z12" s="17">
        <v>0.12630779830781999</v>
      </c>
      <c r="AA12" s="17">
        <v>0.10194458950834701</v>
      </c>
      <c r="AB12" s="17">
        <v>9.75042925086545E-2</v>
      </c>
      <c r="AC12" s="17">
        <v>0.156671323279262</v>
      </c>
      <c r="AD12" s="17">
        <v>3.6462015593969103E-2</v>
      </c>
      <c r="AE12" s="17">
        <v>0.26165310172151102</v>
      </c>
      <c r="AF12" s="17"/>
      <c r="AG12" s="17">
        <v>0.17525856254878699</v>
      </c>
      <c r="AH12" s="17">
        <v>0.11842535488861899</v>
      </c>
      <c r="AI12" s="17">
        <v>0.10907311711952999</v>
      </c>
      <c r="AJ12" s="17">
        <v>0.22097309355721101</v>
      </c>
      <c r="AK12" s="17">
        <v>0.173081284714382</v>
      </c>
      <c r="AL12" s="17">
        <v>0.114365323755611</v>
      </c>
      <c r="AM12" s="17"/>
      <c r="AN12" s="17">
        <v>0.17689473861577201</v>
      </c>
      <c r="AO12" s="17">
        <v>0.15508947705162299</v>
      </c>
      <c r="AP12" s="17">
        <v>0.13358762190432</v>
      </c>
      <c r="AQ12" s="17"/>
      <c r="AR12" s="17">
        <v>0.158933076457485</v>
      </c>
      <c r="AS12" s="17">
        <v>0.22688777797755799</v>
      </c>
      <c r="AT12" s="17">
        <v>9.4678448140974703E-2</v>
      </c>
      <c r="AU12" s="17"/>
      <c r="AV12" s="17">
        <v>0.103977562258699</v>
      </c>
      <c r="AW12" s="17">
        <v>0.18791285866618701</v>
      </c>
      <c r="AX12" s="17">
        <v>0.101442752575173</v>
      </c>
      <c r="AY12" s="17"/>
      <c r="AZ12" s="17">
        <v>0.15261653673450801</v>
      </c>
      <c r="BA12" s="17">
        <v>0.134098566230407</v>
      </c>
    </row>
    <row r="13" spans="2:53" x14ac:dyDescent="0.35">
      <c r="B13" s="18" t="s">
        <v>174</v>
      </c>
      <c r="C13" s="17">
        <v>0.468427515743226</v>
      </c>
      <c r="D13" s="17">
        <v>0.44468531671482803</v>
      </c>
      <c r="E13" s="17">
        <v>0.48803619659117298</v>
      </c>
      <c r="F13" s="17"/>
      <c r="G13" s="17">
        <v>0.243623242741799</v>
      </c>
      <c r="H13" s="17">
        <v>0.33005778666978502</v>
      </c>
      <c r="I13" s="17">
        <v>0.493712850522524</v>
      </c>
      <c r="J13" s="17">
        <v>0.54644689762020404</v>
      </c>
      <c r="K13" s="17">
        <v>0.54012115786528603</v>
      </c>
      <c r="L13" s="17">
        <v>0.52533814661218303</v>
      </c>
      <c r="M13" s="17"/>
      <c r="N13" s="17">
        <v>0.453469088015926</v>
      </c>
      <c r="O13" s="17">
        <v>0.47827494607677201</v>
      </c>
      <c r="P13" s="17"/>
      <c r="Q13" s="17">
        <v>0.31440823301387999</v>
      </c>
      <c r="R13" s="17">
        <v>0.52448291793678103</v>
      </c>
      <c r="S13" s="17">
        <v>0.49973016855215602</v>
      </c>
      <c r="T13" s="17">
        <v>0.442746915999369</v>
      </c>
      <c r="U13" s="17">
        <v>0.46997770089956198</v>
      </c>
      <c r="V13" s="17">
        <v>0.49161957994222499</v>
      </c>
      <c r="W13" s="17">
        <v>0.49236136825943599</v>
      </c>
      <c r="X13" s="17">
        <v>0.50961053117717703</v>
      </c>
      <c r="Y13" s="17">
        <v>0.42689448966273102</v>
      </c>
      <c r="Z13" s="17">
        <v>0.50223236866085696</v>
      </c>
      <c r="AA13" s="17">
        <v>0.59377219226688405</v>
      </c>
      <c r="AB13" s="17">
        <v>0.50472067712707802</v>
      </c>
      <c r="AC13" s="17">
        <v>0.45514354936009499</v>
      </c>
      <c r="AD13" s="17">
        <v>0.53285593640394202</v>
      </c>
      <c r="AE13" s="17">
        <v>0.37497641723417802</v>
      </c>
      <c r="AF13" s="17"/>
      <c r="AG13" s="17">
        <v>0.193368984876368</v>
      </c>
      <c r="AH13" s="17">
        <v>0.66340213352989097</v>
      </c>
      <c r="AI13" s="17">
        <v>0.43816203009934301</v>
      </c>
      <c r="AJ13" s="17">
        <v>0.42167081829386699</v>
      </c>
      <c r="AK13" s="17">
        <v>0.419586754458591</v>
      </c>
      <c r="AL13" s="17">
        <v>0.52338421106750699</v>
      </c>
      <c r="AM13" s="17"/>
      <c r="AN13" s="17">
        <v>0.46191071027161101</v>
      </c>
      <c r="AO13" s="17">
        <v>0.33795631797709802</v>
      </c>
      <c r="AP13" s="17">
        <v>0.53595888606931796</v>
      </c>
      <c r="AQ13" s="17"/>
      <c r="AR13" s="17">
        <v>0.114699023080702</v>
      </c>
      <c r="AS13" s="17">
        <v>0.22062000403689899</v>
      </c>
      <c r="AT13" s="17">
        <v>0.70434200993408802</v>
      </c>
      <c r="AU13" s="17"/>
      <c r="AV13" s="17">
        <v>0.32096318607132601</v>
      </c>
      <c r="AW13" s="17">
        <v>0.41743046767777597</v>
      </c>
      <c r="AX13" s="17">
        <v>0.59921279386201698</v>
      </c>
      <c r="AY13" s="17"/>
      <c r="AZ13" s="17">
        <v>0.44134077558374801</v>
      </c>
      <c r="BA13" s="17">
        <v>0.50436813959223303</v>
      </c>
    </row>
    <row r="14" spans="2:53" x14ac:dyDescent="0.35">
      <c r="B14" s="18" t="s">
        <v>130</v>
      </c>
      <c r="C14" s="19">
        <v>4.1080958609629403E-2</v>
      </c>
      <c r="D14" s="19">
        <v>2.3678054174836399E-2</v>
      </c>
      <c r="E14" s="19">
        <v>5.6994244132332797E-2</v>
      </c>
      <c r="F14" s="19"/>
      <c r="G14" s="19">
        <v>5.4950807794146503E-2</v>
      </c>
      <c r="H14" s="19">
        <v>4.1638993113114198E-2</v>
      </c>
      <c r="I14" s="19">
        <v>2.89285772725866E-2</v>
      </c>
      <c r="J14" s="19">
        <v>3.9918572320376801E-2</v>
      </c>
      <c r="K14" s="19">
        <v>5.4591952721492101E-2</v>
      </c>
      <c r="L14" s="19">
        <v>3.5100667354683902E-2</v>
      </c>
      <c r="M14" s="19"/>
      <c r="N14" s="19">
        <v>3.0997662501915799E-2</v>
      </c>
      <c r="O14" s="19">
        <v>4.7718992884582298E-2</v>
      </c>
      <c r="P14" s="19"/>
      <c r="Q14" s="19">
        <v>8.7864081363237298E-2</v>
      </c>
      <c r="R14" s="19">
        <v>3.62904401310956E-2</v>
      </c>
      <c r="S14" s="19">
        <v>5.0604705449922002E-2</v>
      </c>
      <c r="T14" s="19">
        <v>3.5580616415958902E-2</v>
      </c>
      <c r="U14" s="19">
        <v>4.7543349881847698E-2</v>
      </c>
      <c r="V14" s="19">
        <v>6.9723015476409494E-2</v>
      </c>
      <c r="W14" s="19">
        <v>3.65779250488917E-2</v>
      </c>
      <c r="X14" s="19">
        <v>4.3400787802353302E-3</v>
      </c>
      <c r="Y14" s="19">
        <v>3.49914332200068E-2</v>
      </c>
      <c r="Z14" s="19">
        <v>1.7012743194877399E-2</v>
      </c>
      <c r="AA14" s="19">
        <v>0</v>
      </c>
      <c r="AB14" s="19">
        <v>0</v>
      </c>
      <c r="AC14" s="19">
        <v>2.48619944668124E-2</v>
      </c>
      <c r="AD14" s="19">
        <v>0</v>
      </c>
      <c r="AE14" s="19">
        <v>2.29888971030149E-2</v>
      </c>
      <c r="AF14" s="19"/>
      <c r="AG14" s="19">
        <v>3.20887182681047E-2</v>
      </c>
      <c r="AH14" s="19">
        <v>7.26372955119168E-3</v>
      </c>
      <c r="AI14" s="19">
        <v>1.88357255012843E-2</v>
      </c>
      <c r="AJ14" s="19">
        <v>1.5230071964824E-2</v>
      </c>
      <c r="AK14" s="19">
        <v>3.2077469076829498E-2</v>
      </c>
      <c r="AL14" s="19">
        <v>6.3374006375276098E-2</v>
      </c>
      <c r="AM14" s="19"/>
      <c r="AN14" s="19">
        <v>3.7824701964441002E-2</v>
      </c>
      <c r="AO14" s="19">
        <v>3.7889797697999099E-2</v>
      </c>
      <c r="AP14" s="19">
        <v>1.4327433509742599E-2</v>
      </c>
      <c r="AQ14" s="19"/>
      <c r="AR14" s="19">
        <v>0</v>
      </c>
      <c r="AS14" s="19">
        <v>3.1116040881861099E-2</v>
      </c>
      <c r="AT14" s="19">
        <v>1.88583655557528E-2</v>
      </c>
      <c r="AU14" s="19"/>
      <c r="AV14" s="19">
        <v>6.4789966421425101E-3</v>
      </c>
      <c r="AW14" s="19">
        <v>2.9750320868404002E-2</v>
      </c>
      <c r="AX14" s="19">
        <v>1.5770373122169501E-2</v>
      </c>
      <c r="AY14" s="19"/>
      <c r="AZ14" s="19">
        <v>2.7625154378871902E-2</v>
      </c>
      <c r="BA14" s="19">
        <v>5.8935081903765098E-2</v>
      </c>
    </row>
    <row r="15" spans="2:53" x14ac:dyDescent="0.35">
      <c r="B15" s="16"/>
    </row>
    <row r="16" spans="2:53" x14ac:dyDescent="0.35">
      <c r="B16" t="s">
        <v>87</v>
      </c>
    </row>
    <row r="17" spans="2:2" x14ac:dyDescent="0.35">
      <c r="B17" t="s">
        <v>88</v>
      </c>
    </row>
    <row r="19" spans="2:2" x14ac:dyDescent="0.35">
      <c r="B19" s="8" t="str">
        <f>HYPERLINK("#'Contents'!A1", "Return to Contents")</f>
        <v>Return to Contents</v>
      </c>
    </row>
  </sheetData>
  <mergeCells count="10">
    <mergeCell ref="AN5:AP5"/>
    <mergeCell ref="AR5:AT5"/>
    <mergeCell ref="AV5:AX5"/>
    <mergeCell ref="AZ5:BA5"/>
    <mergeCell ref="D2:AT2"/>
    <mergeCell ref="D5:E5"/>
    <mergeCell ref="G5:L5"/>
    <mergeCell ref="N5:O5"/>
    <mergeCell ref="Q5:AE5"/>
    <mergeCell ref="AG5:AL5"/>
  </mergeCells>
  <pageMargins left="0.7" right="0.7" top="0.75" bottom="0.75" header="0.3" footer="0.3"/>
  <pageSetup paperSize="9" orientation="portrait" horizontalDpi="300" verticalDpi="300"/>
  <drawing r:id="rId1"/>
</worksheet>
</file>

<file path=xl/worksheets/sheet3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000-000000000000}">
  <dimension ref="B2:BA19"/>
  <sheetViews>
    <sheetView showGridLines="0" workbookViewId="0">
      <pane xSplit="2" topLeftCell="C1" activePane="topRight" state="frozen"/>
      <selection activeCell="B19" sqref="B19"/>
      <selection pane="topRight" activeCell="Y6" sqref="Y6:AE8"/>
    </sheetView>
  </sheetViews>
  <sheetFormatPr defaultColWidth="11.54296875" defaultRowHeight="14.5" x14ac:dyDescent="0.35"/>
  <cols>
    <col min="2" max="2" width="25.6328125" customWidth="1"/>
    <col min="3" max="5" width="10.6328125" customWidth="1"/>
    <col min="6" max="6" width="2.1796875" customWidth="1"/>
    <col min="7" max="12" width="10.6328125" customWidth="1"/>
    <col min="13" max="13" width="2.1796875" customWidth="1"/>
    <col min="14" max="15" width="10.6328125" customWidth="1"/>
    <col min="16" max="16" width="2.1796875" customWidth="1"/>
    <col min="17" max="31" width="10.6328125" customWidth="1"/>
    <col min="32" max="32" width="2.1796875" customWidth="1"/>
    <col min="33" max="38" width="10.6328125" customWidth="1"/>
    <col min="39" max="39" width="2.1796875" customWidth="1"/>
    <col min="40" max="42" width="10.6328125" customWidth="1"/>
    <col min="43" max="43" width="2.1796875" customWidth="1"/>
    <col min="44" max="46" width="10.6328125" customWidth="1"/>
    <col min="47" max="47" width="2.1796875" customWidth="1"/>
    <col min="48" max="50" width="10.6328125" customWidth="1"/>
    <col min="51" max="51" width="2.1796875" customWidth="1"/>
    <col min="52" max="53" width="10.6328125" customWidth="1"/>
    <col min="54" max="54" width="2.1796875" customWidth="1"/>
  </cols>
  <sheetData>
    <row r="2" spans="2:53" ht="40" customHeight="1" x14ac:dyDescent="0.35">
      <c r="D2" s="28" t="s">
        <v>176</v>
      </c>
      <c r="E2" s="24"/>
      <c r="F2" s="24"/>
      <c r="G2" s="24"/>
      <c r="H2" s="24"/>
      <c r="I2" s="24"/>
      <c r="J2" s="24"/>
      <c r="K2" s="24"/>
      <c r="L2" s="24"/>
      <c r="M2" s="24"/>
      <c r="N2" s="24"/>
      <c r="O2" s="24"/>
      <c r="P2" s="24"/>
      <c r="Q2" s="24"/>
      <c r="R2" s="24"/>
      <c r="S2" s="24"/>
      <c r="T2" s="24"/>
      <c r="U2" s="24"/>
      <c r="V2" s="24"/>
      <c r="W2" s="24"/>
      <c r="X2" s="24"/>
      <c r="Y2" s="24"/>
      <c r="Z2" s="24"/>
      <c r="AA2" s="24"/>
      <c r="AB2" s="24"/>
      <c r="AC2" s="24"/>
      <c r="AD2" s="24"/>
      <c r="AE2" s="24"/>
      <c r="AF2" s="24"/>
      <c r="AG2" s="24"/>
      <c r="AH2" s="24"/>
      <c r="AI2" s="24"/>
      <c r="AJ2" s="24"/>
      <c r="AK2" s="24"/>
      <c r="AL2" s="24"/>
      <c r="AM2" s="24"/>
      <c r="AN2" s="24"/>
      <c r="AO2" s="24"/>
      <c r="AP2" s="24"/>
      <c r="AQ2" s="24"/>
      <c r="AR2" s="24"/>
      <c r="AS2" s="24"/>
      <c r="AT2" s="24"/>
    </row>
    <row r="5" spans="2:53" ht="30" customHeight="1" x14ac:dyDescent="0.35">
      <c r="B5" s="15"/>
      <c r="C5" s="15"/>
      <c r="D5" s="27" t="s">
        <v>56</v>
      </c>
      <c r="E5" s="27"/>
      <c r="F5" s="15"/>
      <c r="G5" s="27" t="s">
        <v>57</v>
      </c>
      <c r="H5" s="27"/>
      <c r="I5" s="27"/>
      <c r="J5" s="27"/>
      <c r="K5" s="27"/>
      <c r="L5" s="27"/>
      <c r="M5" s="15"/>
      <c r="N5" s="27" t="s">
        <v>58</v>
      </c>
      <c r="O5" s="27"/>
      <c r="P5" s="15"/>
      <c r="Q5" s="27" t="s">
        <v>59</v>
      </c>
      <c r="R5" s="27"/>
      <c r="S5" s="27"/>
      <c r="T5" s="27"/>
      <c r="U5" s="27"/>
      <c r="V5" s="27"/>
      <c r="W5" s="27"/>
      <c r="X5" s="27"/>
      <c r="Y5" s="27"/>
      <c r="Z5" s="27"/>
      <c r="AA5" s="27"/>
      <c r="AB5" s="27"/>
      <c r="AC5" s="27"/>
      <c r="AD5" s="27"/>
      <c r="AE5" s="27"/>
      <c r="AF5" s="15"/>
      <c r="AG5" s="27" t="s">
        <v>60</v>
      </c>
      <c r="AH5" s="27"/>
      <c r="AI5" s="27"/>
      <c r="AJ5" s="27"/>
      <c r="AK5" s="27"/>
      <c r="AL5" s="27"/>
      <c r="AM5" s="15"/>
      <c r="AN5" s="27" t="s">
        <v>61</v>
      </c>
      <c r="AO5" s="27"/>
      <c r="AP5" s="27"/>
      <c r="AQ5" s="15"/>
      <c r="AR5" s="27" t="s">
        <v>62</v>
      </c>
      <c r="AS5" s="27"/>
      <c r="AT5" s="27"/>
      <c r="AU5" s="15"/>
      <c r="AV5" s="27" t="s">
        <v>63</v>
      </c>
      <c r="AW5" s="27"/>
      <c r="AX5" s="27"/>
      <c r="AY5" s="15"/>
      <c r="AZ5" s="27" t="s">
        <v>64</v>
      </c>
      <c r="BA5" s="27"/>
    </row>
    <row r="6" spans="2:53" ht="33" customHeight="1" x14ac:dyDescent="0.35">
      <c r="B6" t="s">
        <v>13</v>
      </c>
      <c r="C6" s="9" t="s">
        <v>14</v>
      </c>
      <c r="D6" s="12" t="s">
        <v>15</v>
      </c>
      <c r="E6" s="12" t="s">
        <v>16</v>
      </c>
      <c r="G6" s="12" t="s">
        <v>19</v>
      </c>
      <c r="H6" s="12" t="s">
        <v>20</v>
      </c>
      <c r="I6" s="12" t="s">
        <v>21</v>
      </c>
      <c r="J6" s="12" t="s">
        <v>22</v>
      </c>
      <c r="K6" s="12" t="s">
        <v>23</v>
      </c>
      <c r="L6" s="12" t="s">
        <v>24</v>
      </c>
      <c r="N6" s="12" t="s">
        <v>25</v>
      </c>
      <c r="O6" s="12" t="s">
        <v>26</v>
      </c>
      <c r="Q6" s="12" t="s">
        <v>27</v>
      </c>
      <c r="R6" s="12" t="s">
        <v>28</v>
      </c>
      <c r="S6" s="12" t="s">
        <v>29</v>
      </c>
      <c r="T6" s="12" t="s">
        <v>30</v>
      </c>
      <c r="U6" s="12" t="s">
        <v>31</v>
      </c>
      <c r="V6" s="12" t="s">
        <v>32</v>
      </c>
      <c r="W6" s="12" t="s">
        <v>33</v>
      </c>
      <c r="X6" s="12" t="s">
        <v>34</v>
      </c>
      <c r="Y6" s="12" t="s">
        <v>35</v>
      </c>
      <c r="Z6" s="12" t="s">
        <v>36</v>
      </c>
      <c r="AA6" s="12" t="s">
        <v>37</v>
      </c>
      <c r="AB6" s="12" t="s">
        <v>38</v>
      </c>
      <c r="AC6" s="12" t="s">
        <v>39</v>
      </c>
      <c r="AD6" s="12" t="s">
        <v>40</v>
      </c>
      <c r="AE6" s="12" t="s">
        <v>41</v>
      </c>
      <c r="AG6" s="12" t="s">
        <v>42</v>
      </c>
      <c r="AH6" s="12" t="s">
        <v>43</v>
      </c>
      <c r="AI6" s="12" t="s">
        <v>44</v>
      </c>
      <c r="AJ6" s="12" t="s">
        <v>45</v>
      </c>
      <c r="AK6" s="12" t="s">
        <v>46</v>
      </c>
      <c r="AL6" s="12" t="s">
        <v>47</v>
      </c>
      <c r="AN6" s="12" t="s">
        <v>48</v>
      </c>
      <c r="AO6" s="12" t="s">
        <v>49</v>
      </c>
      <c r="AP6" s="12" t="s">
        <v>50</v>
      </c>
      <c r="AR6" s="12" t="s">
        <v>51</v>
      </c>
      <c r="AS6" s="12" t="s">
        <v>52</v>
      </c>
      <c r="AT6" s="12" t="s">
        <v>53</v>
      </c>
      <c r="AV6" s="12" t="s">
        <v>51</v>
      </c>
      <c r="AW6" s="12" t="s">
        <v>52</v>
      </c>
      <c r="AX6" s="12" t="s">
        <v>53</v>
      </c>
      <c r="AZ6" s="12" t="s">
        <v>54</v>
      </c>
      <c r="BA6" s="12" t="s">
        <v>55</v>
      </c>
    </row>
    <row r="7" spans="2:53" ht="30" customHeight="1" x14ac:dyDescent="0.35">
      <c r="B7" s="10" t="s">
        <v>17</v>
      </c>
      <c r="C7" s="10">
        <v>2053</v>
      </c>
      <c r="D7" s="10">
        <v>938</v>
      </c>
      <c r="E7" s="10">
        <v>1112</v>
      </c>
      <c r="F7" s="10"/>
      <c r="G7" s="10">
        <v>192</v>
      </c>
      <c r="H7" s="10">
        <v>236</v>
      </c>
      <c r="I7" s="10">
        <v>325</v>
      </c>
      <c r="J7" s="10">
        <v>380</v>
      </c>
      <c r="K7" s="10">
        <v>348</v>
      </c>
      <c r="L7" s="10">
        <v>572</v>
      </c>
      <c r="M7" s="10"/>
      <c r="N7" s="10">
        <v>1161</v>
      </c>
      <c r="O7" s="10">
        <v>892</v>
      </c>
      <c r="P7" s="10"/>
      <c r="Q7" s="10">
        <v>175</v>
      </c>
      <c r="R7" s="10">
        <v>152</v>
      </c>
      <c r="S7" s="10">
        <v>180</v>
      </c>
      <c r="T7" s="10">
        <v>273</v>
      </c>
      <c r="U7" s="10">
        <v>217</v>
      </c>
      <c r="V7" s="10">
        <v>227</v>
      </c>
      <c r="W7" s="10">
        <v>175</v>
      </c>
      <c r="X7" s="10">
        <v>143</v>
      </c>
      <c r="Y7" s="10">
        <v>108</v>
      </c>
      <c r="Z7" s="10">
        <v>153</v>
      </c>
      <c r="AA7" s="10">
        <v>79</v>
      </c>
      <c r="AB7" s="10">
        <v>54</v>
      </c>
      <c r="AC7" s="10">
        <v>25</v>
      </c>
      <c r="AD7" s="10">
        <v>17</v>
      </c>
      <c r="AE7" s="10">
        <v>34</v>
      </c>
      <c r="AF7" s="10"/>
      <c r="AG7" s="10">
        <v>204</v>
      </c>
      <c r="AH7" s="10">
        <v>344</v>
      </c>
      <c r="AI7" s="10">
        <v>158</v>
      </c>
      <c r="AJ7" s="10">
        <v>186</v>
      </c>
      <c r="AK7" s="10">
        <v>197</v>
      </c>
      <c r="AL7" s="10">
        <v>511</v>
      </c>
      <c r="AM7" s="10"/>
      <c r="AN7" s="10">
        <v>571</v>
      </c>
      <c r="AO7" s="10">
        <v>447</v>
      </c>
      <c r="AP7" s="10">
        <v>778</v>
      </c>
      <c r="AQ7" s="10"/>
      <c r="AR7" s="10">
        <v>150</v>
      </c>
      <c r="AS7" s="10">
        <v>698</v>
      </c>
      <c r="AT7" s="10">
        <v>1093</v>
      </c>
      <c r="AU7" s="10"/>
      <c r="AV7" s="10">
        <v>166</v>
      </c>
      <c r="AW7" s="10">
        <v>999</v>
      </c>
      <c r="AX7" s="10">
        <v>770</v>
      </c>
      <c r="AY7" s="10"/>
      <c r="AZ7" s="10">
        <v>1177</v>
      </c>
      <c r="BA7" s="10">
        <v>876</v>
      </c>
    </row>
    <row r="8" spans="2:53" ht="30" customHeight="1" x14ac:dyDescent="0.35">
      <c r="B8" s="11" t="s">
        <v>18</v>
      </c>
      <c r="C8" s="11">
        <v>2053</v>
      </c>
      <c r="D8" s="11">
        <v>974</v>
      </c>
      <c r="E8" s="11">
        <v>1075</v>
      </c>
      <c r="F8" s="11"/>
      <c r="G8" s="11">
        <v>212</v>
      </c>
      <c r="H8" s="11">
        <v>302</v>
      </c>
      <c r="I8" s="11">
        <v>326</v>
      </c>
      <c r="J8" s="11">
        <v>348</v>
      </c>
      <c r="K8" s="11">
        <v>329</v>
      </c>
      <c r="L8" s="11">
        <v>535</v>
      </c>
      <c r="M8" s="11"/>
      <c r="N8" s="11">
        <v>815</v>
      </c>
      <c r="O8" s="11">
        <v>1238</v>
      </c>
      <c r="P8" s="11"/>
      <c r="Q8" s="11">
        <v>198</v>
      </c>
      <c r="R8" s="11">
        <v>168</v>
      </c>
      <c r="S8" s="11">
        <v>195</v>
      </c>
      <c r="T8" s="11">
        <v>305</v>
      </c>
      <c r="U8" s="11">
        <v>213</v>
      </c>
      <c r="V8" s="11">
        <v>216</v>
      </c>
      <c r="W8" s="11">
        <v>164</v>
      </c>
      <c r="X8" s="11">
        <v>141</v>
      </c>
      <c r="Y8" s="11">
        <v>99</v>
      </c>
      <c r="Z8" s="11">
        <v>138</v>
      </c>
      <c r="AA8" s="11">
        <v>69</v>
      </c>
      <c r="AB8" s="11">
        <v>45</v>
      </c>
      <c r="AC8" s="11">
        <v>22</v>
      </c>
      <c r="AD8" s="11">
        <v>15</v>
      </c>
      <c r="AE8" s="11">
        <v>27</v>
      </c>
      <c r="AF8" s="11"/>
      <c r="AG8" s="11">
        <v>192</v>
      </c>
      <c r="AH8" s="11">
        <v>330</v>
      </c>
      <c r="AI8" s="11">
        <v>179</v>
      </c>
      <c r="AJ8" s="11">
        <v>173</v>
      </c>
      <c r="AK8" s="11">
        <v>196</v>
      </c>
      <c r="AL8" s="11">
        <v>533</v>
      </c>
      <c r="AM8" s="11"/>
      <c r="AN8" s="11">
        <v>569</v>
      </c>
      <c r="AO8" s="11">
        <v>467</v>
      </c>
      <c r="AP8" s="11">
        <v>751</v>
      </c>
      <c r="AQ8" s="11"/>
      <c r="AR8" s="11">
        <v>162</v>
      </c>
      <c r="AS8" s="11">
        <v>689</v>
      </c>
      <c r="AT8" s="11">
        <v>1078</v>
      </c>
      <c r="AU8" s="11"/>
      <c r="AV8" s="11">
        <v>182</v>
      </c>
      <c r="AW8" s="11">
        <v>976</v>
      </c>
      <c r="AX8" s="11">
        <v>765</v>
      </c>
      <c r="AY8" s="11"/>
      <c r="AZ8" s="11">
        <v>1171</v>
      </c>
      <c r="BA8" s="11">
        <v>882</v>
      </c>
    </row>
    <row r="9" spans="2:53" x14ac:dyDescent="0.35">
      <c r="B9" s="18" t="s">
        <v>171</v>
      </c>
      <c r="C9" s="17">
        <v>5.2685282940730799E-2</v>
      </c>
      <c r="D9" s="17">
        <v>6.2729585633988699E-2</v>
      </c>
      <c r="E9" s="17">
        <v>4.3773917982996402E-2</v>
      </c>
      <c r="F9" s="17"/>
      <c r="G9" s="17">
        <v>9.7856079057455095E-2</v>
      </c>
      <c r="H9" s="17">
        <v>7.8769359973126896E-2</v>
      </c>
      <c r="I9" s="17">
        <v>7.7862625518948098E-2</v>
      </c>
      <c r="J9" s="17">
        <v>2.7409243622984601E-2</v>
      </c>
      <c r="K9" s="17">
        <v>2.5813614688758799E-2</v>
      </c>
      <c r="L9" s="17">
        <v>3.7738973611534901E-2</v>
      </c>
      <c r="M9" s="17"/>
      <c r="N9" s="17">
        <v>6.6855828069018797E-2</v>
      </c>
      <c r="O9" s="17">
        <v>4.3356531384542402E-2</v>
      </c>
      <c r="P9" s="17"/>
      <c r="Q9" s="17">
        <v>7.9039496345148605E-2</v>
      </c>
      <c r="R9" s="17">
        <v>5.9613978421152201E-2</v>
      </c>
      <c r="S9" s="17">
        <v>3.1177420030370599E-2</v>
      </c>
      <c r="T9" s="17">
        <v>2.8539049980685301E-2</v>
      </c>
      <c r="U9" s="17">
        <v>7.4814685520390195E-2</v>
      </c>
      <c r="V9" s="17">
        <v>3.2325844608017497E-2</v>
      </c>
      <c r="W9" s="17">
        <v>7.21683635833896E-2</v>
      </c>
      <c r="X9" s="17">
        <v>4.9078468326145097E-2</v>
      </c>
      <c r="Y9" s="17">
        <v>3.7107701896035801E-2</v>
      </c>
      <c r="Z9" s="17">
        <v>0.100875791781424</v>
      </c>
      <c r="AA9" s="17">
        <v>3.1319911097722697E-2</v>
      </c>
      <c r="AB9" s="17">
        <v>3.41954023405001E-2</v>
      </c>
      <c r="AC9" s="17">
        <v>2.6416495284821501E-2</v>
      </c>
      <c r="AD9" s="17">
        <v>3.5299148014519298E-2</v>
      </c>
      <c r="AE9" s="17">
        <v>0.107343996449005</v>
      </c>
      <c r="AF9" s="17"/>
      <c r="AG9" s="17">
        <v>8.9299530966009399E-2</v>
      </c>
      <c r="AH9" s="17">
        <v>2.1398386977792099E-2</v>
      </c>
      <c r="AI9" s="17">
        <v>0.11839502620982501</v>
      </c>
      <c r="AJ9" s="17">
        <v>4.3532221132745103E-2</v>
      </c>
      <c r="AK9" s="17">
        <v>6.8320162338273802E-2</v>
      </c>
      <c r="AL9" s="17">
        <v>3.41538663118491E-2</v>
      </c>
      <c r="AM9" s="17"/>
      <c r="AN9" s="17">
        <v>6.8944552771716405E-2</v>
      </c>
      <c r="AO9" s="17">
        <v>5.7173853262865101E-2</v>
      </c>
      <c r="AP9" s="17">
        <v>4.5037358052055401E-2</v>
      </c>
      <c r="AQ9" s="17"/>
      <c r="AR9" s="17">
        <v>0.272306112358988</v>
      </c>
      <c r="AS9" s="17">
        <v>5.0772810541883602E-2</v>
      </c>
      <c r="AT9" s="17">
        <v>2.69775729923789E-2</v>
      </c>
      <c r="AU9" s="17"/>
      <c r="AV9" s="17">
        <v>0.176158045569445</v>
      </c>
      <c r="AW9" s="17">
        <v>4.8719247740747602E-2</v>
      </c>
      <c r="AX9" s="17">
        <v>3.48917922117776E-2</v>
      </c>
      <c r="AY9" s="17"/>
      <c r="AZ9" s="17">
        <v>6.5081522890045707E-2</v>
      </c>
      <c r="BA9" s="17">
        <v>3.6237065305931099E-2</v>
      </c>
    </row>
    <row r="10" spans="2:53" x14ac:dyDescent="0.35">
      <c r="B10" s="18" t="s">
        <v>172</v>
      </c>
      <c r="C10" s="17">
        <v>0.16174532782596401</v>
      </c>
      <c r="D10" s="17">
        <v>0.18473520750796901</v>
      </c>
      <c r="E10" s="17">
        <v>0.14149574379543101</v>
      </c>
      <c r="F10" s="17"/>
      <c r="G10" s="17">
        <v>0.20216640352129001</v>
      </c>
      <c r="H10" s="17">
        <v>0.22540616321085</v>
      </c>
      <c r="I10" s="17">
        <v>0.107769787698367</v>
      </c>
      <c r="J10" s="17">
        <v>0.14396660293761199</v>
      </c>
      <c r="K10" s="17">
        <v>0.119278472164509</v>
      </c>
      <c r="L10" s="17">
        <v>0.18032883647667</v>
      </c>
      <c r="M10" s="17"/>
      <c r="N10" s="17">
        <v>0.16958199352463499</v>
      </c>
      <c r="O10" s="17">
        <v>0.156586295010362</v>
      </c>
      <c r="P10" s="17"/>
      <c r="Q10" s="17">
        <v>0.17045024371856299</v>
      </c>
      <c r="R10" s="17">
        <v>0.112564713437876</v>
      </c>
      <c r="S10" s="17">
        <v>0.186694509010527</v>
      </c>
      <c r="T10" s="17">
        <v>0.19262030421753101</v>
      </c>
      <c r="U10" s="17">
        <v>0.14856419215347999</v>
      </c>
      <c r="V10" s="17">
        <v>0.15421291653161001</v>
      </c>
      <c r="W10" s="17">
        <v>0.17031594235462</v>
      </c>
      <c r="X10" s="17">
        <v>0.151669157179426</v>
      </c>
      <c r="Y10" s="17">
        <v>0.163534710003094</v>
      </c>
      <c r="Z10" s="17">
        <v>0.12750897694424501</v>
      </c>
      <c r="AA10" s="17">
        <v>0.17756294625805</v>
      </c>
      <c r="AB10" s="17">
        <v>0.154181535060983</v>
      </c>
      <c r="AC10" s="17">
        <v>0.30689535348560998</v>
      </c>
      <c r="AD10" s="17">
        <v>0.17153567232594499</v>
      </c>
      <c r="AE10" s="17">
        <v>0.13752764165161899</v>
      </c>
      <c r="AF10" s="17"/>
      <c r="AG10" s="17">
        <v>0.336260480317223</v>
      </c>
      <c r="AH10" s="17">
        <v>8.1348178652771899E-2</v>
      </c>
      <c r="AI10" s="17">
        <v>0.16696726657257099</v>
      </c>
      <c r="AJ10" s="17">
        <v>0.15421961917140101</v>
      </c>
      <c r="AK10" s="17">
        <v>0.20663776981069401</v>
      </c>
      <c r="AL10" s="17">
        <v>0.140800181158171</v>
      </c>
      <c r="AM10" s="17"/>
      <c r="AN10" s="17">
        <v>0.17235102597045401</v>
      </c>
      <c r="AO10" s="17">
        <v>0.22083471286664</v>
      </c>
      <c r="AP10" s="17">
        <v>0.14653107235375101</v>
      </c>
      <c r="AQ10" s="17"/>
      <c r="AR10" s="17">
        <v>0.28881726936118601</v>
      </c>
      <c r="AS10" s="17">
        <v>0.31712269955934502</v>
      </c>
      <c r="AT10" s="17">
        <v>5.0480716090089799E-2</v>
      </c>
      <c r="AU10" s="17"/>
      <c r="AV10" s="17">
        <v>0.26682219508640798</v>
      </c>
      <c r="AW10" s="17">
        <v>0.20092218928539399</v>
      </c>
      <c r="AX10" s="17">
        <v>0.101198305306288</v>
      </c>
      <c r="AY10" s="17"/>
      <c r="AZ10" s="17">
        <v>0.18304121728575901</v>
      </c>
      <c r="BA10" s="17">
        <v>0.13348841879600501</v>
      </c>
    </row>
    <row r="11" spans="2:53" x14ac:dyDescent="0.35">
      <c r="B11" s="18" t="s">
        <v>113</v>
      </c>
      <c r="C11" s="17">
        <v>0.15450958630213699</v>
      </c>
      <c r="D11" s="17">
        <v>0.15506092079421099</v>
      </c>
      <c r="E11" s="17">
        <v>0.15456261345226999</v>
      </c>
      <c r="F11" s="17"/>
      <c r="G11" s="17">
        <v>0.25310470742528901</v>
      </c>
      <c r="H11" s="17">
        <v>0.17468155089585599</v>
      </c>
      <c r="I11" s="17">
        <v>0.16869110407138799</v>
      </c>
      <c r="J11" s="17">
        <v>0.113907933770026</v>
      </c>
      <c r="K11" s="17">
        <v>0.15058970789527901</v>
      </c>
      <c r="L11" s="17">
        <v>0.124266264876833</v>
      </c>
      <c r="M11" s="17"/>
      <c r="N11" s="17">
        <v>0.14415538429601399</v>
      </c>
      <c r="O11" s="17">
        <v>0.16132596331538901</v>
      </c>
      <c r="P11" s="17"/>
      <c r="Q11" s="17">
        <v>0.228316545863542</v>
      </c>
      <c r="R11" s="17">
        <v>0.19853206955177</v>
      </c>
      <c r="S11" s="17">
        <v>0.15865811507899799</v>
      </c>
      <c r="T11" s="17">
        <v>0.14363454520549501</v>
      </c>
      <c r="U11" s="17">
        <v>0.128577147618891</v>
      </c>
      <c r="V11" s="17">
        <v>0.16581357441098399</v>
      </c>
      <c r="W11" s="17">
        <v>8.3357007072223502E-2</v>
      </c>
      <c r="X11" s="17">
        <v>0.17411333575694399</v>
      </c>
      <c r="Y11" s="17">
        <v>0.13961398538883699</v>
      </c>
      <c r="Z11" s="17">
        <v>0.141997391711606</v>
      </c>
      <c r="AA11" s="17">
        <v>4.42954650756704E-2</v>
      </c>
      <c r="AB11" s="17">
        <v>0.179226845499973</v>
      </c>
      <c r="AC11" s="17">
        <v>3.1628795218575201E-2</v>
      </c>
      <c r="AD11" s="17">
        <v>0.22384722766162499</v>
      </c>
      <c r="AE11" s="17">
        <v>0.181056298775158</v>
      </c>
      <c r="AF11" s="17"/>
      <c r="AG11" s="17">
        <v>0.231171262722423</v>
      </c>
      <c r="AH11" s="17">
        <v>9.9649250095951103E-2</v>
      </c>
      <c r="AI11" s="17">
        <v>0.106969759755425</v>
      </c>
      <c r="AJ11" s="17">
        <v>0.186903799453116</v>
      </c>
      <c r="AK11" s="17">
        <v>0.17688613737998601</v>
      </c>
      <c r="AL11" s="17">
        <v>0.14642952744722601</v>
      </c>
      <c r="AM11" s="17"/>
      <c r="AN11" s="17">
        <v>0.11122529759017299</v>
      </c>
      <c r="AO11" s="17">
        <v>0.212703033798644</v>
      </c>
      <c r="AP11" s="17">
        <v>0.13607695801614</v>
      </c>
      <c r="AQ11" s="17"/>
      <c r="AR11" s="17">
        <v>0.18617903014037099</v>
      </c>
      <c r="AS11" s="17">
        <v>0.22461606528678399</v>
      </c>
      <c r="AT11" s="17">
        <v>9.5346404519336403E-2</v>
      </c>
      <c r="AU11" s="17"/>
      <c r="AV11" s="17">
        <v>0.146301105480139</v>
      </c>
      <c r="AW11" s="17">
        <v>0.1608107732562</v>
      </c>
      <c r="AX11" s="17">
        <v>0.12870737715873201</v>
      </c>
      <c r="AY11" s="17"/>
      <c r="AZ11" s="17">
        <v>0.14680251988624499</v>
      </c>
      <c r="BA11" s="17">
        <v>0.16473587316434499</v>
      </c>
    </row>
    <row r="12" spans="2:53" x14ac:dyDescent="0.35">
      <c r="B12" s="18" t="s">
        <v>173</v>
      </c>
      <c r="C12" s="17">
        <v>0.15171649733814299</v>
      </c>
      <c r="D12" s="17">
        <v>0.156864738558844</v>
      </c>
      <c r="E12" s="17">
        <v>0.146006155640869</v>
      </c>
      <c r="F12" s="17"/>
      <c r="G12" s="17">
        <v>0.18439302679333699</v>
      </c>
      <c r="H12" s="17">
        <v>0.15885117637958199</v>
      </c>
      <c r="I12" s="17">
        <v>0.14965597560843</v>
      </c>
      <c r="J12" s="17">
        <v>0.16996308746680899</v>
      </c>
      <c r="K12" s="17">
        <v>0.126757133296585</v>
      </c>
      <c r="L12" s="17">
        <v>0.13947935703914699</v>
      </c>
      <c r="M12" s="17"/>
      <c r="N12" s="17">
        <v>0.16621292861641099</v>
      </c>
      <c r="O12" s="17">
        <v>0.142173208451086</v>
      </c>
      <c r="P12" s="17"/>
      <c r="Q12" s="17">
        <v>0.12408109502313</v>
      </c>
      <c r="R12" s="17">
        <v>8.0258270948071003E-2</v>
      </c>
      <c r="S12" s="17">
        <v>0.13454387305218299</v>
      </c>
      <c r="T12" s="17">
        <v>0.15615387508041101</v>
      </c>
      <c r="U12" s="17">
        <v>0.157186349205368</v>
      </c>
      <c r="V12" s="17">
        <v>0.12201897364834</v>
      </c>
      <c r="W12" s="17">
        <v>0.182857442176003</v>
      </c>
      <c r="X12" s="17">
        <v>0.135479969442411</v>
      </c>
      <c r="Y12" s="17">
        <v>0.23043511399052</v>
      </c>
      <c r="Z12" s="17">
        <v>0.16053401072468501</v>
      </c>
      <c r="AA12" s="17">
        <v>0.247402296356939</v>
      </c>
      <c r="AB12" s="17">
        <v>0.183782455052905</v>
      </c>
      <c r="AC12" s="17">
        <v>0.17991580665089901</v>
      </c>
      <c r="AD12" s="17">
        <v>0.11275223198475701</v>
      </c>
      <c r="AE12" s="17">
        <v>0.25004994185213603</v>
      </c>
      <c r="AF12" s="17"/>
      <c r="AG12" s="17">
        <v>0.16045324035976499</v>
      </c>
      <c r="AH12" s="17">
        <v>0.111869911324199</v>
      </c>
      <c r="AI12" s="17">
        <v>0.164812776825283</v>
      </c>
      <c r="AJ12" s="17">
        <v>0.168147311263563</v>
      </c>
      <c r="AK12" s="17">
        <v>0.16639682332299599</v>
      </c>
      <c r="AL12" s="17">
        <v>0.140505225828433</v>
      </c>
      <c r="AM12" s="17"/>
      <c r="AN12" s="17">
        <v>0.19302765052269</v>
      </c>
      <c r="AO12" s="17">
        <v>0.15183157810371001</v>
      </c>
      <c r="AP12" s="17">
        <v>0.138498744092177</v>
      </c>
      <c r="AQ12" s="17"/>
      <c r="AR12" s="17">
        <v>0.14859110754737601</v>
      </c>
      <c r="AS12" s="17">
        <v>0.21645899416662201</v>
      </c>
      <c r="AT12" s="17">
        <v>0.120459073821878</v>
      </c>
      <c r="AU12" s="17"/>
      <c r="AV12" s="17">
        <v>0.18298664578267701</v>
      </c>
      <c r="AW12" s="17">
        <v>0.17868859615764399</v>
      </c>
      <c r="AX12" s="17">
        <v>0.121261000949918</v>
      </c>
      <c r="AY12" s="17"/>
      <c r="AZ12" s="17">
        <v>0.172679539805695</v>
      </c>
      <c r="BA12" s="17">
        <v>0.12390123349978099</v>
      </c>
    </row>
    <row r="13" spans="2:53" x14ac:dyDescent="0.35">
      <c r="B13" s="18" t="s">
        <v>174</v>
      </c>
      <c r="C13" s="17">
        <v>0.44437331964127502</v>
      </c>
      <c r="D13" s="17">
        <v>0.41778062703042002</v>
      </c>
      <c r="E13" s="17">
        <v>0.46806718006742798</v>
      </c>
      <c r="F13" s="17"/>
      <c r="G13" s="17">
        <v>0.19697450834611799</v>
      </c>
      <c r="H13" s="17">
        <v>0.33272752366731301</v>
      </c>
      <c r="I13" s="17">
        <v>0.47330610888778901</v>
      </c>
      <c r="J13" s="17">
        <v>0.51223058602796601</v>
      </c>
      <c r="K13" s="17">
        <v>0.52506188523558395</v>
      </c>
      <c r="L13" s="17">
        <v>0.49400795483287702</v>
      </c>
      <c r="M13" s="17"/>
      <c r="N13" s="17">
        <v>0.426354786984465</v>
      </c>
      <c r="O13" s="17">
        <v>0.456235277882169</v>
      </c>
      <c r="P13" s="17"/>
      <c r="Q13" s="17">
        <v>0.31435665002246699</v>
      </c>
      <c r="R13" s="17">
        <v>0.47711872740397798</v>
      </c>
      <c r="S13" s="17">
        <v>0.455019409896538</v>
      </c>
      <c r="T13" s="17">
        <v>0.449905656219932</v>
      </c>
      <c r="U13" s="17">
        <v>0.46003558188496102</v>
      </c>
      <c r="V13" s="17">
        <v>0.46366757325572999</v>
      </c>
      <c r="W13" s="17">
        <v>0.47333367121508102</v>
      </c>
      <c r="X13" s="17">
        <v>0.48965906929507402</v>
      </c>
      <c r="Y13" s="17">
        <v>0.40680334981580202</v>
      </c>
      <c r="Z13" s="17">
        <v>0.46908382883804001</v>
      </c>
      <c r="AA13" s="17">
        <v>0.499419381211618</v>
      </c>
      <c r="AB13" s="17">
        <v>0.42333122004477203</v>
      </c>
      <c r="AC13" s="17">
        <v>0.45514354936009499</v>
      </c>
      <c r="AD13" s="17">
        <v>0.45656572001315399</v>
      </c>
      <c r="AE13" s="17">
        <v>0.32402212127208202</v>
      </c>
      <c r="AF13" s="17"/>
      <c r="AG13" s="17">
        <v>0.15139003407847501</v>
      </c>
      <c r="AH13" s="17">
        <v>0.68010609792857801</v>
      </c>
      <c r="AI13" s="17">
        <v>0.42801725041647598</v>
      </c>
      <c r="AJ13" s="17">
        <v>0.43906949045356802</v>
      </c>
      <c r="AK13" s="17">
        <v>0.36335644354373298</v>
      </c>
      <c r="AL13" s="17">
        <v>0.48373852102953502</v>
      </c>
      <c r="AM13" s="17"/>
      <c r="AN13" s="17">
        <v>0.429857505567461</v>
      </c>
      <c r="AO13" s="17">
        <v>0.32527511845288198</v>
      </c>
      <c r="AP13" s="17">
        <v>0.52141634958807703</v>
      </c>
      <c r="AQ13" s="17"/>
      <c r="AR13" s="17">
        <v>0.104106480592078</v>
      </c>
      <c r="AS13" s="17">
        <v>0.17327458691445999</v>
      </c>
      <c r="AT13" s="17">
        <v>0.69058646719590999</v>
      </c>
      <c r="AU13" s="17"/>
      <c r="AV13" s="17">
        <v>0.22773200808133101</v>
      </c>
      <c r="AW13" s="17">
        <v>0.38898097610530002</v>
      </c>
      <c r="AX13" s="17">
        <v>0.60051809931158895</v>
      </c>
      <c r="AY13" s="17"/>
      <c r="AZ13" s="17">
        <v>0.41138844779814099</v>
      </c>
      <c r="BA13" s="17">
        <v>0.48814000639065802</v>
      </c>
    </row>
    <row r="14" spans="2:53" x14ac:dyDescent="0.35">
      <c r="B14" s="18" t="s">
        <v>130</v>
      </c>
      <c r="C14" s="19">
        <v>3.4969985951749501E-2</v>
      </c>
      <c r="D14" s="19">
        <v>2.2828920474567999E-2</v>
      </c>
      <c r="E14" s="19">
        <v>4.6094389061005298E-2</v>
      </c>
      <c r="F14" s="19"/>
      <c r="G14" s="19">
        <v>6.5505274856511003E-2</v>
      </c>
      <c r="H14" s="19">
        <v>2.95642258732715E-2</v>
      </c>
      <c r="I14" s="19">
        <v>2.27143982150773E-2</v>
      </c>
      <c r="J14" s="19">
        <v>3.2522546174602401E-2</v>
      </c>
      <c r="K14" s="19">
        <v>5.24991867192839E-2</v>
      </c>
      <c r="L14" s="19">
        <v>2.41786131629377E-2</v>
      </c>
      <c r="M14" s="19"/>
      <c r="N14" s="19">
        <v>2.6839078509456601E-2</v>
      </c>
      <c r="O14" s="19">
        <v>4.0322723956450202E-2</v>
      </c>
      <c r="P14" s="19"/>
      <c r="Q14" s="19">
        <v>8.37559690271482E-2</v>
      </c>
      <c r="R14" s="19">
        <v>7.1912240237153896E-2</v>
      </c>
      <c r="S14" s="19">
        <v>3.3906672931382498E-2</v>
      </c>
      <c r="T14" s="19">
        <v>2.9146569295945599E-2</v>
      </c>
      <c r="U14" s="19">
        <v>3.0822043616909801E-2</v>
      </c>
      <c r="V14" s="19">
        <v>6.1961117545319001E-2</v>
      </c>
      <c r="W14" s="19">
        <v>1.79675735986825E-2</v>
      </c>
      <c r="X14" s="19">
        <v>0</v>
      </c>
      <c r="Y14" s="19">
        <v>2.25051389057121E-2</v>
      </c>
      <c r="Z14" s="19">
        <v>0</v>
      </c>
      <c r="AA14" s="19">
        <v>0</v>
      </c>
      <c r="AB14" s="19">
        <v>2.5282542000866701E-2</v>
      </c>
      <c r="AC14" s="19">
        <v>0</v>
      </c>
      <c r="AD14" s="19">
        <v>0</v>
      </c>
      <c r="AE14" s="19">
        <v>0</v>
      </c>
      <c r="AF14" s="19"/>
      <c r="AG14" s="19">
        <v>3.14254515561046E-2</v>
      </c>
      <c r="AH14" s="19">
        <v>5.6281750207082199E-3</v>
      </c>
      <c r="AI14" s="19">
        <v>1.4837920220420501E-2</v>
      </c>
      <c r="AJ14" s="19">
        <v>8.1275585256066502E-3</v>
      </c>
      <c r="AK14" s="19">
        <v>1.8402663604317901E-2</v>
      </c>
      <c r="AL14" s="19">
        <v>5.4372678224785101E-2</v>
      </c>
      <c r="AM14" s="19"/>
      <c r="AN14" s="19">
        <v>2.45939675775056E-2</v>
      </c>
      <c r="AO14" s="19">
        <v>3.21817035152593E-2</v>
      </c>
      <c r="AP14" s="19">
        <v>1.24395178978005E-2</v>
      </c>
      <c r="AQ14" s="19"/>
      <c r="AR14" s="19">
        <v>0</v>
      </c>
      <c r="AS14" s="19">
        <v>1.7754843530905701E-2</v>
      </c>
      <c r="AT14" s="19">
        <v>1.6149765380407102E-2</v>
      </c>
      <c r="AU14" s="19"/>
      <c r="AV14" s="19">
        <v>0</v>
      </c>
      <c r="AW14" s="19">
        <v>2.1878217454714501E-2</v>
      </c>
      <c r="AX14" s="19">
        <v>1.34234250616951E-2</v>
      </c>
      <c r="AY14" s="19"/>
      <c r="AZ14" s="19">
        <v>2.1006752334114601E-2</v>
      </c>
      <c r="BA14" s="19">
        <v>5.3497402843280702E-2</v>
      </c>
    </row>
    <row r="15" spans="2:53" x14ac:dyDescent="0.35">
      <c r="B15" s="16"/>
    </row>
    <row r="16" spans="2:53" x14ac:dyDescent="0.35">
      <c r="B16" t="s">
        <v>87</v>
      </c>
    </row>
    <row r="17" spans="2:2" x14ac:dyDescent="0.35">
      <c r="B17" t="s">
        <v>88</v>
      </c>
    </row>
    <row r="19" spans="2:2" x14ac:dyDescent="0.35">
      <c r="B19" s="8" t="str">
        <f>HYPERLINK("#'Contents'!A1", "Return to Contents")</f>
        <v>Return to Contents</v>
      </c>
    </row>
  </sheetData>
  <mergeCells count="10">
    <mergeCell ref="AN5:AP5"/>
    <mergeCell ref="AR5:AT5"/>
    <mergeCell ref="AV5:AX5"/>
    <mergeCell ref="AZ5:BA5"/>
    <mergeCell ref="D2:AT2"/>
    <mergeCell ref="D5:E5"/>
    <mergeCell ref="G5:L5"/>
    <mergeCell ref="N5:O5"/>
    <mergeCell ref="Q5:AE5"/>
    <mergeCell ref="AG5:AL5"/>
  </mergeCells>
  <pageMargins left="0.7" right="0.7" top="0.75" bottom="0.75" header="0.3" footer="0.3"/>
  <pageSetup paperSize="9" orientation="portrait" horizontalDpi="300" verticalDpi="300"/>
  <drawing r:id="rId1"/>
</worksheet>
</file>

<file path=xl/worksheets/sheet3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100-000000000000}">
  <dimension ref="B2:AE19"/>
  <sheetViews>
    <sheetView showGridLines="0" workbookViewId="0">
      <pane xSplit="2" topLeftCell="C1" activePane="topRight" state="frozen"/>
      <selection activeCell="B19" sqref="B19"/>
      <selection pane="topRight" activeCell="B19" sqref="B19"/>
    </sheetView>
  </sheetViews>
  <sheetFormatPr defaultColWidth="11.54296875" defaultRowHeight="14.5" x14ac:dyDescent="0.35"/>
  <cols>
    <col min="2" max="2" width="25.6328125" customWidth="1"/>
    <col min="3" max="5" width="20.6328125" customWidth="1"/>
  </cols>
  <sheetData>
    <row r="2" spans="2:31" ht="40" customHeight="1" x14ac:dyDescent="0.35">
      <c r="D2" s="28" t="s">
        <v>179</v>
      </c>
      <c r="E2" s="24"/>
    </row>
    <row r="6" spans="2:31" ht="33" customHeight="1" x14ac:dyDescent="0.35">
      <c r="B6" s="20" t="s">
        <v>13</v>
      </c>
      <c r="C6" s="20" t="s">
        <v>177</v>
      </c>
      <c r="D6" s="20" t="s">
        <v>178</v>
      </c>
      <c r="Y6" s="22"/>
      <c r="AA6" s="22"/>
      <c r="AB6" s="22"/>
      <c r="AC6" s="22"/>
      <c r="AD6" s="22"/>
      <c r="AE6" s="22"/>
    </row>
    <row r="7" spans="2:31" x14ac:dyDescent="0.35">
      <c r="B7" s="18" t="s">
        <v>171</v>
      </c>
      <c r="C7" s="17">
        <v>0.15568132374856999</v>
      </c>
      <c r="D7" s="17">
        <v>0.20539659950942099</v>
      </c>
      <c r="Y7" s="22"/>
      <c r="AA7" s="22"/>
      <c r="AB7" s="22"/>
      <c r="AC7" s="22"/>
      <c r="AD7" s="22"/>
      <c r="AE7" s="22"/>
    </row>
    <row r="8" spans="2:31" x14ac:dyDescent="0.35">
      <c r="B8" s="18" t="s">
        <v>172</v>
      </c>
      <c r="C8" s="17">
        <v>0.28907738613816403</v>
      </c>
      <c r="D8" s="17">
        <v>0.33562281216881101</v>
      </c>
      <c r="Y8" s="22"/>
      <c r="AA8" s="22"/>
      <c r="AB8" s="22"/>
      <c r="AC8" s="22"/>
      <c r="AD8" s="22"/>
      <c r="AE8" s="22"/>
    </row>
    <row r="9" spans="2:31" x14ac:dyDescent="0.35">
      <c r="B9" s="18" t="s">
        <v>113</v>
      </c>
      <c r="C9" s="17">
        <v>0.19780092085652001</v>
      </c>
      <c r="D9" s="17">
        <v>0.20934126830830399</v>
      </c>
    </row>
    <row r="10" spans="2:31" x14ac:dyDescent="0.35">
      <c r="B10" s="18" t="s">
        <v>173</v>
      </c>
      <c r="C10" s="17">
        <v>0.14083311809028401</v>
      </c>
      <c r="D10" s="17">
        <v>8.7593421800899504E-2</v>
      </c>
    </row>
    <row r="11" spans="2:31" x14ac:dyDescent="0.35">
      <c r="B11" s="18" t="s">
        <v>174</v>
      </c>
      <c r="C11" s="17">
        <v>0.14564645095334</v>
      </c>
      <c r="D11" s="17">
        <v>9.4217831207164093E-2</v>
      </c>
    </row>
    <row r="12" spans="2:31" x14ac:dyDescent="0.35">
      <c r="B12" s="18" t="s">
        <v>130</v>
      </c>
      <c r="C12" s="17">
        <v>7.09608002131219E-2</v>
      </c>
      <c r="D12" s="17">
        <v>6.7828067005400297E-2</v>
      </c>
    </row>
    <row r="13" spans="2:31" x14ac:dyDescent="0.35">
      <c r="B13" s="16"/>
      <c r="C13" s="16"/>
      <c r="D13" s="16"/>
    </row>
    <row r="14" spans="2:31" x14ac:dyDescent="0.35">
      <c r="B14" t="s">
        <v>87</v>
      </c>
    </row>
    <row r="15" spans="2:31" x14ac:dyDescent="0.35">
      <c r="B15" t="s">
        <v>88</v>
      </c>
    </row>
    <row r="19" spans="2:2" x14ac:dyDescent="0.35">
      <c r="B19" s="8" t="str">
        <f>HYPERLINK("#'Contents'!A1", "Return to Contents")</f>
        <v>Return to Contents</v>
      </c>
    </row>
  </sheetData>
  <mergeCells count="1">
    <mergeCell ref="D2:E2"/>
  </mergeCells>
  <pageMargins left="0.7" right="0.7" top="0.75" bottom="0.75" header="0.3" footer="0.3"/>
  <pageSetup paperSize="9" orientation="portrait" horizontalDpi="300" verticalDpi="300"/>
  <drawing r:id="rId1"/>
</worksheet>
</file>

<file path=xl/worksheets/sheet3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200-000000000000}">
  <dimension ref="B2:BA19"/>
  <sheetViews>
    <sheetView showGridLines="0" workbookViewId="0">
      <pane xSplit="2" topLeftCell="AK1" activePane="topRight" state="frozen"/>
      <selection activeCell="B19" sqref="B19"/>
      <selection pane="topRight" activeCell="Y6" sqref="Y6:AE8"/>
    </sheetView>
  </sheetViews>
  <sheetFormatPr defaultColWidth="11.54296875" defaultRowHeight="14.5" x14ac:dyDescent="0.35"/>
  <cols>
    <col min="2" max="2" width="25.6328125" customWidth="1"/>
    <col min="3" max="5" width="10.6328125" customWidth="1"/>
    <col min="6" max="6" width="2.1796875" customWidth="1"/>
    <col min="7" max="12" width="10.6328125" customWidth="1"/>
    <col min="13" max="13" width="2.1796875" customWidth="1"/>
    <col min="14" max="15" width="10.6328125" customWidth="1"/>
    <col min="16" max="16" width="2.1796875" customWidth="1"/>
    <col min="17" max="31" width="10.6328125" customWidth="1"/>
    <col min="32" max="32" width="2.1796875" customWidth="1"/>
    <col min="33" max="38" width="10.6328125" customWidth="1"/>
    <col min="39" max="39" width="2.1796875" customWidth="1"/>
    <col min="40" max="42" width="10.6328125" customWidth="1"/>
    <col min="43" max="43" width="2.1796875" customWidth="1"/>
    <col min="44" max="46" width="10.6328125" customWidth="1"/>
    <col min="47" max="47" width="2.1796875" customWidth="1"/>
    <col min="48" max="50" width="10.6328125" customWidth="1"/>
    <col min="51" max="51" width="2.1796875" customWidth="1"/>
    <col min="52" max="53" width="10.6328125" customWidth="1"/>
    <col min="54" max="54" width="2.1796875" customWidth="1"/>
  </cols>
  <sheetData>
    <row r="2" spans="2:53" ht="40" customHeight="1" x14ac:dyDescent="0.35">
      <c r="D2" s="28" t="s">
        <v>180</v>
      </c>
      <c r="E2" s="24"/>
      <c r="F2" s="24"/>
      <c r="G2" s="24"/>
      <c r="H2" s="24"/>
      <c r="I2" s="24"/>
      <c r="J2" s="24"/>
      <c r="K2" s="24"/>
      <c r="L2" s="24"/>
      <c r="M2" s="24"/>
      <c r="N2" s="24"/>
      <c r="O2" s="24"/>
      <c r="P2" s="24"/>
      <c r="Q2" s="24"/>
      <c r="R2" s="24"/>
      <c r="S2" s="24"/>
      <c r="T2" s="24"/>
      <c r="U2" s="24"/>
      <c r="V2" s="24"/>
      <c r="W2" s="24"/>
      <c r="X2" s="24"/>
      <c r="Y2" s="24"/>
      <c r="Z2" s="24"/>
      <c r="AA2" s="24"/>
      <c r="AB2" s="24"/>
      <c r="AC2" s="24"/>
      <c r="AD2" s="24"/>
      <c r="AE2" s="24"/>
      <c r="AF2" s="24"/>
      <c r="AG2" s="24"/>
      <c r="AH2" s="24"/>
      <c r="AI2" s="24"/>
      <c r="AJ2" s="24"/>
      <c r="AK2" s="24"/>
      <c r="AL2" s="24"/>
      <c r="AM2" s="24"/>
      <c r="AN2" s="24"/>
      <c r="AO2" s="24"/>
      <c r="AP2" s="24"/>
      <c r="AQ2" s="24"/>
      <c r="AR2" s="24"/>
      <c r="AS2" s="24"/>
      <c r="AT2" s="24"/>
    </row>
    <row r="5" spans="2:53" ht="30" customHeight="1" x14ac:dyDescent="0.35">
      <c r="B5" s="15"/>
      <c r="C5" s="15"/>
      <c r="D5" s="27" t="s">
        <v>56</v>
      </c>
      <c r="E5" s="27"/>
      <c r="F5" s="15"/>
      <c r="G5" s="27" t="s">
        <v>57</v>
      </c>
      <c r="H5" s="27"/>
      <c r="I5" s="27"/>
      <c r="J5" s="27"/>
      <c r="K5" s="27"/>
      <c r="L5" s="27"/>
      <c r="M5" s="15"/>
      <c r="N5" s="27" t="s">
        <v>58</v>
      </c>
      <c r="O5" s="27"/>
      <c r="P5" s="15"/>
      <c r="Q5" s="27" t="s">
        <v>59</v>
      </c>
      <c r="R5" s="27"/>
      <c r="S5" s="27"/>
      <c r="T5" s="27"/>
      <c r="U5" s="27"/>
      <c r="V5" s="27"/>
      <c r="W5" s="27"/>
      <c r="X5" s="27"/>
      <c r="Y5" s="27"/>
      <c r="Z5" s="27"/>
      <c r="AA5" s="27"/>
      <c r="AB5" s="27"/>
      <c r="AC5" s="27"/>
      <c r="AD5" s="27"/>
      <c r="AE5" s="27"/>
      <c r="AF5" s="15"/>
      <c r="AG5" s="27" t="s">
        <v>60</v>
      </c>
      <c r="AH5" s="27"/>
      <c r="AI5" s="27"/>
      <c r="AJ5" s="27"/>
      <c r="AK5" s="27"/>
      <c r="AL5" s="27"/>
      <c r="AM5" s="15"/>
      <c r="AN5" s="27" t="s">
        <v>61</v>
      </c>
      <c r="AO5" s="27"/>
      <c r="AP5" s="27"/>
      <c r="AQ5" s="15"/>
      <c r="AR5" s="27" t="s">
        <v>62</v>
      </c>
      <c r="AS5" s="27"/>
      <c r="AT5" s="27"/>
      <c r="AU5" s="15"/>
      <c r="AV5" s="27" t="s">
        <v>63</v>
      </c>
      <c r="AW5" s="27"/>
      <c r="AX5" s="27"/>
      <c r="AY5" s="15"/>
      <c r="AZ5" s="27" t="s">
        <v>64</v>
      </c>
      <c r="BA5" s="27"/>
    </row>
    <row r="6" spans="2:53" ht="33" customHeight="1" x14ac:dyDescent="0.35">
      <c r="B6" t="s">
        <v>13</v>
      </c>
      <c r="C6" s="9" t="s">
        <v>14</v>
      </c>
      <c r="D6" s="12" t="s">
        <v>15</v>
      </c>
      <c r="E6" s="12" t="s">
        <v>16</v>
      </c>
      <c r="G6" s="12" t="s">
        <v>19</v>
      </c>
      <c r="H6" s="12" t="s">
        <v>20</v>
      </c>
      <c r="I6" s="12" t="s">
        <v>21</v>
      </c>
      <c r="J6" s="12" t="s">
        <v>22</v>
      </c>
      <c r="K6" s="12" t="s">
        <v>23</v>
      </c>
      <c r="L6" s="12" t="s">
        <v>24</v>
      </c>
      <c r="N6" s="12" t="s">
        <v>25</v>
      </c>
      <c r="O6" s="12" t="s">
        <v>26</v>
      </c>
      <c r="Q6" s="12" t="s">
        <v>27</v>
      </c>
      <c r="R6" s="12" t="s">
        <v>28</v>
      </c>
      <c r="S6" s="12" t="s">
        <v>29</v>
      </c>
      <c r="T6" s="12" t="s">
        <v>30</v>
      </c>
      <c r="U6" s="12" t="s">
        <v>31</v>
      </c>
      <c r="V6" s="12" t="s">
        <v>32</v>
      </c>
      <c r="W6" s="12" t="s">
        <v>33</v>
      </c>
      <c r="X6" s="12" t="s">
        <v>34</v>
      </c>
      <c r="Y6" s="12" t="s">
        <v>35</v>
      </c>
      <c r="Z6" s="12" t="s">
        <v>36</v>
      </c>
      <c r="AA6" s="12" t="s">
        <v>37</v>
      </c>
      <c r="AB6" s="12" t="s">
        <v>38</v>
      </c>
      <c r="AC6" s="12" t="s">
        <v>39</v>
      </c>
      <c r="AD6" s="12" t="s">
        <v>40</v>
      </c>
      <c r="AE6" s="12" t="s">
        <v>41</v>
      </c>
      <c r="AG6" s="12" t="s">
        <v>42</v>
      </c>
      <c r="AH6" s="12" t="s">
        <v>43</v>
      </c>
      <c r="AI6" s="12" t="s">
        <v>44</v>
      </c>
      <c r="AJ6" s="12" t="s">
        <v>45</v>
      </c>
      <c r="AK6" s="12" t="s">
        <v>46</v>
      </c>
      <c r="AL6" s="12" t="s">
        <v>47</v>
      </c>
      <c r="AN6" s="12" t="s">
        <v>48</v>
      </c>
      <c r="AO6" s="12" t="s">
        <v>49</v>
      </c>
      <c r="AP6" s="12" t="s">
        <v>50</v>
      </c>
      <c r="AR6" s="12" t="s">
        <v>51</v>
      </c>
      <c r="AS6" s="12" t="s">
        <v>52</v>
      </c>
      <c r="AT6" s="12" t="s">
        <v>53</v>
      </c>
      <c r="AV6" s="12" t="s">
        <v>51</v>
      </c>
      <c r="AW6" s="12" t="s">
        <v>52</v>
      </c>
      <c r="AX6" s="12" t="s">
        <v>53</v>
      </c>
      <c r="AZ6" s="12" t="s">
        <v>54</v>
      </c>
      <c r="BA6" s="12" t="s">
        <v>55</v>
      </c>
    </row>
    <row r="7" spans="2:53" ht="30" customHeight="1" x14ac:dyDescent="0.35">
      <c r="B7" s="10" t="s">
        <v>17</v>
      </c>
      <c r="C7" s="10">
        <v>2053</v>
      </c>
      <c r="D7" s="10">
        <v>938</v>
      </c>
      <c r="E7" s="10">
        <v>1112</v>
      </c>
      <c r="F7" s="10"/>
      <c r="G7" s="10">
        <v>192</v>
      </c>
      <c r="H7" s="10">
        <v>236</v>
      </c>
      <c r="I7" s="10">
        <v>325</v>
      </c>
      <c r="J7" s="10">
        <v>380</v>
      </c>
      <c r="K7" s="10">
        <v>348</v>
      </c>
      <c r="L7" s="10">
        <v>572</v>
      </c>
      <c r="M7" s="10"/>
      <c r="N7" s="10">
        <v>1161</v>
      </c>
      <c r="O7" s="10">
        <v>892</v>
      </c>
      <c r="P7" s="10"/>
      <c r="Q7" s="10">
        <v>175</v>
      </c>
      <c r="R7" s="10">
        <v>152</v>
      </c>
      <c r="S7" s="10">
        <v>180</v>
      </c>
      <c r="T7" s="10">
        <v>273</v>
      </c>
      <c r="U7" s="10">
        <v>217</v>
      </c>
      <c r="V7" s="10">
        <v>227</v>
      </c>
      <c r="W7" s="10">
        <v>175</v>
      </c>
      <c r="X7" s="10">
        <v>143</v>
      </c>
      <c r="Y7" s="10">
        <v>108</v>
      </c>
      <c r="Z7" s="10">
        <v>153</v>
      </c>
      <c r="AA7" s="10">
        <v>79</v>
      </c>
      <c r="AB7" s="10">
        <v>54</v>
      </c>
      <c r="AC7" s="10">
        <v>25</v>
      </c>
      <c r="AD7" s="10">
        <v>17</v>
      </c>
      <c r="AE7" s="10">
        <v>34</v>
      </c>
      <c r="AF7" s="10"/>
      <c r="AG7" s="10">
        <v>204</v>
      </c>
      <c r="AH7" s="10">
        <v>344</v>
      </c>
      <c r="AI7" s="10">
        <v>158</v>
      </c>
      <c r="AJ7" s="10">
        <v>186</v>
      </c>
      <c r="AK7" s="10">
        <v>197</v>
      </c>
      <c r="AL7" s="10">
        <v>511</v>
      </c>
      <c r="AM7" s="10"/>
      <c r="AN7" s="10">
        <v>571</v>
      </c>
      <c r="AO7" s="10">
        <v>447</v>
      </c>
      <c r="AP7" s="10">
        <v>778</v>
      </c>
      <c r="AQ7" s="10"/>
      <c r="AR7" s="10">
        <v>150</v>
      </c>
      <c r="AS7" s="10">
        <v>698</v>
      </c>
      <c r="AT7" s="10">
        <v>1093</v>
      </c>
      <c r="AU7" s="10"/>
      <c r="AV7" s="10">
        <v>166</v>
      </c>
      <c r="AW7" s="10">
        <v>999</v>
      </c>
      <c r="AX7" s="10">
        <v>770</v>
      </c>
      <c r="AY7" s="10"/>
      <c r="AZ7" s="10">
        <v>1177</v>
      </c>
      <c r="BA7" s="10">
        <v>876</v>
      </c>
    </row>
    <row r="8" spans="2:53" ht="30" customHeight="1" x14ac:dyDescent="0.35">
      <c r="B8" s="11" t="s">
        <v>18</v>
      </c>
      <c r="C8" s="11">
        <v>2053</v>
      </c>
      <c r="D8" s="11">
        <v>974</v>
      </c>
      <c r="E8" s="11">
        <v>1075</v>
      </c>
      <c r="F8" s="11"/>
      <c r="G8" s="11">
        <v>212</v>
      </c>
      <c r="H8" s="11">
        <v>302</v>
      </c>
      <c r="I8" s="11">
        <v>326</v>
      </c>
      <c r="J8" s="11">
        <v>348</v>
      </c>
      <c r="K8" s="11">
        <v>329</v>
      </c>
      <c r="L8" s="11">
        <v>535</v>
      </c>
      <c r="M8" s="11"/>
      <c r="N8" s="11">
        <v>815</v>
      </c>
      <c r="O8" s="11">
        <v>1238</v>
      </c>
      <c r="P8" s="11"/>
      <c r="Q8" s="11">
        <v>198</v>
      </c>
      <c r="R8" s="11">
        <v>168</v>
      </c>
      <c r="S8" s="11">
        <v>195</v>
      </c>
      <c r="T8" s="11">
        <v>305</v>
      </c>
      <c r="U8" s="11">
        <v>213</v>
      </c>
      <c r="V8" s="11">
        <v>216</v>
      </c>
      <c r="W8" s="11">
        <v>164</v>
      </c>
      <c r="X8" s="11">
        <v>141</v>
      </c>
      <c r="Y8" s="11">
        <v>99</v>
      </c>
      <c r="Z8" s="11">
        <v>138</v>
      </c>
      <c r="AA8" s="11">
        <v>69</v>
      </c>
      <c r="AB8" s="11">
        <v>45</v>
      </c>
      <c r="AC8" s="11">
        <v>22</v>
      </c>
      <c r="AD8" s="11">
        <v>15</v>
      </c>
      <c r="AE8" s="11">
        <v>27</v>
      </c>
      <c r="AF8" s="11"/>
      <c r="AG8" s="11">
        <v>192</v>
      </c>
      <c r="AH8" s="11">
        <v>330</v>
      </c>
      <c r="AI8" s="11">
        <v>179</v>
      </c>
      <c r="AJ8" s="11">
        <v>173</v>
      </c>
      <c r="AK8" s="11">
        <v>196</v>
      </c>
      <c r="AL8" s="11">
        <v>533</v>
      </c>
      <c r="AM8" s="11"/>
      <c r="AN8" s="11">
        <v>569</v>
      </c>
      <c r="AO8" s="11">
        <v>467</v>
      </c>
      <c r="AP8" s="11">
        <v>751</v>
      </c>
      <c r="AQ8" s="11"/>
      <c r="AR8" s="11">
        <v>162</v>
      </c>
      <c r="AS8" s="11">
        <v>689</v>
      </c>
      <c r="AT8" s="11">
        <v>1078</v>
      </c>
      <c r="AU8" s="11"/>
      <c r="AV8" s="11">
        <v>182</v>
      </c>
      <c r="AW8" s="11">
        <v>976</v>
      </c>
      <c r="AX8" s="11">
        <v>765</v>
      </c>
      <c r="AY8" s="11"/>
      <c r="AZ8" s="11">
        <v>1171</v>
      </c>
      <c r="BA8" s="11">
        <v>882</v>
      </c>
    </row>
    <row r="9" spans="2:53" x14ac:dyDescent="0.35">
      <c r="B9" s="18" t="s">
        <v>171</v>
      </c>
      <c r="C9" s="17">
        <v>0.15568132374856999</v>
      </c>
      <c r="D9" s="17">
        <v>0.165384763818235</v>
      </c>
      <c r="E9" s="17">
        <v>0.14744707438173901</v>
      </c>
      <c r="F9" s="17"/>
      <c r="G9" s="17">
        <v>0.126232514323112</v>
      </c>
      <c r="H9" s="17">
        <v>0.13127070143233499</v>
      </c>
      <c r="I9" s="17">
        <v>0.182809693656144</v>
      </c>
      <c r="J9" s="17">
        <v>0.17125323551110699</v>
      </c>
      <c r="K9" s="17">
        <v>0.15925408841859601</v>
      </c>
      <c r="L9" s="17">
        <v>0.152297212269392</v>
      </c>
      <c r="M9" s="17"/>
      <c r="N9" s="17">
        <v>0.152827050560463</v>
      </c>
      <c r="O9" s="17">
        <v>0.157560348528794</v>
      </c>
      <c r="P9" s="17"/>
      <c r="Q9" s="17">
        <v>0.14173277004984899</v>
      </c>
      <c r="R9" s="17">
        <v>0.20318483255198999</v>
      </c>
      <c r="S9" s="17">
        <v>0.14231797868816401</v>
      </c>
      <c r="T9" s="17">
        <v>0.17695732746513701</v>
      </c>
      <c r="U9" s="17">
        <v>0.151169088178463</v>
      </c>
      <c r="V9" s="17">
        <v>0.16708436678817301</v>
      </c>
      <c r="W9" s="17">
        <v>0.104202317401716</v>
      </c>
      <c r="X9" s="17">
        <v>0.177194575786324</v>
      </c>
      <c r="Y9" s="17">
        <v>0.15200957631442999</v>
      </c>
      <c r="Z9" s="17">
        <v>0.13119861710255301</v>
      </c>
      <c r="AA9" s="17">
        <v>0.13926490408109901</v>
      </c>
      <c r="AB9" s="17">
        <v>0.11860043820234099</v>
      </c>
      <c r="AC9" s="17">
        <v>8.58110280633054E-2</v>
      </c>
      <c r="AD9" s="17">
        <v>0.33899113860124502</v>
      </c>
      <c r="AE9" s="17">
        <v>0.22686403331236801</v>
      </c>
      <c r="AF9" s="17"/>
      <c r="AG9" s="17">
        <v>0.113407153756008</v>
      </c>
      <c r="AH9" s="17">
        <v>0.175050253452225</v>
      </c>
      <c r="AI9" s="17">
        <v>0.21403482860349299</v>
      </c>
      <c r="AJ9" s="17">
        <v>0.130308174873628</v>
      </c>
      <c r="AK9" s="17">
        <v>0.14058436208073699</v>
      </c>
      <c r="AL9" s="17">
        <v>0.16484921801347399</v>
      </c>
      <c r="AM9" s="17"/>
      <c r="AN9" s="17">
        <v>0.161758144527229</v>
      </c>
      <c r="AO9" s="17">
        <v>0.154927372366161</v>
      </c>
      <c r="AP9" s="17">
        <v>0.152989418318427</v>
      </c>
      <c r="AQ9" s="17"/>
      <c r="AR9" s="17">
        <v>0.202490019755559</v>
      </c>
      <c r="AS9" s="17">
        <v>9.8543345985404096E-2</v>
      </c>
      <c r="AT9" s="17">
        <v>0.19451279046978601</v>
      </c>
      <c r="AU9" s="17"/>
      <c r="AV9" s="17">
        <v>0.20517460661888801</v>
      </c>
      <c r="AW9" s="17">
        <v>0.128608345810483</v>
      </c>
      <c r="AX9" s="17">
        <v>0.19549756748132799</v>
      </c>
      <c r="AY9" s="17"/>
      <c r="AZ9" s="17">
        <v>0.16171732988791299</v>
      </c>
      <c r="BA9" s="17">
        <v>0.14767231916082099</v>
      </c>
    </row>
    <row r="10" spans="2:53" x14ac:dyDescent="0.35">
      <c r="B10" s="18" t="s">
        <v>172</v>
      </c>
      <c r="C10" s="17">
        <v>0.28907738613816403</v>
      </c>
      <c r="D10" s="17">
        <v>0.27762815710614303</v>
      </c>
      <c r="E10" s="17">
        <v>0.298894927019552</v>
      </c>
      <c r="F10" s="17"/>
      <c r="G10" s="17">
        <v>0.26792233859994802</v>
      </c>
      <c r="H10" s="17">
        <v>0.26336783694523302</v>
      </c>
      <c r="I10" s="17">
        <v>0.27546043127910502</v>
      </c>
      <c r="J10" s="17">
        <v>0.29336548754094599</v>
      </c>
      <c r="K10" s="17">
        <v>0.30940933872624199</v>
      </c>
      <c r="L10" s="17">
        <v>0.30495189699259201</v>
      </c>
      <c r="M10" s="17"/>
      <c r="N10" s="17">
        <v>0.26755907972903598</v>
      </c>
      <c r="O10" s="17">
        <v>0.30324331501269802</v>
      </c>
      <c r="P10" s="17"/>
      <c r="Q10" s="17">
        <v>0.25394768725382999</v>
      </c>
      <c r="R10" s="17">
        <v>0.30607738055053701</v>
      </c>
      <c r="S10" s="17">
        <v>0.25478843378452498</v>
      </c>
      <c r="T10" s="17">
        <v>0.36213506914284799</v>
      </c>
      <c r="U10" s="17">
        <v>0.22990756041554</v>
      </c>
      <c r="V10" s="17">
        <v>0.28742654735355</v>
      </c>
      <c r="W10" s="17">
        <v>0.37819283049041502</v>
      </c>
      <c r="X10" s="17">
        <v>0.279359702568932</v>
      </c>
      <c r="Y10" s="17">
        <v>0.27119322981363397</v>
      </c>
      <c r="Z10" s="17">
        <v>0.28743349124875001</v>
      </c>
      <c r="AA10" s="17">
        <v>0.28754447217647899</v>
      </c>
      <c r="AB10" s="17">
        <v>0.27379173016705299</v>
      </c>
      <c r="AC10" s="17">
        <v>0.55552179159696202</v>
      </c>
      <c r="AD10" s="17">
        <v>0.18471606889778999</v>
      </c>
      <c r="AE10" s="17">
        <v>7.3621047114569002E-2</v>
      </c>
      <c r="AF10" s="17"/>
      <c r="AG10" s="17">
        <v>0.31094070545209501</v>
      </c>
      <c r="AH10" s="17">
        <v>0.30131271949592298</v>
      </c>
      <c r="AI10" s="17">
        <v>0.30180929001345103</v>
      </c>
      <c r="AJ10" s="17">
        <v>0.24201783968304599</v>
      </c>
      <c r="AK10" s="17">
        <v>0.31904499302387801</v>
      </c>
      <c r="AL10" s="17">
        <v>0.268597638346319</v>
      </c>
      <c r="AM10" s="17"/>
      <c r="AN10" s="17">
        <v>0.28529718732999299</v>
      </c>
      <c r="AO10" s="17">
        <v>0.31611734505378702</v>
      </c>
      <c r="AP10" s="17">
        <v>0.295884272557359</v>
      </c>
      <c r="AQ10" s="17"/>
      <c r="AR10" s="17">
        <v>0.36295871432545401</v>
      </c>
      <c r="AS10" s="17">
        <v>0.323474740435028</v>
      </c>
      <c r="AT10" s="17">
        <v>0.27692517267977601</v>
      </c>
      <c r="AU10" s="17"/>
      <c r="AV10" s="17">
        <v>0.35424200779432702</v>
      </c>
      <c r="AW10" s="17">
        <v>0.32251885064515201</v>
      </c>
      <c r="AX10" s="17">
        <v>0.25398406428304199</v>
      </c>
      <c r="AY10" s="17"/>
      <c r="AZ10" s="17">
        <v>0.30257294610663998</v>
      </c>
      <c r="BA10" s="17">
        <v>0.271170512088243</v>
      </c>
    </row>
    <row r="11" spans="2:53" x14ac:dyDescent="0.35">
      <c r="B11" s="18" t="s">
        <v>113</v>
      </c>
      <c r="C11" s="17">
        <v>0.19780092085652001</v>
      </c>
      <c r="D11" s="17">
        <v>0.19841549738961001</v>
      </c>
      <c r="E11" s="17">
        <v>0.197951459908976</v>
      </c>
      <c r="F11" s="17"/>
      <c r="G11" s="17">
        <v>0.245388066515242</v>
      </c>
      <c r="H11" s="17">
        <v>0.211069649704866</v>
      </c>
      <c r="I11" s="17">
        <v>0.199129425326249</v>
      </c>
      <c r="J11" s="17">
        <v>0.19073042045743199</v>
      </c>
      <c r="K11" s="17">
        <v>0.213777541368148</v>
      </c>
      <c r="L11" s="17">
        <v>0.16541083261544101</v>
      </c>
      <c r="M11" s="17"/>
      <c r="N11" s="17">
        <v>0.18754921445954501</v>
      </c>
      <c r="O11" s="17">
        <v>0.20454982297274499</v>
      </c>
      <c r="P11" s="17"/>
      <c r="Q11" s="17">
        <v>0.21013482060816999</v>
      </c>
      <c r="R11" s="17">
        <v>0.221585499286196</v>
      </c>
      <c r="S11" s="17">
        <v>0.29574391490320101</v>
      </c>
      <c r="T11" s="17">
        <v>0.19565028833142001</v>
      </c>
      <c r="U11" s="17">
        <v>0.20016349052308699</v>
      </c>
      <c r="V11" s="17">
        <v>0.16392861504695699</v>
      </c>
      <c r="W11" s="17">
        <v>0.13598513017524</v>
      </c>
      <c r="X11" s="17">
        <v>0.194764583906059</v>
      </c>
      <c r="Y11" s="17">
        <v>0.18918323904159201</v>
      </c>
      <c r="Z11" s="17">
        <v>0.16719195092689901</v>
      </c>
      <c r="AA11" s="17">
        <v>0.23917880025450899</v>
      </c>
      <c r="AB11" s="17">
        <v>0.18509600831310899</v>
      </c>
      <c r="AC11" s="17">
        <v>9.0571277091825594E-2</v>
      </c>
      <c r="AD11" s="17">
        <v>0.16210121636474301</v>
      </c>
      <c r="AE11" s="17">
        <v>9.4599189118896698E-2</v>
      </c>
      <c r="AF11" s="17"/>
      <c r="AG11" s="17">
        <v>0.14183053287597699</v>
      </c>
      <c r="AH11" s="17">
        <v>0.19892784712938499</v>
      </c>
      <c r="AI11" s="17">
        <v>0.16258917784774199</v>
      </c>
      <c r="AJ11" s="17">
        <v>0.176348825678802</v>
      </c>
      <c r="AK11" s="17">
        <v>0.22503511622292999</v>
      </c>
      <c r="AL11" s="17">
        <v>0.218565445436193</v>
      </c>
      <c r="AM11" s="17"/>
      <c r="AN11" s="17">
        <v>0.183683783298141</v>
      </c>
      <c r="AO11" s="17">
        <v>0.20758689454933399</v>
      </c>
      <c r="AP11" s="17">
        <v>0.191380192324965</v>
      </c>
      <c r="AQ11" s="17"/>
      <c r="AR11" s="17">
        <v>0.143917989341345</v>
      </c>
      <c r="AS11" s="17">
        <v>0.202323857782814</v>
      </c>
      <c r="AT11" s="17">
        <v>0.197562765731263</v>
      </c>
      <c r="AU11" s="17"/>
      <c r="AV11" s="17">
        <v>9.8107516122028199E-2</v>
      </c>
      <c r="AW11" s="17">
        <v>0.206939908101128</v>
      </c>
      <c r="AX11" s="17">
        <v>0.20084576523901701</v>
      </c>
      <c r="AY11" s="17"/>
      <c r="AZ11" s="17">
        <v>0.18512189529100501</v>
      </c>
      <c r="BA11" s="17">
        <v>0.21462435866923299</v>
      </c>
    </row>
    <row r="12" spans="2:53" x14ac:dyDescent="0.35">
      <c r="B12" s="18" t="s">
        <v>173</v>
      </c>
      <c r="C12" s="17">
        <v>0.14083311809028401</v>
      </c>
      <c r="D12" s="17">
        <v>0.140948560444844</v>
      </c>
      <c r="E12" s="17">
        <v>0.14123214116244001</v>
      </c>
      <c r="F12" s="17"/>
      <c r="G12" s="17">
        <v>0.120643073105557</v>
      </c>
      <c r="H12" s="17">
        <v>0.15580436521451699</v>
      </c>
      <c r="I12" s="17">
        <v>0.122070209819351</v>
      </c>
      <c r="J12" s="17">
        <v>0.14476976754506199</v>
      </c>
      <c r="K12" s="17">
        <v>0.11308761764521399</v>
      </c>
      <c r="L12" s="17">
        <v>0.16631060519671501</v>
      </c>
      <c r="M12" s="17"/>
      <c r="N12" s="17">
        <v>0.17199165796056301</v>
      </c>
      <c r="O12" s="17">
        <v>0.12032083188873401</v>
      </c>
      <c r="P12" s="17"/>
      <c r="Q12" s="17">
        <v>0.131716992657396</v>
      </c>
      <c r="R12" s="17">
        <v>9.8031932756894397E-2</v>
      </c>
      <c r="S12" s="17">
        <v>7.2948586695880099E-2</v>
      </c>
      <c r="T12" s="17">
        <v>9.0792031393385805E-2</v>
      </c>
      <c r="U12" s="17">
        <v>0.167665725047735</v>
      </c>
      <c r="V12" s="17">
        <v>0.14534854012552001</v>
      </c>
      <c r="W12" s="17">
        <v>0.149915295628227</v>
      </c>
      <c r="X12" s="17">
        <v>0.16489053615523</v>
      </c>
      <c r="Y12" s="17">
        <v>0.147601398613141</v>
      </c>
      <c r="Z12" s="17">
        <v>0.259898271379985</v>
      </c>
      <c r="AA12" s="17">
        <v>0.16909475888696601</v>
      </c>
      <c r="AB12" s="17">
        <v>0.21131537683342699</v>
      </c>
      <c r="AC12" s="17">
        <v>0.160575158923637</v>
      </c>
      <c r="AD12" s="17">
        <v>0.160533692048552</v>
      </c>
      <c r="AE12" s="17">
        <v>0.27780269591857198</v>
      </c>
      <c r="AF12" s="17"/>
      <c r="AG12" s="17">
        <v>0.19672168827918701</v>
      </c>
      <c r="AH12" s="17">
        <v>0.15428880869241901</v>
      </c>
      <c r="AI12" s="17">
        <v>0.14478891624002799</v>
      </c>
      <c r="AJ12" s="17">
        <v>0.18161603847907601</v>
      </c>
      <c r="AK12" s="17">
        <v>0.13633820826210999</v>
      </c>
      <c r="AL12" s="17">
        <v>0.101138619550731</v>
      </c>
      <c r="AM12" s="17"/>
      <c r="AN12" s="17">
        <v>0.16384474025904999</v>
      </c>
      <c r="AO12" s="17">
        <v>0.12545204883425401</v>
      </c>
      <c r="AP12" s="17">
        <v>0.157648114755298</v>
      </c>
      <c r="AQ12" s="17"/>
      <c r="AR12" s="17">
        <v>0.13621104334446099</v>
      </c>
      <c r="AS12" s="17">
        <v>0.189755906491759</v>
      </c>
      <c r="AT12" s="17">
        <v>0.11749383396799901</v>
      </c>
      <c r="AU12" s="17"/>
      <c r="AV12" s="17">
        <v>0.14223046758974101</v>
      </c>
      <c r="AW12" s="17">
        <v>0.15399034588680999</v>
      </c>
      <c r="AX12" s="17">
        <v>0.13887244505641699</v>
      </c>
      <c r="AY12" s="17"/>
      <c r="AZ12" s="17">
        <v>0.15454574741073501</v>
      </c>
      <c r="BA12" s="17">
        <v>0.12263822090127199</v>
      </c>
    </row>
    <row r="13" spans="2:53" x14ac:dyDescent="0.35">
      <c r="B13" s="18" t="s">
        <v>174</v>
      </c>
      <c r="C13" s="17">
        <v>0.14564645095334</v>
      </c>
      <c r="D13" s="17">
        <v>0.151410634428775</v>
      </c>
      <c r="E13" s="17">
        <v>0.13895796079811701</v>
      </c>
      <c r="F13" s="17"/>
      <c r="G13" s="17">
        <v>0.17800145162792999</v>
      </c>
      <c r="H13" s="17">
        <v>0.18226579105708901</v>
      </c>
      <c r="I13" s="17">
        <v>0.14783188478286699</v>
      </c>
      <c r="J13" s="17">
        <v>0.134780775440454</v>
      </c>
      <c r="K13" s="17">
        <v>0.106579808465693</v>
      </c>
      <c r="L13" s="17">
        <v>0.14194157961096901</v>
      </c>
      <c r="M13" s="17"/>
      <c r="N13" s="17">
        <v>0.165509562034063</v>
      </c>
      <c r="O13" s="17">
        <v>0.132570170067354</v>
      </c>
      <c r="P13" s="17"/>
      <c r="Q13" s="17">
        <v>0.140813423089336</v>
      </c>
      <c r="R13" s="17">
        <v>0.124830640257538</v>
      </c>
      <c r="S13" s="17">
        <v>0.130854716553022</v>
      </c>
      <c r="T13" s="17">
        <v>0.118712990061154</v>
      </c>
      <c r="U13" s="17">
        <v>0.205461568244382</v>
      </c>
      <c r="V13" s="17">
        <v>0.14178943749011999</v>
      </c>
      <c r="W13" s="17">
        <v>0.13765365404907501</v>
      </c>
      <c r="X13" s="17">
        <v>0.13719204182258099</v>
      </c>
      <c r="Y13" s="17">
        <v>0.180657012698277</v>
      </c>
      <c r="Z13" s="17">
        <v>0.114144004622777</v>
      </c>
      <c r="AA13" s="17">
        <v>0.135129519153705</v>
      </c>
      <c r="AB13" s="17">
        <v>0.13979763578675999</v>
      </c>
      <c r="AC13" s="17">
        <v>0.10752074432427</v>
      </c>
      <c r="AD13" s="17">
        <v>0.153657884087671</v>
      </c>
      <c r="AE13" s="17">
        <v>0.27332382674551697</v>
      </c>
      <c r="AF13" s="17"/>
      <c r="AG13" s="17">
        <v>0.19651945809691501</v>
      </c>
      <c r="AH13" s="17">
        <v>0.12409418604480001</v>
      </c>
      <c r="AI13" s="17">
        <v>0.15483011672214</v>
      </c>
      <c r="AJ13" s="17">
        <v>0.19929214807902601</v>
      </c>
      <c r="AK13" s="17">
        <v>0.10807548948024499</v>
      </c>
      <c r="AL13" s="17">
        <v>0.153152918151374</v>
      </c>
      <c r="AM13" s="17"/>
      <c r="AN13" s="17">
        <v>0.16572911706754501</v>
      </c>
      <c r="AO13" s="17">
        <v>0.120114588765728</v>
      </c>
      <c r="AP13" s="17">
        <v>0.14928215014955201</v>
      </c>
      <c r="AQ13" s="17"/>
      <c r="AR13" s="17">
        <v>0.15442223323318199</v>
      </c>
      <c r="AS13" s="17">
        <v>0.14817635858666001</v>
      </c>
      <c r="AT13" s="17">
        <v>0.15020167513216501</v>
      </c>
      <c r="AU13" s="17"/>
      <c r="AV13" s="17">
        <v>0.17481748417863499</v>
      </c>
      <c r="AW13" s="17">
        <v>0.13376215571356401</v>
      </c>
      <c r="AX13" s="17">
        <v>0.158925765686946</v>
      </c>
      <c r="AY13" s="17"/>
      <c r="AZ13" s="17">
        <v>0.15238271848836299</v>
      </c>
      <c r="BA13" s="17">
        <v>0.136708289469268</v>
      </c>
    </row>
    <row r="14" spans="2:53" x14ac:dyDescent="0.35">
      <c r="B14" s="18" t="s">
        <v>130</v>
      </c>
      <c r="C14" s="19">
        <v>7.09608002131219E-2</v>
      </c>
      <c r="D14" s="19">
        <v>6.6212386812392998E-2</v>
      </c>
      <c r="E14" s="19">
        <v>7.5516436729176697E-2</v>
      </c>
      <c r="F14" s="19"/>
      <c r="G14" s="19">
        <v>6.1812555828209999E-2</v>
      </c>
      <c r="H14" s="19">
        <v>5.6221655645960197E-2</v>
      </c>
      <c r="I14" s="19">
        <v>7.2698355136283394E-2</v>
      </c>
      <c r="J14" s="19">
        <v>6.5100313504998994E-2</v>
      </c>
      <c r="K14" s="19">
        <v>9.7891605376105695E-2</v>
      </c>
      <c r="L14" s="19">
        <v>6.9087873314890594E-2</v>
      </c>
      <c r="M14" s="19"/>
      <c r="N14" s="19">
        <v>5.4563435256330901E-2</v>
      </c>
      <c r="O14" s="19">
        <v>8.1755511529674793E-2</v>
      </c>
      <c r="P14" s="19"/>
      <c r="Q14" s="19">
        <v>0.12165430634141799</v>
      </c>
      <c r="R14" s="19">
        <v>4.6289714596844701E-2</v>
      </c>
      <c r="S14" s="19">
        <v>0.103346369375208</v>
      </c>
      <c r="T14" s="19">
        <v>5.5752293606054798E-2</v>
      </c>
      <c r="U14" s="19">
        <v>4.56325675907924E-2</v>
      </c>
      <c r="V14" s="19">
        <v>9.4422493195679497E-2</v>
      </c>
      <c r="W14" s="19">
        <v>9.4050772255327195E-2</v>
      </c>
      <c r="X14" s="19">
        <v>4.6598559760874299E-2</v>
      </c>
      <c r="Y14" s="19">
        <v>5.9355543518926197E-2</v>
      </c>
      <c r="Z14" s="19">
        <v>4.0133664719037301E-2</v>
      </c>
      <c r="AA14" s="19">
        <v>2.9787545447242301E-2</v>
      </c>
      <c r="AB14" s="19">
        <v>7.1398810697310494E-2</v>
      </c>
      <c r="AC14" s="19">
        <v>0</v>
      </c>
      <c r="AD14" s="19">
        <v>0</v>
      </c>
      <c r="AE14" s="19">
        <v>5.3789207790077301E-2</v>
      </c>
      <c r="AF14" s="19"/>
      <c r="AG14" s="19">
        <v>4.0580461539816703E-2</v>
      </c>
      <c r="AH14" s="19">
        <v>4.6326185185247601E-2</v>
      </c>
      <c r="AI14" s="19">
        <v>2.1947670573144899E-2</v>
      </c>
      <c r="AJ14" s="19">
        <v>7.0416973206420805E-2</v>
      </c>
      <c r="AK14" s="19">
        <v>7.0921830930098295E-2</v>
      </c>
      <c r="AL14" s="19">
        <v>9.3696160501909098E-2</v>
      </c>
      <c r="AM14" s="19"/>
      <c r="AN14" s="19">
        <v>3.9687027518040902E-2</v>
      </c>
      <c r="AO14" s="19">
        <v>7.5801750430736406E-2</v>
      </c>
      <c r="AP14" s="19">
        <v>5.2815851894399801E-2</v>
      </c>
      <c r="AQ14" s="19"/>
      <c r="AR14" s="19">
        <v>0</v>
      </c>
      <c r="AS14" s="19">
        <v>3.7725790718334998E-2</v>
      </c>
      <c r="AT14" s="19">
        <v>6.3303762019011098E-2</v>
      </c>
      <c r="AU14" s="19"/>
      <c r="AV14" s="19">
        <v>2.54279176963795E-2</v>
      </c>
      <c r="AW14" s="19">
        <v>5.4180393842864098E-2</v>
      </c>
      <c r="AX14" s="19">
        <v>5.1874392253249503E-2</v>
      </c>
      <c r="AY14" s="19"/>
      <c r="AZ14" s="19">
        <v>4.36593628153445E-2</v>
      </c>
      <c r="BA14" s="19">
        <v>0.107186299711163</v>
      </c>
    </row>
    <row r="15" spans="2:53" x14ac:dyDescent="0.35">
      <c r="B15" s="16"/>
    </row>
    <row r="16" spans="2:53" x14ac:dyDescent="0.35">
      <c r="B16" t="s">
        <v>87</v>
      </c>
    </row>
    <row r="17" spans="2:2" x14ac:dyDescent="0.35">
      <c r="B17" t="s">
        <v>88</v>
      </c>
    </row>
    <row r="19" spans="2:2" x14ac:dyDescent="0.35">
      <c r="B19" s="8" t="str">
        <f>HYPERLINK("#'Contents'!A1", "Return to Contents")</f>
        <v>Return to Contents</v>
      </c>
    </row>
  </sheetData>
  <mergeCells count="10">
    <mergeCell ref="AN5:AP5"/>
    <mergeCell ref="AR5:AT5"/>
    <mergeCell ref="AV5:AX5"/>
    <mergeCell ref="AZ5:BA5"/>
    <mergeCell ref="D2:AT2"/>
    <mergeCell ref="D5:E5"/>
    <mergeCell ref="G5:L5"/>
    <mergeCell ref="N5:O5"/>
    <mergeCell ref="Q5:AE5"/>
    <mergeCell ref="AG5:AL5"/>
  </mergeCells>
  <pageMargins left="0.7" right="0.7" top="0.75" bottom="0.75" header="0.3" footer="0.3"/>
  <pageSetup paperSize="9" orientation="portrait" horizontalDpi="300" verticalDpi="300"/>
  <drawing r:id="rId1"/>
</worksheet>
</file>

<file path=xl/worksheets/sheet3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300-000000000000}">
  <dimension ref="B2:BA19"/>
  <sheetViews>
    <sheetView showGridLines="0" workbookViewId="0">
      <pane xSplit="2" topLeftCell="AK1" activePane="topRight" state="frozen"/>
      <selection activeCell="B19" sqref="B19"/>
      <selection pane="topRight" activeCell="AV22" sqref="AV22"/>
    </sheetView>
  </sheetViews>
  <sheetFormatPr defaultColWidth="11.54296875" defaultRowHeight="14.5" x14ac:dyDescent="0.35"/>
  <cols>
    <col min="2" max="2" width="25.6328125" customWidth="1"/>
    <col min="3" max="5" width="10.6328125" customWidth="1"/>
    <col min="6" max="6" width="2.1796875" customWidth="1"/>
    <col min="7" max="12" width="10.6328125" customWidth="1"/>
    <col min="13" max="13" width="2.1796875" customWidth="1"/>
    <col min="14" max="15" width="10.6328125" customWidth="1"/>
    <col min="16" max="16" width="2.1796875" customWidth="1"/>
    <col min="17" max="31" width="10.6328125" customWidth="1"/>
    <col min="32" max="32" width="2.1796875" customWidth="1"/>
    <col min="33" max="38" width="10.6328125" customWidth="1"/>
    <col min="39" max="39" width="2.1796875" customWidth="1"/>
    <col min="40" max="42" width="10.6328125" customWidth="1"/>
    <col min="43" max="43" width="2.1796875" customWidth="1"/>
    <col min="44" max="46" width="10.6328125" customWidth="1"/>
    <col min="47" max="47" width="2.1796875" customWidth="1"/>
    <col min="48" max="50" width="10.6328125" customWidth="1"/>
    <col min="51" max="51" width="2.1796875" customWidth="1"/>
    <col min="52" max="53" width="10.6328125" customWidth="1"/>
    <col min="54" max="54" width="2.1796875" customWidth="1"/>
  </cols>
  <sheetData>
    <row r="2" spans="2:53" ht="40" customHeight="1" x14ac:dyDescent="0.35">
      <c r="D2" s="28" t="s">
        <v>181</v>
      </c>
      <c r="E2" s="24"/>
      <c r="F2" s="24"/>
      <c r="G2" s="24"/>
      <c r="H2" s="24"/>
      <c r="I2" s="24"/>
      <c r="J2" s="24"/>
      <c r="K2" s="24"/>
      <c r="L2" s="24"/>
      <c r="M2" s="24"/>
      <c r="N2" s="24"/>
      <c r="O2" s="24"/>
      <c r="P2" s="24"/>
      <c r="Q2" s="24"/>
      <c r="R2" s="24"/>
      <c r="S2" s="24"/>
      <c r="T2" s="24"/>
      <c r="U2" s="24"/>
      <c r="V2" s="24"/>
      <c r="W2" s="24"/>
      <c r="X2" s="24"/>
      <c r="Y2" s="24"/>
      <c r="Z2" s="24"/>
      <c r="AA2" s="24"/>
      <c r="AB2" s="24"/>
      <c r="AC2" s="24"/>
      <c r="AD2" s="24"/>
      <c r="AE2" s="24"/>
      <c r="AF2" s="24"/>
      <c r="AG2" s="24"/>
      <c r="AH2" s="24"/>
      <c r="AI2" s="24"/>
      <c r="AJ2" s="24"/>
      <c r="AK2" s="24"/>
      <c r="AL2" s="24"/>
      <c r="AM2" s="24"/>
      <c r="AN2" s="24"/>
      <c r="AO2" s="24"/>
      <c r="AP2" s="24"/>
      <c r="AQ2" s="24"/>
      <c r="AR2" s="24"/>
      <c r="AS2" s="24"/>
      <c r="AT2" s="24"/>
    </row>
    <row r="5" spans="2:53" ht="30" customHeight="1" x14ac:dyDescent="0.35">
      <c r="B5" s="15"/>
      <c r="C5" s="15"/>
      <c r="D5" s="27" t="s">
        <v>56</v>
      </c>
      <c r="E5" s="27"/>
      <c r="F5" s="15"/>
      <c r="G5" s="27" t="s">
        <v>57</v>
      </c>
      <c r="H5" s="27"/>
      <c r="I5" s="27"/>
      <c r="J5" s="27"/>
      <c r="K5" s="27"/>
      <c r="L5" s="27"/>
      <c r="M5" s="15"/>
      <c r="N5" s="27" t="s">
        <v>58</v>
      </c>
      <c r="O5" s="27"/>
      <c r="P5" s="15"/>
      <c r="Q5" s="27" t="s">
        <v>59</v>
      </c>
      <c r="R5" s="27"/>
      <c r="S5" s="27"/>
      <c r="T5" s="27"/>
      <c r="U5" s="27"/>
      <c r="V5" s="27"/>
      <c r="W5" s="27"/>
      <c r="X5" s="27"/>
      <c r="Y5" s="27"/>
      <c r="Z5" s="27"/>
      <c r="AA5" s="27"/>
      <c r="AB5" s="27"/>
      <c r="AC5" s="27"/>
      <c r="AD5" s="27"/>
      <c r="AE5" s="27"/>
      <c r="AF5" s="15"/>
      <c r="AG5" s="27" t="s">
        <v>60</v>
      </c>
      <c r="AH5" s="27"/>
      <c r="AI5" s="27"/>
      <c r="AJ5" s="27"/>
      <c r="AK5" s="27"/>
      <c r="AL5" s="27"/>
      <c r="AM5" s="15"/>
      <c r="AN5" s="27" t="s">
        <v>61</v>
      </c>
      <c r="AO5" s="27"/>
      <c r="AP5" s="27"/>
      <c r="AQ5" s="15"/>
      <c r="AR5" s="27" t="s">
        <v>62</v>
      </c>
      <c r="AS5" s="27"/>
      <c r="AT5" s="27"/>
      <c r="AU5" s="15"/>
      <c r="AV5" s="27" t="s">
        <v>63</v>
      </c>
      <c r="AW5" s="27"/>
      <c r="AX5" s="27"/>
      <c r="AY5" s="15"/>
      <c r="AZ5" s="27" t="s">
        <v>64</v>
      </c>
      <c r="BA5" s="27"/>
    </row>
    <row r="6" spans="2:53" ht="33" customHeight="1" x14ac:dyDescent="0.35">
      <c r="B6" t="s">
        <v>13</v>
      </c>
      <c r="C6" s="9" t="s">
        <v>14</v>
      </c>
      <c r="D6" s="12" t="s">
        <v>15</v>
      </c>
      <c r="E6" s="12" t="s">
        <v>16</v>
      </c>
      <c r="G6" s="12" t="s">
        <v>19</v>
      </c>
      <c r="H6" s="12" t="s">
        <v>20</v>
      </c>
      <c r="I6" s="12" t="s">
        <v>21</v>
      </c>
      <c r="J6" s="12" t="s">
        <v>22</v>
      </c>
      <c r="K6" s="12" t="s">
        <v>23</v>
      </c>
      <c r="L6" s="12" t="s">
        <v>24</v>
      </c>
      <c r="N6" s="12" t="s">
        <v>25</v>
      </c>
      <c r="O6" s="12" t="s">
        <v>26</v>
      </c>
      <c r="Q6" s="12" t="s">
        <v>27</v>
      </c>
      <c r="R6" s="12" t="s">
        <v>28</v>
      </c>
      <c r="S6" s="12" t="s">
        <v>29</v>
      </c>
      <c r="T6" s="12" t="s">
        <v>30</v>
      </c>
      <c r="U6" s="12" t="s">
        <v>31</v>
      </c>
      <c r="V6" s="12" t="s">
        <v>32</v>
      </c>
      <c r="W6" s="12" t="s">
        <v>33</v>
      </c>
      <c r="X6" s="12" t="s">
        <v>34</v>
      </c>
      <c r="Y6" s="12" t="s">
        <v>35</v>
      </c>
      <c r="Z6" s="12" t="s">
        <v>36</v>
      </c>
      <c r="AA6" s="12" t="s">
        <v>37</v>
      </c>
      <c r="AB6" s="12" t="s">
        <v>38</v>
      </c>
      <c r="AC6" s="12" t="s">
        <v>39</v>
      </c>
      <c r="AD6" s="12" t="s">
        <v>40</v>
      </c>
      <c r="AE6" s="12" t="s">
        <v>41</v>
      </c>
      <c r="AG6" s="12" t="s">
        <v>42</v>
      </c>
      <c r="AH6" s="12" t="s">
        <v>43</v>
      </c>
      <c r="AI6" s="12" t="s">
        <v>44</v>
      </c>
      <c r="AJ6" s="12" t="s">
        <v>45</v>
      </c>
      <c r="AK6" s="12" t="s">
        <v>46</v>
      </c>
      <c r="AL6" s="12" t="s">
        <v>47</v>
      </c>
      <c r="AN6" s="12" t="s">
        <v>48</v>
      </c>
      <c r="AO6" s="12" t="s">
        <v>49</v>
      </c>
      <c r="AP6" s="12" t="s">
        <v>50</v>
      </c>
      <c r="AR6" s="12" t="s">
        <v>51</v>
      </c>
      <c r="AS6" s="12" t="s">
        <v>52</v>
      </c>
      <c r="AT6" s="12" t="s">
        <v>53</v>
      </c>
      <c r="AV6" s="12" t="s">
        <v>51</v>
      </c>
      <c r="AW6" s="12" t="s">
        <v>52</v>
      </c>
      <c r="AX6" s="12" t="s">
        <v>53</v>
      </c>
      <c r="AZ6" s="12" t="s">
        <v>54</v>
      </c>
      <c r="BA6" s="12" t="s">
        <v>55</v>
      </c>
    </row>
    <row r="7" spans="2:53" ht="30" customHeight="1" x14ac:dyDescent="0.35">
      <c r="B7" s="10" t="s">
        <v>17</v>
      </c>
      <c r="C7" s="10">
        <v>2053</v>
      </c>
      <c r="D7" s="10">
        <v>938</v>
      </c>
      <c r="E7" s="10">
        <v>1112</v>
      </c>
      <c r="F7" s="10"/>
      <c r="G7" s="10">
        <v>192</v>
      </c>
      <c r="H7" s="10">
        <v>236</v>
      </c>
      <c r="I7" s="10">
        <v>325</v>
      </c>
      <c r="J7" s="10">
        <v>380</v>
      </c>
      <c r="K7" s="10">
        <v>348</v>
      </c>
      <c r="L7" s="10">
        <v>572</v>
      </c>
      <c r="M7" s="10"/>
      <c r="N7" s="10">
        <v>1161</v>
      </c>
      <c r="O7" s="10">
        <v>892</v>
      </c>
      <c r="P7" s="10"/>
      <c r="Q7" s="10">
        <v>175</v>
      </c>
      <c r="R7" s="10">
        <v>152</v>
      </c>
      <c r="S7" s="10">
        <v>180</v>
      </c>
      <c r="T7" s="10">
        <v>273</v>
      </c>
      <c r="U7" s="10">
        <v>217</v>
      </c>
      <c r="V7" s="10">
        <v>227</v>
      </c>
      <c r="W7" s="10">
        <v>175</v>
      </c>
      <c r="X7" s="10">
        <v>143</v>
      </c>
      <c r="Y7" s="10">
        <v>108</v>
      </c>
      <c r="Z7" s="10">
        <v>153</v>
      </c>
      <c r="AA7" s="10">
        <v>79</v>
      </c>
      <c r="AB7" s="10">
        <v>54</v>
      </c>
      <c r="AC7" s="10">
        <v>25</v>
      </c>
      <c r="AD7" s="10">
        <v>17</v>
      </c>
      <c r="AE7" s="10">
        <v>34</v>
      </c>
      <c r="AF7" s="10"/>
      <c r="AG7" s="10">
        <v>204</v>
      </c>
      <c r="AH7" s="10">
        <v>344</v>
      </c>
      <c r="AI7" s="10">
        <v>158</v>
      </c>
      <c r="AJ7" s="10">
        <v>186</v>
      </c>
      <c r="AK7" s="10">
        <v>197</v>
      </c>
      <c r="AL7" s="10">
        <v>511</v>
      </c>
      <c r="AM7" s="10"/>
      <c r="AN7" s="10">
        <v>571</v>
      </c>
      <c r="AO7" s="10">
        <v>447</v>
      </c>
      <c r="AP7" s="10">
        <v>778</v>
      </c>
      <c r="AQ7" s="10"/>
      <c r="AR7" s="10">
        <v>150</v>
      </c>
      <c r="AS7" s="10">
        <v>698</v>
      </c>
      <c r="AT7" s="10">
        <v>1093</v>
      </c>
      <c r="AU7" s="10"/>
      <c r="AV7" s="10">
        <v>166</v>
      </c>
      <c r="AW7" s="10">
        <v>999</v>
      </c>
      <c r="AX7" s="10">
        <v>770</v>
      </c>
      <c r="AY7" s="10"/>
      <c r="AZ7" s="10">
        <v>1177</v>
      </c>
      <c r="BA7" s="10">
        <v>876</v>
      </c>
    </row>
    <row r="8" spans="2:53" ht="30" customHeight="1" x14ac:dyDescent="0.35">
      <c r="B8" s="11" t="s">
        <v>18</v>
      </c>
      <c r="C8" s="11">
        <v>2053</v>
      </c>
      <c r="D8" s="11">
        <v>974</v>
      </c>
      <c r="E8" s="11">
        <v>1075</v>
      </c>
      <c r="F8" s="11"/>
      <c r="G8" s="11">
        <v>212</v>
      </c>
      <c r="H8" s="11">
        <v>302</v>
      </c>
      <c r="I8" s="11">
        <v>326</v>
      </c>
      <c r="J8" s="11">
        <v>348</v>
      </c>
      <c r="K8" s="11">
        <v>329</v>
      </c>
      <c r="L8" s="11">
        <v>535</v>
      </c>
      <c r="M8" s="11"/>
      <c r="N8" s="11">
        <v>815</v>
      </c>
      <c r="O8" s="11">
        <v>1238</v>
      </c>
      <c r="P8" s="11"/>
      <c r="Q8" s="11">
        <v>198</v>
      </c>
      <c r="R8" s="11">
        <v>168</v>
      </c>
      <c r="S8" s="11">
        <v>195</v>
      </c>
      <c r="T8" s="11">
        <v>305</v>
      </c>
      <c r="U8" s="11">
        <v>213</v>
      </c>
      <c r="V8" s="11">
        <v>216</v>
      </c>
      <c r="W8" s="11">
        <v>164</v>
      </c>
      <c r="X8" s="11">
        <v>141</v>
      </c>
      <c r="Y8" s="11">
        <v>99</v>
      </c>
      <c r="Z8" s="11">
        <v>138</v>
      </c>
      <c r="AA8" s="11">
        <v>69</v>
      </c>
      <c r="AB8" s="11">
        <v>45</v>
      </c>
      <c r="AC8" s="11">
        <v>22</v>
      </c>
      <c r="AD8" s="11">
        <v>15</v>
      </c>
      <c r="AE8" s="11">
        <v>27</v>
      </c>
      <c r="AF8" s="11"/>
      <c r="AG8" s="11">
        <v>192</v>
      </c>
      <c r="AH8" s="11">
        <v>330</v>
      </c>
      <c r="AI8" s="11">
        <v>179</v>
      </c>
      <c r="AJ8" s="11">
        <v>173</v>
      </c>
      <c r="AK8" s="11">
        <v>196</v>
      </c>
      <c r="AL8" s="11">
        <v>533</v>
      </c>
      <c r="AM8" s="11"/>
      <c r="AN8" s="11">
        <v>569</v>
      </c>
      <c r="AO8" s="11">
        <v>467</v>
      </c>
      <c r="AP8" s="11">
        <v>751</v>
      </c>
      <c r="AQ8" s="11"/>
      <c r="AR8" s="11">
        <v>162</v>
      </c>
      <c r="AS8" s="11">
        <v>689</v>
      </c>
      <c r="AT8" s="11">
        <v>1078</v>
      </c>
      <c r="AU8" s="11"/>
      <c r="AV8" s="11">
        <v>182</v>
      </c>
      <c r="AW8" s="11">
        <v>976</v>
      </c>
      <c r="AX8" s="11">
        <v>765</v>
      </c>
      <c r="AY8" s="11"/>
      <c r="AZ8" s="11">
        <v>1171</v>
      </c>
      <c r="BA8" s="11">
        <v>882</v>
      </c>
    </row>
    <row r="9" spans="2:53" x14ac:dyDescent="0.35">
      <c r="B9" s="18" t="s">
        <v>171</v>
      </c>
      <c r="C9" s="17">
        <v>0.20539659950942099</v>
      </c>
      <c r="D9" s="17">
        <v>0.218213692410619</v>
      </c>
      <c r="E9" s="17">
        <v>0.19309451186386101</v>
      </c>
      <c r="F9" s="17"/>
      <c r="G9" s="17">
        <v>0.147713367351649</v>
      </c>
      <c r="H9" s="17">
        <v>0.15351852504451399</v>
      </c>
      <c r="I9" s="17">
        <v>0.25216900240395002</v>
      </c>
      <c r="J9" s="17">
        <v>0.19027939030922</v>
      </c>
      <c r="K9" s="17">
        <v>0.21560073807382099</v>
      </c>
      <c r="L9" s="17">
        <v>0.23265679652079899</v>
      </c>
      <c r="M9" s="17"/>
      <c r="N9" s="17">
        <v>0.20496190788757199</v>
      </c>
      <c r="O9" s="17">
        <v>0.20568276564537899</v>
      </c>
      <c r="P9" s="17"/>
      <c r="Q9" s="17">
        <v>0.18138667569090899</v>
      </c>
      <c r="R9" s="17">
        <v>0.18275844918009199</v>
      </c>
      <c r="S9" s="17">
        <v>0.20471157543145199</v>
      </c>
      <c r="T9" s="17">
        <v>0.207039532489386</v>
      </c>
      <c r="U9" s="17">
        <v>0.20360635481829101</v>
      </c>
      <c r="V9" s="17">
        <v>0.23797043855671501</v>
      </c>
      <c r="W9" s="17">
        <v>0.173315071382528</v>
      </c>
      <c r="X9" s="17">
        <v>0.20376916327651101</v>
      </c>
      <c r="Y9" s="17">
        <v>0.203820127645924</v>
      </c>
      <c r="Z9" s="17">
        <v>0.27016379048582001</v>
      </c>
      <c r="AA9" s="17">
        <v>0.19062384586853501</v>
      </c>
      <c r="AB9" s="17">
        <v>0.206392904466005</v>
      </c>
      <c r="AC9" s="17">
        <v>0.29709652527058</v>
      </c>
      <c r="AD9" s="17">
        <v>0.21921582758212599</v>
      </c>
      <c r="AE9" s="17">
        <v>0.28178395094015801</v>
      </c>
      <c r="AF9" s="17"/>
      <c r="AG9" s="17">
        <v>0.21758486196268401</v>
      </c>
      <c r="AH9" s="17">
        <v>0.178764624286641</v>
      </c>
      <c r="AI9" s="17">
        <v>0.24796252341272099</v>
      </c>
      <c r="AJ9" s="17">
        <v>0.20378005762727899</v>
      </c>
      <c r="AK9" s="17">
        <v>0.17404108128978599</v>
      </c>
      <c r="AL9" s="17">
        <v>0.21388206262842299</v>
      </c>
      <c r="AM9" s="17"/>
      <c r="AN9" s="17">
        <v>0.238479844777883</v>
      </c>
      <c r="AO9" s="17">
        <v>0.19577998650751599</v>
      </c>
      <c r="AP9" s="17">
        <v>0.18904315065859201</v>
      </c>
      <c r="AQ9" s="17"/>
      <c r="AR9" s="17">
        <v>0.27087717851663901</v>
      </c>
      <c r="AS9" s="17">
        <v>0.18274750730292899</v>
      </c>
      <c r="AT9" s="17">
        <v>0.22518824586356501</v>
      </c>
      <c r="AU9" s="17"/>
      <c r="AV9" s="17">
        <v>0.29859817352874102</v>
      </c>
      <c r="AW9" s="17">
        <v>0.19397810447143099</v>
      </c>
      <c r="AX9" s="17">
        <v>0.218218059868904</v>
      </c>
      <c r="AY9" s="17"/>
      <c r="AZ9" s="17">
        <v>0.20358152275560201</v>
      </c>
      <c r="BA9" s="17">
        <v>0.207804973144712</v>
      </c>
    </row>
    <row r="10" spans="2:53" x14ac:dyDescent="0.35">
      <c r="B10" s="18" t="s">
        <v>172</v>
      </c>
      <c r="C10" s="17">
        <v>0.33562281216881101</v>
      </c>
      <c r="D10" s="17">
        <v>0.33492865356541102</v>
      </c>
      <c r="E10" s="17">
        <v>0.335863103307384</v>
      </c>
      <c r="F10" s="17"/>
      <c r="G10" s="17">
        <v>0.21462353342517901</v>
      </c>
      <c r="H10" s="17">
        <v>0.33501900387091699</v>
      </c>
      <c r="I10" s="17">
        <v>0.27939047730535699</v>
      </c>
      <c r="J10" s="17">
        <v>0.31448750390110702</v>
      </c>
      <c r="K10" s="17">
        <v>0.36243966048227799</v>
      </c>
      <c r="L10" s="17">
        <v>0.41536629272601699</v>
      </c>
      <c r="M10" s="17"/>
      <c r="N10" s="17">
        <v>0.337764974210299</v>
      </c>
      <c r="O10" s="17">
        <v>0.33421258431256301</v>
      </c>
      <c r="P10" s="17"/>
      <c r="Q10" s="17">
        <v>0.198445957855448</v>
      </c>
      <c r="R10" s="17">
        <v>0.28742308649227</v>
      </c>
      <c r="S10" s="17">
        <v>0.274218750095861</v>
      </c>
      <c r="T10" s="17">
        <v>0.36294100313970701</v>
      </c>
      <c r="U10" s="17">
        <v>0.34488763618245999</v>
      </c>
      <c r="V10" s="17">
        <v>0.33550465841868399</v>
      </c>
      <c r="W10" s="17">
        <v>0.43316641292855301</v>
      </c>
      <c r="X10" s="17">
        <v>0.35038285958229698</v>
      </c>
      <c r="Y10" s="17">
        <v>0.391956087002857</v>
      </c>
      <c r="Z10" s="17">
        <v>0.39253281453581301</v>
      </c>
      <c r="AA10" s="17">
        <v>0.41068656327723002</v>
      </c>
      <c r="AB10" s="17">
        <v>0.36319446276982398</v>
      </c>
      <c r="AC10" s="17">
        <v>0.4658505897097</v>
      </c>
      <c r="AD10" s="17">
        <v>0.420921382814467</v>
      </c>
      <c r="AE10" s="17">
        <v>0.31133442057641397</v>
      </c>
      <c r="AF10" s="17"/>
      <c r="AG10" s="17">
        <v>0.38016912918242002</v>
      </c>
      <c r="AH10" s="17">
        <v>0.36342977500878199</v>
      </c>
      <c r="AI10" s="17">
        <v>0.37164549451048601</v>
      </c>
      <c r="AJ10" s="17">
        <v>0.34164069704448002</v>
      </c>
      <c r="AK10" s="17">
        <v>0.37908390156594401</v>
      </c>
      <c r="AL10" s="17">
        <v>0.276033638827126</v>
      </c>
      <c r="AM10" s="17"/>
      <c r="AN10" s="17">
        <v>0.37527856475285798</v>
      </c>
      <c r="AO10" s="17">
        <v>0.32725522934708101</v>
      </c>
      <c r="AP10" s="17">
        <v>0.35022611987226598</v>
      </c>
      <c r="AQ10" s="17"/>
      <c r="AR10" s="17">
        <v>0.39369920187192903</v>
      </c>
      <c r="AS10" s="17">
        <v>0.39836761267796</v>
      </c>
      <c r="AT10" s="17">
        <v>0.31127916466105399</v>
      </c>
      <c r="AU10" s="17"/>
      <c r="AV10" s="17">
        <v>0.32564883622692498</v>
      </c>
      <c r="AW10" s="17">
        <v>0.381514473070591</v>
      </c>
      <c r="AX10" s="17">
        <v>0.31072293734567702</v>
      </c>
      <c r="AY10" s="17"/>
      <c r="AZ10" s="17">
        <v>0.37043583957179399</v>
      </c>
      <c r="BA10" s="17">
        <v>0.28943039788901498</v>
      </c>
    </row>
    <row r="11" spans="2:53" x14ac:dyDescent="0.35">
      <c r="B11" s="18" t="s">
        <v>113</v>
      </c>
      <c r="C11" s="17">
        <v>0.20934126830830399</v>
      </c>
      <c r="D11" s="17">
        <v>0.21705580429326199</v>
      </c>
      <c r="E11" s="17">
        <v>0.203100776189785</v>
      </c>
      <c r="F11" s="17"/>
      <c r="G11" s="17">
        <v>0.282774175493749</v>
      </c>
      <c r="H11" s="17">
        <v>0.184979019584599</v>
      </c>
      <c r="I11" s="17">
        <v>0.211281661704706</v>
      </c>
      <c r="J11" s="17">
        <v>0.24063686241891699</v>
      </c>
      <c r="K11" s="17">
        <v>0.20421776943362599</v>
      </c>
      <c r="L11" s="17">
        <v>0.175598600442151</v>
      </c>
      <c r="M11" s="17"/>
      <c r="N11" s="17">
        <v>0.209582071593996</v>
      </c>
      <c r="O11" s="17">
        <v>0.20918274271837201</v>
      </c>
      <c r="P11" s="17"/>
      <c r="Q11" s="17">
        <v>0.233090849889</v>
      </c>
      <c r="R11" s="17">
        <v>0.32405704598356899</v>
      </c>
      <c r="S11" s="17">
        <v>0.220831817121076</v>
      </c>
      <c r="T11" s="17">
        <v>0.20635315216414099</v>
      </c>
      <c r="U11" s="17">
        <v>0.19940642312159801</v>
      </c>
      <c r="V11" s="17">
        <v>0.19169175831607399</v>
      </c>
      <c r="W11" s="17">
        <v>0.12365910584209901</v>
      </c>
      <c r="X11" s="17">
        <v>0.19859870314106301</v>
      </c>
      <c r="Y11" s="17">
        <v>0.24029671833138999</v>
      </c>
      <c r="Z11" s="17">
        <v>0.13695940513080801</v>
      </c>
      <c r="AA11" s="17">
        <v>0.200418660593672</v>
      </c>
      <c r="AB11" s="17">
        <v>0.29184060835585601</v>
      </c>
      <c r="AC11" s="17">
        <v>0.15990345370631701</v>
      </c>
      <c r="AD11" s="17">
        <v>0.188105873356121</v>
      </c>
      <c r="AE11" s="17">
        <v>0.14089262254852</v>
      </c>
      <c r="AF11" s="17"/>
      <c r="AG11" s="17">
        <v>0.20005786267092901</v>
      </c>
      <c r="AH11" s="17">
        <v>0.23505795275219399</v>
      </c>
      <c r="AI11" s="17">
        <v>0.17414816032826</v>
      </c>
      <c r="AJ11" s="17">
        <v>0.209378597957356</v>
      </c>
      <c r="AK11" s="17">
        <v>0.219975287692212</v>
      </c>
      <c r="AL11" s="17">
        <v>0.20737185912051501</v>
      </c>
      <c r="AM11" s="17"/>
      <c r="AN11" s="17">
        <v>0.14667748093730601</v>
      </c>
      <c r="AO11" s="17">
        <v>0.26202690792405198</v>
      </c>
      <c r="AP11" s="17">
        <v>0.21424988980804099</v>
      </c>
      <c r="AQ11" s="17"/>
      <c r="AR11" s="17">
        <v>0.16195529785007401</v>
      </c>
      <c r="AS11" s="17">
        <v>0.200937437682465</v>
      </c>
      <c r="AT11" s="17">
        <v>0.210685215089536</v>
      </c>
      <c r="AU11" s="17"/>
      <c r="AV11" s="17">
        <v>0.140215747691607</v>
      </c>
      <c r="AW11" s="17">
        <v>0.20307295336078199</v>
      </c>
      <c r="AX11" s="17">
        <v>0.22074204003029699</v>
      </c>
      <c r="AY11" s="17"/>
      <c r="AZ11" s="17">
        <v>0.19307389478098899</v>
      </c>
      <c r="BA11" s="17">
        <v>0.23092598280381901</v>
      </c>
    </row>
    <row r="12" spans="2:53" x14ac:dyDescent="0.35">
      <c r="B12" s="18" t="s">
        <v>173</v>
      </c>
      <c r="C12" s="17">
        <v>8.7593421800899504E-2</v>
      </c>
      <c r="D12" s="17">
        <v>8.0891290166737101E-2</v>
      </c>
      <c r="E12" s="17">
        <v>9.3416118157476996E-2</v>
      </c>
      <c r="F12" s="17"/>
      <c r="G12" s="17">
        <v>0.13895700079294401</v>
      </c>
      <c r="H12" s="17">
        <v>0.11607446910541599</v>
      </c>
      <c r="I12" s="17">
        <v>9.1138821017625493E-2</v>
      </c>
      <c r="J12" s="17">
        <v>9.0296109536645103E-2</v>
      </c>
      <c r="K12" s="17">
        <v>7.6399834931204294E-2</v>
      </c>
      <c r="L12" s="17">
        <v>5.4132878159525798E-2</v>
      </c>
      <c r="M12" s="17"/>
      <c r="N12" s="17">
        <v>0.10135427642415</v>
      </c>
      <c r="O12" s="17">
        <v>7.8534377648471806E-2</v>
      </c>
      <c r="P12" s="17"/>
      <c r="Q12" s="17">
        <v>0.10658910919810501</v>
      </c>
      <c r="R12" s="17">
        <v>3.9962485696631002E-2</v>
      </c>
      <c r="S12" s="17">
        <v>0.10428170009008</v>
      </c>
      <c r="T12" s="17">
        <v>7.2044821750212998E-2</v>
      </c>
      <c r="U12" s="17">
        <v>0.12341903730218701</v>
      </c>
      <c r="V12" s="17">
        <v>9.5649528189948999E-2</v>
      </c>
      <c r="W12" s="17">
        <v>9.3519943435791106E-2</v>
      </c>
      <c r="X12" s="17">
        <v>0.112572309341459</v>
      </c>
      <c r="Y12" s="17">
        <v>6.2655922682471193E-2</v>
      </c>
      <c r="Z12" s="17">
        <v>6.2720307987917195E-2</v>
      </c>
      <c r="AA12" s="17">
        <v>0.112803420831042</v>
      </c>
      <c r="AB12" s="17">
        <v>4.35661972471586E-2</v>
      </c>
      <c r="AC12" s="17">
        <v>2.44992184335074E-2</v>
      </c>
      <c r="AD12" s="17">
        <v>9.4389248550402496E-2</v>
      </c>
      <c r="AE12" s="17">
        <v>0.109019561424303</v>
      </c>
      <c r="AF12" s="17"/>
      <c r="AG12" s="17">
        <v>9.3920820217216094E-2</v>
      </c>
      <c r="AH12" s="17">
        <v>9.2167912661111601E-2</v>
      </c>
      <c r="AI12" s="17">
        <v>6.5464539411702896E-2</v>
      </c>
      <c r="AJ12" s="17">
        <v>8.1705308772927199E-2</v>
      </c>
      <c r="AK12" s="17">
        <v>9.6218939420169999E-2</v>
      </c>
      <c r="AL12" s="17">
        <v>7.8192170384161194E-2</v>
      </c>
      <c r="AM12" s="17"/>
      <c r="AN12" s="17">
        <v>8.6624712168115403E-2</v>
      </c>
      <c r="AO12" s="17">
        <v>9.5719108455264407E-2</v>
      </c>
      <c r="AP12" s="17">
        <v>9.9832374613005398E-2</v>
      </c>
      <c r="AQ12" s="17"/>
      <c r="AR12" s="17">
        <v>0.111714492506714</v>
      </c>
      <c r="AS12" s="17">
        <v>0.117327993809117</v>
      </c>
      <c r="AT12" s="17">
        <v>6.8874528540201499E-2</v>
      </c>
      <c r="AU12" s="17"/>
      <c r="AV12" s="17">
        <v>0.103367323381737</v>
      </c>
      <c r="AW12" s="17">
        <v>0.102241510499266</v>
      </c>
      <c r="AX12" s="17">
        <v>7.4416143127600295E-2</v>
      </c>
      <c r="AY12" s="17"/>
      <c r="AZ12" s="17">
        <v>9.86228063960988E-2</v>
      </c>
      <c r="BA12" s="17">
        <v>7.2958845595413102E-2</v>
      </c>
    </row>
    <row r="13" spans="2:53" x14ac:dyDescent="0.35">
      <c r="B13" s="18" t="s">
        <v>174</v>
      </c>
      <c r="C13" s="17">
        <v>9.4217831207164093E-2</v>
      </c>
      <c r="D13" s="17">
        <v>8.7557844433529597E-2</v>
      </c>
      <c r="E13" s="17">
        <v>0.100588447500989</v>
      </c>
      <c r="F13" s="17"/>
      <c r="G13" s="17">
        <v>0.147387272386032</v>
      </c>
      <c r="H13" s="17">
        <v>0.15723677664414901</v>
      </c>
      <c r="I13" s="17">
        <v>9.8668179408924597E-2</v>
      </c>
      <c r="J13" s="17">
        <v>9.3994593626546497E-2</v>
      </c>
      <c r="K13" s="17">
        <v>6.0103032793726099E-2</v>
      </c>
      <c r="L13" s="17">
        <v>5.60049505602144E-2</v>
      </c>
      <c r="M13" s="17"/>
      <c r="N13" s="17">
        <v>8.6692713777193106E-2</v>
      </c>
      <c r="O13" s="17">
        <v>9.9171765604169404E-2</v>
      </c>
      <c r="P13" s="17"/>
      <c r="Q13" s="17">
        <v>0.148168207520192</v>
      </c>
      <c r="R13" s="17">
        <v>0.118866517273069</v>
      </c>
      <c r="S13" s="17">
        <v>9.9035505464152407E-2</v>
      </c>
      <c r="T13" s="17">
        <v>9.6624666019143199E-2</v>
      </c>
      <c r="U13" s="17">
        <v>9.8556272063477196E-2</v>
      </c>
      <c r="V13" s="17">
        <v>4.67095795147109E-2</v>
      </c>
      <c r="W13" s="17">
        <v>0.113573871371072</v>
      </c>
      <c r="X13" s="17">
        <v>8.5321647771348E-2</v>
      </c>
      <c r="Y13" s="17">
        <v>3.3758034647489901E-2</v>
      </c>
      <c r="Z13" s="17">
        <v>7.6662798312421704E-2</v>
      </c>
      <c r="AA13" s="17">
        <v>6.8817814837572003E-2</v>
      </c>
      <c r="AB13" s="17">
        <v>5.6632740906217401E-2</v>
      </c>
      <c r="AC13" s="17">
        <v>5.2650212879895103E-2</v>
      </c>
      <c r="AD13" s="17">
        <v>7.7367667696882997E-2</v>
      </c>
      <c r="AE13" s="17">
        <v>0.10318023672052801</v>
      </c>
      <c r="AF13" s="17"/>
      <c r="AG13" s="17">
        <v>6.8515717931019293E-2</v>
      </c>
      <c r="AH13" s="17">
        <v>7.8867826336312397E-2</v>
      </c>
      <c r="AI13" s="17">
        <v>0.120085996682531</v>
      </c>
      <c r="AJ13" s="17">
        <v>0.108440848308302</v>
      </c>
      <c r="AK13" s="17">
        <v>6.4184270403974203E-2</v>
      </c>
      <c r="AL13" s="17">
        <v>0.13094506065355099</v>
      </c>
      <c r="AM13" s="17"/>
      <c r="AN13" s="17">
        <v>0.10914434212518501</v>
      </c>
      <c r="AO13" s="17">
        <v>6.0221033206037597E-2</v>
      </c>
      <c r="AP13" s="17">
        <v>9.2753735414565594E-2</v>
      </c>
      <c r="AQ13" s="17"/>
      <c r="AR13" s="17">
        <v>6.1753829254645197E-2</v>
      </c>
      <c r="AS13" s="17">
        <v>5.77528623342475E-2</v>
      </c>
      <c r="AT13" s="17">
        <v>0.124573458003752</v>
      </c>
      <c r="AU13" s="17"/>
      <c r="AV13" s="17">
        <v>0.11158831304882701</v>
      </c>
      <c r="AW13" s="17">
        <v>7.5565267348023601E-2</v>
      </c>
      <c r="AX13" s="17">
        <v>0.120270449555617</v>
      </c>
      <c r="AY13" s="17"/>
      <c r="AZ13" s="17">
        <v>8.7770381059079305E-2</v>
      </c>
      <c r="BA13" s="17">
        <v>0.102772769128568</v>
      </c>
    </row>
    <row r="14" spans="2:53" x14ac:dyDescent="0.35">
      <c r="B14" s="18" t="s">
        <v>130</v>
      </c>
      <c r="C14" s="19">
        <v>6.7828067005400297E-2</v>
      </c>
      <c r="D14" s="19">
        <v>6.1352715130441E-2</v>
      </c>
      <c r="E14" s="19">
        <v>7.39370429805047E-2</v>
      </c>
      <c r="F14" s="19"/>
      <c r="G14" s="19">
        <v>6.8544650550446798E-2</v>
      </c>
      <c r="H14" s="19">
        <v>5.3172205750404003E-2</v>
      </c>
      <c r="I14" s="19">
        <v>6.73518581594377E-2</v>
      </c>
      <c r="J14" s="19">
        <v>7.0305540207563799E-2</v>
      </c>
      <c r="K14" s="19">
        <v>8.1238964285344301E-2</v>
      </c>
      <c r="L14" s="19">
        <v>6.6240481591293199E-2</v>
      </c>
      <c r="M14" s="19"/>
      <c r="N14" s="19">
        <v>5.9644056106790501E-2</v>
      </c>
      <c r="O14" s="19">
        <v>7.3215764071045505E-2</v>
      </c>
      <c r="P14" s="19"/>
      <c r="Q14" s="19">
        <v>0.13231919984634699</v>
      </c>
      <c r="R14" s="19">
        <v>4.6932415374369402E-2</v>
      </c>
      <c r="S14" s="19">
        <v>9.6920651797378299E-2</v>
      </c>
      <c r="T14" s="19">
        <v>5.4996824437410302E-2</v>
      </c>
      <c r="U14" s="19">
        <v>3.0124276511986899E-2</v>
      </c>
      <c r="V14" s="19">
        <v>9.2474037003868303E-2</v>
      </c>
      <c r="W14" s="19">
        <v>6.27655950399576E-2</v>
      </c>
      <c r="X14" s="19">
        <v>4.9355316887321303E-2</v>
      </c>
      <c r="Y14" s="19">
        <v>6.7513109689867901E-2</v>
      </c>
      <c r="Z14" s="19">
        <v>6.09608835472202E-2</v>
      </c>
      <c r="AA14" s="19">
        <v>1.6649694591949302E-2</v>
      </c>
      <c r="AB14" s="19">
        <v>3.8373086254939098E-2</v>
      </c>
      <c r="AC14" s="19">
        <v>0</v>
      </c>
      <c r="AD14" s="19">
        <v>0</v>
      </c>
      <c r="AE14" s="19">
        <v>5.3789207790077301E-2</v>
      </c>
      <c r="AF14" s="19"/>
      <c r="AG14" s="19">
        <v>3.9751608035732099E-2</v>
      </c>
      <c r="AH14" s="19">
        <v>5.1711908954958502E-2</v>
      </c>
      <c r="AI14" s="19">
        <v>2.0693285654299599E-2</v>
      </c>
      <c r="AJ14" s="19">
        <v>5.5054490289655901E-2</v>
      </c>
      <c r="AK14" s="19">
        <v>6.6496519627914294E-2</v>
      </c>
      <c r="AL14" s="19">
        <v>9.3575208386224004E-2</v>
      </c>
      <c r="AM14" s="19"/>
      <c r="AN14" s="19">
        <v>4.37950552386525E-2</v>
      </c>
      <c r="AO14" s="19">
        <v>5.8997734560048802E-2</v>
      </c>
      <c r="AP14" s="19">
        <v>5.3894729633530099E-2</v>
      </c>
      <c r="AQ14" s="19"/>
      <c r="AR14" s="19">
        <v>0</v>
      </c>
      <c r="AS14" s="19">
        <v>4.2866586193281299E-2</v>
      </c>
      <c r="AT14" s="19">
        <v>5.9399387841891402E-2</v>
      </c>
      <c r="AU14" s="19"/>
      <c r="AV14" s="19">
        <v>2.0581606122163101E-2</v>
      </c>
      <c r="AW14" s="19">
        <v>4.3627691249905898E-2</v>
      </c>
      <c r="AX14" s="19">
        <v>5.5630370071905702E-2</v>
      </c>
      <c r="AY14" s="19"/>
      <c r="AZ14" s="19">
        <v>4.6515555436436803E-2</v>
      </c>
      <c r="BA14" s="19">
        <v>9.6107031438471893E-2</v>
      </c>
    </row>
    <row r="15" spans="2:53" x14ac:dyDescent="0.35">
      <c r="B15" s="16"/>
    </row>
    <row r="16" spans="2:53" x14ac:dyDescent="0.35">
      <c r="B16" t="s">
        <v>87</v>
      </c>
    </row>
    <row r="17" spans="2:2" x14ac:dyDescent="0.35">
      <c r="B17" t="s">
        <v>88</v>
      </c>
    </row>
    <row r="19" spans="2:2" x14ac:dyDescent="0.35">
      <c r="B19" s="8" t="str">
        <f>HYPERLINK("#'Contents'!A1", "Return to Contents")</f>
        <v>Return to Contents</v>
      </c>
    </row>
  </sheetData>
  <mergeCells count="10">
    <mergeCell ref="AN5:AP5"/>
    <mergeCell ref="AR5:AT5"/>
    <mergeCell ref="AV5:AX5"/>
    <mergeCell ref="AZ5:BA5"/>
    <mergeCell ref="D2:AT2"/>
    <mergeCell ref="D5:E5"/>
    <mergeCell ref="G5:L5"/>
    <mergeCell ref="N5:O5"/>
    <mergeCell ref="Q5:AE5"/>
    <mergeCell ref="AG5:AL5"/>
  </mergeCells>
  <pageMargins left="0.7" right="0.7" top="0.75" bottom="0.75" header="0.3" footer="0.3"/>
  <pageSetup paperSize="9" orientation="portrait" horizontalDpi="300" verticalDpi="300"/>
  <drawing r:id="rId1"/>
</worksheet>
</file>

<file path=xl/worksheets/sheet3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400-000000000000}">
  <dimension ref="B2:AE18"/>
  <sheetViews>
    <sheetView showGridLines="0" workbookViewId="0">
      <pane xSplit="2" topLeftCell="C1" activePane="topRight" state="frozen"/>
      <selection activeCell="B19" sqref="B19"/>
      <selection pane="topRight" activeCell="B19" sqref="B19"/>
    </sheetView>
  </sheetViews>
  <sheetFormatPr defaultColWidth="11.54296875" defaultRowHeight="14.5" x14ac:dyDescent="0.35"/>
  <cols>
    <col min="2" max="2" width="25.6328125" customWidth="1"/>
    <col min="3" max="9" width="20.6328125" customWidth="1"/>
  </cols>
  <sheetData>
    <row r="2" spans="2:31" ht="40" customHeight="1" x14ac:dyDescent="0.35">
      <c r="D2" s="28" t="s">
        <v>193</v>
      </c>
      <c r="E2" s="24"/>
      <c r="F2" s="24"/>
      <c r="G2" s="24"/>
      <c r="H2" s="24"/>
      <c r="I2" s="24"/>
    </row>
    <row r="6" spans="2:31" ht="33" customHeight="1" x14ac:dyDescent="0.35">
      <c r="B6" s="20" t="s">
        <v>13</v>
      </c>
      <c r="C6" s="20" t="s">
        <v>182</v>
      </c>
      <c r="D6" s="20" t="s">
        <v>183</v>
      </c>
      <c r="E6" s="20" t="s">
        <v>184</v>
      </c>
      <c r="F6" s="20" t="s">
        <v>185</v>
      </c>
      <c r="G6" s="20" t="s">
        <v>186</v>
      </c>
      <c r="H6" s="20" t="s">
        <v>187</v>
      </c>
      <c r="Y6" s="22"/>
      <c r="AA6" s="22"/>
      <c r="AB6" s="22"/>
      <c r="AC6" s="22"/>
      <c r="AD6" s="22"/>
      <c r="AE6" s="22"/>
    </row>
    <row r="7" spans="2:31" x14ac:dyDescent="0.35">
      <c r="B7" s="18" t="s">
        <v>188</v>
      </c>
      <c r="C7" s="17">
        <v>0.128493192982508</v>
      </c>
      <c r="D7" s="17">
        <v>0.100288421059228</v>
      </c>
      <c r="E7" s="17">
        <v>0.114658675208704</v>
      </c>
      <c r="F7" s="17">
        <v>0.104881645021002</v>
      </c>
      <c r="G7" s="17">
        <v>0.12366920692517799</v>
      </c>
      <c r="H7" s="17">
        <v>0.12373092838882201</v>
      </c>
      <c r="Y7" s="22"/>
      <c r="AA7" s="22"/>
      <c r="AB7" s="22"/>
      <c r="AC7" s="22"/>
      <c r="AD7" s="22"/>
      <c r="AE7" s="22"/>
    </row>
    <row r="8" spans="2:31" x14ac:dyDescent="0.35">
      <c r="B8" s="18" t="s">
        <v>189</v>
      </c>
      <c r="C8" s="17">
        <v>0.139365786761075</v>
      </c>
      <c r="D8" s="17">
        <v>0.20735389857099801</v>
      </c>
      <c r="E8" s="17">
        <v>0.16500802123070299</v>
      </c>
      <c r="F8" s="17">
        <v>0.22818419732998399</v>
      </c>
      <c r="G8" s="17">
        <v>0.19623888909739001</v>
      </c>
      <c r="H8" s="17">
        <v>0.19478461137917899</v>
      </c>
      <c r="Y8" s="22"/>
      <c r="AA8" s="22"/>
      <c r="AB8" s="22"/>
      <c r="AC8" s="22"/>
      <c r="AD8" s="22"/>
      <c r="AE8" s="22"/>
    </row>
    <row r="9" spans="2:31" x14ac:dyDescent="0.35">
      <c r="B9" s="18" t="s">
        <v>190</v>
      </c>
      <c r="C9" s="17">
        <v>0.24640494164273199</v>
      </c>
      <c r="D9" s="17">
        <v>0.31915255376051099</v>
      </c>
      <c r="E9" s="17">
        <v>0.21595674498303799</v>
      </c>
      <c r="F9" s="17">
        <v>0.264296246597163</v>
      </c>
      <c r="G9" s="17">
        <v>0.25434210625884701</v>
      </c>
      <c r="H9" s="17">
        <v>0.263451767884817</v>
      </c>
    </row>
    <row r="10" spans="2:31" x14ac:dyDescent="0.35">
      <c r="B10" s="18" t="s">
        <v>191</v>
      </c>
      <c r="C10" s="17">
        <v>0.28194434378921002</v>
      </c>
      <c r="D10" s="17">
        <v>0.25757543614300299</v>
      </c>
      <c r="E10" s="17">
        <v>0.27818131987591599</v>
      </c>
      <c r="F10" s="17">
        <v>0.25969387809407901</v>
      </c>
      <c r="G10" s="17">
        <v>0.26753385791158601</v>
      </c>
      <c r="H10" s="17">
        <v>0.25519203877843999</v>
      </c>
    </row>
    <row r="11" spans="2:31" x14ac:dyDescent="0.35">
      <c r="B11" s="18" t="s">
        <v>192</v>
      </c>
      <c r="C11" s="17">
        <v>0.20379173482447399</v>
      </c>
      <c r="D11" s="17">
        <v>0.11562969046626</v>
      </c>
      <c r="E11" s="17">
        <v>0.22619523870163999</v>
      </c>
      <c r="F11" s="17">
        <v>0.142944032957773</v>
      </c>
      <c r="G11" s="17">
        <v>0.158215939806999</v>
      </c>
      <c r="H11" s="17">
        <v>0.162840653568742</v>
      </c>
    </row>
    <row r="12" spans="2:31" x14ac:dyDescent="0.35">
      <c r="B12" s="16"/>
      <c r="C12" s="16"/>
      <c r="D12" s="16"/>
      <c r="E12" s="16"/>
      <c r="F12" s="16"/>
      <c r="G12" s="16"/>
      <c r="H12" s="16"/>
    </row>
    <row r="13" spans="2:31" x14ac:dyDescent="0.35">
      <c r="B13" t="s">
        <v>87</v>
      </c>
    </row>
    <row r="14" spans="2:31" x14ac:dyDescent="0.35">
      <c r="B14" t="s">
        <v>88</v>
      </c>
    </row>
    <row r="18" spans="2:2" x14ac:dyDescent="0.35">
      <c r="B18" s="8" t="str">
        <f>HYPERLINK("#'Contents'!A1", "Return to Contents")</f>
        <v>Return to Contents</v>
      </c>
    </row>
  </sheetData>
  <mergeCells count="1">
    <mergeCell ref="D2:I2"/>
  </mergeCells>
  <pageMargins left="0.7" right="0.7" top="0.75" bottom="0.75" header="0.3" footer="0.3"/>
  <pageSetup paperSize="9" orientation="portrait" horizontalDpi="300" verticalDpi="300"/>
  <drawing r:id="rId1"/>
</worksheet>
</file>

<file path=xl/worksheets/sheet3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500-000000000000}">
  <dimension ref="B2:BA18"/>
  <sheetViews>
    <sheetView showGridLines="0" workbookViewId="0">
      <pane xSplit="2" topLeftCell="AI1" activePane="topRight" state="frozen"/>
      <selection activeCell="B19" sqref="B19"/>
      <selection pane="topRight" activeCell="Z11" sqref="Z11"/>
    </sheetView>
  </sheetViews>
  <sheetFormatPr defaultColWidth="11.54296875" defaultRowHeight="14.5" x14ac:dyDescent="0.35"/>
  <cols>
    <col min="2" max="2" width="25.6328125" customWidth="1"/>
    <col min="3" max="5" width="10.6328125" customWidth="1"/>
    <col min="6" max="6" width="2.1796875" customWidth="1"/>
    <col min="7" max="12" width="10.6328125" customWidth="1"/>
    <col min="13" max="13" width="2.1796875" customWidth="1"/>
    <col min="14" max="15" width="10.6328125" customWidth="1"/>
    <col min="16" max="16" width="2.1796875" customWidth="1"/>
    <col min="17" max="31" width="10.6328125" customWidth="1"/>
    <col min="32" max="32" width="2.1796875" customWidth="1"/>
    <col min="33" max="38" width="10.6328125" customWidth="1"/>
    <col min="39" max="39" width="2.1796875" customWidth="1"/>
    <col min="40" max="42" width="10.6328125" customWidth="1"/>
    <col min="43" max="43" width="2.1796875" customWidth="1"/>
    <col min="44" max="46" width="10.6328125" customWidth="1"/>
    <col min="47" max="47" width="2.1796875" customWidth="1"/>
    <col min="48" max="50" width="10.6328125" customWidth="1"/>
    <col min="51" max="51" width="2.1796875" customWidth="1"/>
    <col min="52" max="53" width="10.6328125" customWidth="1"/>
    <col min="54" max="54" width="2.1796875" customWidth="1"/>
  </cols>
  <sheetData>
    <row r="2" spans="2:53" ht="40" customHeight="1" x14ac:dyDescent="0.35">
      <c r="D2" s="28" t="s">
        <v>194</v>
      </c>
      <c r="E2" s="24"/>
      <c r="F2" s="24"/>
      <c r="G2" s="24"/>
      <c r="H2" s="24"/>
      <c r="I2" s="24"/>
      <c r="J2" s="24"/>
      <c r="K2" s="24"/>
      <c r="L2" s="24"/>
      <c r="M2" s="24"/>
      <c r="N2" s="24"/>
      <c r="O2" s="24"/>
      <c r="P2" s="24"/>
      <c r="Q2" s="24"/>
      <c r="R2" s="24"/>
      <c r="S2" s="24"/>
      <c r="T2" s="24"/>
      <c r="U2" s="24"/>
      <c r="V2" s="24"/>
      <c r="W2" s="24"/>
      <c r="X2" s="24"/>
      <c r="Y2" s="24"/>
      <c r="Z2" s="24"/>
      <c r="AA2" s="24"/>
      <c r="AB2" s="24"/>
      <c r="AC2" s="24"/>
      <c r="AD2" s="24"/>
      <c r="AE2" s="24"/>
      <c r="AF2" s="24"/>
      <c r="AG2" s="24"/>
      <c r="AH2" s="24"/>
      <c r="AI2" s="24"/>
      <c r="AJ2" s="24"/>
      <c r="AK2" s="24"/>
      <c r="AL2" s="24"/>
      <c r="AM2" s="24"/>
      <c r="AN2" s="24"/>
      <c r="AO2" s="24"/>
      <c r="AP2" s="24"/>
      <c r="AQ2" s="24"/>
      <c r="AR2" s="24"/>
      <c r="AS2" s="24"/>
      <c r="AT2" s="24"/>
    </row>
    <row r="5" spans="2:53" ht="30" customHeight="1" x14ac:dyDescent="0.35">
      <c r="B5" s="15"/>
      <c r="C5" s="15"/>
      <c r="D5" s="27" t="s">
        <v>56</v>
      </c>
      <c r="E5" s="27"/>
      <c r="F5" s="15"/>
      <c r="G5" s="27" t="s">
        <v>57</v>
      </c>
      <c r="H5" s="27"/>
      <c r="I5" s="27"/>
      <c r="J5" s="27"/>
      <c r="K5" s="27"/>
      <c r="L5" s="27"/>
      <c r="M5" s="15"/>
      <c r="N5" s="27" t="s">
        <v>58</v>
      </c>
      <c r="O5" s="27"/>
      <c r="P5" s="15"/>
      <c r="Q5" s="27" t="s">
        <v>59</v>
      </c>
      <c r="R5" s="27"/>
      <c r="S5" s="27"/>
      <c r="T5" s="27"/>
      <c r="U5" s="27"/>
      <c r="V5" s="27"/>
      <c r="W5" s="27"/>
      <c r="X5" s="27"/>
      <c r="Y5" s="27"/>
      <c r="Z5" s="27"/>
      <c r="AA5" s="27"/>
      <c r="AB5" s="27"/>
      <c r="AC5" s="27"/>
      <c r="AD5" s="27"/>
      <c r="AE5" s="27"/>
      <c r="AF5" s="15"/>
      <c r="AG5" s="27" t="s">
        <v>60</v>
      </c>
      <c r="AH5" s="27"/>
      <c r="AI5" s="27"/>
      <c r="AJ5" s="27"/>
      <c r="AK5" s="27"/>
      <c r="AL5" s="27"/>
      <c r="AM5" s="15"/>
      <c r="AN5" s="27" t="s">
        <v>61</v>
      </c>
      <c r="AO5" s="27"/>
      <c r="AP5" s="27"/>
      <c r="AQ5" s="15"/>
      <c r="AR5" s="27" t="s">
        <v>62</v>
      </c>
      <c r="AS5" s="27"/>
      <c r="AT5" s="27"/>
      <c r="AU5" s="15"/>
      <c r="AV5" s="27" t="s">
        <v>63</v>
      </c>
      <c r="AW5" s="27"/>
      <c r="AX5" s="27"/>
      <c r="AY5" s="15"/>
      <c r="AZ5" s="27" t="s">
        <v>64</v>
      </c>
      <c r="BA5" s="27"/>
    </row>
    <row r="6" spans="2:53" ht="33" customHeight="1" x14ac:dyDescent="0.35">
      <c r="B6" t="s">
        <v>13</v>
      </c>
      <c r="C6" s="9" t="s">
        <v>14</v>
      </c>
      <c r="D6" s="12" t="s">
        <v>15</v>
      </c>
      <c r="E6" s="12" t="s">
        <v>16</v>
      </c>
      <c r="G6" s="12" t="s">
        <v>19</v>
      </c>
      <c r="H6" s="12" t="s">
        <v>20</v>
      </c>
      <c r="I6" s="12" t="s">
        <v>21</v>
      </c>
      <c r="J6" s="12" t="s">
        <v>22</v>
      </c>
      <c r="K6" s="12" t="s">
        <v>23</v>
      </c>
      <c r="L6" s="12" t="s">
        <v>24</v>
      </c>
      <c r="N6" s="12" t="s">
        <v>25</v>
      </c>
      <c r="O6" s="12" t="s">
        <v>26</v>
      </c>
      <c r="Q6" s="12" t="s">
        <v>27</v>
      </c>
      <c r="R6" s="12" t="s">
        <v>28</v>
      </c>
      <c r="S6" s="12" t="s">
        <v>29</v>
      </c>
      <c r="T6" s="12" t="s">
        <v>30</v>
      </c>
      <c r="U6" s="12" t="s">
        <v>31</v>
      </c>
      <c r="V6" s="12" t="s">
        <v>32</v>
      </c>
      <c r="W6" s="12" t="s">
        <v>33</v>
      </c>
      <c r="X6" s="12" t="s">
        <v>34</v>
      </c>
      <c r="Y6" s="12" t="s">
        <v>35</v>
      </c>
      <c r="Z6" s="12" t="s">
        <v>36</v>
      </c>
      <c r="AA6" s="12" t="s">
        <v>37</v>
      </c>
      <c r="AB6" s="12" t="s">
        <v>38</v>
      </c>
      <c r="AC6" s="12" t="s">
        <v>39</v>
      </c>
      <c r="AD6" s="12" t="s">
        <v>40</v>
      </c>
      <c r="AE6" s="12" t="s">
        <v>41</v>
      </c>
      <c r="AG6" s="12" t="s">
        <v>42</v>
      </c>
      <c r="AH6" s="12" t="s">
        <v>43</v>
      </c>
      <c r="AI6" s="12" t="s">
        <v>44</v>
      </c>
      <c r="AJ6" s="12" t="s">
        <v>45</v>
      </c>
      <c r="AK6" s="12" t="s">
        <v>46</v>
      </c>
      <c r="AL6" s="12" t="s">
        <v>47</v>
      </c>
      <c r="AN6" s="12" t="s">
        <v>48</v>
      </c>
      <c r="AO6" s="12" t="s">
        <v>49</v>
      </c>
      <c r="AP6" s="12" t="s">
        <v>50</v>
      </c>
      <c r="AR6" s="12" t="s">
        <v>51</v>
      </c>
      <c r="AS6" s="12" t="s">
        <v>52</v>
      </c>
      <c r="AT6" s="12" t="s">
        <v>53</v>
      </c>
      <c r="AV6" s="12" t="s">
        <v>51</v>
      </c>
      <c r="AW6" s="12" t="s">
        <v>52</v>
      </c>
      <c r="AX6" s="12" t="s">
        <v>53</v>
      </c>
      <c r="AZ6" s="12" t="s">
        <v>54</v>
      </c>
      <c r="BA6" s="12" t="s">
        <v>55</v>
      </c>
    </row>
    <row r="7" spans="2:53" ht="30" customHeight="1" x14ac:dyDescent="0.35">
      <c r="B7" s="10" t="s">
        <v>17</v>
      </c>
      <c r="C7" s="10">
        <v>2053</v>
      </c>
      <c r="D7" s="10">
        <v>938</v>
      </c>
      <c r="E7" s="10">
        <v>1112</v>
      </c>
      <c r="F7" s="10"/>
      <c r="G7" s="10">
        <v>192</v>
      </c>
      <c r="H7" s="10">
        <v>236</v>
      </c>
      <c r="I7" s="10">
        <v>325</v>
      </c>
      <c r="J7" s="10">
        <v>380</v>
      </c>
      <c r="K7" s="10">
        <v>348</v>
      </c>
      <c r="L7" s="10">
        <v>572</v>
      </c>
      <c r="M7" s="10"/>
      <c r="N7" s="10">
        <v>1161</v>
      </c>
      <c r="O7" s="10">
        <v>892</v>
      </c>
      <c r="P7" s="10"/>
      <c r="Q7" s="10">
        <v>175</v>
      </c>
      <c r="R7" s="10">
        <v>152</v>
      </c>
      <c r="S7" s="10">
        <v>180</v>
      </c>
      <c r="T7" s="10">
        <v>273</v>
      </c>
      <c r="U7" s="10">
        <v>217</v>
      </c>
      <c r="V7" s="10">
        <v>227</v>
      </c>
      <c r="W7" s="10">
        <v>175</v>
      </c>
      <c r="X7" s="10">
        <v>143</v>
      </c>
      <c r="Y7" s="10">
        <v>108</v>
      </c>
      <c r="Z7" s="10">
        <v>153</v>
      </c>
      <c r="AA7" s="10">
        <v>79</v>
      </c>
      <c r="AB7" s="10">
        <v>54</v>
      </c>
      <c r="AC7" s="10">
        <v>25</v>
      </c>
      <c r="AD7" s="10">
        <v>17</v>
      </c>
      <c r="AE7" s="10">
        <v>34</v>
      </c>
      <c r="AF7" s="10"/>
      <c r="AG7" s="10">
        <v>204</v>
      </c>
      <c r="AH7" s="10">
        <v>344</v>
      </c>
      <c r="AI7" s="10">
        <v>158</v>
      </c>
      <c r="AJ7" s="10">
        <v>186</v>
      </c>
      <c r="AK7" s="10">
        <v>197</v>
      </c>
      <c r="AL7" s="10">
        <v>511</v>
      </c>
      <c r="AM7" s="10"/>
      <c r="AN7" s="10">
        <v>571</v>
      </c>
      <c r="AO7" s="10">
        <v>447</v>
      </c>
      <c r="AP7" s="10">
        <v>778</v>
      </c>
      <c r="AQ7" s="10"/>
      <c r="AR7" s="10">
        <v>150</v>
      </c>
      <c r="AS7" s="10">
        <v>698</v>
      </c>
      <c r="AT7" s="10">
        <v>1093</v>
      </c>
      <c r="AU7" s="10"/>
      <c r="AV7" s="10">
        <v>166</v>
      </c>
      <c r="AW7" s="10">
        <v>999</v>
      </c>
      <c r="AX7" s="10">
        <v>770</v>
      </c>
      <c r="AY7" s="10"/>
      <c r="AZ7" s="10">
        <v>1177</v>
      </c>
      <c r="BA7" s="10">
        <v>876</v>
      </c>
    </row>
    <row r="8" spans="2:53" ht="30" customHeight="1" x14ac:dyDescent="0.35">
      <c r="B8" s="11" t="s">
        <v>18</v>
      </c>
      <c r="C8" s="11">
        <v>2053</v>
      </c>
      <c r="D8" s="11">
        <v>974</v>
      </c>
      <c r="E8" s="11">
        <v>1075</v>
      </c>
      <c r="F8" s="11"/>
      <c r="G8" s="11">
        <v>212</v>
      </c>
      <c r="H8" s="11">
        <v>302</v>
      </c>
      <c r="I8" s="11">
        <v>326</v>
      </c>
      <c r="J8" s="11">
        <v>348</v>
      </c>
      <c r="K8" s="11">
        <v>329</v>
      </c>
      <c r="L8" s="11">
        <v>535</v>
      </c>
      <c r="M8" s="11"/>
      <c r="N8" s="11">
        <v>815</v>
      </c>
      <c r="O8" s="11">
        <v>1238</v>
      </c>
      <c r="P8" s="11"/>
      <c r="Q8" s="11">
        <v>198</v>
      </c>
      <c r="R8" s="11">
        <v>168</v>
      </c>
      <c r="S8" s="11">
        <v>195</v>
      </c>
      <c r="T8" s="11">
        <v>305</v>
      </c>
      <c r="U8" s="11">
        <v>213</v>
      </c>
      <c r="V8" s="11">
        <v>216</v>
      </c>
      <c r="W8" s="11">
        <v>164</v>
      </c>
      <c r="X8" s="11">
        <v>141</v>
      </c>
      <c r="Y8" s="11">
        <v>99</v>
      </c>
      <c r="Z8" s="11">
        <v>138</v>
      </c>
      <c r="AA8" s="11">
        <v>69</v>
      </c>
      <c r="AB8" s="11">
        <v>45</v>
      </c>
      <c r="AC8" s="11">
        <v>22</v>
      </c>
      <c r="AD8" s="11">
        <v>15</v>
      </c>
      <c r="AE8" s="11">
        <v>27</v>
      </c>
      <c r="AF8" s="11"/>
      <c r="AG8" s="11">
        <v>192</v>
      </c>
      <c r="AH8" s="11">
        <v>330</v>
      </c>
      <c r="AI8" s="11">
        <v>179</v>
      </c>
      <c r="AJ8" s="11">
        <v>173</v>
      </c>
      <c r="AK8" s="11">
        <v>196</v>
      </c>
      <c r="AL8" s="11">
        <v>533</v>
      </c>
      <c r="AM8" s="11"/>
      <c r="AN8" s="11">
        <v>569</v>
      </c>
      <c r="AO8" s="11">
        <v>467</v>
      </c>
      <c r="AP8" s="11">
        <v>751</v>
      </c>
      <c r="AQ8" s="11"/>
      <c r="AR8" s="11">
        <v>162</v>
      </c>
      <c r="AS8" s="11">
        <v>689</v>
      </c>
      <c r="AT8" s="11">
        <v>1078</v>
      </c>
      <c r="AU8" s="11"/>
      <c r="AV8" s="11">
        <v>182</v>
      </c>
      <c r="AW8" s="11">
        <v>976</v>
      </c>
      <c r="AX8" s="11">
        <v>765</v>
      </c>
      <c r="AY8" s="11"/>
      <c r="AZ8" s="11">
        <v>1171</v>
      </c>
      <c r="BA8" s="11">
        <v>882</v>
      </c>
    </row>
    <row r="9" spans="2:53" x14ac:dyDescent="0.35">
      <c r="B9" s="18" t="s">
        <v>188</v>
      </c>
      <c r="C9" s="17">
        <v>0.128493192982508</v>
      </c>
      <c r="D9" s="17">
        <v>0.12850000244413201</v>
      </c>
      <c r="E9" s="17">
        <v>0.12838409350587399</v>
      </c>
      <c r="F9" s="17"/>
      <c r="G9" s="17">
        <v>8.5838214801852303E-2</v>
      </c>
      <c r="H9" s="17">
        <v>6.7437963258820802E-2</v>
      </c>
      <c r="I9" s="17">
        <v>0.13354032427114801</v>
      </c>
      <c r="J9" s="17">
        <v>0.10662200910372401</v>
      </c>
      <c r="K9" s="17">
        <v>0.17320953517243401</v>
      </c>
      <c r="L9" s="17">
        <v>0.163510243122544</v>
      </c>
      <c r="M9" s="17"/>
      <c r="N9" s="17">
        <v>0.12131612323475501</v>
      </c>
      <c r="O9" s="17">
        <v>0.13321800067142101</v>
      </c>
      <c r="P9" s="17"/>
      <c r="Q9" s="17">
        <v>0.116024858352148</v>
      </c>
      <c r="R9" s="17">
        <v>0.107436331413078</v>
      </c>
      <c r="S9" s="17">
        <v>0.125584269440951</v>
      </c>
      <c r="T9" s="17">
        <v>0.144418768372092</v>
      </c>
      <c r="U9" s="17">
        <v>0.133992082218644</v>
      </c>
      <c r="V9" s="17">
        <v>0.15468159153823099</v>
      </c>
      <c r="W9" s="17">
        <v>0.120088630481681</v>
      </c>
      <c r="X9" s="17">
        <v>0.15646353639178701</v>
      </c>
      <c r="Y9" s="17">
        <v>5.9873413674129301E-2</v>
      </c>
      <c r="Z9" s="17">
        <v>0.13598507644136201</v>
      </c>
      <c r="AA9" s="17">
        <v>0.13728755974572199</v>
      </c>
      <c r="AB9" s="17">
        <v>5.1890355593170297E-2</v>
      </c>
      <c r="AC9" s="17">
        <v>0.14333200680135499</v>
      </c>
      <c r="AD9" s="17">
        <v>0.16201317015300501</v>
      </c>
      <c r="AE9" s="17">
        <v>9.1172252263119702E-2</v>
      </c>
      <c r="AF9" s="17"/>
      <c r="AG9" s="17">
        <v>0.115985106352511</v>
      </c>
      <c r="AH9" s="17">
        <v>0.20056652253790999</v>
      </c>
      <c r="AI9" s="17">
        <v>0.110595476120407</v>
      </c>
      <c r="AJ9" s="17">
        <v>8.8870776573579502E-2</v>
      </c>
      <c r="AK9" s="17">
        <v>0.124064773178342</v>
      </c>
      <c r="AL9" s="17">
        <v>0.12508009225422301</v>
      </c>
      <c r="AM9" s="17"/>
      <c r="AN9" s="17">
        <v>8.6061842944472902E-2</v>
      </c>
      <c r="AO9" s="17">
        <v>9.3147367514856499E-2</v>
      </c>
      <c r="AP9" s="17">
        <v>0.17422529074884099</v>
      </c>
      <c r="AQ9" s="17"/>
      <c r="AR9" s="17">
        <v>0.105759503828618</v>
      </c>
      <c r="AS9" s="17">
        <v>0.103993201360775</v>
      </c>
      <c r="AT9" s="17">
        <v>0.15694930623984099</v>
      </c>
      <c r="AU9" s="17"/>
      <c r="AV9" s="17">
        <v>0.15765606255784601</v>
      </c>
      <c r="AW9" s="17">
        <v>0.11817392016329401</v>
      </c>
      <c r="AX9" s="17">
        <v>0.14490196531063201</v>
      </c>
      <c r="AY9" s="17"/>
      <c r="AZ9" s="17">
        <v>0.11749808498977</v>
      </c>
      <c r="BA9" s="17">
        <v>0.143082288540687</v>
      </c>
    </row>
    <row r="10" spans="2:53" x14ac:dyDescent="0.35">
      <c r="B10" s="18" t="s">
        <v>189</v>
      </c>
      <c r="C10" s="17">
        <v>0.139365786761075</v>
      </c>
      <c r="D10" s="17">
        <v>0.136378552551119</v>
      </c>
      <c r="E10" s="17">
        <v>0.14257047209316101</v>
      </c>
      <c r="F10" s="17"/>
      <c r="G10" s="17">
        <v>0.145187557903767</v>
      </c>
      <c r="H10" s="17">
        <v>0.222493216626757</v>
      </c>
      <c r="I10" s="17">
        <v>0.13826578586784499</v>
      </c>
      <c r="J10" s="17">
        <v>0.11910866248749</v>
      </c>
      <c r="K10" s="17">
        <v>0.13087295407624899</v>
      </c>
      <c r="L10" s="17">
        <v>0.109206507930813</v>
      </c>
      <c r="M10" s="17"/>
      <c r="N10" s="17">
        <v>0.14091643032160001</v>
      </c>
      <c r="O10" s="17">
        <v>0.13834496727972301</v>
      </c>
      <c r="P10" s="17"/>
      <c r="Q10" s="17">
        <v>0.16256638640996199</v>
      </c>
      <c r="R10" s="17">
        <v>0.171001609124382</v>
      </c>
      <c r="S10" s="17">
        <v>6.2319254171743103E-2</v>
      </c>
      <c r="T10" s="17">
        <v>0.158154311961133</v>
      </c>
      <c r="U10" s="17">
        <v>9.8049591405804506E-2</v>
      </c>
      <c r="V10" s="17">
        <v>0.14789280536975799</v>
      </c>
      <c r="W10" s="17">
        <v>0.17135653348931201</v>
      </c>
      <c r="X10" s="17">
        <v>0.16632740136680099</v>
      </c>
      <c r="Y10" s="17">
        <v>0.13201064757362299</v>
      </c>
      <c r="Z10" s="17">
        <v>0.14767861321001099</v>
      </c>
      <c r="AA10" s="17">
        <v>0.105983825047768</v>
      </c>
      <c r="AB10" s="17">
        <v>0.10519336665868501</v>
      </c>
      <c r="AC10" s="17">
        <v>0.17799678415279099</v>
      </c>
      <c r="AD10" s="17">
        <v>0.20401388395865999</v>
      </c>
      <c r="AE10" s="17">
        <v>0.146653131078754</v>
      </c>
      <c r="AF10" s="17"/>
      <c r="AG10" s="17">
        <v>0.15907940380753099</v>
      </c>
      <c r="AH10" s="17">
        <v>0.10919863525593999</v>
      </c>
      <c r="AI10" s="17">
        <v>0.17474941977140601</v>
      </c>
      <c r="AJ10" s="17">
        <v>0.16913422607082501</v>
      </c>
      <c r="AK10" s="17">
        <v>0.106213510022258</v>
      </c>
      <c r="AL10" s="17">
        <v>0.13656805025621699</v>
      </c>
      <c r="AM10" s="17"/>
      <c r="AN10" s="17">
        <v>0.160602050458929</v>
      </c>
      <c r="AO10" s="17">
        <v>0.15051653805919701</v>
      </c>
      <c r="AP10" s="17">
        <v>0.123677494776167</v>
      </c>
      <c r="AQ10" s="17"/>
      <c r="AR10" s="17">
        <v>0.10255614407805</v>
      </c>
      <c r="AS10" s="17">
        <v>0.13826948837769801</v>
      </c>
      <c r="AT10" s="17">
        <v>0.14789503393681599</v>
      </c>
      <c r="AU10" s="17"/>
      <c r="AV10" s="17">
        <v>8.3803351474130303E-2</v>
      </c>
      <c r="AW10" s="17">
        <v>0.15000581368152399</v>
      </c>
      <c r="AX10" s="17">
        <v>0.13839061600084801</v>
      </c>
      <c r="AY10" s="17"/>
      <c r="AZ10" s="17">
        <v>0.14154875205002199</v>
      </c>
      <c r="BA10" s="17">
        <v>0.13646927230922501</v>
      </c>
    </row>
    <row r="11" spans="2:53" x14ac:dyDescent="0.35">
      <c r="B11" s="18" t="s">
        <v>190</v>
      </c>
      <c r="C11" s="17">
        <v>0.24640494164273199</v>
      </c>
      <c r="D11" s="17">
        <v>0.241772091861161</v>
      </c>
      <c r="E11" s="17">
        <v>0.25005849474798097</v>
      </c>
      <c r="F11" s="17"/>
      <c r="G11" s="17">
        <v>0.24584411680705801</v>
      </c>
      <c r="H11" s="17">
        <v>0.25454060726717898</v>
      </c>
      <c r="I11" s="17">
        <v>0.29959180454415801</v>
      </c>
      <c r="J11" s="17">
        <v>0.25506206449604102</v>
      </c>
      <c r="K11" s="17">
        <v>0.21685209530879401</v>
      </c>
      <c r="L11" s="17">
        <v>0.22223971077023599</v>
      </c>
      <c r="M11" s="17"/>
      <c r="N11" s="17">
        <v>0.247466880895368</v>
      </c>
      <c r="O11" s="17">
        <v>0.245705845922285</v>
      </c>
      <c r="P11" s="17"/>
      <c r="Q11" s="17">
        <v>0.22845774380199901</v>
      </c>
      <c r="R11" s="17">
        <v>0.22556628577506699</v>
      </c>
      <c r="S11" s="17">
        <v>0.33601322133109202</v>
      </c>
      <c r="T11" s="17">
        <v>0.18621953584314799</v>
      </c>
      <c r="U11" s="17">
        <v>0.26736577712766102</v>
      </c>
      <c r="V11" s="17">
        <v>0.261554242644082</v>
      </c>
      <c r="W11" s="17">
        <v>0.19393018201967899</v>
      </c>
      <c r="X11" s="17">
        <v>0.26373117665714702</v>
      </c>
      <c r="Y11" s="17">
        <v>0.26779079048751098</v>
      </c>
      <c r="Z11" s="17">
        <v>0.21404087130698801</v>
      </c>
      <c r="AA11" s="17">
        <v>0.20380400233072901</v>
      </c>
      <c r="AB11" s="17">
        <v>0.40054541110351199</v>
      </c>
      <c r="AC11" s="17">
        <v>0.24405135644402601</v>
      </c>
      <c r="AD11" s="17">
        <v>0.196437817268211</v>
      </c>
      <c r="AE11" s="17">
        <v>0.285390977483444</v>
      </c>
      <c r="AF11" s="17"/>
      <c r="AG11" s="17">
        <v>0.193681898853614</v>
      </c>
      <c r="AH11" s="17">
        <v>0.16052579977428399</v>
      </c>
      <c r="AI11" s="17">
        <v>0.22030260637287999</v>
      </c>
      <c r="AJ11" s="17">
        <v>0.25220775953619901</v>
      </c>
      <c r="AK11" s="17">
        <v>0.20812781176601999</v>
      </c>
      <c r="AL11" s="17">
        <v>0.29472014428524801</v>
      </c>
      <c r="AM11" s="17"/>
      <c r="AN11" s="17">
        <v>0.27500443729433299</v>
      </c>
      <c r="AO11" s="17">
        <v>0.26731431994999399</v>
      </c>
      <c r="AP11" s="17">
        <v>0.17818998082863599</v>
      </c>
      <c r="AQ11" s="17"/>
      <c r="AR11" s="17">
        <v>0.16730098486681899</v>
      </c>
      <c r="AS11" s="17">
        <v>0.24972545184446501</v>
      </c>
      <c r="AT11" s="17">
        <v>0.23388581429472999</v>
      </c>
      <c r="AU11" s="17"/>
      <c r="AV11" s="17">
        <v>0.18957388570469499</v>
      </c>
      <c r="AW11" s="17">
        <v>0.24797040047649199</v>
      </c>
      <c r="AX11" s="17">
        <v>0.222994715352024</v>
      </c>
      <c r="AY11" s="17"/>
      <c r="AZ11" s="17">
        <v>0.24494601460491899</v>
      </c>
      <c r="BA11" s="17">
        <v>0.24834075036613301</v>
      </c>
    </row>
    <row r="12" spans="2:53" x14ac:dyDescent="0.35">
      <c r="B12" s="18" t="s">
        <v>191</v>
      </c>
      <c r="C12" s="17">
        <v>0.28194434378921002</v>
      </c>
      <c r="D12" s="17">
        <v>0.30114210895597598</v>
      </c>
      <c r="E12" s="17">
        <v>0.26556009759681198</v>
      </c>
      <c r="F12" s="17"/>
      <c r="G12" s="17">
        <v>0.40474681188933398</v>
      </c>
      <c r="H12" s="17">
        <v>0.28501087161548</v>
      </c>
      <c r="I12" s="17">
        <v>0.25282477593573499</v>
      </c>
      <c r="J12" s="17">
        <v>0.29531431958571402</v>
      </c>
      <c r="K12" s="17">
        <v>0.25402544240101599</v>
      </c>
      <c r="L12" s="17">
        <v>0.25774438450190901</v>
      </c>
      <c r="M12" s="17"/>
      <c r="N12" s="17">
        <v>0.289245360822453</v>
      </c>
      <c r="O12" s="17">
        <v>0.27713793913829499</v>
      </c>
      <c r="P12" s="17"/>
      <c r="Q12" s="17">
        <v>0.28977571884394498</v>
      </c>
      <c r="R12" s="17">
        <v>0.31536509107722199</v>
      </c>
      <c r="S12" s="17">
        <v>0.24328455629275</v>
      </c>
      <c r="T12" s="17">
        <v>0.32395889853901899</v>
      </c>
      <c r="U12" s="17">
        <v>0.27678473221093802</v>
      </c>
      <c r="V12" s="17">
        <v>0.23999215198886201</v>
      </c>
      <c r="W12" s="17">
        <v>0.29077006929678501</v>
      </c>
      <c r="X12" s="17">
        <v>0.27683681565000301</v>
      </c>
      <c r="Y12" s="17">
        <v>0.29893147429786798</v>
      </c>
      <c r="Z12" s="17">
        <v>0.29535774022311601</v>
      </c>
      <c r="AA12" s="17">
        <v>0.26809820133893297</v>
      </c>
      <c r="AB12" s="17">
        <v>0.29025648244200403</v>
      </c>
      <c r="AC12" s="17">
        <v>0.304527051116811</v>
      </c>
      <c r="AD12" s="17">
        <v>0.26317789276613102</v>
      </c>
      <c r="AE12" s="17">
        <v>0.24888167558427801</v>
      </c>
      <c r="AF12" s="17"/>
      <c r="AG12" s="17">
        <v>0.28207314816777401</v>
      </c>
      <c r="AH12" s="17">
        <v>0.23351601010474399</v>
      </c>
      <c r="AI12" s="17">
        <v>0.37781958842268298</v>
      </c>
      <c r="AJ12" s="17">
        <v>0.30188061544714501</v>
      </c>
      <c r="AK12" s="17">
        <v>0.30797673754369598</v>
      </c>
      <c r="AL12" s="17">
        <v>0.25880537287035299</v>
      </c>
      <c r="AM12" s="17"/>
      <c r="AN12" s="17">
        <v>0.29623379075253897</v>
      </c>
      <c r="AO12" s="17">
        <v>0.33233768420890097</v>
      </c>
      <c r="AP12" s="17">
        <v>0.25884895119986201</v>
      </c>
      <c r="AQ12" s="17"/>
      <c r="AR12" s="17">
        <v>0.417578078950264</v>
      </c>
      <c r="AS12" s="17">
        <v>0.31064251956759598</v>
      </c>
      <c r="AT12" s="17">
        <v>0.244315282046419</v>
      </c>
      <c r="AU12" s="17"/>
      <c r="AV12" s="17">
        <v>0.31809337054759901</v>
      </c>
      <c r="AW12" s="17">
        <v>0.28911608939156203</v>
      </c>
      <c r="AX12" s="17">
        <v>0.27062396773290398</v>
      </c>
      <c r="AY12" s="17"/>
      <c r="AZ12" s="17">
        <v>0.294649148292076</v>
      </c>
      <c r="BA12" s="17">
        <v>0.26508670063893602</v>
      </c>
    </row>
    <row r="13" spans="2:53" x14ac:dyDescent="0.35">
      <c r="B13" s="18" t="s">
        <v>192</v>
      </c>
      <c r="C13" s="19">
        <v>0.20379173482447399</v>
      </c>
      <c r="D13" s="19">
        <v>0.19220724418761301</v>
      </c>
      <c r="E13" s="19">
        <v>0.21342684205617199</v>
      </c>
      <c r="F13" s="19"/>
      <c r="G13" s="19">
        <v>0.118383298597989</v>
      </c>
      <c r="H13" s="19">
        <v>0.17051734123176299</v>
      </c>
      <c r="I13" s="19">
        <v>0.17577730938111499</v>
      </c>
      <c r="J13" s="19">
        <v>0.223892944327031</v>
      </c>
      <c r="K13" s="19">
        <v>0.225039973041507</v>
      </c>
      <c r="L13" s="19">
        <v>0.24729915367449801</v>
      </c>
      <c r="M13" s="19"/>
      <c r="N13" s="19">
        <v>0.201055204725825</v>
      </c>
      <c r="O13" s="19">
        <v>0.205593246988276</v>
      </c>
      <c r="P13" s="19"/>
      <c r="Q13" s="19">
        <v>0.203175292591945</v>
      </c>
      <c r="R13" s="19">
        <v>0.180630682610251</v>
      </c>
      <c r="S13" s="19">
        <v>0.23279869876346401</v>
      </c>
      <c r="T13" s="19">
        <v>0.187248485284609</v>
      </c>
      <c r="U13" s="19">
        <v>0.22380781703695299</v>
      </c>
      <c r="V13" s="19">
        <v>0.195879208459068</v>
      </c>
      <c r="W13" s="19">
        <v>0.22385458471254399</v>
      </c>
      <c r="X13" s="19">
        <v>0.136641069934262</v>
      </c>
      <c r="Y13" s="19">
        <v>0.241393673966869</v>
      </c>
      <c r="Z13" s="19">
        <v>0.206937698818524</v>
      </c>
      <c r="AA13" s="19">
        <v>0.28482641153684901</v>
      </c>
      <c r="AB13" s="19">
        <v>0.15211438420262899</v>
      </c>
      <c r="AC13" s="19">
        <v>0.13009280148501801</v>
      </c>
      <c r="AD13" s="19">
        <v>0.17435723585399299</v>
      </c>
      <c r="AE13" s="19">
        <v>0.22790196359040499</v>
      </c>
      <c r="AF13" s="19"/>
      <c r="AG13" s="19">
        <v>0.24918044281856999</v>
      </c>
      <c r="AH13" s="19">
        <v>0.29619303232712102</v>
      </c>
      <c r="AI13" s="19">
        <v>0.116532909312624</v>
      </c>
      <c r="AJ13" s="19">
        <v>0.187906622372251</v>
      </c>
      <c r="AK13" s="19">
        <v>0.25361716748968399</v>
      </c>
      <c r="AL13" s="19">
        <v>0.184826340333959</v>
      </c>
      <c r="AM13" s="19"/>
      <c r="AN13" s="19">
        <v>0.18209787854972601</v>
      </c>
      <c r="AO13" s="19">
        <v>0.15668409026705199</v>
      </c>
      <c r="AP13" s="19">
        <v>0.26505828244649399</v>
      </c>
      <c r="AQ13" s="19"/>
      <c r="AR13" s="19">
        <v>0.20680528827625</v>
      </c>
      <c r="AS13" s="19">
        <v>0.197369338849466</v>
      </c>
      <c r="AT13" s="19">
        <v>0.216954563482194</v>
      </c>
      <c r="AU13" s="19"/>
      <c r="AV13" s="19">
        <v>0.25087332971573101</v>
      </c>
      <c r="AW13" s="19">
        <v>0.19473377628712801</v>
      </c>
      <c r="AX13" s="19">
        <v>0.22308873560359299</v>
      </c>
      <c r="AY13" s="19"/>
      <c r="AZ13" s="19">
        <v>0.201358000063212</v>
      </c>
      <c r="BA13" s="19">
        <v>0.20702098814501901</v>
      </c>
    </row>
    <row r="14" spans="2:53" x14ac:dyDescent="0.35">
      <c r="B14" s="16"/>
    </row>
    <row r="15" spans="2:53" x14ac:dyDescent="0.35">
      <c r="B15" t="s">
        <v>87</v>
      </c>
    </row>
    <row r="16" spans="2:53" x14ac:dyDescent="0.35">
      <c r="B16" t="s">
        <v>88</v>
      </c>
    </row>
    <row r="18" spans="2:2" x14ac:dyDescent="0.35">
      <c r="B18" s="8" t="str">
        <f>HYPERLINK("#'Contents'!A1", "Return to Contents")</f>
        <v>Return to Contents</v>
      </c>
    </row>
  </sheetData>
  <mergeCells count="10">
    <mergeCell ref="AN5:AP5"/>
    <mergeCell ref="AR5:AT5"/>
    <mergeCell ref="AV5:AX5"/>
    <mergeCell ref="AZ5:BA5"/>
    <mergeCell ref="D2:AT2"/>
    <mergeCell ref="D5:E5"/>
    <mergeCell ref="G5:L5"/>
    <mergeCell ref="N5:O5"/>
    <mergeCell ref="Q5:AE5"/>
    <mergeCell ref="AG5:AL5"/>
  </mergeCells>
  <pageMargins left="0.7" right="0.7" top="0.75" bottom="0.75" header="0.3" footer="0.3"/>
  <pageSetup paperSize="9" orientation="portrait" horizontalDpi="300" verticalDpi="300"/>
  <drawing r:id="rId1"/>
</worksheet>
</file>

<file path=xl/worksheets/sheet3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600-000000000000}">
  <dimension ref="B2:BA18"/>
  <sheetViews>
    <sheetView showGridLines="0" workbookViewId="0">
      <pane xSplit="2" topLeftCell="Q1" activePane="topRight" state="frozen"/>
      <selection activeCell="B19" sqref="B19"/>
      <selection pane="topRight" activeCell="Y6" sqref="Y6:AE8"/>
    </sheetView>
  </sheetViews>
  <sheetFormatPr defaultColWidth="11.54296875" defaultRowHeight="14.5" x14ac:dyDescent="0.35"/>
  <cols>
    <col min="2" max="2" width="25.6328125" customWidth="1"/>
    <col min="3" max="5" width="10.6328125" customWidth="1"/>
    <col min="6" max="6" width="2.1796875" customWidth="1"/>
    <col min="7" max="12" width="10.6328125" customWidth="1"/>
    <col min="13" max="13" width="2.1796875" customWidth="1"/>
    <col min="14" max="15" width="10.6328125" customWidth="1"/>
    <col min="16" max="16" width="2.1796875" customWidth="1"/>
    <col min="17" max="31" width="10.6328125" customWidth="1"/>
    <col min="32" max="32" width="2.1796875" customWidth="1"/>
    <col min="33" max="38" width="10.6328125" customWidth="1"/>
    <col min="39" max="39" width="2.1796875" customWidth="1"/>
    <col min="40" max="42" width="10.6328125" customWidth="1"/>
    <col min="43" max="43" width="2.1796875" customWidth="1"/>
    <col min="44" max="46" width="10.6328125" customWidth="1"/>
    <col min="47" max="47" width="2.1796875" customWidth="1"/>
    <col min="48" max="50" width="10.6328125" customWidth="1"/>
    <col min="51" max="51" width="2.1796875" customWidth="1"/>
    <col min="52" max="53" width="10.6328125" customWidth="1"/>
    <col min="54" max="54" width="2.1796875" customWidth="1"/>
  </cols>
  <sheetData>
    <row r="2" spans="2:53" ht="40" customHeight="1" x14ac:dyDescent="0.35">
      <c r="D2" s="28" t="s">
        <v>195</v>
      </c>
      <c r="E2" s="24"/>
      <c r="F2" s="24"/>
      <c r="G2" s="24"/>
      <c r="H2" s="24"/>
      <c r="I2" s="24"/>
      <c r="J2" s="24"/>
      <c r="K2" s="24"/>
      <c r="L2" s="24"/>
      <c r="M2" s="24"/>
      <c r="N2" s="24"/>
      <c r="O2" s="24"/>
      <c r="P2" s="24"/>
      <c r="Q2" s="24"/>
      <c r="R2" s="24"/>
      <c r="S2" s="24"/>
      <c r="T2" s="24"/>
      <c r="U2" s="24"/>
      <c r="V2" s="24"/>
      <c r="W2" s="24"/>
      <c r="X2" s="24"/>
      <c r="Y2" s="24"/>
      <c r="Z2" s="24"/>
      <c r="AA2" s="24"/>
      <c r="AB2" s="24"/>
      <c r="AC2" s="24"/>
      <c r="AD2" s="24"/>
      <c r="AE2" s="24"/>
      <c r="AF2" s="24"/>
      <c r="AG2" s="24"/>
      <c r="AH2" s="24"/>
      <c r="AI2" s="24"/>
      <c r="AJ2" s="24"/>
      <c r="AK2" s="24"/>
      <c r="AL2" s="24"/>
      <c r="AM2" s="24"/>
      <c r="AN2" s="24"/>
      <c r="AO2" s="24"/>
      <c r="AP2" s="24"/>
      <c r="AQ2" s="24"/>
      <c r="AR2" s="24"/>
      <c r="AS2" s="24"/>
      <c r="AT2" s="24"/>
    </row>
    <row r="5" spans="2:53" ht="30" customHeight="1" x14ac:dyDescent="0.35">
      <c r="B5" s="15"/>
      <c r="C5" s="15"/>
      <c r="D5" s="27" t="s">
        <v>56</v>
      </c>
      <c r="E5" s="27"/>
      <c r="F5" s="15"/>
      <c r="G5" s="27" t="s">
        <v>57</v>
      </c>
      <c r="H5" s="27"/>
      <c r="I5" s="27"/>
      <c r="J5" s="27"/>
      <c r="K5" s="27"/>
      <c r="L5" s="27"/>
      <c r="M5" s="15"/>
      <c r="N5" s="27" t="s">
        <v>58</v>
      </c>
      <c r="O5" s="27"/>
      <c r="P5" s="15"/>
      <c r="Q5" s="27" t="s">
        <v>59</v>
      </c>
      <c r="R5" s="27"/>
      <c r="S5" s="27"/>
      <c r="T5" s="27"/>
      <c r="U5" s="27"/>
      <c r="V5" s="27"/>
      <c r="W5" s="27"/>
      <c r="X5" s="27"/>
      <c r="Y5" s="27"/>
      <c r="Z5" s="27"/>
      <c r="AA5" s="27"/>
      <c r="AB5" s="27"/>
      <c r="AC5" s="27"/>
      <c r="AD5" s="27"/>
      <c r="AE5" s="27"/>
      <c r="AF5" s="15"/>
      <c r="AG5" s="27" t="s">
        <v>60</v>
      </c>
      <c r="AH5" s="27"/>
      <c r="AI5" s="27"/>
      <c r="AJ5" s="27"/>
      <c r="AK5" s="27"/>
      <c r="AL5" s="27"/>
      <c r="AM5" s="15"/>
      <c r="AN5" s="27" t="s">
        <v>61</v>
      </c>
      <c r="AO5" s="27"/>
      <c r="AP5" s="27"/>
      <c r="AQ5" s="15"/>
      <c r="AR5" s="27" t="s">
        <v>62</v>
      </c>
      <c r="AS5" s="27"/>
      <c r="AT5" s="27"/>
      <c r="AU5" s="15"/>
      <c r="AV5" s="27" t="s">
        <v>63</v>
      </c>
      <c r="AW5" s="27"/>
      <c r="AX5" s="27"/>
      <c r="AY5" s="15"/>
      <c r="AZ5" s="27" t="s">
        <v>64</v>
      </c>
      <c r="BA5" s="27"/>
    </row>
    <row r="6" spans="2:53" ht="33" customHeight="1" x14ac:dyDescent="0.35">
      <c r="B6" t="s">
        <v>13</v>
      </c>
      <c r="C6" s="9" t="s">
        <v>14</v>
      </c>
      <c r="D6" s="12" t="s">
        <v>15</v>
      </c>
      <c r="E6" s="12" t="s">
        <v>16</v>
      </c>
      <c r="G6" s="12" t="s">
        <v>19</v>
      </c>
      <c r="H6" s="12" t="s">
        <v>20</v>
      </c>
      <c r="I6" s="12" t="s">
        <v>21</v>
      </c>
      <c r="J6" s="12" t="s">
        <v>22</v>
      </c>
      <c r="K6" s="12" t="s">
        <v>23</v>
      </c>
      <c r="L6" s="12" t="s">
        <v>24</v>
      </c>
      <c r="N6" s="12" t="s">
        <v>25</v>
      </c>
      <c r="O6" s="12" t="s">
        <v>26</v>
      </c>
      <c r="Q6" s="12" t="s">
        <v>27</v>
      </c>
      <c r="R6" s="12" t="s">
        <v>28</v>
      </c>
      <c r="S6" s="12" t="s">
        <v>29</v>
      </c>
      <c r="T6" s="12" t="s">
        <v>30</v>
      </c>
      <c r="U6" s="12" t="s">
        <v>31</v>
      </c>
      <c r="V6" s="12" t="s">
        <v>32</v>
      </c>
      <c r="W6" s="12" t="s">
        <v>33</v>
      </c>
      <c r="X6" s="12" t="s">
        <v>34</v>
      </c>
      <c r="Y6" s="12" t="s">
        <v>35</v>
      </c>
      <c r="Z6" s="12" t="s">
        <v>36</v>
      </c>
      <c r="AA6" s="12" t="s">
        <v>37</v>
      </c>
      <c r="AB6" s="12" t="s">
        <v>38</v>
      </c>
      <c r="AC6" s="12" t="s">
        <v>39</v>
      </c>
      <c r="AD6" s="12" t="s">
        <v>40</v>
      </c>
      <c r="AE6" s="12" t="s">
        <v>41</v>
      </c>
      <c r="AG6" s="12" t="s">
        <v>42</v>
      </c>
      <c r="AH6" s="12" t="s">
        <v>43</v>
      </c>
      <c r="AI6" s="12" t="s">
        <v>44</v>
      </c>
      <c r="AJ6" s="12" t="s">
        <v>45</v>
      </c>
      <c r="AK6" s="12" t="s">
        <v>46</v>
      </c>
      <c r="AL6" s="12" t="s">
        <v>47</v>
      </c>
      <c r="AN6" s="12" t="s">
        <v>48</v>
      </c>
      <c r="AO6" s="12" t="s">
        <v>49</v>
      </c>
      <c r="AP6" s="12" t="s">
        <v>50</v>
      </c>
      <c r="AR6" s="12" t="s">
        <v>51</v>
      </c>
      <c r="AS6" s="12" t="s">
        <v>52</v>
      </c>
      <c r="AT6" s="12" t="s">
        <v>53</v>
      </c>
      <c r="AV6" s="12" t="s">
        <v>51</v>
      </c>
      <c r="AW6" s="12" t="s">
        <v>52</v>
      </c>
      <c r="AX6" s="12" t="s">
        <v>53</v>
      </c>
      <c r="AZ6" s="12" t="s">
        <v>54</v>
      </c>
      <c r="BA6" s="12" t="s">
        <v>55</v>
      </c>
    </row>
    <row r="7" spans="2:53" ht="30" customHeight="1" x14ac:dyDescent="0.35">
      <c r="B7" s="10" t="s">
        <v>17</v>
      </c>
      <c r="C7" s="10">
        <v>2053</v>
      </c>
      <c r="D7" s="10">
        <v>938</v>
      </c>
      <c r="E7" s="10">
        <v>1112</v>
      </c>
      <c r="F7" s="10"/>
      <c r="G7" s="10">
        <v>192</v>
      </c>
      <c r="H7" s="10">
        <v>236</v>
      </c>
      <c r="I7" s="10">
        <v>325</v>
      </c>
      <c r="J7" s="10">
        <v>380</v>
      </c>
      <c r="K7" s="10">
        <v>348</v>
      </c>
      <c r="L7" s="10">
        <v>572</v>
      </c>
      <c r="M7" s="10"/>
      <c r="N7" s="10">
        <v>1161</v>
      </c>
      <c r="O7" s="10">
        <v>892</v>
      </c>
      <c r="P7" s="10"/>
      <c r="Q7" s="10">
        <v>175</v>
      </c>
      <c r="R7" s="10">
        <v>152</v>
      </c>
      <c r="S7" s="10">
        <v>180</v>
      </c>
      <c r="T7" s="10">
        <v>273</v>
      </c>
      <c r="U7" s="10">
        <v>217</v>
      </c>
      <c r="V7" s="10">
        <v>227</v>
      </c>
      <c r="W7" s="10">
        <v>175</v>
      </c>
      <c r="X7" s="10">
        <v>143</v>
      </c>
      <c r="Y7" s="10">
        <v>108</v>
      </c>
      <c r="Z7" s="10">
        <v>153</v>
      </c>
      <c r="AA7" s="10">
        <v>79</v>
      </c>
      <c r="AB7" s="10">
        <v>54</v>
      </c>
      <c r="AC7" s="10">
        <v>25</v>
      </c>
      <c r="AD7" s="10">
        <v>17</v>
      </c>
      <c r="AE7" s="10">
        <v>34</v>
      </c>
      <c r="AF7" s="10"/>
      <c r="AG7" s="10">
        <v>204</v>
      </c>
      <c r="AH7" s="10">
        <v>344</v>
      </c>
      <c r="AI7" s="10">
        <v>158</v>
      </c>
      <c r="AJ7" s="10">
        <v>186</v>
      </c>
      <c r="AK7" s="10">
        <v>197</v>
      </c>
      <c r="AL7" s="10">
        <v>511</v>
      </c>
      <c r="AM7" s="10"/>
      <c r="AN7" s="10">
        <v>571</v>
      </c>
      <c r="AO7" s="10">
        <v>447</v>
      </c>
      <c r="AP7" s="10">
        <v>778</v>
      </c>
      <c r="AQ7" s="10"/>
      <c r="AR7" s="10">
        <v>150</v>
      </c>
      <c r="AS7" s="10">
        <v>698</v>
      </c>
      <c r="AT7" s="10">
        <v>1093</v>
      </c>
      <c r="AU7" s="10"/>
      <c r="AV7" s="10">
        <v>166</v>
      </c>
      <c r="AW7" s="10">
        <v>999</v>
      </c>
      <c r="AX7" s="10">
        <v>770</v>
      </c>
      <c r="AY7" s="10"/>
      <c r="AZ7" s="10">
        <v>1177</v>
      </c>
      <c r="BA7" s="10">
        <v>876</v>
      </c>
    </row>
    <row r="8" spans="2:53" ht="30" customHeight="1" x14ac:dyDescent="0.35">
      <c r="B8" s="11" t="s">
        <v>18</v>
      </c>
      <c r="C8" s="11">
        <v>2053</v>
      </c>
      <c r="D8" s="11">
        <v>974</v>
      </c>
      <c r="E8" s="11">
        <v>1075</v>
      </c>
      <c r="F8" s="11"/>
      <c r="G8" s="11">
        <v>212</v>
      </c>
      <c r="H8" s="11">
        <v>302</v>
      </c>
      <c r="I8" s="11">
        <v>326</v>
      </c>
      <c r="J8" s="11">
        <v>348</v>
      </c>
      <c r="K8" s="11">
        <v>329</v>
      </c>
      <c r="L8" s="11">
        <v>535</v>
      </c>
      <c r="M8" s="11"/>
      <c r="N8" s="11">
        <v>815</v>
      </c>
      <c r="O8" s="11">
        <v>1238</v>
      </c>
      <c r="P8" s="11"/>
      <c r="Q8" s="11">
        <v>198</v>
      </c>
      <c r="R8" s="11">
        <v>168</v>
      </c>
      <c r="S8" s="11">
        <v>195</v>
      </c>
      <c r="T8" s="11">
        <v>305</v>
      </c>
      <c r="U8" s="11">
        <v>213</v>
      </c>
      <c r="V8" s="11">
        <v>216</v>
      </c>
      <c r="W8" s="11">
        <v>164</v>
      </c>
      <c r="X8" s="11">
        <v>141</v>
      </c>
      <c r="Y8" s="11">
        <v>99</v>
      </c>
      <c r="Z8" s="11">
        <v>138</v>
      </c>
      <c r="AA8" s="11">
        <v>69</v>
      </c>
      <c r="AB8" s="11">
        <v>45</v>
      </c>
      <c r="AC8" s="11">
        <v>22</v>
      </c>
      <c r="AD8" s="11">
        <v>15</v>
      </c>
      <c r="AE8" s="11">
        <v>27</v>
      </c>
      <c r="AF8" s="11"/>
      <c r="AG8" s="11">
        <v>192</v>
      </c>
      <c r="AH8" s="11">
        <v>330</v>
      </c>
      <c r="AI8" s="11">
        <v>179</v>
      </c>
      <c r="AJ8" s="11">
        <v>173</v>
      </c>
      <c r="AK8" s="11">
        <v>196</v>
      </c>
      <c r="AL8" s="11">
        <v>533</v>
      </c>
      <c r="AM8" s="11"/>
      <c r="AN8" s="11">
        <v>569</v>
      </c>
      <c r="AO8" s="11">
        <v>467</v>
      </c>
      <c r="AP8" s="11">
        <v>751</v>
      </c>
      <c r="AQ8" s="11"/>
      <c r="AR8" s="11">
        <v>162</v>
      </c>
      <c r="AS8" s="11">
        <v>689</v>
      </c>
      <c r="AT8" s="11">
        <v>1078</v>
      </c>
      <c r="AU8" s="11"/>
      <c r="AV8" s="11">
        <v>182</v>
      </c>
      <c r="AW8" s="11">
        <v>976</v>
      </c>
      <c r="AX8" s="11">
        <v>765</v>
      </c>
      <c r="AY8" s="11"/>
      <c r="AZ8" s="11">
        <v>1171</v>
      </c>
      <c r="BA8" s="11">
        <v>882</v>
      </c>
    </row>
    <row r="9" spans="2:53" x14ac:dyDescent="0.35">
      <c r="B9" s="18" t="s">
        <v>188</v>
      </c>
      <c r="C9" s="17">
        <v>0.100288421059228</v>
      </c>
      <c r="D9" s="17">
        <v>8.8701773446713497E-2</v>
      </c>
      <c r="E9" s="17">
        <v>0.10971935321583901</v>
      </c>
      <c r="F9" s="17"/>
      <c r="G9" s="17">
        <v>9.7943850678294794E-2</v>
      </c>
      <c r="H9" s="17">
        <v>5.7617674393300698E-2</v>
      </c>
      <c r="I9" s="17">
        <v>0.122555584638137</v>
      </c>
      <c r="J9" s="17">
        <v>9.9928570387336504E-2</v>
      </c>
      <c r="K9" s="17">
        <v>0.119557908562301</v>
      </c>
      <c r="L9" s="17">
        <v>0.10013873223155401</v>
      </c>
      <c r="M9" s="17"/>
      <c r="N9" s="17">
        <v>8.1971098661878405E-2</v>
      </c>
      <c r="O9" s="17">
        <v>0.112347078526001</v>
      </c>
      <c r="P9" s="17"/>
      <c r="Q9" s="17">
        <v>0.16031357143614799</v>
      </c>
      <c r="R9" s="17">
        <v>0.112128829877155</v>
      </c>
      <c r="S9" s="17">
        <v>8.6343724623763204E-2</v>
      </c>
      <c r="T9" s="17">
        <v>9.8820938180634102E-2</v>
      </c>
      <c r="U9" s="17">
        <v>0.120556667577341</v>
      </c>
      <c r="V9" s="17">
        <v>9.0547208272142396E-2</v>
      </c>
      <c r="W9" s="17">
        <v>9.4512623041374005E-2</v>
      </c>
      <c r="X9" s="17">
        <v>9.0594869153631796E-2</v>
      </c>
      <c r="Y9" s="17">
        <v>5.0607700637337799E-2</v>
      </c>
      <c r="Z9" s="17">
        <v>6.7256607984743297E-2</v>
      </c>
      <c r="AA9" s="17">
        <v>0.11918053203821199</v>
      </c>
      <c r="AB9" s="17">
        <v>6.9272931396695006E-2</v>
      </c>
      <c r="AC9" s="17">
        <v>5.3095424347106297E-2</v>
      </c>
      <c r="AD9" s="17">
        <v>0.23039603735011599</v>
      </c>
      <c r="AE9" s="17">
        <v>6.8546376413324894E-2</v>
      </c>
      <c r="AF9" s="17"/>
      <c r="AG9" s="17">
        <v>5.5638469722339302E-2</v>
      </c>
      <c r="AH9" s="17">
        <v>0.13666969297732201</v>
      </c>
      <c r="AI9" s="17">
        <v>6.05805156138748E-2</v>
      </c>
      <c r="AJ9" s="17">
        <v>8.5713321773908696E-2</v>
      </c>
      <c r="AK9" s="17">
        <v>0.100570796848344</v>
      </c>
      <c r="AL9" s="17">
        <v>0.12984575363640999</v>
      </c>
      <c r="AM9" s="17"/>
      <c r="AN9" s="17">
        <v>7.0009322715289299E-2</v>
      </c>
      <c r="AO9" s="17">
        <v>9.9976029236288899E-2</v>
      </c>
      <c r="AP9" s="17">
        <v>0.121753268437578</v>
      </c>
      <c r="AQ9" s="17"/>
      <c r="AR9" s="17">
        <v>7.3353912213815403E-2</v>
      </c>
      <c r="AS9" s="17">
        <v>7.6704848689218993E-2</v>
      </c>
      <c r="AT9" s="17">
        <v>0.11986899001322</v>
      </c>
      <c r="AU9" s="17"/>
      <c r="AV9" s="17">
        <v>7.3148726294937794E-2</v>
      </c>
      <c r="AW9" s="17">
        <v>7.9945531043110196E-2</v>
      </c>
      <c r="AX9" s="17">
        <v>0.137703764719947</v>
      </c>
      <c r="AY9" s="17"/>
      <c r="AZ9" s="17">
        <v>9.4538310033663794E-2</v>
      </c>
      <c r="BA9" s="17">
        <v>0.10791807956530999</v>
      </c>
    </row>
    <row r="10" spans="2:53" x14ac:dyDescent="0.35">
      <c r="B10" s="18" t="s">
        <v>189</v>
      </c>
      <c r="C10" s="17">
        <v>0.20735389857099801</v>
      </c>
      <c r="D10" s="17">
        <v>0.19385658117915799</v>
      </c>
      <c r="E10" s="17">
        <v>0.21873469360735401</v>
      </c>
      <c r="F10" s="17"/>
      <c r="G10" s="17">
        <v>0.16652988760111601</v>
      </c>
      <c r="H10" s="17">
        <v>0.22777384519494001</v>
      </c>
      <c r="I10" s="17">
        <v>0.207842548721343</v>
      </c>
      <c r="J10" s="17">
        <v>0.206864915876177</v>
      </c>
      <c r="K10" s="17">
        <v>0.21174937226168</v>
      </c>
      <c r="L10" s="17">
        <v>0.20931710649302299</v>
      </c>
      <c r="M10" s="17"/>
      <c r="N10" s="17">
        <v>0.21454936570142399</v>
      </c>
      <c r="O10" s="17">
        <v>0.20261697951934801</v>
      </c>
      <c r="P10" s="17"/>
      <c r="Q10" s="17">
        <v>0.22074450378815499</v>
      </c>
      <c r="R10" s="17">
        <v>0.21249246784746101</v>
      </c>
      <c r="S10" s="17">
        <v>0.17193785309409301</v>
      </c>
      <c r="T10" s="17">
        <v>0.22939158532273199</v>
      </c>
      <c r="U10" s="17">
        <v>0.19594614702383401</v>
      </c>
      <c r="V10" s="17">
        <v>0.19983409068882399</v>
      </c>
      <c r="W10" s="17">
        <v>0.20717654850320599</v>
      </c>
      <c r="X10" s="17">
        <v>0.24645982234293401</v>
      </c>
      <c r="Y10" s="17">
        <v>0.28124451167977199</v>
      </c>
      <c r="Z10" s="17">
        <v>0.18357526002542399</v>
      </c>
      <c r="AA10" s="17">
        <v>0.190699663184598</v>
      </c>
      <c r="AB10" s="17">
        <v>8.9289213466397205E-2</v>
      </c>
      <c r="AC10" s="17">
        <v>0.17177667450224601</v>
      </c>
      <c r="AD10" s="17">
        <v>0.19619375387287299</v>
      </c>
      <c r="AE10" s="17">
        <v>0.19915929427120199</v>
      </c>
      <c r="AF10" s="17"/>
      <c r="AG10" s="17">
        <v>0.260600737945406</v>
      </c>
      <c r="AH10" s="17">
        <v>0.21828992733657601</v>
      </c>
      <c r="AI10" s="17">
        <v>0.20124720662036899</v>
      </c>
      <c r="AJ10" s="17">
        <v>0.23226015574942999</v>
      </c>
      <c r="AK10" s="17">
        <v>0.214021573516641</v>
      </c>
      <c r="AL10" s="17">
        <v>0.18792932034877299</v>
      </c>
      <c r="AM10" s="17"/>
      <c r="AN10" s="17">
        <v>0.24352534888815799</v>
      </c>
      <c r="AO10" s="17">
        <v>0.207485066764903</v>
      </c>
      <c r="AP10" s="17">
        <v>0.181520175265455</v>
      </c>
      <c r="AQ10" s="17"/>
      <c r="AR10" s="17">
        <v>0.14579071835450699</v>
      </c>
      <c r="AS10" s="17">
        <v>0.22506343638854701</v>
      </c>
      <c r="AT10" s="17">
        <v>0.21273242798959299</v>
      </c>
      <c r="AU10" s="17"/>
      <c r="AV10" s="17">
        <v>0.107570632885162</v>
      </c>
      <c r="AW10" s="17">
        <v>0.243498047064138</v>
      </c>
      <c r="AX10" s="17">
        <v>0.19844792679852999</v>
      </c>
      <c r="AY10" s="17"/>
      <c r="AZ10" s="17">
        <v>0.19789481803475101</v>
      </c>
      <c r="BA10" s="17">
        <v>0.219904883056733</v>
      </c>
    </row>
    <row r="11" spans="2:53" x14ac:dyDescent="0.35">
      <c r="B11" s="18" t="s">
        <v>190</v>
      </c>
      <c r="C11" s="17">
        <v>0.31915255376051099</v>
      </c>
      <c r="D11" s="17">
        <v>0.34124636529826102</v>
      </c>
      <c r="E11" s="17">
        <v>0.30027765148633301</v>
      </c>
      <c r="F11" s="17"/>
      <c r="G11" s="17">
        <v>0.228507777131746</v>
      </c>
      <c r="H11" s="17">
        <v>0.27908649533997398</v>
      </c>
      <c r="I11" s="17">
        <v>0.290909749807646</v>
      </c>
      <c r="J11" s="17">
        <v>0.32182400054126098</v>
      </c>
      <c r="K11" s="17">
        <v>0.34892058743056797</v>
      </c>
      <c r="L11" s="17">
        <v>0.37481009052033398</v>
      </c>
      <c r="M11" s="17"/>
      <c r="N11" s="17">
        <v>0.324385009375597</v>
      </c>
      <c r="O11" s="17">
        <v>0.31570792421238703</v>
      </c>
      <c r="P11" s="17"/>
      <c r="Q11" s="17">
        <v>0.26133573390326997</v>
      </c>
      <c r="R11" s="17">
        <v>0.27470912179858897</v>
      </c>
      <c r="S11" s="17">
        <v>0.34488273655475299</v>
      </c>
      <c r="T11" s="17">
        <v>0.28990451614027901</v>
      </c>
      <c r="U11" s="17">
        <v>0.27736603345496202</v>
      </c>
      <c r="V11" s="17">
        <v>0.36225047783931302</v>
      </c>
      <c r="W11" s="17">
        <v>0.29360128090911303</v>
      </c>
      <c r="X11" s="17">
        <v>0.38548292821169999</v>
      </c>
      <c r="Y11" s="17">
        <v>0.40093483362569399</v>
      </c>
      <c r="Z11" s="17">
        <v>0.31313340256613698</v>
      </c>
      <c r="AA11" s="17">
        <v>0.31476640021916802</v>
      </c>
      <c r="AB11" s="17">
        <v>0.48458725551051801</v>
      </c>
      <c r="AC11" s="17">
        <v>0.29337866460593798</v>
      </c>
      <c r="AD11" s="17">
        <v>0.25774401367298999</v>
      </c>
      <c r="AE11" s="17">
        <v>0.26363158275496701</v>
      </c>
      <c r="AF11" s="17"/>
      <c r="AG11" s="17">
        <v>0.32920957679727297</v>
      </c>
      <c r="AH11" s="17">
        <v>0.29696614589824599</v>
      </c>
      <c r="AI11" s="17">
        <v>0.28043574826351703</v>
      </c>
      <c r="AJ11" s="17">
        <v>0.29592870285143102</v>
      </c>
      <c r="AK11" s="17">
        <v>0.32862135564598899</v>
      </c>
      <c r="AL11" s="17">
        <v>0.31919006828582303</v>
      </c>
      <c r="AM11" s="17"/>
      <c r="AN11" s="17">
        <v>0.32348752337522801</v>
      </c>
      <c r="AO11" s="17">
        <v>0.33883457214801499</v>
      </c>
      <c r="AP11" s="17">
        <v>0.29892174906976898</v>
      </c>
      <c r="AQ11" s="17"/>
      <c r="AR11" s="17">
        <v>0.21274783064714201</v>
      </c>
      <c r="AS11" s="17">
        <v>0.32811202863553401</v>
      </c>
      <c r="AT11" s="17">
        <v>0.312918502732909</v>
      </c>
      <c r="AU11" s="17"/>
      <c r="AV11" s="17">
        <v>0.28774274497706298</v>
      </c>
      <c r="AW11" s="17">
        <v>0.32546213628379</v>
      </c>
      <c r="AX11" s="17">
        <v>0.29520345561176697</v>
      </c>
      <c r="AY11" s="17"/>
      <c r="AZ11" s="17">
        <v>0.30810989521467602</v>
      </c>
      <c r="BA11" s="17">
        <v>0.33380474279293698</v>
      </c>
    </row>
    <row r="12" spans="2:53" x14ac:dyDescent="0.35">
      <c r="B12" s="18" t="s">
        <v>191</v>
      </c>
      <c r="C12" s="17">
        <v>0.25757543614300299</v>
      </c>
      <c r="D12" s="17">
        <v>0.26885848852362099</v>
      </c>
      <c r="E12" s="17">
        <v>0.24771207005124801</v>
      </c>
      <c r="F12" s="17"/>
      <c r="G12" s="17">
        <v>0.38304080166076598</v>
      </c>
      <c r="H12" s="17">
        <v>0.313016286964791</v>
      </c>
      <c r="I12" s="17">
        <v>0.27559303666454799</v>
      </c>
      <c r="J12" s="17">
        <v>0.24285915996093099</v>
      </c>
      <c r="K12" s="17">
        <v>0.205798005176697</v>
      </c>
      <c r="L12" s="17">
        <v>0.20704728295114599</v>
      </c>
      <c r="M12" s="17"/>
      <c r="N12" s="17">
        <v>0.26796247355431602</v>
      </c>
      <c r="O12" s="17">
        <v>0.25073744292977501</v>
      </c>
      <c r="P12" s="17"/>
      <c r="Q12" s="17">
        <v>0.24805254746907801</v>
      </c>
      <c r="R12" s="17">
        <v>0.25180723316029502</v>
      </c>
      <c r="S12" s="17">
        <v>0.25934966810797599</v>
      </c>
      <c r="T12" s="17">
        <v>0.25016580264606803</v>
      </c>
      <c r="U12" s="17">
        <v>0.25868137474337299</v>
      </c>
      <c r="V12" s="17">
        <v>0.237426667966018</v>
      </c>
      <c r="W12" s="17">
        <v>0.28067941752363001</v>
      </c>
      <c r="X12" s="17">
        <v>0.217621629483845</v>
      </c>
      <c r="Y12" s="17">
        <v>0.20026103884232699</v>
      </c>
      <c r="Z12" s="17">
        <v>0.33763490304800597</v>
      </c>
      <c r="AA12" s="17">
        <v>0.25019453469309</v>
      </c>
      <c r="AB12" s="17">
        <v>0.30191916672462599</v>
      </c>
      <c r="AC12" s="17">
        <v>0.34607588848252802</v>
      </c>
      <c r="AD12" s="17">
        <v>0.31566619510402</v>
      </c>
      <c r="AE12" s="17">
        <v>0.3340224638821</v>
      </c>
      <c r="AF12" s="17"/>
      <c r="AG12" s="17">
        <v>0.23471258923506899</v>
      </c>
      <c r="AH12" s="17">
        <v>0.21183313287342001</v>
      </c>
      <c r="AI12" s="17">
        <v>0.33210578362801901</v>
      </c>
      <c r="AJ12" s="17">
        <v>0.259006487642086</v>
      </c>
      <c r="AK12" s="17">
        <v>0.29573594791489899</v>
      </c>
      <c r="AL12" s="17">
        <v>0.251304329368292</v>
      </c>
      <c r="AM12" s="17"/>
      <c r="AN12" s="17">
        <v>0.24635905755162599</v>
      </c>
      <c r="AO12" s="17">
        <v>0.27540629109189502</v>
      </c>
      <c r="AP12" s="17">
        <v>0.28042769815215901</v>
      </c>
      <c r="AQ12" s="17"/>
      <c r="AR12" s="17">
        <v>0.39884691798976901</v>
      </c>
      <c r="AS12" s="17">
        <v>0.29185584758178301</v>
      </c>
      <c r="AT12" s="17">
        <v>0.22228678064934301</v>
      </c>
      <c r="AU12" s="17"/>
      <c r="AV12" s="17">
        <v>0.34041312049086903</v>
      </c>
      <c r="AW12" s="17">
        <v>0.254620909014181</v>
      </c>
      <c r="AX12" s="17">
        <v>0.24943959478070299</v>
      </c>
      <c r="AY12" s="17"/>
      <c r="AZ12" s="17">
        <v>0.29025604864395599</v>
      </c>
      <c r="BA12" s="17">
        <v>0.214212462446779</v>
      </c>
    </row>
    <row r="13" spans="2:53" x14ac:dyDescent="0.35">
      <c r="B13" s="18" t="s">
        <v>192</v>
      </c>
      <c r="C13" s="19">
        <v>0.11562969046626</v>
      </c>
      <c r="D13" s="19">
        <v>0.107336791552246</v>
      </c>
      <c r="E13" s="19">
        <v>0.12355623163922499</v>
      </c>
      <c r="F13" s="19"/>
      <c r="G13" s="19">
        <v>0.123977682928077</v>
      </c>
      <c r="H13" s="19">
        <v>0.12250569810699399</v>
      </c>
      <c r="I13" s="19">
        <v>0.103099080168325</v>
      </c>
      <c r="J13" s="19">
        <v>0.12852335323429401</v>
      </c>
      <c r="K13" s="19">
        <v>0.113974126568754</v>
      </c>
      <c r="L13" s="19">
        <v>0.108686787803943</v>
      </c>
      <c r="M13" s="19"/>
      <c r="N13" s="19">
        <v>0.111132052706785</v>
      </c>
      <c r="O13" s="19">
        <v>0.118590574812489</v>
      </c>
      <c r="P13" s="19"/>
      <c r="Q13" s="19">
        <v>0.109553643403349</v>
      </c>
      <c r="R13" s="19">
        <v>0.148862347316501</v>
      </c>
      <c r="S13" s="19">
        <v>0.13748601761941501</v>
      </c>
      <c r="T13" s="19">
        <v>0.131717157710288</v>
      </c>
      <c r="U13" s="19">
        <v>0.14744977720048999</v>
      </c>
      <c r="V13" s="19">
        <v>0.109941555233703</v>
      </c>
      <c r="W13" s="19">
        <v>0.124030130022676</v>
      </c>
      <c r="X13" s="19">
        <v>5.9840750807888601E-2</v>
      </c>
      <c r="Y13" s="19">
        <v>6.6951915214868901E-2</v>
      </c>
      <c r="Z13" s="19">
        <v>9.8399826375688906E-2</v>
      </c>
      <c r="AA13" s="19">
        <v>0.12515886986493199</v>
      </c>
      <c r="AB13" s="19">
        <v>5.49314329017642E-2</v>
      </c>
      <c r="AC13" s="19">
        <v>0.13567334806218101</v>
      </c>
      <c r="AD13" s="19">
        <v>0</v>
      </c>
      <c r="AE13" s="19">
        <v>0.134640282678406</v>
      </c>
      <c r="AF13" s="19"/>
      <c r="AG13" s="19">
        <v>0.119838626299913</v>
      </c>
      <c r="AH13" s="19">
        <v>0.136241100914436</v>
      </c>
      <c r="AI13" s="19">
        <v>0.12563074587421999</v>
      </c>
      <c r="AJ13" s="19">
        <v>0.12709133198314401</v>
      </c>
      <c r="AK13" s="19">
        <v>6.1050326074126297E-2</v>
      </c>
      <c r="AL13" s="19">
        <v>0.11173052836070201</v>
      </c>
      <c r="AM13" s="19"/>
      <c r="AN13" s="19">
        <v>0.116618747469699</v>
      </c>
      <c r="AO13" s="19">
        <v>7.8298040758898194E-2</v>
      </c>
      <c r="AP13" s="19">
        <v>0.117377109075038</v>
      </c>
      <c r="AQ13" s="19"/>
      <c r="AR13" s="19">
        <v>0.169260620794766</v>
      </c>
      <c r="AS13" s="19">
        <v>7.8263838704916794E-2</v>
      </c>
      <c r="AT13" s="19">
        <v>0.13219329861493401</v>
      </c>
      <c r="AU13" s="19"/>
      <c r="AV13" s="19">
        <v>0.19112477535196801</v>
      </c>
      <c r="AW13" s="19">
        <v>9.6473376594780294E-2</v>
      </c>
      <c r="AX13" s="19">
        <v>0.119205258089052</v>
      </c>
      <c r="AY13" s="19"/>
      <c r="AZ13" s="19">
        <v>0.10920092807295401</v>
      </c>
      <c r="BA13" s="19">
        <v>0.124159832138241</v>
      </c>
    </row>
    <row r="14" spans="2:53" x14ac:dyDescent="0.35">
      <c r="B14" s="16"/>
    </row>
    <row r="15" spans="2:53" x14ac:dyDescent="0.35">
      <c r="B15" t="s">
        <v>87</v>
      </c>
    </row>
    <row r="16" spans="2:53" x14ac:dyDescent="0.35">
      <c r="B16" t="s">
        <v>88</v>
      </c>
    </row>
    <row r="18" spans="2:2" x14ac:dyDescent="0.35">
      <c r="B18" s="8" t="str">
        <f>HYPERLINK("#'Contents'!A1", "Return to Contents")</f>
        <v>Return to Contents</v>
      </c>
    </row>
  </sheetData>
  <mergeCells count="10">
    <mergeCell ref="AN5:AP5"/>
    <mergeCell ref="AR5:AT5"/>
    <mergeCell ref="AV5:AX5"/>
    <mergeCell ref="AZ5:BA5"/>
    <mergeCell ref="D2:AT2"/>
    <mergeCell ref="D5:E5"/>
    <mergeCell ref="G5:L5"/>
    <mergeCell ref="N5:O5"/>
    <mergeCell ref="Q5:AE5"/>
    <mergeCell ref="AG5:AL5"/>
  </mergeCells>
  <pageMargins left="0.7" right="0.7" top="0.75" bottom="0.75" header="0.3" footer="0.3"/>
  <pageSetup paperSize="9" orientation="portrait" horizontalDpi="300" verticalDpi="300"/>
  <drawing r:id="rId1"/>
</worksheet>
</file>

<file path=xl/worksheets/sheet4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700-000000000000}">
  <dimension ref="B2:BA18"/>
  <sheetViews>
    <sheetView showGridLines="0" workbookViewId="0">
      <pane xSplit="2" topLeftCell="AN1" activePane="topRight" state="frozen"/>
      <selection activeCell="B19" sqref="B19"/>
      <selection pane="topRight" activeCell="Y6" sqref="Y6:AE8"/>
    </sheetView>
  </sheetViews>
  <sheetFormatPr defaultColWidth="11.54296875" defaultRowHeight="14.5" x14ac:dyDescent="0.35"/>
  <cols>
    <col min="2" max="2" width="25.6328125" customWidth="1"/>
    <col min="3" max="5" width="10.6328125" customWidth="1"/>
    <col min="6" max="6" width="2.1796875" customWidth="1"/>
    <col min="7" max="12" width="10.6328125" customWidth="1"/>
    <col min="13" max="13" width="2.1796875" customWidth="1"/>
    <col min="14" max="15" width="10.6328125" customWidth="1"/>
    <col min="16" max="16" width="2.1796875" customWidth="1"/>
    <col min="17" max="31" width="10.6328125" customWidth="1"/>
    <col min="32" max="32" width="2.1796875" customWidth="1"/>
    <col min="33" max="38" width="10.6328125" customWidth="1"/>
    <col min="39" max="39" width="2.1796875" customWidth="1"/>
    <col min="40" max="42" width="10.6328125" customWidth="1"/>
    <col min="43" max="43" width="2.1796875" customWidth="1"/>
    <col min="44" max="46" width="10.6328125" customWidth="1"/>
    <col min="47" max="47" width="2.1796875" customWidth="1"/>
    <col min="48" max="50" width="10.6328125" customWidth="1"/>
    <col min="51" max="51" width="2.1796875" customWidth="1"/>
    <col min="52" max="53" width="10.6328125" customWidth="1"/>
    <col min="54" max="54" width="2.1796875" customWidth="1"/>
  </cols>
  <sheetData>
    <row r="2" spans="2:53" ht="40" customHeight="1" x14ac:dyDescent="0.35">
      <c r="D2" s="28" t="s">
        <v>196</v>
      </c>
      <c r="E2" s="24"/>
      <c r="F2" s="24"/>
      <c r="G2" s="24"/>
      <c r="H2" s="24"/>
      <c r="I2" s="24"/>
      <c r="J2" s="24"/>
      <c r="K2" s="24"/>
      <c r="L2" s="24"/>
      <c r="M2" s="24"/>
      <c r="N2" s="24"/>
      <c r="O2" s="24"/>
      <c r="P2" s="24"/>
      <c r="Q2" s="24"/>
      <c r="R2" s="24"/>
      <c r="S2" s="24"/>
      <c r="T2" s="24"/>
      <c r="U2" s="24"/>
      <c r="V2" s="24"/>
      <c r="W2" s="24"/>
      <c r="X2" s="24"/>
      <c r="Y2" s="24"/>
      <c r="Z2" s="24"/>
      <c r="AA2" s="24"/>
      <c r="AB2" s="24"/>
      <c r="AC2" s="24"/>
      <c r="AD2" s="24"/>
      <c r="AE2" s="24"/>
      <c r="AF2" s="24"/>
      <c r="AG2" s="24"/>
      <c r="AH2" s="24"/>
      <c r="AI2" s="24"/>
      <c r="AJ2" s="24"/>
      <c r="AK2" s="24"/>
      <c r="AL2" s="24"/>
      <c r="AM2" s="24"/>
      <c r="AN2" s="24"/>
      <c r="AO2" s="24"/>
      <c r="AP2" s="24"/>
      <c r="AQ2" s="24"/>
      <c r="AR2" s="24"/>
      <c r="AS2" s="24"/>
      <c r="AT2" s="24"/>
    </row>
    <row r="5" spans="2:53" ht="30" customHeight="1" x14ac:dyDescent="0.35">
      <c r="B5" s="15"/>
      <c r="C5" s="15"/>
      <c r="D5" s="27" t="s">
        <v>56</v>
      </c>
      <c r="E5" s="27"/>
      <c r="F5" s="15"/>
      <c r="G5" s="27" t="s">
        <v>57</v>
      </c>
      <c r="H5" s="27"/>
      <c r="I5" s="27"/>
      <c r="J5" s="27"/>
      <c r="K5" s="27"/>
      <c r="L5" s="27"/>
      <c r="M5" s="15"/>
      <c r="N5" s="27" t="s">
        <v>58</v>
      </c>
      <c r="O5" s="27"/>
      <c r="P5" s="15"/>
      <c r="Q5" s="27" t="s">
        <v>59</v>
      </c>
      <c r="R5" s="27"/>
      <c r="S5" s="27"/>
      <c r="T5" s="27"/>
      <c r="U5" s="27"/>
      <c r="V5" s="27"/>
      <c r="W5" s="27"/>
      <c r="X5" s="27"/>
      <c r="Y5" s="27"/>
      <c r="Z5" s="27"/>
      <c r="AA5" s="27"/>
      <c r="AB5" s="27"/>
      <c r="AC5" s="27"/>
      <c r="AD5" s="27"/>
      <c r="AE5" s="27"/>
      <c r="AF5" s="15"/>
      <c r="AG5" s="27" t="s">
        <v>60</v>
      </c>
      <c r="AH5" s="27"/>
      <c r="AI5" s="27"/>
      <c r="AJ5" s="27"/>
      <c r="AK5" s="27"/>
      <c r="AL5" s="27"/>
      <c r="AM5" s="15"/>
      <c r="AN5" s="27" t="s">
        <v>61</v>
      </c>
      <c r="AO5" s="27"/>
      <c r="AP5" s="27"/>
      <c r="AQ5" s="15"/>
      <c r="AR5" s="27" t="s">
        <v>62</v>
      </c>
      <c r="AS5" s="27"/>
      <c r="AT5" s="27"/>
      <c r="AU5" s="15"/>
      <c r="AV5" s="27" t="s">
        <v>63</v>
      </c>
      <c r="AW5" s="27"/>
      <c r="AX5" s="27"/>
      <c r="AY5" s="15"/>
      <c r="AZ5" s="27" t="s">
        <v>64</v>
      </c>
      <c r="BA5" s="27"/>
    </row>
    <row r="6" spans="2:53" ht="33" customHeight="1" x14ac:dyDescent="0.35">
      <c r="B6" t="s">
        <v>13</v>
      </c>
      <c r="C6" s="9" t="s">
        <v>14</v>
      </c>
      <c r="D6" s="12" t="s">
        <v>15</v>
      </c>
      <c r="E6" s="12" t="s">
        <v>16</v>
      </c>
      <c r="G6" s="12" t="s">
        <v>19</v>
      </c>
      <c r="H6" s="12" t="s">
        <v>20</v>
      </c>
      <c r="I6" s="12" t="s">
        <v>21</v>
      </c>
      <c r="J6" s="12" t="s">
        <v>22</v>
      </c>
      <c r="K6" s="12" t="s">
        <v>23</v>
      </c>
      <c r="L6" s="12" t="s">
        <v>24</v>
      </c>
      <c r="N6" s="12" t="s">
        <v>25</v>
      </c>
      <c r="O6" s="12" t="s">
        <v>26</v>
      </c>
      <c r="Q6" s="12" t="s">
        <v>27</v>
      </c>
      <c r="R6" s="12" t="s">
        <v>28</v>
      </c>
      <c r="S6" s="12" t="s">
        <v>29</v>
      </c>
      <c r="T6" s="12" t="s">
        <v>30</v>
      </c>
      <c r="U6" s="12" t="s">
        <v>31</v>
      </c>
      <c r="V6" s="12" t="s">
        <v>32</v>
      </c>
      <c r="W6" s="12" t="s">
        <v>33</v>
      </c>
      <c r="X6" s="12" t="s">
        <v>34</v>
      </c>
      <c r="Y6" s="12" t="s">
        <v>35</v>
      </c>
      <c r="Z6" s="12" t="s">
        <v>36</v>
      </c>
      <c r="AA6" s="12" t="s">
        <v>37</v>
      </c>
      <c r="AB6" s="12" t="s">
        <v>38</v>
      </c>
      <c r="AC6" s="12" t="s">
        <v>39</v>
      </c>
      <c r="AD6" s="12" t="s">
        <v>40</v>
      </c>
      <c r="AE6" s="12" t="s">
        <v>41</v>
      </c>
      <c r="AG6" s="12" t="s">
        <v>42</v>
      </c>
      <c r="AH6" s="12" t="s">
        <v>43</v>
      </c>
      <c r="AI6" s="12" t="s">
        <v>44</v>
      </c>
      <c r="AJ6" s="12" t="s">
        <v>45</v>
      </c>
      <c r="AK6" s="12" t="s">
        <v>46</v>
      </c>
      <c r="AL6" s="12" t="s">
        <v>47</v>
      </c>
      <c r="AN6" s="12" t="s">
        <v>48</v>
      </c>
      <c r="AO6" s="12" t="s">
        <v>49</v>
      </c>
      <c r="AP6" s="12" t="s">
        <v>50</v>
      </c>
      <c r="AR6" s="12" t="s">
        <v>51</v>
      </c>
      <c r="AS6" s="12" t="s">
        <v>52</v>
      </c>
      <c r="AT6" s="12" t="s">
        <v>53</v>
      </c>
      <c r="AV6" s="12" t="s">
        <v>51</v>
      </c>
      <c r="AW6" s="12" t="s">
        <v>52</v>
      </c>
      <c r="AX6" s="12" t="s">
        <v>53</v>
      </c>
      <c r="AZ6" s="12" t="s">
        <v>54</v>
      </c>
      <c r="BA6" s="12" t="s">
        <v>55</v>
      </c>
    </row>
    <row r="7" spans="2:53" ht="30" customHeight="1" x14ac:dyDescent="0.35">
      <c r="B7" s="10" t="s">
        <v>17</v>
      </c>
      <c r="C7" s="10">
        <v>2053</v>
      </c>
      <c r="D7" s="10">
        <v>938</v>
      </c>
      <c r="E7" s="10">
        <v>1112</v>
      </c>
      <c r="F7" s="10"/>
      <c r="G7" s="10">
        <v>192</v>
      </c>
      <c r="H7" s="10">
        <v>236</v>
      </c>
      <c r="I7" s="10">
        <v>325</v>
      </c>
      <c r="J7" s="10">
        <v>380</v>
      </c>
      <c r="K7" s="10">
        <v>348</v>
      </c>
      <c r="L7" s="10">
        <v>572</v>
      </c>
      <c r="M7" s="10"/>
      <c r="N7" s="10">
        <v>1161</v>
      </c>
      <c r="O7" s="10">
        <v>892</v>
      </c>
      <c r="P7" s="10"/>
      <c r="Q7" s="10">
        <v>175</v>
      </c>
      <c r="R7" s="10">
        <v>152</v>
      </c>
      <c r="S7" s="10">
        <v>180</v>
      </c>
      <c r="T7" s="10">
        <v>273</v>
      </c>
      <c r="U7" s="10">
        <v>217</v>
      </c>
      <c r="V7" s="10">
        <v>227</v>
      </c>
      <c r="W7" s="10">
        <v>175</v>
      </c>
      <c r="X7" s="10">
        <v>143</v>
      </c>
      <c r="Y7" s="10">
        <v>108</v>
      </c>
      <c r="Z7" s="10">
        <v>153</v>
      </c>
      <c r="AA7" s="10">
        <v>79</v>
      </c>
      <c r="AB7" s="10">
        <v>54</v>
      </c>
      <c r="AC7" s="10">
        <v>25</v>
      </c>
      <c r="AD7" s="10">
        <v>17</v>
      </c>
      <c r="AE7" s="10">
        <v>34</v>
      </c>
      <c r="AF7" s="10"/>
      <c r="AG7" s="10">
        <v>204</v>
      </c>
      <c r="AH7" s="10">
        <v>344</v>
      </c>
      <c r="AI7" s="10">
        <v>158</v>
      </c>
      <c r="AJ7" s="10">
        <v>186</v>
      </c>
      <c r="AK7" s="10">
        <v>197</v>
      </c>
      <c r="AL7" s="10">
        <v>511</v>
      </c>
      <c r="AM7" s="10"/>
      <c r="AN7" s="10">
        <v>571</v>
      </c>
      <c r="AO7" s="10">
        <v>447</v>
      </c>
      <c r="AP7" s="10">
        <v>778</v>
      </c>
      <c r="AQ7" s="10"/>
      <c r="AR7" s="10">
        <v>150</v>
      </c>
      <c r="AS7" s="10">
        <v>698</v>
      </c>
      <c r="AT7" s="10">
        <v>1093</v>
      </c>
      <c r="AU7" s="10"/>
      <c r="AV7" s="10">
        <v>166</v>
      </c>
      <c r="AW7" s="10">
        <v>999</v>
      </c>
      <c r="AX7" s="10">
        <v>770</v>
      </c>
      <c r="AY7" s="10"/>
      <c r="AZ7" s="10">
        <v>1177</v>
      </c>
      <c r="BA7" s="10">
        <v>876</v>
      </c>
    </row>
    <row r="8" spans="2:53" ht="30" customHeight="1" x14ac:dyDescent="0.35">
      <c r="B8" s="11" t="s">
        <v>18</v>
      </c>
      <c r="C8" s="11">
        <v>2053</v>
      </c>
      <c r="D8" s="11">
        <v>974</v>
      </c>
      <c r="E8" s="11">
        <v>1075</v>
      </c>
      <c r="F8" s="11"/>
      <c r="G8" s="11">
        <v>212</v>
      </c>
      <c r="H8" s="11">
        <v>302</v>
      </c>
      <c r="I8" s="11">
        <v>326</v>
      </c>
      <c r="J8" s="11">
        <v>348</v>
      </c>
      <c r="K8" s="11">
        <v>329</v>
      </c>
      <c r="L8" s="11">
        <v>535</v>
      </c>
      <c r="M8" s="11"/>
      <c r="N8" s="11">
        <v>815</v>
      </c>
      <c r="O8" s="11">
        <v>1238</v>
      </c>
      <c r="P8" s="11"/>
      <c r="Q8" s="11">
        <v>198</v>
      </c>
      <c r="R8" s="11">
        <v>168</v>
      </c>
      <c r="S8" s="11">
        <v>195</v>
      </c>
      <c r="T8" s="11">
        <v>305</v>
      </c>
      <c r="U8" s="11">
        <v>213</v>
      </c>
      <c r="V8" s="11">
        <v>216</v>
      </c>
      <c r="W8" s="11">
        <v>164</v>
      </c>
      <c r="X8" s="11">
        <v>141</v>
      </c>
      <c r="Y8" s="11">
        <v>99</v>
      </c>
      <c r="Z8" s="11">
        <v>138</v>
      </c>
      <c r="AA8" s="11">
        <v>69</v>
      </c>
      <c r="AB8" s="11">
        <v>45</v>
      </c>
      <c r="AC8" s="11">
        <v>22</v>
      </c>
      <c r="AD8" s="11">
        <v>15</v>
      </c>
      <c r="AE8" s="11">
        <v>27</v>
      </c>
      <c r="AF8" s="11"/>
      <c r="AG8" s="11">
        <v>192</v>
      </c>
      <c r="AH8" s="11">
        <v>330</v>
      </c>
      <c r="AI8" s="11">
        <v>179</v>
      </c>
      <c r="AJ8" s="11">
        <v>173</v>
      </c>
      <c r="AK8" s="11">
        <v>196</v>
      </c>
      <c r="AL8" s="11">
        <v>533</v>
      </c>
      <c r="AM8" s="11"/>
      <c r="AN8" s="11">
        <v>569</v>
      </c>
      <c r="AO8" s="11">
        <v>467</v>
      </c>
      <c r="AP8" s="11">
        <v>751</v>
      </c>
      <c r="AQ8" s="11"/>
      <c r="AR8" s="11">
        <v>162</v>
      </c>
      <c r="AS8" s="11">
        <v>689</v>
      </c>
      <c r="AT8" s="11">
        <v>1078</v>
      </c>
      <c r="AU8" s="11"/>
      <c r="AV8" s="11">
        <v>182</v>
      </c>
      <c r="AW8" s="11">
        <v>976</v>
      </c>
      <c r="AX8" s="11">
        <v>765</v>
      </c>
      <c r="AY8" s="11"/>
      <c r="AZ8" s="11">
        <v>1171</v>
      </c>
      <c r="BA8" s="11">
        <v>882</v>
      </c>
    </row>
    <row r="9" spans="2:53" x14ac:dyDescent="0.35">
      <c r="B9" s="18" t="s">
        <v>188</v>
      </c>
      <c r="C9" s="17">
        <v>0.114658675208704</v>
      </c>
      <c r="D9" s="17">
        <v>0.109480929035143</v>
      </c>
      <c r="E9" s="17">
        <v>0.11777235537330601</v>
      </c>
      <c r="F9" s="17"/>
      <c r="G9" s="17">
        <v>9.0594924288666306E-2</v>
      </c>
      <c r="H9" s="17">
        <v>9.3771193335763198E-2</v>
      </c>
      <c r="I9" s="17">
        <v>0.10800666148848</v>
      </c>
      <c r="J9" s="17">
        <v>0.115048067436418</v>
      </c>
      <c r="K9" s="17">
        <v>0.14364682821504801</v>
      </c>
      <c r="L9" s="17">
        <v>0.121935968390737</v>
      </c>
      <c r="M9" s="17"/>
      <c r="N9" s="17">
        <v>9.49498975494657E-2</v>
      </c>
      <c r="O9" s="17">
        <v>0.12763335533531101</v>
      </c>
      <c r="P9" s="17"/>
      <c r="Q9" s="17">
        <v>0.12720604811550501</v>
      </c>
      <c r="R9" s="17">
        <v>0.13075636378752001</v>
      </c>
      <c r="S9" s="17">
        <v>0.115496955033874</v>
      </c>
      <c r="T9" s="17">
        <v>0.120768334042238</v>
      </c>
      <c r="U9" s="17">
        <v>0.13358097068975699</v>
      </c>
      <c r="V9" s="17">
        <v>9.2004912895403204E-2</v>
      </c>
      <c r="W9" s="17">
        <v>0.11595917011434</v>
      </c>
      <c r="X9" s="17">
        <v>0.14206649934085699</v>
      </c>
      <c r="Y9" s="17">
        <v>0.103685487974188</v>
      </c>
      <c r="Z9" s="17">
        <v>8.1086085768142593E-2</v>
      </c>
      <c r="AA9" s="17">
        <v>6.7273322498603197E-2</v>
      </c>
      <c r="AB9" s="17">
        <v>4.2600708389765103E-2</v>
      </c>
      <c r="AC9" s="17">
        <v>6.4980558578190198E-2</v>
      </c>
      <c r="AD9" s="17">
        <v>0.27208019660243699</v>
      </c>
      <c r="AE9" s="17">
        <v>0.172084152060831</v>
      </c>
      <c r="AF9" s="17"/>
      <c r="AG9" s="17">
        <v>9.59606887284815E-2</v>
      </c>
      <c r="AH9" s="17">
        <v>0.15247822041182099</v>
      </c>
      <c r="AI9" s="17">
        <v>9.69464661219228E-2</v>
      </c>
      <c r="AJ9" s="17">
        <v>0.100423057340296</v>
      </c>
      <c r="AK9" s="17">
        <v>0.123014439144008</v>
      </c>
      <c r="AL9" s="17">
        <v>0.114515884797453</v>
      </c>
      <c r="AM9" s="17"/>
      <c r="AN9" s="17">
        <v>9.94671094893083E-2</v>
      </c>
      <c r="AO9" s="17">
        <v>9.8441452483019595E-2</v>
      </c>
      <c r="AP9" s="17">
        <v>0.137664461140798</v>
      </c>
      <c r="AQ9" s="17"/>
      <c r="AR9" s="17">
        <v>0.101791845817991</v>
      </c>
      <c r="AS9" s="17">
        <v>8.56683424284303E-2</v>
      </c>
      <c r="AT9" s="17">
        <v>0.14129929362440499</v>
      </c>
      <c r="AU9" s="17"/>
      <c r="AV9" s="17">
        <v>0.128951833889655</v>
      </c>
      <c r="AW9" s="17">
        <v>0.104234297215497</v>
      </c>
      <c r="AX9" s="17">
        <v>0.13505039466488999</v>
      </c>
      <c r="AY9" s="17"/>
      <c r="AZ9" s="17">
        <v>0.12134732461044601</v>
      </c>
      <c r="BA9" s="17">
        <v>0.105783696869097</v>
      </c>
    </row>
    <row r="10" spans="2:53" x14ac:dyDescent="0.35">
      <c r="B10" s="18" t="s">
        <v>189</v>
      </c>
      <c r="C10" s="17">
        <v>0.16500802123070299</v>
      </c>
      <c r="D10" s="17">
        <v>0.17185224949430999</v>
      </c>
      <c r="E10" s="17">
        <v>0.15939746283072501</v>
      </c>
      <c r="F10" s="17"/>
      <c r="G10" s="17">
        <v>0.23285213639271499</v>
      </c>
      <c r="H10" s="17">
        <v>0.18269222998360199</v>
      </c>
      <c r="I10" s="17">
        <v>0.17631044663150899</v>
      </c>
      <c r="J10" s="17">
        <v>0.14692702719089801</v>
      </c>
      <c r="K10" s="17">
        <v>0.167630738620591</v>
      </c>
      <c r="L10" s="17">
        <v>0.13141880247999399</v>
      </c>
      <c r="M10" s="17"/>
      <c r="N10" s="17">
        <v>0.16005251182032801</v>
      </c>
      <c r="O10" s="17">
        <v>0.16827033158681301</v>
      </c>
      <c r="P10" s="17"/>
      <c r="Q10" s="17">
        <v>0.169324960714546</v>
      </c>
      <c r="R10" s="17">
        <v>0.19958963110009301</v>
      </c>
      <c r="S10" s="17">
        <v>0.13352474366558501</v>
      </c>
      <c r="T10" s="17">
        <v>0.159062714545783</v>
      </c>
      <c r="U10" s="17">
        <v>0.195236514606101</v>
      </c>
      <c r="V10" s="17">
        <v>0.17816077710243999</v>
      </c>
      <c r="W10" s="17">
        <v>0.183618130637592</v>
      </c>
      <c r="X10" s="17">
        <v>0.13127381466725699</v>
      </c>
      <c r="Y10" s="17">
        <v>0.169062830705422</v>
      </c>
      <c r="Z10" s="17">
        <v>0.11600246072871601</v>
      </c>
      <c r="AA10" s="17">
        <v>0.184162178704285</v>
      </c>
      <c r="AB10" s="17">
        <v>0.14014574687936801</v>
      </c>
      <c r="AC10" s="17">
        <v>0.14671474314567101</v>
      </c>
      <c r="AD10" s="17">
        <v>0.24277734846426699</v>
      </c>
      <c r="AE10" s="17">
        <v>0.119804123770481</v>
      </c>
      <c r="AF10" s="17"/>
      <c r="AG10" s="17">
        <v>0.18517833502568601</v>
      </c>
      <c r="AH10" s="17">
        <v>0.13049283297488801</v>
      </c>
      <c r="AI10" s="17">
        <v>0.21667899089669199</v>
      </c>
      <c r="AJ10" s="17">
        <v>0.19655762592085699</v>
      </c>
      <c r="AK10" s="17">
        <v>0.15680584743790901</v>
      </c>
      <c r="AL10" s="17">
        <v>0.14470052857197899</v>
      </c>
      <c r="AM10" s="17"/>
      <c r="AN10" s="17">
        <v>0.19128096930220401</v>
      </c>
      <c r="AO10" s="17">
        <v>0.18557183152340601</v>
      </c>
      <c r="AP10" s="17">
        <v>0.14062713026981699</v>
      </c>
      <c r="AQ10" s="17"/>
      <c r="AR10" s="17">
        <v>0.152119513994039</v>
      </c>
      <c r="AS10" s="17">
        <v>0.18193877349179199</v>
      </c>
      <c r="AT10" s="17">
        <v>0.160570823926698</v>
      </c>
      <c r="AU10" s="17"/>
      <c r="AV10" s="17">
        <v>0.12752833277001199</v>
      </c>
      <c r="AW10" s="17">
        <v>0.187527397647821</v>
      </c>
      <c r="AX10" s="17">
        <v>0.15110706770361401</v>
      </c>
      <c r="AY10" s="17"/>
      <c r="AZ10" s="17">
        <v>0.17395872710358901</v>
      </c>
      <c r="BA10" s="17">
        <v>0.15313158460279999</v>
      </c>
    </row>
    <row r="11" spans="2:53" x14ac:dyDescent="0.35">
      <c r="B11" s="18" t="s">
        <v>190</v>
      </c>
      <c r="C11" s="17">
        <v>0.21595674498303799</v>
      </c>
      <c r="D11" s="17">
        <v>0.231294503742174</v>
      </c>
      <c r="E11" s="17">
        <v>0.201244798849187</v>
      </c>
      <c r="F11" s="17"/>
      <c r="G11" s="17">
        <v>0.14643660072524201</v>
      </c>
      <c r="H11" s="17">
        <v>0.21584632248365099</v>
      </c>
      <c r="I11" s="17">
        <v>0.19545245949107201</v>
      </c>
      <c r="J11" s="17">
        <v>0.21300043107944899</v>
      </c>
      <c r="K11" s="17">
        <v>0.224962198521203</v>
      </c>
      <c r="L11" s="17">
        <v>0.25242080011312001</v>
      </c>
      <c r="M11" s="17"/>
      <c r="N11" s="17">
        <v>0.21087505634846501</v>
      </c>
      <c r="O11" s="17">
        <v>0.21930212163077201</v>
      </c>
      <c r="P11" s="17"/>
      <c r="Q11" s="17">
        <v>0.195157968871573</v>
      </c>
      <c r="R11" s="17">
        <v>0.164912525626802</v>
      </c>
      <c r="S11" s="17">
        <v>0.28500765252275401</v>
      </c>
      <c r="T11" s="17">
        <v>0.18376253694549899</v>
      </c>
      <c r="U11" s="17">
        <v>0.229211169447013</v>
      </c>
      <c r="V11" s="17">
        <v>0.23351117278845299</v>
      </c>
      <c r="W11" s="17">
        <v>0.21327337374563399</v>
      </c>
      <c r="X11" s="17">
        <v>0.22955796481422699</v>
      </c>
      <c r="Y11" s="17">
        <v>0.264502159143986</v>
      </c>
      <c r="Z11" s="17">
        <v>0.17848519495850901</v>
      </c>
      <c r="AA11" s="17">
        <v>0.25382997371650201</v>
      </c>
      <c r="AB11" s="17">
        <v>0.21548437392737599</v>
      </c>
      <c r="AC11" s="17">
        <v>0.15631148878316301</v>
      </c>
      <c r="AD11" s="17">
        <v>3.6816506343868301E-2</v>
      </c>
      <c r="AE11" s="17">
        <v>0.17150031849318501</v>
      </c>
      <c r="AF11" s="17"/>
      <c r="AG11" s="17">
        <v>0.18660215664611299</v>
      </c>
      <c r="AH11" s="17">
        <v>0.16978617308639099</v>
      </c>
      <c r="AI11" s="17">
        <v>0.178891530445216</v>
      </c>
      <c r="AJ11" s="17">
        <v>0.211170351123351</v>
      </c>
      <c r="AK11" s="17">
        <v>0.22105650997359699</v>
      </c>
      <c r="AL11" s="17">
        <v>0.21610435999135799</v>
      </c>
      <c r="AM11" s="17"/>
      <c r="AN11" s="17">
        <v>0.202743139450099</v>
      </c>
      <c r="AO11" s="17">
        <v>0.25952786103091502</v>
      </c>
      <c r="AP11" s="17">
        <v>0.184333435552409</v>
      </c>
      <c r="AQ11" s="17"/>
      <c r="AR11" s="17">
        <v>0.232331843864819</v>
      </c>
      <c r="AS11" s="17">
        <v>0.20392531158710001</v>
      </c>
      <c r="AT11" s="17">
        <v>0.19662252407340799</v>
      </c>
      <c r="AU11" s="17"/>
      <c r="AV11" s="17">
        <v>0.16202126289993701</v>
      </c>
      <c r="AW11" s="17">
        <v>0.21669903397685999</v>
      </c>
      <c r="AX11" s="17">
        <v>0.19043845207083601</v>
      </c>
      <c r="AY11" s="17"/>
      <c r="AZ11" s="17">
        <v>0.19870403631217501</v>
      </c>
      <c r="BA11" s="17">
        <v>0.23884887260951601</v>
      </c>
    </row>
    <row r="12" spans="2:53" x14ac:dyDescent="0.35">
      <c r="B12" s="18" t="s">
        <v>191</v>
      </c>
      <c r="C12" s="17">
        <v>0.27818131987591599</v>
      </c>
      <c r="D12" s="17">
        <v>0.28389575535501999</v>
      </c>
      <c r="E12" s="17">
        <v>0.27399901156448597</v>
      </c>
      <c r="F12" s="17"/>
      <c r="G12" s="17">
        <v>0.28071552043565801</v>
      </c>
      <c r="H12" s="17">
        <v>0.32292937767783803</v>
      </c>
      <c r="I12" s="17">
        <v>0.29293837400822897</v>
      </c>
      <c r="J12" s="17">
        <v>0.29899993808831898</v>
      </c>
      <c r="K12" s="17">
        <v>0.22921832274857401</v>
      </c>
      <c r="L12" s="17">
        <v>0.25952419035597601</v>
      </c>
      <c r="M12" s="17"/>
      <c r="N12" s="17">
        <v>0.28745436056805901</v>
      </c>
      <c r="O12" s="17">
        <v>0.27207669284821301</v>
      </c>
      <c r="P12" s="17"/>
      <c r="Q12" s="17">
        <v>0.27196606780932298</v>
      </c>
      <c r="R12" s="17">
        <v>0.198882943735472</v>
      </c>
      <c r="S12" s="17">
        <v>0.246088118322564</v>
      </c>
      <c r="T12" s="17">
        <v>0.30181764502717801</v>
      </c>
      <c r="U12" s="17">
        <v>0.24067694680323501</v>
      </c>
      <c r="V12" s="17">
        <v>0.28915464132152602</v>
      </c>
      <c r="W12" s="17">
        <v>0.25277629786963501</v>
      </c>
      <c r="X12" s="17">
        <v>0.32146908762777099</v>
      </c>
      <c r="Y12" s="17">
        <v>0.23203376243998799</v>
      </c>
      <c r="Z12" s="17">
        <v>0.37077055918679802</v>
      </c>
      <c r="AA12" s="17">
        <v>0.24256439278815201</v>
      </c>
      <c r="AB12" s="17">
        <v>0.39618546767573698</v>
      </c>
      <c r="AC12" s="17">
        <v>0.45705942510678499</v>
      </c>
      <c r="AD12" s="17">
        <v>0.41076142094634799</v>
      </c>
      <c r="AE12" s="17">
        <v>0.328205877722624</v>
      </c>
      <c r="AF12" s="17"/>
      <c r="AG12" s="17">
        <v>0.316689514589093</v>
      </c>
      <c r="AH12" s="17">
        <v>0.24080487535648601</v>
      </c>
      <c r="AI12" s="17">
        <v>0.33418341606442997</v>
      </c>
      <c r="AJ12" s="17">
        <v>0.32508281803849098</v>
      </c>
      <c r="AK12" s="17">
        <v>0.29342779950409398</v>
      </c>
      <c r="AL12" s="17">
        <v>0.27148661002782498</v>
      </c>
      <c r="AM12" s="17"/>
      <c r="AN12" s="17">
        <v>0.320613604813412</v>
      </c>
      <c r="AO12" s="17">
        <v>0.282283441985064</v>
      </c>
      <c r="AP12" s="17">
        <v>0.26813481437543701</v>
      </c>
      <c r="AQ12" s="17"/>
      <c r="AR12" s="17">
        <v>0.36595850403494301</v>
      </c>
      <c r="AS12" s="17">
        <v>0.345160772316358</v>
      </c>
      <c r="AT12" s="17">
        <v>0.23152662146296701</v>
      </c>
      <c r="AU12" s="17"/>
      <c r="AV12" s="17">
        <v>0.30162170203331001</v>
      </c>
      <c r="AW12" s="17">
        <v>0.30469740461016298</v>
      </c>
      <c r="AX12" s="17">
        <v>0.24957392091995501</v>
      </c>
      <c r="AY12" s="17"/>
      <c r="AZ12" s="17">
        <v>0.280949384295205</v>
      </c>
      <c r="BA12" s="17">
        <v>0.27450845405678198</v>
      </c>
    </row>
    <row r="13" spans="2:53" x14ac:dyDescent="0.35">
      <c r="B13" s="18" t="s">
        <v>192</v>
      </c>
      <c r="C13" s="19">
        <v>0.22619523870163999</v>
      </c>
      <c r="D13" s="19">
        <v>0.20347656237335199</v>
      </c>
      <c r="E13" s="19">
        <v>0.247586371382296</v>
      </c>
      <c r="F13" s="19"/>
      <c r="G13" s="19">
        <v>0.249400818157718</v>
      </c>
      <c r="H13" s="19">
        <v>0.18476087651914599</v>
      </c>
      <c r="I13" s="19">
        <v>0.22729205838070901</v>
      </c>
      <c r="J13" s="19">
        <v>0.226024536204916</v>
      </c>
      <c r="K13" s="19">
        <v>0.23454191189458501</v>
      </c>
      <c r="L13" s="19">
        <v>0.23470023866017301</v>
      </c>
      <c r="M13" s="19"/>
      <c r="N13" s="19">
        <v>0.24666817371368199</v>
      </c>
      <c r="O13" s="19">
        <v>0.212717498598891</v>
      </c>
      <c r="P13" s="19"/>
      <c r="Q13" s="19">
        <v>0.23634495448905299</v>
      </c>
      <c r="R13" s="19">
        <v>0.30585853575011301</v>
      </c>
      <c r="S13" s="19">
        <v>0.21988253045522199</v>
      </c>
      <c r="T13" s="19">
        <v>0.23458876943930301</v>
      </c>
      <c r="U13" s="19">
        <v>0.20129439845389399</v>
      </c>
      <c r="V13" s="19">
        <v>0.20716849589217901</v>
      </c>
      <c r="W13" s="19">
        <v>0.23437302763279899</v>
      </c>
      <c r="X13" s="19">
        <v>0.17563263354988801</v>
      </c>
      <c r="Y13" s="19">
        <v>0.230715759736416</v>
      </c>
      <c r="Z13" s="19">
        <v>0.253655699357834</v>
      </c>
      <c r="AA13" s="19">
        <v>0.25217013229245799</v>
      </c>
      <c r="AB13" s="19">
        <v>0.20558370312775401</v>
      </c>
      <c r="AC13" s="19">
        <v>0.174933784386191</v>
      </c>
      <c r="AD13" s="19">
        <v>3.7564527643080402E-2</v>
      </c>
      <c r="AE13" s="19">
        <v>0.20840552795287801</v>
      </c>
      <c r="AF13" s="19"/>
      <c r="AG13" s="19">
        <v>0.21556930501062599</v>
      </c>
      <c r="AH13" s="19">
        <v>0.306437898170415</v>
      </c>
      <c r="AI13" s="19">
        <v>0.17329959647173901</v>
      </c>
      <c r="AJ13" s="19">
        <v>0.166766147577005</v>
      </c>
      <c r="AK13" s="19">
        <v>0.20569540394039099</v>
      </c>
      <c r="AL13" s="19">
        <v>0.25319261661138498</v>
      </c>
      <c r="AM13" s="19"/>
      <c r="AN13" s="19">
        <v>0.18589517694497601</v>
      </c>
      <c r="AO13" s="19">
        <v>0.17417541297759501</v>
      </c>
      <c r="AP13" s="19">
        <v>0.269240158661539</v>
      </c>
      <c r="AQ13" s="19"/>
      <c r="AR13" s="19">
        <v>0.14779829228820901</v>
      </c>
      <c r="AS13" s="19">
        <v>0.18330680017631901</v>
      </c>
      <c r="AT13" s="19">
        <v>0.269980736912522</v>
      </c>
      <c r="AU13" s="19"/>
      <c r="AV13" s="19">
        <v>0.27987686840708598</v>
      </c>
      <c r="AW13" s="19">
        <v>0.18684186654965901</v>
      </c>
      <c r="AX13" s="19">
        <v>0.27383016464070498</v>
      </c>
      <c r="AY13" s="19"/>
      <c r="AZ13" s="19">
        <v>0.22504052767858501</v>
      </c>
      <c r="BA13" s="19">
        <v>0.22772739186180499</v>
      </c>
    </row>
    <row r="14" spans="2:53" x14ac:dyDescent="0.35">
      <c r="B14" s="16"/>
    </row>
    <row r="15" spans="2:53" x14ac:dyDescent="0.35">
      <c r="B15" t="s">
        <v>87</v>
      </c>
    </row>
    <row r="16" spans="2:53" x14ac:dyDescent="0.35">
      <c r="B16" t="s">
        <v>88</v>
      </c>
    </row>
    <row r="18" spans="2:2" x14ac:dyDescent="0.35">
      <c r="B18" s="8" t="str">
        <f>HYPERLINK("#'Contents'!A1", "Return to Contents")</f>
        <v>Return to Contents</v>
      </c>
    </row>
  </sheetData>
  <mergeCells count="10">
    <mergeCell ref="AN5:AP5"/>
    <mergeCell ref="AR5:AT5"/>
    <mergeCell ref="AV5:AX5"/>
    <mergeCell ref="AZ5:BA5"/>
    <mergeCell ref="D2:AT2"/>
    <mergeCell ref="D5:E5"/>
    <mergeCell ref="G5:L5"/>
    <mergeCell ref="N5:O5"/>
    <mergeCell ref="Q5:AE5"/>
    <mergeCell ref="AG5:AL5"/>
  </mergeCells>
  <pageMargins left="0.7" right="0.7" top="0.75" bottom="0.75" header="0.3" footer="0.3"/>
  <pageSetup paperSize="9" orientation="portrait" horizontalDpi="300" verticalDpi="300"/>
  <drawing r:id="rId1"/>
</worksheet>
</file>

<file path=xl/worksheets/sheet4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800-000000000000}">
  <dimension ref="B2:BA18"/>
  <sheetViews>
    <sheetView showGridLines="0" workbookViewId="0">
      <pane xSplit="2" topLeftCell="W1" activePane="topRight" state="frozen"/>
      <selection activeCell="B19" sqref="B19"/>
      <selection pane="topRight" activeCell="AE12" sqref="AE12"/>
    </sheetView>
  </sheetViews>
  <sheetFormatPr defaultColWidth="11.54296875" defaultRowHeight="14.5" x14ac:dyDescent="0.35"/>
  <cols>
    <col min="2" max="2" width="25.6328125" customWidth="1"/>
    <col min="3" max="5" width="10.6328125" customWidth="1"/>
    <col min="6" max="6" width="2.1796875" customWidth="1"/>
    <col min="7" max="12" width="10.6328125" customWidth="1"/>
    <col min="13" max="13" width="2.1796875" customWidth="1"/>
    <col min="14" max="15" width="10.6328125" customWidth="1"/>
    <col min="16" max="16" width="2.1796875" customWidth="1"/>
    <col min="17" max="31" width="10.6328125" customWidth="1"/>
    <col min="32" max="32" width="2.1796875" customWidth="1"/>
    <col min="33" max="38" width="10.6328125" customWidth="1"/>
    <col min="39" max="39" width="2.1796875" customWidth="1"/>
    <col min="40" max="42" width="10.6328125" customWidth="1"/>
    <col min="43" max="43" width="2.1796875" customWidth="1"/>
    <col min="44" max="46" width="10.6328125" customWidth="1"/>
    <col min="47" max="47" width="2.1796875" customWidth="1"/>
    <col min="48" max="50" width="10.6328125" customWidth="1"/>
    <col min="51" max="51" width="2.1796875" customWidth="1"/>
    <col min="52" max="53" width="10.6328125" customWidth="1"/>
    <col min="54" max="54" width="2.1796875" customWidth="1"/>
  </cols>
  <sheetData>
    <row r="2" spans="2:53" ht="40" customHeight="1" x14ac:dyDescent="0.35">
      <c r="D2" s="28" t="s">
        <v>197</v>
      </c>
      <c r="E2" s="24"/>
      <c r="F2" s="24"/>
      <c r="G2" s="24"/>
      <c r="H2" s="24"/>
      <c r="I2" s="24"/>
      <c r="J2" s="24"/>
      <c r="K2" s="24"/>
      <c r="L2" s="24"/>
      <c r="M2" s="24"/>
      <c r="N2" s="24"/>
      <c r="O2" s="24"/>
      <c r="P2" s="24"/>
      <c r="Q2" s="24"/>
      <c r="R2" s="24"/>
      <c r="S2" s="24"/>
      <c r="T2" s="24"/>
      <c r="U2" s="24"/>
      <c r="V2" s="24"/>
      <c r="W2" s="24"/>
      <c r="X2" s="24"/>
      <c r="Y2" s="24"/>
      <c r="Z2" s="24"/>
      <c r="AA2" s="24"/>
      <c r="AB2" s="24"/>
      <c r="AC2" s="24"/>
      <c r="AD2" s="24"/>
      <c r="AE2" s="24"/>
      <c r="AF2" s="24"/>
      <c r="AG2" s="24"/>
      <c r="AH2" s="24"/>
      <c r="AI2" s="24"/>
      <c r="AJ2" s="24"/>
      <c r="AK2" s="24"/>
      <c r="AL2" s="24"/>
      <c r="AM2" s="24"/>
      <c r="AN2" s="24"/>
      <c r="AO2" s="24"/>
      <c r="AP2" s="24"/>
      <c r="AQ2" s="24"/>
      <c r="AR2" s="24"/>
      <c r="AS2" s="24"/>
      <c r="AT2" s="24"/>
    </row>
    <row r="5" spans="2:53" ht="30" customHeight="1" x14ac:dyDescent="0.35">
      <c r="B5" s="15"/>
      <c r="C5" s="15"/>
      <c r="D5" s="27" t="s">
        <v>56</v>
      </c>
      <c r="E5" s="27"/>
      <c r="F5" s="15"/>
      <c r="G5" s="27" t="s">
        <v>57</v>
      </c>
      <c r="H5" s="27"/>
      <c r="I5" s="27"/>
      <c r="J5" s="27"/>
      <c r="K5" s="27"/>
      <c r="L5" s="27"/>
      <c r="M5" s="15"/>
      <c r="N5" s="27" t="s">
        <v>58</v>
      </c>
      <c r="O5" s="27"/>
      <c r="P5" s="15"/>
      <c r="Q5" s="27" t="s">
        <v>59</v>
      </c>
      <c r="R5" s="27"/>
      <c r="S5" s="27"/>
      <c r="T5" s="27"/>
      <c r="U5" s="27"/>
      <c r="V5" s="27"/>
      <c r="W5" s="27"/>
      <c r="X5" s="27"/>
      <c r="Y5" s="27"/>
      <c r="Z5" s="27"/>
      <c r="AA5" s="27"/>
      <c r="AB5" s="27"/>
      <c r="AC5" s="27"/>
      <c r="AD5" s="27"/>
      <c r="AE5" s="27"/>
      <c r="AF5" s="15"/>
      <c r="AG5" s="27" t="s">
        <v>60</v>
      </c>
      <c r="AH5" s="27"/>
      <c r="AI5" s="27"/>
      <c r="AJ5" s="27"/>
      <c r="AK5" s="27"/>
      <c r="AL5" s="27"/>
      <c r="AM5" s="15"/>
      <c r="AN5" s="27" t="s">
        <v>61</v>
      </c>
      <c r="AO5" s="27"/>
      <c r="AP5" s="27"/>
      <c r="AQ5" s="15"/>
      <c r="AR5" s="27" t="s">
        <v>62</v>
      </c>
      <c r="AS5" s="27"/>
      <c r="AT5" s="27"/>
      <c r="AU5" s="15"/>
      <c r="AV5" s="27" t="s">
        <v>63</v>
      </c>
      <c r="AW5" s="27"/>
      <c r="AX5" s="27"/>
      <c r="AY5" s="15"/>
      <c r="AZ5" s="27" t="s">
        <v>64</v>
      </c>
      <c r="BA5" s="27"/>
    </row>
    <row r="6" spans="2:53" ht="33" customHeight="1" x14ac:dyDescent="0.35">
      <c r="B6" t="s">
        <v>13</v>
      </c>
      <c r="C6" s="9" t="s">
        <v>14</v>
      </c>
      <c r="D6" s="12" t="s">
        <v>15</v>
      </c>
      <c r="E6" s="12" t="s">
        <v>16</v>
      </c>
      <c r="G6" s="12" t="s">
        <v>19</v>
      </c>
      <c r="H6" s="12" t="s">
        <v>20</v>
      </c>
      <c r="I6" s="12" t="s">
        <v>21</v>
      </c>
      <c r="J6" s="12" t="s">
        <v>22</v>
      </c>
      <c r="K6" s="12" t="s">
        <v>23</v>
      </c>
      <c r="L6" s="12" t="s">
        <v>24</v>
      </c>
      <c r="N6" s="12" t="s">
        <v>25</v>
      </c>
      <c r="O6" s="12" t="s">
        <v>26</v>
      </c>
      <c r="Q6" s="12" t="s">
        <v>27</v>
      </c>
      <c r="R6" s="12" t="s">
        <v>28</v>
      </c>
      <c r="S6" s="12" t="s">
        <v>29</v>
      </c>
      <c r="T6" s="12" t="s">
        <v>30</v>
      </c>
      <c r="U6" s="12" t="s">
        <v>31</v>
      </c>
      <c r="V6" s="12" t="s">
        <v>32</v>
      </c>
      <c r="W6" s="12" t="s">
        <v>33</v>
      </c>
      <c r="X6" s="12" t="s">
        <v>34</v>
      </c>
      <c r="Y6" s="12" t="s">
        <v>35</v>
      </c>
      <c r="Z6" s="12" t="s">
        <v>36</v>
      </c>
      <c r="AA6" s="12" t="s">
        <v>37</v>
      </c>
      <c r="AB6" s="12" t="s">
        <v>38</v>
      </c>
      <c r="AC6" s="12" t="s">
        <v>39</v>
      </c>
      <c r="AD6" s="12" t="s">
        <v>40</v>
      </c>
      <c r="AE6" s="12" t="s">
        <v>41</v>
      </c>
      <c r="AG6" s="12" t="s">
        <v>42</v>
      </c>
      <c r="AH6" s="12" t="s">
        <v>43</v>
      </c>
      <c r="AI6" s="12" t="s">
        <v>44</v>
      </c>
      <c r="AJ6" s="12" t="s">
        <v>45</v>
      </c>
      <c r="AK6" s="12" t="s">
        <v>46</v>
      </c>
      <c r="AL6" s="12" t="s">
        <v>47</v>
      </c>
      <c r="AN6" s="12" t="s">
        <v>48</v>
      </c>
      <c r="AO6" s="12" t="s">
        <v>49</v>
      </c>
      <c r="AP6" s="12" t="s">
        <v>50</v>
      </c>
      <c r="AR6" s="12" t="s">
        <v>51</v>
      </c>
      <c r="AS6" s="12" t="s">
        <v>52</v>
      </c>
      <c r="AT6" s="12" t="s">
        <v>53</v>
      </c>
      <c r="AV6" s="12" t="s">
        <v>51</v>
      </c>
      <c r="AW6" s="12" t="s">
        <v>52</v>
      </c>
      <c r="AX6" s="12" t="s">
        <v>53</v>
      </c>
      <c r="AZ6" s="12" t="s">
        <v>54</v>
      </c>
      <c r="BA6" s="12" t="s">
        <v>55</v>
      </c>
    </row>
    <row r="7" spans="2:53" ht="30" customHeight="1" x14ac:dyDescent="0.35">
      <c r="B7" s="10" t="s">
        <v>17</v>
      </c>
      <c r="C7" s="10">
        <v>2053</v>
      </c>
      <c r="D7" s="10">
        <v>938</v>
      </c>
      <c r="E7" s="10">
        <v>1112</v>
      </c>
      <c r="F7" s="10"/>
      <c r="G7" s="10">
        <v>192</v>
      </c>
      <c r="H7" s="10">
        <v>236</v>
      </c>
      <c r="I7" s="10">
        <v>325</v>
      </c>
      <c r="J7" s="10">
        <v>380</v>
      </c>
      <c r="K7" s="10">
        <v>348</v>
      </c>
      <c r="L7" s="10">
        <v>572</v>
      </c>
      <c r="M7" s="10"/>
      <c r="N7" s="10">
        <v>1161</v>
      </c>
      <c r="O7" s="10">
        <v>892</v>
      </c>
      <c r="P7" s="10"/>
      <c r="Q7" s="10">
        <v>175</v>
      </c>
      <c r="R7" s="10">
        <v>152</v>
      </c>
      <c r="S7" s="10">
        <v>180</v>
      </c>
      <c r="T7" s="10">
        <v>273</v>
      </c>
      <c r="U7" s="10">
        <v>217</v>
      </c>
      <c r="V7" s="10">
        <v>227</v>
      </c>
      <c r="W7" s="10">
        <v>175</v>
      </c>
      <c r="X7" s="10">
        <v>143</v>
      </c>
      <c r="Y7" s="10">
        <v>108</v>
      </c>
      <c r="Z7" s="10">
        <v>153</v>
      </c>
      <c r="AA7" s="10">
        <v>79</v>
      </c>
      <c r="AB7" s="10">
        <v>54</v>
      </c>
      <c r="AC7" s="10">
        <v>25</v>
      </c>
      <c r="AD7" s="10">
        <v>17</v>
      </c>
      <c r="AE7" s="10">
        <v>34</v>
      </c>
      <c r="AF7" s="10"/>
      <c r="AG7" s="10">
        <v>204</v>
      </c>
      <c r="AH7" s="10">
        <v>344</v>
      </c>
      <c r="AI7" s="10">
        <v>158</v>
      </c>
      <c r="AJ7" s="10">
        <v>186</v>
      </c>
      <c r="AK7" s="10">
        <v>197</v>
      </c>
      <c r="AL7" s="10">
        <v>511</v>
      </c>
      <c r="AM7" s="10"/>
      <c r="AN7" s="10">
        <v>571</v>
      </c>
      <c r="AO7" s="10">
        <v>447</v>
      </c>
      <c r="AP7" s="10">
        <v>778</v>
      </c>
      <c r="AQ7" s="10"/>
      <c r="AR7" s="10">
        <v>150</v>
      </c>
      <c r="AS7" s="10">
        <v>698</v>
      </c>
      <c r="AT7" s="10">
        <v>1093</v>
      </c>
      <c r="AU7" s="10"/>
      <c r="AV7" s="10">
        <v>166</v>
      </c>
      <c r="AW7" s="10">
        <v>999</v>
      </c>
      <c r="AX7" s="10">
        <v>770</v>
      </c>
      <c r="AY7" s="10"/>
      <c r="AZ7" s="10">
        <v>1177</v>
      </c>
      <c r="BA7" s="10">
        <v>876</v>
      </c>
    </row>
    <row r="8" spans="2:53" ht="30" customHeight="1" x14ac:dyDescent="0.35">
      <c r="B8" s="11" t="s">
        <v>18</v>
      </c>
      <c r="C8" s="11">
        <v>2053</v>
      </c>
      <c r="D8" s="11">
        <v>974</v>
      </c>
      <c r="E8" s="11">
        <v>1075</v>
      </c>
      <c r="F8" s="11"/>
      <c r="G8" s="11">
        <v>212</v>
      </c>
      <c r="H8" s="11">
        <v>302</v>
      </c>
      <c r="I8" s="11">
        <v>326</v>
      </c>
      <c r="J8" s="11">
        <v>348</v>
      </c>
      <c r="K8" s="11">
        <v>329</v>
      </c>
      <c r="L8" s="11">
        <v>535</v>
      </c>
      <c r="M8" s="11"/>
      <c r="N8" s="11">
        <v>815</v>
      </c>
      <c r="O8" s="11">
        <v>1238</v>
      </c>
      <c r="P8" s="11"/>
      <c r="Q8" s="11">
        <v>198</v>
      </c>
      <c r="R8" s="11">
        <v>168</v>
      </c>
      <c r="S8" s="11">
        <v>195</v>
      </c>
      <c r="T8" s="11">
        <v>305</v>
      </c>
      <c r="U8" s="11">
        <v>213</v>
      </c>
      <c r="V8" s="11">
        <v>216</v>
      </c>
      <c r="W8" s="11">
        <v>164</v>
      </c>
      <c r="X8" s="11">
        <v>141</v>
      </c>
      <c r="Y8" s="11">
        <v>99</v>
      </c>
      <c r="Z8" s="11">
        <v>138</v>
      </c>
      <c r="AA8" s="11">
        <v>69</v>
      </c>
      <c r="AB8" s="11">
        <v>45</v>
      </c>
      <c r="AC8" s="11">
        <v>22</v>
      </c>
      <c r="AD8" s="11">
        <v>15</v>
      </c>
      <c r="AE8" s="11">
        <v>27</v>
      </c>
      <c r="AF8" s="11"/>
      <c r="AG8" s="11">
        <v>192</v>
      </c>
      <c r="AH8" s="11">
        <v>330</v>
      </c>
      <c r="AI8" s="11">
        <v>179</v>
      </c>
      <c r="AJ8" s="11">
        <v>173</v>
      </c>
      <c r="AK8" s="11">
        <v>196</v>
      </c>
      <c r="AL8" s="11">
        <v>533</v>
      </c>
      <c r="AM8" s="11"/>
      <c r="AN8" s="11">
        <v>569</v>
      </c>
      <c r="AO8" s="11">
        <v>467</v>
      </c>
      <c r="AP8" s="11">
        <v>751</v>
      </c>
      <c r="AQ8" s="11"/>
      <c r="AR8" s="11">
        <v>162</v>
      </c>
      <c r="AS8" s="11">
        <v>689</v>
      </c>
      <c r="AT8" s="11">
        <v>1078</v>
      </c>
      <c r="AU8" s="11"/>
      <c r="AV8" s="11">
        <v>182</v>
      </c>
      <c r="AW8" s="11">
        <v>976</v>
      </c>
      <c r="AX8" s="11">
        <v>765</v>
      </c>
      <c r="AY8" s="11"/>
      <c r="AZ8" s="11">
        <v>1171</v>
      </c>
      <c r="BA8" s="11">
        <v>882</v>
      </c>
    </row>
    <row r="9" spans="2:53" x14ac:dyDescent="0.35">
      <c r="B9" s="18" t="s">
        <v>188</v>
      </c>
      <c r="C9" s="17">
        <v>0.104881645021002</v>
      </c>
      <c r="D9" s="17">
        <v>9.8000254119539595E-2</v>
      </c>
      <c r="E9" s="17">
        <v>0.109503801829628</v>
      </c>
      <c r="F9" s="17"/>
      <c r="G9" s="17">
        <v>9.64595651706045E-2</v>
      </c>
      <c r="H9" s="17">
        <v>7.6649266121851703E-2</v>
      </c>
      <c r="I9" s="17">
        <v>0.13494222333078501</v>
      </c>
      <c r="J9" s="17">
        <v>8.5124754197276303E-2</v>
      </c>
      <c r="K9" s="17">
        <v>0.13156608631338201</v>
      </c>
      <c r="L9" s="17">
        <v>0.10230984495916901</v>
      </c>
      <c r="M9" s="17"/>
      <c r="N9" s="17">
        <v>9.17817646154791E-2</v>
      </c>
      <c r="O9" s="17">
        <v>0.113505556706301</v>
      </c>
      <c r="P9" s="17"/>
      <c r="Q9" s="17">
        <v>0.125450839766272</v>
      </c>
      <c r="R9" s="17">
        <v>0.127497621442027</v>
      </c>
      <c r="S9" s="17">
        <v>0.15506566566975</v>
      </c>
      <c r="T9" s="17">
        <v>0.111556145757099</v>
      </c>
      <c r="U9" s="17">
        <v>0.110167441143134</v>
      </c>
      <c r="V9" s="17">
        <v>9.8330630061105595E-2</v>
      </c>
      <c r="W9" s="17">
        <v>9.6881366084703394E-2</v>
      </c>
      <c r="X9" s="17">
        <v>0.101046169267758</v>
      </c>
      <c r="Y9" s="17">
        <v>4.7184963211923801E-2</v>
      </c>
      <c r="Z9" s="17">
        <v>0.10359847430668</v>
      </c>
      <c r="AA9" s="17">
        <v>4.01753339354795E-2</v>
      </c>
      <c r="AB9" s="17">
        <v>0</v>
      </c>
      <c r="AC9" s="17">
        <v>2.48619944668124E-2</v>
      </c>
      <c r="AD9" s="17">
        <v>0.21662456683305001</v>
      </c>
      <c r="AE9" s="17">
        <v>4.3093626502313999E-2</v>
      </c>
      <c r="AF9" s="17"/>
      <c r="AG9" s="17">
        <v>5.6051022079705602E-2</v>
      </c>
      <c r="AH9" s="17">
        <v>0.102538876169806</v>
      </c>
      <c r="AI9" s="17">
        <v>0.10407830324148599</v>
      </c>
      <c r="AJ9" s="17">
        <v>9.6642252654814506E-2</v>
      </c>
      <c r="AK9" s="17">
        <v>0.10196699865706201</v>
      </c>
      <c r="AL9" s="17">
        <v>0.129764064945257</v>
      </c>
      <c r="AM9" s="17"/>
      <c r="AN9" s="17">
        <v>0.105241911969933</v>
      </c>
      <c r="AO9" s="17">
        <v>7.2704343231688007E-2</v>
      </c>
      <c r="AP9" s="17">
        <v>0.11266912281371699</v>
      </c>
      <c r="AQ9" s="17"/>
      <c r="AR9" s="17">
        <v>0.11224362795571401</v>
      </c>
      <c r="AS9" s="17">
        <v>6.7515768261127596E-2</v>
      </c>
      <c r="AT9" s="17">
        <v>0.13072575818377799</v>
      </c>
      <c r="AU9" s="17"/>
      <c r="AV9" s="17">
        <v>0.10675530013276301</v>
      </c>
      <c r="AW9" s="17">
        <v>9.5919020882339001E-2</v>
      </c>
      <c r="AX9" s="17">
        <v>0.12166991363273599</v>
      </c>
      <c r="AY9" s="17"/>
      <c r="AZ9" s="17">
        <v>0.10236081326571</v>
      </c>
      <c r="BA9" s="17">
        <v>0.10822646486163701</v>
      </c>
    </row>
    <row r="10" spans="2:53" x14ac:dyDescent="0.35">
      <c r="B10" s="18" t="s">
        <v>189</v>
      </c>
      <c r="C10" s="17">
        <v>0.22818419732998399</v>
      </c>
      <c r="D10" s="17">
        <v>0.22253059123913699</v>
      </c>
      <c r="E10" s="17">
        <v>0.23412212474168201</v>
      </c>
      <c r="F10" s="17"/>
      <c r="G10" s="17">
        <v>0.18347644203086</v>
      </c>
      <c r="H10" s="17">
        <v>0.191034450169348</v>
      </c>
      <c r="I10" s="17">
        <v>0.221622400137192</v>
      </c>
      <c r="J10" s="17">
        <v>0.234089178987783</v>
      </c>
      <c r="K10" s="17">
        <v>0.231107561222749</v>
      </c>
      <c r="L10" s="17">
        <v>0.26522431783784101</v>
      </c>
      <c r="M10" s="17"/>
      <c r="N10" s="17">
        <v>0.22544752285693601</v>
      </c>
      <c r="O10" s="17">
        <v>0.22998580453832401</v>
      </c>
      <c r="P10" s="17"/>
      <c r="Q10" s="17">
        <v>0.19645575364905701</v>
      </c>
      <c r="R10" s="17">
        <v>0.17962632967203701</v>
      </c>
      <c r="S10" s="17">
        <v>0.201691394338603</v>
      </c>
      <c r="T10" s="17">
        <v>0.227814677652143</v>
      </c>
      <c r="U10" s="17">
        <v>0.21192623065127</v>
      </c>
      <c r="V10" s="17">
        <v>0.25731195304236998</v>
      </c>
      <c r="W10" s="17">
        <v>0.164876250728486</v>
      </c>
      <c r="X10" s="17">
        <v>0.31527345585508898</v>
      </c>
      <c r="Y10" s="17">
        <v>0.27472325646297502</v>
      </c>
      <c r="Z10" s="17">
        <v>0.21388718761518399</v>
      </c>
      <c r="AA10" s="17">
        <v>0.29314119617968898</v>
      </c>
      <c r="AB10" s="17">
        <v>0.30634514472260699</v>
      </c>
      <c r="AC10" s="17">
        <v>0.26077444607624201</v>
      </c>
      <c r="AD10" s="17">
        <v>0.34299645188951799</v>
      </c>
      <c r="AE10" s="17">
        <v>0.298660535524993</v>
      </c>
      <c r="AF10" s="17"/>
      <c r="AG10" s="17">
        <v>0.26392659893374798</v>
      </c>
      <c r="AH10" s="17">
        <v>0.27037331686746602</v>
      </c>
      <c r="AI10" s="17">
        <v>0.15090272565405799</v>
      </c>
      <c r="AJ10" s="17">
        <v>0.25048147437900897</v>
      </c>
      <c r="AK10" s="17">
        <v>0.296403777085812</v>
      </c>
      <c r="AL10" s="17">
        <v>0.190006419155997</v>
      </c>
      <c r="AM10" s="17"/>
      <c r="AN10" s="17">
        <v>0.24292292975688001</v>
      </c>
      <c r="AO10" s="17">
        <v>0.22985387967716001</v>
      </c>
      <c r="AP10" s="17">
        <v>0.24074867950196299</v>
      </c>
      <c r="AQ10" s="17"/>
      <c r="AR10" s="17">
        <v>0.19299638570554101</v>
      </c>
      <c r="AS10" s="17">
        <v>0.24860176420459401</v>
      </c>
      <c r="AT10" s="17">
        <v>0.23494178284699799</v>
      </c>
      <c r="AU10" s="17"/>
      <c r="AV10" s="17">
        <v>0.181242088295272</v>
      </c>
      <c r="AW10" s="17">
        <v>0.24456103000562099</v>
      </c>
      <c r="AX10" s="17">
        <v>0.224693121899363</v>
      </c>
      <c r="AY10" s="17"/>
      <c r="AZ10" s="17">
        <v>0.21964712925715599</v>
      </c>
      <c r="BA10" s="17">
        <v>0.23951178974503201</v>
      </c>
    </row>
    <row r="11" spans="2:53" x14ac:dyDescent="0.35">
      <c r="B11" s="18" t="s">
        <v>190</v>
      </c>
      <c r="C11" s="17">
        <v>0.264296246597163</v>
      </c>
      <c r="D11" s="17">
        <v>0.267316814874548</v>
      </c>
      <c r="E11" s="17">
        <v>0.26250482950756399</v>
      </c>
      <c r="F11" s="17"/>
      <c r="G11" s="17">
        <v>0.224967716478464</v>
      </c>
      <c r="H11" s="17">
        <v>0.219171881288975</v>
      </c>
      <c r="I11" s="17">
        <v>0.24538745365797299</v>
      </c>
      <c r="J11" s="17">
        <v>0.25662003466468403</v>
      </c>
      <c r="K11" s="17">
        <v>0.29309105372167199</v>
      </c>
      <c r="L11" s="17">
        <v>0.30413204528741999</v>
      </c>
      <c r="M11" s="17"/>
      <c r="N11" s="17">
        <v>0.25714857152795201</v>
      </c>
      <c r="O11" s="17">
        <v>0.269001703184851</v>
      </c>
      <c r="P11" s="17"/>
      <c r="Q11" s="17">
        <v>0.24734682622085699</v>
      </c>
      <c r="R11" s="17">
        <v>0.217433230400356</v>
      </c>
      <c r="S11" s="17">
        <v>0.306684693076682</v>
      </c>
      <c r="T11" s="17">
        <v>0.22643162278124901</v>
      </c>
      <c r="U11" s="17">
        <v>0.29482070281685901</v>
      </c>
      <c r="V11" s="17">
        <v>0.26406896611854402</v>
      </c>
      <c r="W11" s="17">
        <v>0.26538405652001401</v>
      </c>
      <c r="X11" s="17">
        <v>0.28601992852178498</v>
      </c>
      <c r="Y11" s="17">
        <v>0.34909468693484103</v>
      </c>
      <c r="Z11" s="17">
        <v>0.18998191047715701</v>
      </c>
      <c r="AA11" s="17">
        <v>0.36263451467020802</v>
      </c>
      <c r="AB11" s="17">
        <v>0.29421420645411001</v>
      </c>
      <c r="AC11" s="17">
        <v>0.168651195307603</v>
      </c>
      <c r="AD11" s="17">
        <v>7.8141984353545704E-2</v>
      </c>
      <c r="AE11" s="17">
        <v>0.25957157894747501</v>
      </c>
      <c r="AF11" s="17"/>
      <c r="AG11" s="17">
        <v>0.26887394361209499</v>
      </c>
      <c r="AH11" s="17">
        <v>0.231351976954463</v>
      </c>
      <c r="AI11" s="17">
        <v>0.227271104125738</v>
      </c>
      <c r="AJ11" s="17">
        <v>0.23544807993924399</v>
      </c>
      <c r="AK11" s="17">
        <v>0.28434129804711</v>
      </c>
      <c r="AL11" s="17">
        <v>0.25995301781811497</v>
      </c>
      <c r="AM11" s="17"/>
      <c r="AN11" s="17">
        <v>0.22862707698498699</v>
      </c>
      <c r="AO11" s="17">
        <v>0.30998466881929099</v>
      </c>
      <c r="AP11" s="17">
        <v>0.232369517064515</v>
      </c>
      <c r="AQ11" s="17"/>
      <c r="AR11" s="17">
        <v>0.211794042632475</v>
      </c>
      <c r="AS11" s="17">
        <v>0.27446086271572701</v>
      </c>
      <c r="AT11" s="17">
        <v>0.24252090140775001</v>
      </c>
      <c r="AU11" s="17"/>
      <c r="AV11" s="17">
        <v>0.19339162368471499</v>
      </c>
      <c r="AW11" s="17">
        <v>0.26760508822409301</v>
      </c>
      <c r="AX11" s="17">
        <v>0.249117127660233</v>
      </c>
      <c r="AY11" s="17"/>
      <c r="AZ11" s="17">
        <v>0.245765772648528</v>
      </c>
      <c r="BA11" s="17">
        <v>0.28888380456872098</v>
      </c>
    </row>
    <row r="12" spans="2:53" x14ac:dyDescent="0.35">
      <c r="B12" s="18" t="s">
        <v>191</v>
      </c>
      <c r="C12" s="17">
        <v>0.25969387809407901</v>
      </c>
      <c r="D12" s="17">
        <v>0.28346016447739902</v>
      </c>
      <c r="E12" s="17">
        <v>0.237502401029522</v>
      </c>
      <c r="F12" s="17"/>
      <c r="G12" s="17">
        <v>0.35857533428787097</v>
      </c>
      <c r="H12" s="17">
        <v>0.36400353892885501</v>
      </c>
      <c r="I12" s="17">
        <v>0.24439485690583601</v>
      </c>
      <c r="J12" s="17">
        <v>0.26247172629503501</v>
      </c>
      <c r="K12" s="17">
        <v>0.21914877637368199</v>
      </c>
      <c r="L12" s="17">
        <v>0.19406988736684999</v>
      </c>
      <c r="M12" s="17"/>
      <c r="N12" s="17">
        <v>0.28156057579649901</v>
      </c>
      <c r="O12" s="17">
        <v>0.245298596305453</v>
      </c>
      <c r="P12" s="17"/>
      <c r="Q12" s="17">
        <v>0.27510632468474999</v>
      </c>
      <c r="R12" s="17">
        <v>0.27358740361217698</v>
      </c>
      <c r="S12" s="17">
        <v>0.206069371081817</v>
      </c>
      <c r="T12" s="17">
        <v>0.26284612293323201</v>
      </c>
      <c r="U12" s="17">
        <v>0.21762685186497799</v>
      </c>
      <c r="V12" s="17">
        <v>0.25646126511459399</v>
      </c>
      <c r="W12" s="17">
        <v>0.31815263850893699</v>
      </c>
      <c r="X12" s="17">
        <v>0.19892040918239001</v>
      </c>
      <c r="Y12" s="17">
        <v>0.26078411856881001</v>
      </c>
      <c r="Z12" s="17">
        <v>0.34516419561299999</v>
      </c>
      <c r="AA12" s="17">
        <v>0.22626688732507999</v>
      </c>
      <c r="AB12" s="17">
        <v>0.283852728036181</v>
      </c>
      <c r="AC12" s="17">
        <v>0.34297957898535297</v>
      </c>
      <c r="AD12" s="17">
        <v>0.30566105599698201</v>
      </c>
      <c r="AE12" s="17">
        <v>0.316997365591764</v>
      </c>
      <c r="AF12" s="17"/>
      <c r="AG12" s="17">
        <v>0.26310353931213398</v>
      </c>
      <c r="AH12" s="17">
        <v>0.22623512872343601</v>
      </c>
      <c r="AI12" s="17">
        <v>0.34946850888722197</v>
      </c>
      <c r="AJ12" s="17">
        <v>0.28097636411640198</v>
      </c>
      <c r="AK12" s="17">
        <v>0.208179000221036</v>
      </c>
      <c r="AL12" s="17">
        <v>0.25683406314699297</v>
      </c>
      <c r="AM12" s="17"/>
      <c r="AN12" s="17">
        <v>0.28330526420429503</v>
      </c>
      <c r="AO12" s="17">
        <v>0.27860602606845603</v>
      </c>
      <c r="AP12" s="17">
        <v>0.266964660205808</v>
      </c>
      <c r="AQ12" s="17"/>
      <c r="AR12" s="17">
        <v>0.35726840798927501</v>
      </c>
      <c r="AS12" s="17">
        <v>0.29821759598900499</v>
      </c>
      <c r="AT12" s="17">
        <v>0.225768745114374</v>
      </c>
      <c r="AU12" s="17"/>
      <c r="AV12" s="17">
        <v>0.35511636710891198</v>
      </c>
      <c r="AW12" s="17">
        <v>0.27167371095850301</v>
      </c>
      <c r="AX12" s="17">
        <v>0.23948244563765</v>
      </c>
      <c r="AY12" s="17"/>
      <c r="AZ12" s="17">
        <v>0.29564505208196101</v>
      </c>
      <c r="BA12" s="17">
        <v>0.21199128953520699</v>
      </c>
    </row>
    <row r="13" spans="2:53" x14ac:dyDescent="0.35">
      <c r="B13" s="18" t="s">
        <v>192</v>
      </c>
      <c r="C13" s="19">
        <v>0.142944032957773</v>
      </c>
      <c r="D13" s="19">
        <v>0.12869217528937599</v>
      </c>
      <c r="E13" s="19">
        <v>0.15636684289160399</v>
      </c>
      <c r="F13" s="19"/>
      <c r="G13" s="19">
        <v>0.136520942032201</v>
      </c>
      <c r="H13" s="19">
        <v>0.149140863490969</v>
      </c>
      <c r="I13" s="19">
        <v>0.15365306596821501</v>
      </c>
      <c r="J13" s="19">
        <v>0.16169430585522199</v>
      </c>
      <c r="K13" s="19">
        <v>0.125086522368516</v>
      </c>
      <c r="L13" s="19">
        <v>0.13426390454872</v>
      </c>
      <c r="M13" s="19"/>
      <c r="N13" s="19">
        <v>0.14406156520313401</v>
      </c>
      <c r="O13" s="19">
        <v>0.14220833926507201</v>
      </c>
      <c r="P13" s="19"/>
      <c r="Q13" s="19">
        <v>0.15564025567906301</v>
      </c>
      <c r="R13" s="19">
        <v>0.201855414873404</v>
      </c>
      <c r="S13" s="19">
        <v>0.130488875833148</v>
      </c>
      <c r="T13" s="19">
        <v>0.17135143087627699</v>
      </c>
      <c r="U13" s="19">
        <v>0.16545877352375901</v>
      </c>
      <c r="V13" s="19">
        <v>0.12382718566338601</v>
      </c>
      <c r="W13" s="19">
        <v>0.15470568815785901</v>
      </c>
      <c r="X13" s="19">
        <v>9.8740037172977302E-2</v>
      </c>
      <c r="Y13" s="19">
        <v>6.8212974821450001E-2</v>
      </c>
      <c r="Z13" s="19">
        <v>0.14736823198797999</v>
      </c>
      <c r="AA13" s="19">
        <v>7.7782067889543893E-2</v>
      </c>
      <c r="AB13" s="19">
        <v>0.11558792078710201</v>
      </c>
      <c r="AC13" s="19">
        <v>0.20273278516398999</v>
      </c>
      <c r="AD13" s="19">
        <v>5.6575940926904399E-2</v>
      </c>
      <c r="AE13" s="19">
        <v>8.1676893433453801E-2</v>
      </c>
      <c r="AF13" s="19"/>
      <c r="AG13" s="19">
        <v>0.14804489606231799</v>
      </c>
      <c r="AH13" s="19">
        <v>0.169500701284829</v>
      </c>
      <c r="AI13" s="19">
        <v>0.16827935809149699</v>
      </c>
      <c r="AJ13" s="19">
        <v>0.13645182891053001</v>
      </c>
      <c r="AK13" s="19">
        <v>0.10910892598898</v>
      </c>
      <c r="AL13" s="19">
        <v>0.163442434933638</v>
      </c>
      <c r="AM13" s="19"/>
      <c r="AN13" s="19">
        <v>0.13990281708390501</v>
      </c>
      <c r="AO13" s="19">
        <v>0.108851082203405</v>
      </c>
      <c r="AP13" s="19">
        <v>0.14724802041399701</v>
      </c>
      <c r="AQ13" s="19"/>
      <c r="AR13" s="19">
        <v>0.12569753571699399</v>
      </c>
      <c r="AS13" s="19">
        <v>0.11120400882954699</v>
      </c>
      <c r="AT13" s="19">
        <v>0.16604281244710001</v>
      </c>
      <c r="AU13" s="19"/>
      <c r="AV13" s="19">
        <v>0.16349462077833801</v>
      </c>
      <c r="AW13" s="19">
        <v>0.120241149929443</v>
      </c>
      <c r="AX13" s="19">
        <v>0.16503739117001801</v>
      </c>
      <c r="AY13" s="19"/>
      <c r="AZ13" s="19">
        <v>0.13658123274664499</v>
      </c>
      <c r="BA13" s="19">
        <v>0.15138665128940301</v>
      </c>
    </row>
    <row r="14" spans="2:53" x14ac:dyDescent="0.35">
      <c r="B14" s="16"/>
    </row>
    <row r="15" spans="2:53" x14ac:dyDescent="0.35">
      <c r="B15" t="s">
        <v>87</v>
      </c>
    </row>
    <row r="16" spans="2:53" x14ac:dyDescent="0.35">
      <c r="B16" t="s">
        <v>88</v>
      </c>
    </row>
    <row r="18" spans="2:2" x14ac:dyDescent="0.35">
      <c r="B18" s="8" t="str">
        <f>HYPERLINK("#'Contents'!A1", "Return to Contents")</f>
        <v>Return to Contents</v>
      </c>
    </row>
  </sheetData>
  <mergeCells count="10">
    <mergeCell ref="AN5:AP5"/>
    <mergeCell ref="AR5:AT5"/>
    <mergeCell ref="AV5:AX5"/>
    <mergeCell ref="AZ5:BA5"/>
    <mergeCell ref="D2:AT2"/>
    <mergeCell ref="D5:E5"/>
    <mergeCell ref="G5:L5"/>
    <mergeCell ref="N5:O5"/>
    <mergeCell ref="Q5:AE5"/>
    <mergeCell ref="AG5:AL5"/>
  </mergeCells>
  <pageMargins left="0.7" right="0.7" top="0.75" bottom="0.75" header="0.3" footer="0.3"/>
  <pageSetup paperSize="9" orientation="portrait" horizontalDpi="300" verticalDpi="300"/>
  <drawing r:id="rId1"/>
</worksheet>
</file>

<file path=xl/worksheets/sheet4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900-000000000000}">
  <dimension ref="B2:BA18"/>
  <sheetViews>
    <sheetView showGridLines="0" workbookViewId="0">
      <pane xSplit="2" topLeftCell="C1" activePane="topRight" state="frozen"/>
      <selection activeCell="B19" sqref="B19"/>
      <selection pane="topRight" activeCell="Z8" sqref="Z8"/>
    </sheetView>
  </sheetViews>
  <sheetFormatPr defaultColWidth="11.54296875" defaultRowHeight="14.5" x14ac:dyDescent="0.35"/>
  <cols>
    <col min="2" max="2" width="25.6328125" customWidth="1"/>
    <col min="3" max="5" width="10.6328125" customWidth="1"/>
    <col min="6" max="6" width="2.1796875" customWidth="1"/>
    <col min="7" max="12" width="10.6328125" customWidth="1"/>
    <col min="13" max="13" width="2.1796875" customWidth="1"/>
    <col min="14" max="15" width="10.6328125" customWidth="1"/>
    <col min="16" max="16" width="2.1796875" customWidth="1"/>
    <col min="17" max="31" width="10.6328125" customWidth="1"/>
    <col min="32" max="32" width="2.1796875" customWidth="1"/>
    <col min="33" max="38" width="10.6328125" customWidth="1"/>
    <col min="39" max="39" width="2.1796875" customWidth="1"/>
    <col min="40" max="42" width="10.6328125" customWidth="1"/>
    <col min="43" max="43" width="2.1796875" customWidth="1"/>
    <col min="44" max="46" width="10.6328125" customWidth="1"/>
    <col min="47" max="47" width="2.1796875" customWidth="1"/>
    <col min="48" max="50" width="10.6328125" customWidth="1"/>
    <col min="51" max="51" width="2.1796875" customWidth="1"/>
    <col min="52" max="53" width="10.6328125" customWidth="1"/>
    <col min="54" max="54" width="2.1796875" customWidth="1"/>
  </cols>
  <sheetData>
    <row r="2" spans="2:53" ht="40" customHeight="1" x14ac:dyDescent="0.35">
      <c r="D2" s="28" t="s">
        <v>198</v>
      </c>
      <c r="E2" s="24"/>
      <c r="F2" s="24"/>
      <c r="G2" s="24"/>
      <c r="H2" s="24"/>
      <c r="I2" s="24"/>
      <c r="J2" s="24"/>
      <c r="K2" s="24"/>
      <c r="L2" s="24"/>
      <c r="M2" s="24"/>
      <c r="N2" s="24"/>
      <c r="O2" s="24"/>
      <c r="P2" s="24"/>
      <c r="Q2" s="24"/>
      <c r="R2" s="24"/>
      <c r="S2" s="24"/>
      <c r="T2" s="24"/>
      <c r="U2" s="24"/>
      <c r="V2" s="24"/>
      <c r="W2" s="24"/>
      <c r="X2" s="24"/>
      <c r="Y2" s="24"/>
      <c r="Z2" s="24"/>
      <c r="AA2" s="24"/>
      <c r="AB2" s="24"/>
      <c r="AC2" s="24"/>
      <c r="AD2" s="24"/>
      <c r="AE2" s="24"/>
      <c r="AF2" s="24"/>
      <c r="AG2" s="24"/>
      <c r="AH2" s="24"/>
      <c r="AI2" s="24"/>
      <c r="AJ2" s="24"/>
      <c r="AK2" s="24"/>
      <c r="AL2" s="24"/>
      <c r="AM2" s="24"/>
      <c r="AN2" s="24"/>
      <c r="AO2" s="24"/>
      <c r="AP2" s="24"/>
      <c r="AQ2" s="24"/>
      <c r="AR2" s="24"/>
      <c r="AS2" s="24"/>
      <c r="AT2" s="24"/>
    </row>
    <row r="5" spans="2:53" ht="30" customHeight="1" x14ac:dyDescent="0.35">
      <c r="B5" s="15"/>
      <c r="C5" s="15"/>
      <c r="D5" s="27" t="s">
        <v>56</v>
      </c>
      <c r="E5" s="27"/>
      <c r="F5" s="15"/>
      <c r="G5" s="27" t="s">
        <v>57</v>
      </c>
      <c r="H5" s="27"/>
      <c r="I5" s="27"/>
      <c r="J5" s="27"/>
      <c r="K5" s="27"/>
      <c r="L5" s="27"/>
      <c r="M5" s="15"/>
      <c r="N5" s="27" t="s">
        <v>58</v>
      </c>
      <c r="O5" s="27"/>
      <c r="P5" s="15"/>
      <c r="Q5" s="27" t="s">
        <v>59</v>
      </c>
      <c r="R5" s="27"/>
      <c r="S5" s="27"/>
      <c r="T5" s="27"/>
      <c r="U5" s="27"/>
      <c r="V5" s="27"/>
      <c r="W5" s="27"/>
      <c r="X5" s="27"/>
      <c r="Y5" s="27"/>
      <c r="Z5" s="27"/>
      <c r="AA5" s="27"/>
      <c r="AB5" s="27"/>
      <c r="AC5" s="27"/>
      <c r="AD5" s="27"/>
      <c r="AE5" s="27"/>
      <c r="AF5" s="15"/>
      <c r="AG5" s="27" t="s">
        <v>60</v>
      </c>
      <c r="AH5" s="27"/>
      <c r="AI5" s="27"/>
      <c r="AJ5" s="27"/>
      <c r="AK5" s="27"/>
      <c r="AL5" s="27"/>
      <c r="AM5" s="15"/>
      <c r="AN5" s="27" t="s">
        <v>61</v>
      </c>
      <c r="AO5" s="27"/>
      <c r="AP5" s="27"/>
      <c r="AQ5" s="15"/>
      <c r="AR5" s="27" t="s">
        <v>62</v>
      </c>
      <c r="AS5" s="27"/>
      <c r="AT5" s="27"/>
      <c r="AU5" s="15"/>
      <c r="AV5" s="27" t="s">
        <v>63</v>
      </c>
      <c r="AW5" s="27"/>
      <c r="AX5" s="27"/>
      <c r="AY5" s="15"/>
      <c r="AZ5" s="27" t="s">
        <v>64</v>
      </c>
      <c r="BA5" s="27"/>
    </row>
    <row r="6" spans="2:53" ht="33" customHeight="1" x14ac:dyDescent="0.35">
      <c r="B6" t="s">
        <v>13</v>
      </c>
      <c r="C6" s="9" t="s">
        <v>14</v>
      </c>
      <c r="D6" s="12" t="s">
        <v>15</v>
      </c>
      <c r="E6" s="12" t="s">
        <v>16</v>
      </c>
      <c r="G6" s="12" t="s">
        <v>19</v>
      </c>
      <c r="H6" s="12" t="s">
        <v>20</v>
      </c>
      <c r="I6" s="12" t="s">
        <v>21</v>
      </c>
      <c r="J6" s="12" t="s">
        <v>22</v>
      </c>
      <c r="K6" s="12" t="s">
        <v>23</v>
      </c>
      <c r="L6" s="12" t="s">
        <v>24</v>
      </c>
      <c r="N6" s="12" t="s">
        <v>25</v>
      </c>
      <c r="O6" s="12" t="s">
        <v>26</v>
      </c>
      <c r="Q6" s="12" t="s">
        <v>27</v>
      </c>
      <c r="R6" s="12" t="s">
        <v>28</v>
      </c>
      <c r="S6" s="12" t="s">
        <v>29</v>
      </c>
      <c r="T6" s="12" t="s">
        <v>30</v>
      </c>
      <c r="U6" s="12" t="s">
        <v>31</v>
      </c>
      <c r="V6" s="12" t="s">
        <v>32</v>
      </c>
      <c r="W6" s="12" t="s">
        <v>33</v>
      </c>
      <c r="X6" s="12" t="s">
        <v>34</v>
      </c>
      <c r="Y6" s="12" t="s">
        <v>35</v>
      </c>
      <c r="Z6" s="12" t="s">
        <v>36</v>
      </c>
      <c r="AA6" s="12" t="s">
        <v>37</v>
      </c>
      <c r="AB6" s="12" t="s">
        <v>38</v>
      </c>
      <c r="AC6" s="12" t="s">
        <v>39</v>
      </c>
      <c r="AD6" s="12" t="s">
        <v>40</v>
      </c>
      <c r="AE6" s="12" t="s">
        <v>41</v>
      </c>
      <c r="AG6" s="12" t="s">
        <v>42</v>
      </c>
      <c r="AH6" s="12" t="s">
        <v>43</v>
      </c>
      <c r="AI6" s="12" t="s">
        <v>44</v>
      </c>
      <c r="AJ6" s="12" t="s">
        <v>45</v>
      </c>
      <c r="AK6" s="12" t="s">
        <v>46</v>
      </c>
      <c r="AL6" s="12" t="s">
        <v>47</v>
      </c>
      <c r="AN6" s="12" t="s">
        <v>48</v>
      </c>
      <c r="AO6" s="12" t="s">
        <v>49</v>
      </c>
      <c r="AP6" s="12" t="s">
        <v>50</v>
      </c>
      <c r="AR6" s="12" t="s">
        <v>51</v>
      </c>
      <c r="AS6" s="12" t="s">
        <v>52</v>
      </c>
      <c r="AT6" s="12" t="s">
        <v>53</v>
      </c>
      <c r="AV6" s="12" t="s">
        <v>51</v>
      </c>
      <c r="AW6" s="12" t="s">
        <v>52</v>
      </c>
      <c r="AX6" s="12" t="s">
        <v>53</v>
      </c>
      <c r="AZ6" s="12" t="s">
        <v>54</v>
      </c>
      <c r="BA6" s="12" t="s">
        <v>55</v>
      </c>
    </row>
    <row r="7" spans="2:53" ht="30" customHeight="1" x14ac:dyDescent="0.35">
      <c r="B7" s="10" t="s">
        <v>17</v>
      </c>
      <c r="C7" s="10">
        <v>2053</v>
      </c>
      <c r="D7" s="10">
        <v>938</v>
      </c>
      <c r="E7" s="10">
        <v>1112</v>
      </c>
      <c r="F7" s="10"/>
      <c r="G7" s="10">
        <v>192</v>
      </c>
      <c r="H7" s="10">
        <v>236</v>
      </c>
      <c r="I7" s="10">
        <v>325</v>
      </c>
      <c r="J7" s="10">
        <v>380</v>
      </c>
      <c r="K7" s="10">
        <v>348</v>
      </c>
      <c r="L7" s="10">
        <v>572</v>
      </c>
      <c r="M7" s="10"/>
      <c r="N7" s="10">
        <v>1161</v>
      </c>
      <c r="O7" s="10">
        <v>892</v>
      </c>
      <c r="P7" s="10"/>
      <c r="Q7" s="10">
        <v>175</v>
      </c>
      <c r="R7" s="10">
        <v>152</v>
      </c>
      <c r="S7" s="10">
        <v>180</v>
      </c>
      <c r="T7" s="10">
        <v>273</v>
      </c>
      <c r="U7" s="10">
        <v>217</v>
      </c>
      <c r="V7" s="10">
        <v>227</v>
      </c>
      <c r="W7" s="10">
        <v>175</v>
      </c>
      <c r="X7" s="10">
        <v>143</v>
      </c>
      <c r="Y7" s="10">
        <v>108</v>
      </c>
      <c r="Z7" s="10">
        <v>153</v>
      </c>
      <c r="AA7" s="10">
        <v>79</v>
      </c>
      <c r="AB7" s="10">
        <v>54</v>
      </c>
      <c r="AC7" s="10">
        <v>25</v>
      </c>
      <c r="AD7" s="10">
        <v>17</v>
      </c>
      <c r="AE7" s="10">
        <v>34</v>
      </c>
      <c r="AF7" s="10"/>
      <c r="AG7" s="10">
        <v>204</v>
      </c>
      <c r="AH7" s="10">
        <v>344</v>
      </c>
      <c r="AI7" s="10">
        <v>158</v>
      </c>
      <c r="AJ7" s="10">
        <v>186</v>
      </c>
      <c r="AK7" s="10">
        <v>197</v>
      </c>
      <c r="AL7" s="10">
        <v>511</v>
      </c>
      <c r="AM7" s="10"/>
      <c r="AN7" s="10">
        <v>571</v>
      </c>
      <c r="AO7" s="10">
        <v>447</v>
      </c>
      <c r="AP7" s="10">
        <v>778</v>
      </c>
      <c r="AQ7" s="10"/>
      <c r="AR7" s="10">
        <v>150</v>
      </c>
      <c r="AS7" s="10">
        <v>698</v>
      </c>
      <c r="AT7" s="10">
        <v>1093</v>
      </c>
      <c r="AU7" s="10"/>
      <c r="AV7" s="10">
        <v>166</v>
      </c>
      <c r="AW7" s="10">
        <v>999</v>
      </c>
      <c r="AX7" s="10">
        <v>770</v>
      </c>
      <c r="AY7" s="10"/>
      <c r="AZ7" s="10">
        <v>1177</v>
      </c>
      <c r="BA7" s="10">
        <v>876</v>
      </c>
    </row>
    <row r="8" spans="2:53" ht="30" customHeight="1" x14ac:dyDescent="0.35">
      <c r="B8" s="11" t="s">
        <v>18</v>
      </c>
      <c r="C8" s="11">
        <v>2053</v>
      </c>
      <c r="D8" s="11">
        <v>974</v>
      </c>
      <c r="E8" s="11">
        <v>1075</v>
      </c>
      <c r="F8" s="11"/>
      <c r="G8" s="11">
        <v>212</v>
      </c>
      <c r="H8" s="11">
        <v>302</v>
      </c>
      <c r="I8" s="11">
        <v>326</v>
      </c>
      <c r="J8" s="11">
        <v>348</v>
      </c>
      <c r="K8" s="11">
        <v>329</v>
      </c>
      <c r="L8" s="11">
        <v>535</v>
      </c>
      <c r="M8" s="11"/>
      <c r="N8" s="11">
        <v>815</v>
      </c>
      <c r="O8" s="11">
        <v>1238</v>
      </c>
      <c r="P8" s="11"/>
      <c r="Q8" s="11">
        <v>198</v>
      </c>
      <c r="R8" s="11">
        <v>168</v>
      </c>
      <c r="S8" s="11">
        <v>195</v>
      </c>
      <c r="T8" s="11">
        <v>305</v>
      </c>
      <c r="U8" s="11">
        <v>213</v>
      </c>
      <c r="V8" s="11">
        <v>216</v>
      </c>
      <c r="W8" s="11">
        <v>164</v>
      </c>
      <c r="X8" s="11">
        <v>141</v>
      </c>
      <c r="Y8" s="11">
        <v>99</v>
      </c>
      <c r="Z8" s="11">
        <v>138</v>
      </c>
      <c r="AA8" s="11">
        <v>69</v>
      </c>
      <c r="AB8" s="11">
        <v>45</v>
      </c>
      <c r="AC8" s="11">
        <v>22</v>
      </c>
      <c r="AD8" s="11">
        <v>15</v>
      </c>
      <c r="AE8" s="11">
        <v>27</v>
      </c>
      <c r="AF8" s="11"/>
      <c r="AG8" s="11">
        <v>192</v>
      </c>
      <c r="AH8" s="11">
        <v>330</v>
      </c>
      <c r="AI8" s="11">
        <v>179</v>
      </c>
      <c r="AJ8" s="11">
        <v>173</v>
      </c>
      <c r="AK8" s="11">
        <v>196</v>
      </c>
      <c r="AL8" s="11">
        <v>533</v>
      </c>
      <c r="AM8" s="11"/>
      <c r="AN8" s="11">
        <v>569</v>
      </c>
      <c r="AO8" s="11">
        <v>467</v>
      </c>
      <c r="AP8" s="11">
        <v>751</v>
      </c>
      <c r="AQ8" s="11"/>
      <c r="AR8" s="11">
        <v>162</v>
      </c>
      <c r="AS8" s="11">
        <v>689</v>
      </c>
      <c r="AT8" s="11">
        <v>1078</v>
      </c>
      <c r="AU8" s="11"/>
      <c r="AV8" s="11">
        <v>182</v>
      </c>
      <c r="AW8" s="11">
        <v>976</v>
      </c>
      <c r="AX8" s="11">
        <v>765</v>
      </c>
      <c r="AY8" s="11"/>
      <c r="AZ8" s="11">
        <v>1171</v>
      </c>
      <c r="BA8" s="11">
        <v>882</v>
      </c>
    </row>
    <row r="9" spans="2:53" x14ac:dyDescent="0.35">
      <c r="B9" s="18" t="s">
        <v>188</v>
      </c>
      <c r="C9" s="17">
        <v>0.12366920692517799</v>
      </c>
      <c r="D9" s="17">
        <v>0.12725116262650599</v>
      </c>
      <c r="E9" s="17">
        <v>0.11887914469234601</v>
      </c>
      <c r="F9" s="17"/>
      <c r="G9" s="17">
        <v>9.2827629526845895E-2</v>
      </c>
      <c r="H9" s="17">
        <v>0.11875922040707</v>
      </c>
      <c r="I9" s="17">
        <v>0.14735539093976099</v>
      </c>
      <c r="J9" s="17">
        <v>0.11042744861203201</v>
      </c>
      <c r="K9" s="17">
        <v>0.131590566027487</v>
      </c>
      <c r="L9" s="17">
        <v>0.127999778106752</v>
      </c>
      <c r="M9" s="17"/>
      <c r="N9" s="17">
        <v>0.11646934006748701</v>
      </c>
      <c r="O9" s="17">
        <v>0.12840902240475099</v>
      </c>
      <c r="P9" s="17"/>
      <c r="Q9" s="17">
        <v>0.166189166773382</v>
      </c>
      <c r="R9" s="17">
        <v>0.143518775716482</v>
      </c>
      <c r="S9" s="17">
        <v>0.1182801236729</v>
      </c>
      <c r="T9" s="17">
        <v>0.10576326930300101</v>
      </c>
      <c r="U9" s="17">
        <v>0.149709378203257</v>
      </c>
      <c r="V9" s="17">
        <v>0.109897436096518</v>
      </c>
      <c r="W9" s="17">
        <v>0.115171259988248</v>
      </c>
      <c r="X9" s="17">
        <v>0.143603712833443</v>
      </c>
      <c r="Y9" s="17">
        <v>0.15763449023707901</v>
      </c>
      <c r="Z9" s="17">
        <v>8.8984649872477894E-2</v>
      </c>
      <c r="AA9" s="17">
        <v>4.8683739402243902E-2</v>
      </c>
      <c r="AB9" s="17">
        <v>3.2042158208279999E-2</v>
      </c>
      <c r="AC9" s="17">
        <v>2.48619944668124E-2</v>
      </c>
      <c r="AD9" s="17">
        <v>0.27467998586440701</v>
      </c>
      <c r="AE9" s="17">
        <v>0.15558073209186299</v>
      </c>
      <c r="AF9" s="17"/>
      <c r="AG9" s="17">
        <v>9.2412391174865896E-2</v>
      </c>
      <c r="AH9" s="17">
        <v>0.121246463450137</v>
      </c>
      <c r="AI9" s="17">
        <v>0.15053270300873201</v>
      </c>
      <c r="AJ9" s="17">
        <v>0.16380321219341601</v>
      </c>
      <c r="AK9" s="17">
        <v>0.10409388791362301</v>
      </c>
      <c r="AL9" s="17">
        <v>0.14256798194301301</v>
      </c>
      <c r="AM9" s="17"/>
      <c r="AN9" s="17">
        <v>0.13955156748028399</v>
      </c>
      <c r="AO9" s="17">
        <v>0.12953114668681401</v>
      </c>
      <c r="AP9" s="17">
        <v>0.109592565793031</v>
      </c>
      <c r="AQ9" s="17"/>
      <c r="AR9" s="17">
        <v>0.118869690799628</v>
      </c>
      <c r="AS9" s="17">
        <v>0.11048956154992901</v>
      </c>
      <c r="AT9" s="17">
        <v>0.13664663647360101</v>
      </c>
      <c r="AU9" s="17"/>
      <c r="AV9" s="17">
        <v>0.15553762529204701</v>
      </c>
      <c r="AW9" s="17">
        <v>0.120388353953192</v>
      </c>
      <c r="AX9" s="17">
        <v>0.12761708298306301</v>
      </c>
      <c r="AY9" s="17"/>
      <c r="AZ9" s="17">
        <v>0.123405448768431</v>
      </c>
      <c r="BA9" s="17">
        <v>0.12401918010921401</v>
      </c>
    </row>
    <row r="10" spans="2:53" x14ac:dyDescent="0.35">
      <c r="B10" s="18" t="s">
        <v>189</v>
      </c>
      <c r="C10" s="17">
        <v>0.19623888909739001</v>
      </c>
      <c r="D10" s="17">
        <v>0.17882580326898601</v>
      </c>
      <c r="E10" s="17">
        <v>0.21271623267009901</v>
      </c>
      <c r="F10" s="17"/>
      <c r="G10" s="17">
        <v>0.180534418500545</v>
      </c>
      <c r="H10" s="17">
        <v>0.213108324977627</v>
      </c>
      <c r="I10" s="17">
        <v>0.18277325109113199</v>
      </c>
      <c r="J10" s="17">
        <v>0.19176517100271301</v>
      </c>
      <c r="K10" s="17">
        <v>0.20535748514218999</v>
      </c>
      <c r="L10" s="17">
        <v>0.198426608007234</v>
      </c>
      <c r="M10" s="17"/>
      <c r="N10" s="17">
        <v>0.20110560814442999</v>
      </c>
      <c r="O10" s="17">
        <v>0.19303503120253901</v>
      </c>
      <c r="P10" s="17"/>
      <c r="Q10" s="17">
        <v>0.14794469817074901</v>
      </c>
      <c r="R10" s="17">
        <v>0.17300404614815201</v>
      </c>
      <c r="S10" s="17">
        <v>0.18023063971685199</v>
      </c>
      <c r="T10" s="17">
        <v>0.24213564750792299</v>
      </c>
      <c r="U10" s="17">
        <v>0.15739164220732399</v>
      </c>
      <c r="V10" s="17">
        <v>0.21099008036215</v>
      </c>
      <c r="W10" s="17">
        <v>0.22130483833841999</v>
      </c>
      <c r="X10" s="17">
        <v>0.22035686137374899</v>
      </c>
      <c r="Y10" s="17">
        <v>0.17345042862086801</v>
      </c>
      <c r="Z10" s="17">
        <v>0.202632835443533</v>
      </c>
      <c r="AA10" s="17">
        <v>0.22118205360872201</v>
      </c>
      <c r="AB10" s="17">
        <v>0.22623690380446099</v>
      </c>
      <c r="AC10" s="17">
        <v>0.23464447127235299</v>
      </c>
      <c r="AD10" s="17">
        <v>0.17944975190908499</v>
      </c>
      <c r="AE10" s="17">
        <v>0.14293998783011599</v>
      </c>
      <c r="AF10" s="17"/>
      <c r="AG10" s="17">
        <v>0.26673246751672203</v>
      </c>
      <c r="AH10" s="17">
        <v>0.19202169338921099</v>
      </c>
      <c r="AI10" s="17">
        <v>0.16340817228339299</v>
      </c>
      <c r="AJ10" s="17">
        <v>0.23609560426282</v>
      </c>
      <c r="AK10" s="17">
        <v>0.21423165458000801</v>
      </c>
      <c r="AL10" s="17">
        <v>0.16604868480977</v>
      </c>
      <c r="AM10" s="17"/>
      <c r="AN10" s="17">
        <v>0.19822262979557201</v>
      </c>
      <c r="AO10" s="17">
        <v>0.211718061529068</v>
      </c>
      <c r="AP10" s="17">
        <v>0.20280356870954599</v>
      </c>
      <c r="AQ10" s="17"/>
      <c r="AR10" s="17">
        <v>0.17141825050062601</v>
      </c>
      <c r="AS10" s="17">
        <v>0.23025184621264799</v>
      </c>
      <c r="AT10" s="17">
        <v>0.17683621205835001</v>
      </c>
      <c r="AU10" s="17"/>
      <c r="AV10" s="17">
        <v>0.17387382142346899</v>
      </c>
      <c r="AW10" s="17">
        <v>0.21231500243585599</v>
      </c>
      <c r="AX10" s="17">
        <v>0.17520924637134699</v>
      </c>
      <c r="AY10" s="17"/>
      <c r="AZ10" s="17">
        <v>0.20334447020497501</v>
      </c>
      <c r="BA10" s="17">
        <v>0.18681069595518399</v>
      </c>
    </row>
    <row r="11" spans="2:53" x14ac:dyDescent="0.35">
      <c r="B11" s="18" t="s">
        <v>190</v>
      </c>
      <c r="C11" s="17">
        <v>0.25434210625884701</v>
      </c>
      <c r="D11" s="17">
        <v>0.26529709691079001</v>
      </c>
      <c r="E11" s="17">
        <v>0.24532680287953501</v>
      </c>
      <c r="F11" s="17"/>
      <c r="G11" s="17">
        <v>0.17923656617303699</v>
      </c>
      <c r="H11" s="17">
        <v>0.22621851167155499</v>
      </c>
      <c r="I11" s="17">
        <v>0.25147732762045999</v>
      </c>
      <c r="J11" s="17">
        <v>0.227269447049431</v>
      </c>
      <c r="K11" s="17">
        <v>0.25945802079830499</v>
      </c>
      <c r="L11" s="17">
        <v>0.31620052518349101</v>
      </c>
      <c r="M11" s="17"/>
      <c r="N11" s="17">
        <v>0.26396810912720198</v>
      </c>
      <c r="O11" s="17">
        <v>0.24800511721395899</v>
      </c>
      <c r="P11" s="17"/>
      <c r="Q11" s="17">
        <v>0.242344754340139</v>
      </c>
      <c r="R11" s="17">
        <v>0.24071986849848601</v>
      </c>
      <c r="S11" s="17">
        <v>0.246102576626266</v>
      </c>
      <c r="T11" s="17">
        <v>0.23883630354572899</v>
      </c>
      <c r="U11" s="17">
        <v>0.26996882585468401</v>
      </c>
      <c r="V11" s="17">
        <v>0.3045669272623</v>
      </c>
      <c r="W11" s="17">
        <v>0.24538252938114</v>
      </c>
      <c r="X11" s="17">
        <v>0.26795624363471299</v>
      </c>
      <c r="Y11" s="17">
        <v>0.29230616187805297</v>
      </c>
      <c r="Z11" s="17">
        <v>0.18894172358117101</v>
      </c>
      <c r="AA11" s="17">
        <v>0.21950867585912501</v>
      </c>
      <c r="AB11" s="17">
        <v>0.249674604920545</v>
      </c>
      <c r="AC11" s="17">
        <v>0.18502468283366899</v>
      </c>
      <c r="AD11" s="17">
        <v>3.6816506343868301E-2</v>
      </c>
      <c r="AE11" s="17">
        <v>0.30755608439440002</v>
      </c>
      <c r="AF11" s="17"/>
      <c r="AG11" s="17">
        <v>0.24470003191850201</v>
      </c>
      <c r="AH11" s="17">
        <v>0.23883222319851199</v>
      </c>
      <c r="AI11" s="17">
        <v>0.167550383692295</v>
      </c>
      <c r="AJ11" s="17">
        <v>0.227146945890351</v>
      </c>
      <c r="AK11" s="17">
        <v>0.293837215458356</v>
      </c>
      <c r="AL11" s="17">
        <v>0.25964977501893499</v>
      </c>
      <c r="AM11" s="17"/>
      <c r="AN11" s="17">
        <v>0.223234530869721</v>
      </c>
      <c r="AO11" s="17">
        <v>0.27691723202566398</v>
      </c>
      <c r="AP11" s="17">
        <v>0.235140974248992</v>
      </c>
      <c r="AQ11" s="17"/>
      <c r="AR11" s="17">
        <v>0.207922157039299</v>
      </c>
      <c r="AS11" s="17">
        <v>0.26511250919099999</v>
      </c>
      <c r="AT11" s="17">
        <v>0.24148189004616699</v>
      </c>
      <c r="AU11" s="17"/>
      <c r="AV11" s="17">
        <v>0.15801268738044899</v>
      </c>
      <c r="AW11" s="17">
        <v>0.26011778221279502</v>
      </c>
      <c r="AX11" s="17">
        <v>0.24872335398395901</v>
      </c>
      <c r="AY11" s="17"/>
      <c r="AZ11" s="17">
        <v>0.23007919364843901</v>
      </c>
      <c r="BA11" s="17">
        <v>0.28653587378043799</v>
      </c>
    </row>
    <row r="12" spans="2:53" x14ac:dyDescent="0.35">
      <c r="B12" s="18" t="s">
        <v>191</v>
      </c>
      <c r="C12" s="17">
        <v>0.26753385791158601</v>
      </c>
      <c r="D12" s="17">
        <v>0.28313543367820798</v>
      </c>
      <c r="E12" s="17">
        <v>0.25276733960906</v>
      </c>
      <c r="F12" s="17"/>
      <c r="G12" s="17">
        <v>0.35950706760655199</v>
      </c>
      <c r="H12" s="17">
        <v>0.30854991526923797</v>
      </c>
      <c r="I12" s="17">
        <v>0.26374061420665501</v>
      </c>
      <c r="J12" s="17">
        <v>0.32183865568037401</v>
      </c>
      <c r="K12" s="17">
        <v>0.23931584080207</v>
      </c>
      <c r="L12" s="17">
        <v>0.192255836061339</v>
      </c>
      <c r="M12" s="17"/>
      <c r="N12" s="17">
        <v>0.267482015963111</v>
      </c>
      <c r="O12" s="17">
        <v>0.26756798649684099</v>
      </c>
      <c r="P12" s="17"/>
      <c r="Q12" s="17">
        <v>0.25820006760592801</v>
      </c>
      <c r="R12" s="17">
        <v>0.26587804489105499</v>
      </c>
      <c r="S12" s="17">
        <v>0.30222286811261401</v>
      </c>
      <c r="T12" s="17">
        <v>0.240397474317501</v>
      </c>
      <c r="U12" s="17">
        <v>0.236013183650995</v>
      </c>
      <c r="V12" s="17">
        <v>0.22231251582691</v>
      </c>
      <c r="W12" s="17">
        <v>0.26824548487329902</v>
      </c>
      <c r="X12" s="17">
        <v>0.22532612883905101</v>
      </c>
      <c r="Y12" s="17">
        <v>0.29947789070918401</v>
      </c>
      <c r="Z12" s="17">
        <v>0.34793619684807497</v>
      </c>
      <c r="AA12" s="17">
        <v>0.37160471618418001</v>
      </c>
      <c r="AB12" s="17">
        <v>0.36559971290751703</v>
      </c>
      <c r="AC12" s="17">
        <v>0.43473318553094198</v>
      </c>
      <c r="AD12" s="17">
        <v>0.41770668763538199</v>
      </c>
      <c r="AE12" s="17">
        <v>0.28002881694563803</v>
      </c>
      <c r="AF12" s="17"/>
      <c r="AG12" s="17">
        <v>0.28992270235924</v>
      </c>
      <c r="AH12" s="17">
        <v>0.241112011490416</v>
      </c>
      <c r="AI12" s="17">
        <v>0.35254614499587</v>
      </c>
      <c r="AJ12" s="17">
        <v>0.25247436751193397</v>
      </c>
      <c r="AK12" s="17">
        <v>0.24767882269858801</v>
      </c>
      <c r="AL12" s="17">
        <v>0.24415846881460301</v>
      </c>
      <c r="AM12" s="17"/>
      <c r="AN12" s="17">
        <v>0.28573928669645499</v>
      </c>
      <c r="AO12" s="17">
        <v>0.27432713194867903</v>
      </c>
      <c r="AP12" s="17">
        <v>0.274004813314636</v>
      </c>
      <c r="AQ12" s="17"/>
      <c r="AR12" s="17">
        <v>0.34500354136559003</v>
      </c>
      <c r="AS12" s="17">
        <v>0.276442364311628</v>
      </c>
      <c r="AT12" s="17">
        <v>0.25478971587458599</v>
      </c>
      <c r="AU12" s="17"/>
      <c r="AV12" s="17">
        <v>0.30463770195166501</v>
      </c>
      <c r="AW12" s="17">
        <v>0.28268190457324599</v>
      </c>
      <c r="AX12" s="17">
        <v>0.25348655585283902</v>
      </c>
      <c r="AY12" s="17"/>
      <c r="AZ12" s="17">
        <v>0.28785856766321</v>
      </c>
      <c r="BA12" s="17">
        <v>0.24056557956865801</v>
      </c>
    </row>
    <row r="13" spans="2:53" x14ac:dyDescent="0.35">
      <c r="B13" s="18" t="s">
        <v>192</v>
      </c>
      <c r="C13" s="19">
        <v>0.158215939806999</v>
      </c>
      <c r="D13" s="19">
        <v>0.14549050351550899</v>
      </c>
      <c r="E13" s="19">
        <v>0.170310480148961</v>
      </c>
      <c r="F13" s="19"/>
      <c r="G13" s="19">
        <v>0.18789431819301999</v>
      </c>
      <c r="H13" s="19">
        <v>0.13336402767451</v>
      </c>
      <c r="I13" s="19">
        <v>0.15465341614199199</v>
      </c>
      <c r="J13" s="19">
        <v>0.14869927765544999</v>
      </c>
      <c r="K13" s="19">
        <v>0.16427808722994799</v>
      </c>
      <c r="L13" s="19">
        <v>0.16511725264118499</v>
      </c>
      <c r="M13" s="19"/>
      <c r="N13" s="19">
        <v>0.15097492669777099</v>
      </c>
      <c r="O13" s="19">
        <v>0.16298284268191099</v>
      </c>
      <c r="P13" s="19"/>
      <c r="Q13" s="19">
        <v>0.18532131310980199</v>
      </c>
      <c r="R13" s="19">
        <v>0.17687926474582599</v>
      </c>
      <c r="S13" s="19">
        <v>0.153163791871368</v>
      </c>
      <c r="T13" s="19">
        <v>0.17286730532584599</v>
      </c>
      <c r="U13" s="19">
        <v>0.186916970083739</v>
      </c>
      <c r="V13" s="19">
        <v>0.15223304045212199</v>
      </c>
      <c r="W13" s="19">
        <v>0.14989588741889401</v>
      </c>
      <c r="X13" s="19">
        <v>0.14275705331904401</v>
      </c>
      <c r="Y13" s="19">
        <v>7.7131028554815795E-2</v>
      </c>
      <c r="Z13" s="19">
        <v>0.17150459425474299</v>
      </c>
      <c r="AA13" s="19">
        <v>0.13902081494572899</v>
      </c>
      <c r="AB13" s="19">
        <v>0.126446620159196</v>
      </c>
      <c r="AC13" s="19">
        <v>0.120735665896223</v>
      </c>
      <c r="AD13" s="19">
        <v>9.1347068247257704E-2</v>
      </c>
      <c r="AE13" s="19">
        <v>0.113894378737982</v>
      </c>
      <c r="AF13" s="19"/>
      <c r="AG13" s="19">
        <v>0.10623240703067099</v>
      </c>
      <c r="AH13" s="19">
        <v>0.206787608471724</v>
      </c>
      <c r="AI13" s="19">
        <v>0.16596259601971</v>
      </c>
      <c r="AJ13" s="19">
        <v>0.120479870141479</v>
      </c>
      <c r="AK13" s="19">
        <v>0.140158419349425</v>
      </c>
      <c r="AL13" s="19">
        <v>0.18757508941367901</v>
      </c>
      <c r="AM13" s="19"/>
      <c r="AN13" s="19">
        <v>0.15325198515796801</v>
      </c>
      <c r="AO13" s="19">
        <v>0.107506427809776</v>
      </c>
      <c r="AP13" s="19">
        <v>0.17845807793379601</v>
      </c>
      <c r="AQ13" s="19"/>
      <c r="AR13" s="19">
        <v>0.15678636029485701</v>
      </c>
      <c r="AS13" s="19">
        <v>0.117703718734795</v>
      </c>
      <c r="AT13" s="19">
        <v>0.190245545547296</v>
      </c>
      <c r="AU13" s="19"/>
      <c r="AV13" s="19">
        <v>0.207938163952371</v>
      </c>
      <c r="AW13" s="19">
        <v>0.12449695682491101</v>
      </c>
      <c r="AX13" s="19">
        <v>0.19496376080879199</v>
      </c>
      <c r="AY13" s="19"/>
      <c r="AZ13" s="19">
        <v>0.155312319714945</v>
      </c>
      <c r="BA13" s="19">
        <v>0.16206867058650601</v>
      </c>
    </row>
    <row r="14" spans="2:53" x14ac:dyDescent="0.35">
      <c r="B14" s="16"/>
    </row>
    <row r="15" spans="2:53" x14ac:dyDescent="0.35">
      <c r="B15" t="s">
        <v>87</v>
      </c>
    </row>
    <row r="16" spans="2:53" x14ac:dyDescent="0.35">
      <c r="B16" t="s">
        <v>88</v>
      </c>
    </row>
    <row r="18" spans="2:2" x14ac:dyDescent="0.35">
      <c r="B18" s="8" t="str">
        <f>HYPERLINK("#'Contents'!A1", "Return to Contents")</f>
        <v>Return to Contents</v>
      </c>
    </row>
  </sheetData>
  <mergeCells count="10">
    <mergeCell ref="AN5:AP5"/>
    <mergeCell ref="AR5:AT5"/>
    <mergeCell ref="AV5:AX5"/>
    <mergeCell ref="AZ5:BA5"/>
    <mergeCell ref="D2:AT2"/>
    <mergeCell ref="D5:E5"/>
    <mergeCell ref="G5:L5"/>
    <mergeCell ref="N5:O5"/>
    <mergeCell ref="Q5:AE5"/>
    <mergeCell ref="AG5:AL5"/>
  </mergeCells>
  <pageMargins left="0.7" right="0.7" top="0.75" bottom="0.75" header="0.3" footer="0.3"/>
  <pageSetup paperSize="9" orientation="portrait" horizontalDpi="300" verticalDpi="300"/>
  <drawing r:id="rId1"/>
</worksheet>
</file>

<file path=xl/worksheets/sheet4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A00-000000000000}">
  <dimension ref="B2:BA18"/>
  <sheetViews>
    <sheetView showGridLines="0" workbookViewId="0">
      <pane xSplit="2" topLeftCell="Q1" activePane="topRight" state="frozen"/>
      <selection activeCell="B19" sqref="B19"/>
      <selection pane="topRight" activeCell="AB10" sqref="AB10"/>
    </sheetView>
  </sheetViews>
  <sheetFormatPr defaultColWidth="11.54296875" defaultRowHeight="14.5" x14ac:dyDescent="0.35"/>
  <cols>
    <col min="2" max="2" width="25.6328125" customWidth="1"/>
    <col min="3" max="5" width="10.6328125" customWidth="1"/>
    <col min="6" max="6" width="2.1796875" customWidth="1"/>
    <col min="7" max="12" width="10.6328125" customWidth="1"/>
    <col min="13" max="13" width="2.1796875" customWidth="1"/>
    <col min="14" max="15" width="10.6328125" customWidth="1"/>
    <col min="16" max="16" width="2.1796875" customWidth="1"/>
    <col min="17" max="31" width="10.6328125" customWidth="1"/>
    <col min="32" max="32" width="2.1796875" customWidth="1"/>
    <col min="33" max="38" width="10.6328125" customWidth="1"/>
    <col min="39" max="39" width="2.1796875" customWidth="1"/>
    <col min="40" max="42" width="10.6328125" customWidth="1"/>
    <col min="43" max="43" width="2.1796875" customWidth="1"/>
    <col min="44" max="46" width="10.6328125" customWidth="1"/>
    <col min="47" max="47" width="2.1796875" customWidth="1"/>
    <col min="48" max="50" width="10.6328125" customWidth="1"/>
    <col min="51" max="51" width="2.1796875" customWidth="1"/>
    <col min="52" max="53" width="10.6328125" customWidth="1"/>
    <col min="54" max="54" width="2.1796875" customWidth="1"/>
  </cols>
  <sheetData>
    <row r="2" spans="2:53" ht="40" customHeight="1" x14ac:dyDescent="0.35">
      <c r="D2" s="28" t="s">
        <v>199</v>
      </c>
      <c r="E2" s="24"/>
      <c r="F2" s="24"/>
      <c r="G2" s="24"/>
      <c r="H2" s="24"/>
      <c r="I2" s="24"/>
      <c r="J2" s="24"/>
      <c r="K2" s="24"/>
      <c r="L2" s="24"/>
      <c r="M2" s="24"/>
      <c r="N2" s="24"/>
      <c r="O2" s="24"/>
      <c r="P2" s="24"/>
      <c r="Q2" s="24"/>
      <c r="R2" s="24"/>
      <c r="S2" s="24"/>
      <c r="T2" s="24"/>
      <c r="U2" s="24"/>
      <c r="V2" s="24"/>
      <c r="W2" s="24"/>
      <c r="X2" s="24"/>
      <c r="Y2" s="24"/>
      <c r="Z2" s="24"/>
      <c r="AA2" s="24"/>
      <c r="AB2" s="24"/>
      <c r="AC2" s="24"/>
      <c r="AD2" s="24"/>
      <c r="AE2" s="24"/>
      <c r="AF2" s="24"/>
      <c r="AG2" s="24"/>
      <c r="AH2" s="24"/>
      <c r="AI2" s="24"/>
      <c r="AJ2" s="24"/>
      <c r="AK2" s="24"/>
      <c r="AL2" s="24"/>
      <c r="AM2" s="24"/>
      <c r="AN2" s="24"/>
      <c r="AO2" s="24"/>
      <c r="AP2" s="24"/>
      <c r="AQ2" s="24"/>
      <c r="AR2" s="24"/>
      <c r="AS2" s="24"/>
      <c r="AT2" s="24"/>
    </row>
    <row r="5" spans="2:53" ht="30" customHeight="1" x14ac:dyDescent="0.35">
      <c r="B5" s="15"/>
      <c r="C5" s="15"/>
      <c r="D5" s="27" t="s">
        <v>56</v>
      </c>
      <c r="E5" s="27"/>
      <c r="F5" s="15"/>
      <c r="G5" s="27" t="s">
        <v>57</v>
      </c>
      <c r="H5" s="27"/>
      <c r="I5" s="27"/>
      <c r="J5" s="27"/>
      <c r="K5" s="27"/>
      <c r="L5" s="27"/>
      <c r="M5" s="15"/>
      <c r="N5" s="27" t="s">
        <v>58</v>
      </c>
      <c r="O5" s="27"/>
      <c r="P5" s="15"/>
      <c r="Q5" s="27" t="s">
        <v>59</v>
      </c>
      <c r="R5" s="27"/>
      <c r="S5" s="27"/>
      <c r="T5" s="27"/>
      <c r="U5" s="27"/>
      <c r="V5" s="27"/>
      <c r="W5" s="27"/>
      <c r="X5" s="27"/>
      <c r="Y5" s="27"/>
      <c r="Z5" s="27"/>
      <c r="AA5" s="27"/>
      <c r="AB5" s="27"/>
      <c r="AC5" s="27"/>
      <c r="AD5" s="27"/>
      <c r="AE5" s="27"/>
      <c r="AF5" s="15"/>
      <c r="AG5" s="27" t="s">
        <v>60</v>
      </c>
      <c r="AH5" s="27"/>
      <c r="AI5" s="27"/>
      <c r="AJ5" s="27"/>
      <c r="AK5" s="27"/>
      <c r="AL5" s="27"/>
      <c r="AM5" s="15"/>
      <c r="AN5" s="27" t="s">
        <v>61</v>
      </c>
      <c r="AO5" s="27"/>
      <c r="AP5" s="27"/>
      <c r="AQ5" s="15"/>
      <c r="AR5" s="27" t="s">
        <v>62</v>
      </c>
      <c r="AS5" s="27"/>
      <c r="AT5" s="27"/>
      <c r="AU5" s="15"/>
      <c r="AV5" s="27" t="s">
        <v>63</v>
      </c>
      <c r="AW5" s="27"/>
      <c r="AX5" s="27"/>
      <c r="AY5" s="15"/>
      <c r="AZ5" s="27" t="s">
        <v>64</v>
      </c>
      <c r="BA5" s="27"/>
    </row>
    <row r="6" spans="2:53" ht="33" customHeight="1" x14ac:dyDescent="0.35">
      <c r="B6" t="s">
        <v>13</v>
      </c>
      <c r="C6" s="9" t="s">
        <v>14</v>
      </c>
      <c r="D6" s="12" t="s">
        <v>15</v>
      </c>
      <c r="E6" s="12" t="s">
        <v>16</v>
      </c>
      <c r="G6" s="12" t="s">
        <v>19</v>
      </c>
      <c r="H6" s="12" t="s">
        <v>20</v>
      </c>
      <c r="I6" s="12" t="s">
        <v>21</v>
      </c>
      <c r="J6" s="12" t="s">
        <v>22</v>
      </c>
      <c r="K6" s="12" t="s">
        <v>23</v>
      </c>
      <c r="L6" s="12" t="s">
        <v>24</v>
      </c>
      <c r="N6" s="12" t="s">
        <v>25</v>
      </c>
      <c r="O6" s="12" t="s">
        <v>26</v>
      </c>
      <c r="Q6" s="12" t="s">
        <v>27</v>
      </c>
      <c r="R6" s="12" t="s">
        <v>28</v>
      </c>
      <c r="S6" s="12" t="s">
        <v>29</v>
      </c>
      <c r="T6" s="12" t="s">
        <v>30</v>
      </c>
      <c r="U6" s="12" t="s">
        <v>31</v>
      </c>
      <c r="V6" s="12" t="s">
        <v>32</v>
      </c>
      <c r="W6" s="12" t="s">
        <v>33</v>
      </c>
      <c r="X6" s="12" t="s">
        <v>34</v>
      </c>
      <c r="Y6" s="12" t="s">
        <v>35</v>
      </c>
      <c r="Z6" s="12" t="s">
        <v>36</v>
      </c>
      <c r="AA6" s="12" t="s">
        <v>37</v>
      </c>
      <c r="AB6" s="12" t="s">
        <v>38</v>
      </c>
      <c r="AC6" s="12" t="s">
        <v>39</v>
      </c>
      <c r="AD6" s="12" t="s">
        <v>40</v>
      </c>
      <c r="AE6" s="12" t="s">
        <v>41</v>
      </c>
      <c r="AG6" s="12" t="s">
        <v>42</v>
      </c>
      <c r="AH6" s="12" t="s">
        <v>43</v>
      </c>
      <c r="AI6" s="12" t="s">
        <v>44</v>
      </c>
      <c r="AJ6" s="12" t="s">
        <v>45</v>
      </c>
      <c r="AK6" s="12" t="s">
        <v>46</v>
      </c>
      <c r="AL6" s="12" t="s">
        <v>47</v>
      </c>
      <c r="AN6" s="12" t="s">
        <v>48</v>
      </c>
      <c r="AO6" s="12" t="s">
        <v>49</v>
      </c>
      <c r="AP6" s="12" t="s">
        <v>50</v>
      </c>
      <c r="AR6" s="12" t="s">
        <v>51</v>
      </c>
      <c r="AS6" s="12" t="s">
        <v>52</v>
      </c>
      <c r="AT6" s="12" t="s">
        <v>53</v>
      </c>
      <c r="AV6" s="12" t="s">
        <v>51</v>
      </c>
      <c r="AW6" s="12" t="s">
        <v>52</v>
      </c>
      <c r="AX6" s="12" t="s">
        <v>53</v>
      </c>
      <c r="AZ6" s="12" t="s">
        <v>54</v>
      </c>
      <c r="BA6" s="12" t="s">
        <v>55</v>
      </c>
    </row>
    <row r="7" spans="2:53" ht="30" customHeight="1" x14ac:dyDescent="0.35">
      <c r="B7" s="10" t="s">
        <v>17</v>
      </c>
      <c r="C7" s="10">
        <v>2053</v>
      </c>
      <c r="D7" s="10">
        <v>938</v>
      </c>
      <c r="E7" s="10">
        <v>1112</v>
      </c>
      <c r="F7" s="10"/>
      <c r="G7" s="10">
        <v>192</v>
      </c>
      <c r="H7" s="10">
        <v>236</v>
      </c>
      <c r="I7" s="10">
        <v>325</v>
      </c>
      <c r="J7" s="10">
        <v>380</v>
      </c>
      <c r="K7" s="10">
        <v>348</v>
      </c>
      <c r="L7" s="10">
        <v>572</v>
      </c>
      <c r="M7" s="10"/>
      <c r="N7" s="10">
        <v>1161</v>
      </c>
      <c r="O7" s="10">
        <v>892</v>
      </c>
      <c r="P7" s="10"/>
      <c r="Q7" s="10">
        <v>175</v>
      </c>
      <c r="R7" s="10">
        <v>152</v>
      </c>
      <c r="S7" s="10">
        <v>180</v>
      </c>
      <c r="T7" s="10">
        <v>273</v>
      </c>
      <c r="U7" s="10">
        <v>217</v>
      </c>
      <c r="V7" s="10">
        <v>227</v>
      </c>
      <c r="W7" s="10">
        <v>175</v>
      </c>
      <c r="X7" s="10">
        <v>143</v>
      </c>
      <c r="Y7" s="10">
        <v>108</v>
      </c>
      <c r="Z7" s="10">
        <v>153</v>
      </c>
      <c r="AA7" s="10">
        <v>79</v>
      </c>
      <c r="AB7" s="10">
        <v>54</v>
      </c>
      <c r="AC7" s="10">
        <v>25</v>
      </c>
      <c r="AD7" s="10">
        <v>17</v>
      </c>
      <c r="AE7" s="10">
        <v>34</v>
      </c>
      <c r="AF7" s="10"/>
      <c r="AG7" s="10">
        <v>204</v>
      </c>
      <c r="AH7" s="10">
        <v>344</v>
      </c>
      <c r="AI7" s="10">
        <v>158</v>
      </c>
      <c r="AJ7" s="10">
        <v>186</v>
      </c>
      <c r="AK7" s="10">
        <v>197</v>
      </c>
      <c r="AL7" s="10">
        <v>511</v>
      </c>
      <c r="AM7" s="10"/>
      <c r="AN7" s="10">
        <v>571</v>
      </c>
      <c r="AO7" s="10">
        <v>447</v>
      </c>
      <c r="AP7" s="10">
        <v>778</v>
      </c>
      <c r="AQ7" s="10"/>
      <c r="AR7" s="10">
        <v>150</v>
      </c>
      <c r="AS7" s="10">
        <v>698</v>
      </c>
      <c r="AT7" s="10">
        <v>1093</v>
      </c>
      <c r="AU7" s="10"/>
      <c r="AV7" s="10">
        <v>166</v>
      </c>
      <c r="AW7" s="10">
        <v>999</v>
      </c>
      <c r="AX7" s="10">
        <v>770</v>
      </c>
      <c r="AY7" s="10"/>
      <c r="AZ7" s="10">
        <v>1177</v>
      </c>
      <c r="BA7" s="10">
        <v>876</v>
      </c>
    </row>
    <row r="8" spans="2:53" ht="30" customHeight="1" x14ac:dyDescent="0.35">
      <c r="B8" s="11" t="s">
        <v>18</v>
      </c>
      <c r="C8" s="11">
        <v>2053</v>
      </c>
      <c r="D8" s="11">
        <v>974</v>
      </c>
      <c r="E8" s="11">
        <v>1075</v>
      </c>
      <c r="F8" s="11"/>
      <c r="G8" s="11">
        <v>212</v>
      </c>
      <c r="H8" s="11">
        <v>302</v>
      </c>
      <c r="I8" s="11">
        <v>326</v>
      </c>
      <c r="J8" s="11">
        <v>348</v>
      </c>
      <c r="K8" s="11">
        <v>329</v>
      </c>
      <c r="L8" s="11">
        <v>535</v>
      </c>
      <c r="M8" s="11"/>
      <c r="N8" s="11">
        <v>815</v>
      </c>
      <c r="O8" s="11">
        <v>1238</v>
      </c>
      <c r="P8" s="11"/>
      <c r="Q8" s="11">
        <v>198</v>
      </c>
      <c r="R8" s="11">
        <v>168</v>
      </c>
      <c r="S8" s="11">
        <v>195</v>
      </c>
      <c r="T8" s="11">
        <v>305</v>
      </c>
      <c r="U8" s="11">
        <v>213</v>
      </c>
      <c r="V8" s="11">
        <v>216</v>
      </c>
      <c r="W8" s="11">
        <v>164</v>
      </c>
      <c r="X8" s="11">
        <v>141</v>
      </c>
      <c r="Y8" s="11">
        <v>99</v>
      </c>
      <c r="Z8" s="11">
        <v>138</v>
      </c>
      <c r="AA8" s="11">
        <v>69</v>
      </c>
      <c r="AB8" s="11">
        <v>45</v>
      </c>
      <c r="AC8" s="11">
        <v>22</v>
      </c>
      <c r="AD8" s="11">
        <v>15</v>
      </c>
      <c r="AE8" s="11">
        <v>27</v>
      </c>
      <c r="AF8" s="11"/>
      <c r="AG8" s="11">
        <v>192</v>
      </c>
      <c r="AH8" s="11">
        <v>330</v>
      </c>
      <c r="AI8" s="11">
        <v>179</v>
      </c>
      <c r="AJ8" s="11">
        <v>173</v>
      </c>
      <c r="AK8" s="11">
        <v>196</v>
      </c>
      <c r="AL8" s="11">
        <v>533</v>
      </c>
      <c r="AM8" s="11"/>
      <c r="AN8" s="11">
        <v>569</v>
      </c>
      <c r="AO8" s="11">
        <v>467</v>
      </c>
      <c r="AP8" s="11">
        <v>751</v>
      </c>
      <c r="AQ8" s="11"/>
      <c r="AR8" s="11">
        <v>162</v>
      </c>
      <c r="AS8" s="11">
        <v>689</v>
      </c>
      <c r="AT8" s="11">
        <v>1078</v>
      </c>
      <c r="AU8" s="11"/>
      <c r="AV8" s="11">
        <v>182</v>
      </c>
      <c r="AW8" s="11">
        <v>976</v>
      </c>
      <c r="AX8" s="11">
        <v>765</v>
      </c>
      <c r="AY8" s="11"/>
      <c r="AZ8" s="11">
        <v>1171</v>
      </c>
      <c r="BA8" s="11">
        <v>882</v>
      </c>
    </row>
    <row r="9" spans="2:53" x14ac:dyDescent="0.35">
      <c r="B9" s="18" t="s">
        <v>188</v>
      </c>
      <c r="C9" s="17">
        <v>0.12373092838882201</v>
      </c>
      <c r="D9" s="17">
        <v>0.12641595571584899</v>
      </c>
      <c r="E9" s="17">
        <v>0.121178433808267</v>
      </c>
      <c r="F9" s="17"/>
      <c r="G9" s="17">
        <v>0.110023272700254</v>
      </c>
      <c r="H9" s="17">
        <v>8.5062413898051595E-2</v>
      </c>
      <c r="I9" s="17">
        <v>0.12135682643734901</v>
      </c>
      <c r="J9" s="17">
        <v>9.6152658809487507E-2</v>
      </c>
      <c r="K9" s="17">
        <v>0.14497743189255399</v>
      </c>
      <c r="L9" s="17">
        <v>0.15731356386388001</v>
      </c>
      <c r="M9" s="17"/>
      <c r="N9" s="17">
        <v>0.13234397353306501</v>
      </c>
      <c r="O9" s="17">
        <v>0.11806078955044599</v>
      </c>
      <c r="P9" s="17"/>
      <c r="Q9" s="17">
        <v>0.14059338706570099</v>
      </c>
      <c r="R9" s="17">
        <v>0.113146356116463</v>
      </c>
      <c r="S9" s="17">
        <v>0.16373440491803301</v>
      </c>
      <c r="T9" s="17">
        <v>0.14189855268902499</v>
      </c>
      <c r="U9" s="17">
        <v>0.13367742215103501</v>
      </c>
      <c r="V9" s="17">
        <v>0.100778497119518</v>
      </c>
      <c r="W9" s="17">
        <v>7.5727101410617906E-2</v>
      </c>
      <c r="X9" s="17">
        <v>0.12312458160577699</v>
      </c>
      <c r="Y9" s="17">
        <v>0.14097157345002201</v>
      </c>
      <c r="Z9" s="17">
        <v>0.112963339690883</v>
      </c>
      <c r="AA9" s="17">
        <v>8.3886363550973897E-2</v>
      </c>
      <c r="AB9" s="17">
        <v>8.7476698228610095E-2</v>
      </c>
      <c r="AC9" s="17">
        <v>0</v>
      </c>
      <c r="AD9" s="17">
        <v>0.112666815711402</v>
      </c>
      <c r="AE9" s="17">
        <v>0.21321058890195399</v>
      </c>
      <c r="AF9" s="17"/>
      <c r="AG9" s="17">
        <v>7.9007610699552394E-2</v>
      </c>
      <c r="AH9" s="17">
        <v>0.114949650755635</v>
      </c>
      <c r="AI9" s="17">
        <v>0.137628157887172</v>
      </c>
      <c r="AJ9" s="17">
        <v>0.13274011727677801</v>
      </c>
      <c r="AK9" s="17">
        <v>7.9144326941018195E-2</v>
      </c>
      <c r="AL9" s="17">
        <v>0.151240076495816</v>
      </c>
      <c r="AM9" s="17"/>
      <c r="AN9" s="17">
        <v>0.135711924149471</v>
      </c>
      <c r="AO9" s="17">
        <v>0.10235784905800301</v>
      </c>
      <c r="AP9" s="17">
        <v>0.128246999327323</v>
      </c>
      <c r="AQ9" s="17"/>
      <c r="AR9" s="17">
        <v>0.122638999407607</v>
      </c>
      <c r="AS9" s="17">
        <v>8.6488899305730102E-2</v>
      </c>
      <c r="AT9" s="17">
        <v>0.151204034933964</v>
      </c>
      <c r="AU9" s="17"/>
      <c r="AV9" s="17">
        <v>0.11978764608048</v>
      </c>
      <c r="AW9" s="17">
        <v>0.117475940478143</v>
      </c>
      <c r="AX9" s="17">
        <v>0.140558738932683</v>
      </c>
      <c r="AY9" s="17"/>
      <c r="AZ9" s="17">
        <v>0.122681925930036</v>
      </c>
      <c r="BA9" s="17">
        <v>0.12512281986656901</v>
      </c>
    </row>
    <row r="10" spans="2:53" x14ac:dyDescent="0.35">
      <c r="B10" s="18" t="s">
        <v>189</v>
      </c>
      <c r="C10" s="17">
        <v>0.19478461137917899</v>
      </c>
      <c r="D10" s="17">
        <v>0.19421368826397101</v>
      </c>
      <c r="E10" s="17">
        <v>0.19599838281616899</v>
      </c>
      <c r="F10" s="17"/>
      <c r="G10" s="17">
        <v>0.18850491527079899</v>
      </c>
      <c r="H10" s="17">
        <v>0.19980079585129101</v>
      </c>
      <c r="I10" s="17">
        <v>0.21524643429919199</v>
      </c>
      <c r="J10" s="17">
        <v>0.18812748364974599</v>
      </c>
      <c r="K10" s="17">
        <v>0.17014051315074699</v>
      </c>
      <c r="L10" s="17">
        <v>0.20149918649865101</v>
      </c>
      <c r="M10" s="17"/>
      <c r="N10" s="17">
        <v>0.19440966944433699</v>
      </c>
      <c r="O10" s="17">
        <v>0.195031443108407</v>
      </c>
      <c r="P10" s="17"/>
      <c r="Q10" s="17">
        <v>0.15184415786340999</v>
      </c>
      <c r="R10" s="17">
        <v>0.19474385086433499</v>
      </c>
      <c r="S10" s="17">
        <v>0.15776553570534599</v>
      </c>
      <c r="T10" s="17">
        <v>0.20611374311612801</v>
      </c>
      <c r="U10" s="17">
        <v>0.18708715589038599</v>
      </c>
      <c r="V10" s="17">
        <v>0.22086417424892801</v>
      </c>
      <c r="W10" s="17">
        <v>0.200576433810261</v>
      </c>
      <c r="X10" s="17">
        <v>0.20254135717081101</v>
      </c>
      <c r="Y10" s="17">
        <v>0.19195867184044799</v>
      </c>
      <c r="Z10" s="17">
        <v>0.17513513813905601</v>
      </c>
      <c r="AA10" s="17">
        <v>0.35963893676227199</v>
      </c>
      <c r="AB10" s="17">
        <v>0.18870004611892799</v>
      </c>
      <c r="AC10" s="17">
        <v>0.14386478599246799</v>
      </c>
      <c r="AD10" s="17">
        <v>0.28921391128534102</v>
      </c>
      <c r="AE10" s="17">
        <v>0.19124404397893</v>
      </c>
      <c r="AF10" s="17"/>
      <c r="AG10" s="17">
        <v>0.180749057433474</v>
      </c>
      <c r="AH10" s="17">
        <v>0.201487735141547</v>
      </c>
      <c r="AI10" s="17">
        <v>0.20568155578677899</v>
      </c>
      <c r="AJ10" s="17">
        <v>0.215187401602975</v>
      </c>
      <c r="AK10" s="17">
        <v>0.266644492940595</v>
      </c>
      <c r="AL10" s="17">
        <v>0.165264185783326</v>
      </c>
      <c r="AM10" s="17"/>
      <c r="AN10" s="17">
        <v>0.199202557711923</v>
      </c>
      <c r="AO10" s="17">
        <v>0.194735823473102</v>
      </c>
      <c r="AP10" s="17">
        <v>0.21898065218023899</v>
      </c>
      <c r="AQ10" s="17"/>
      <c r="AR10" s="17">
        <v>0.187005590449451</v>
      </c>
      <c r="AS10" s="17">
        <v>0.23994125625531601</v>
      </c>
      <c r="AT10" s="17">
        <v>0.17609638621343299</v>
      </c>
      <c r="AU10" s="17"/>
      <c r="AV10" s="17">
        <v>0.22657945704677099</v>
      </c>
      <c r="AW10" s="17">
        <v>0.202448597973997</v>
      </c>
      <c r="AX10" s="17">
        <v>0.18635192581914201</v>
      </c>
      <c r="AY10" s="17"/>
      <c r="AZ10" s="17">
        <v>0.20548810388573399</v>
      </c>
      <c r="BA10" s="17">
        <v>0.18058245210184101</v>
      </c>
    </row>
    <row r="11" spans="2:53" x14ac:dyDescent="0.35">
      <c r="B11" s="18" t="s">
        <v>190</v>
      </c>
      <c r="C11" s="17">
        <v>0.263451767884817</v>
      </c>
      <c r="D11" s="17">
        <v>0.26850285166009602</v>
      </c>
      <c r="E11" s="17">
        <v>0.25981775963029002</v>
      </c>
      <c r="F11" s="17"/>
      <c r="G11" s="17">
        <v>0.249835663786903</v>
      </c>
      <c r="H11" s="17">
        <v>0.23910142155417</v>
      </c>
      <c r="I11" s="17">
        <v>0.25061463838214398</v>
      </c>
      <c r="J11" s="17">
        <v>0.28244019235808798</v>
      </c>
      <c r="K11" s="17">
        <v>0.27044230150188597</v>
      </c>
      <c r="L11" s="17">
        <v>0.27374051003611599</v>
      </c>
      <c r="M11" s="17"/>
      <c r="N11" s="17">
        <v>0.265018143045753</v>
      </c>
      <c r="O11" s="17">
        <v>0.26242059197818401</v>
      </c>
      <c r="P11" s="17"/>
      <c r="Q11" s="17">
        <v>0.26297969909310198</v>
      </c>
      <c r="R11" s="17">
        <v>0.25415598869828399</v>
      </c>
      <c r="S11" s="17">
        <v>0.286746265429147</v>
      </c>
      <c r="T11" s="17">
        <v>0.25037847191688301</v>
      </c>
      <c r="U11" s="17">
        <v>0.237466362606438</v>
      </c>
      <c r="V11" s="17">
        <v>0.31223787384069801</v>
      </c>
      <c r="W11" s="17">
        <v>0.27080666789490399</v>
      </c>
      <c r="X11" s="17">
        <v>0.24470767484192801</v>
      </c>
      <c r="Y11" s="17">
        <v>0.33634191090434601</v>
      </c>
      <c r="Z11" s="17">
        <v>0.220565489690947</v>
      </c>
      <c r="AA11" s="17">
        <v>0.20273313395852699</v>
      </c>
      <c r="AB11" s="17">
        <v>0.30082593175410499</v>
      </c>
      <c r="AC11" s="17">
        <v>0.29736353477458999</v>
      </c>
      <c r="AD11" s="17">
        <v>7.8141984353545704E-2</v>
      </c>
      <c r="AE11" s="17">
        <v>0.18606219982602001</v>
      </c>
      <c r="AF11" s="17"/>
      <c r="AG11" s="17">
        <v>0.27445827510840698</v>
      </c>
      <c r="AH11" s="17">
        <v>0.24211890820950699</v>
      </c>
      <c r="AI11" s="17">
        <v>0.18448064610501899</v>
      </c>
      <c r="AJ11" s="17">
        <v>0.21591344010937599</v>
      </c>
      <c r="AK11" s="17">
        <v>0.265221780186505</v>
      </c>
      <c r="AL11" s="17">
        <v>0.28130392630706802</v>
      </c>
      <c r="AM11" s="17"/>
      <c r="AN11" s="17">
        <v>0.212047393192277</v>
      </c>
      <c r="AO11" s="17">
        <v>0.32766330866336402</v>
      </c>
      <c r="AP11" s="17">
        <v>0.224620508412053</v>
      </c>
      <c r="AQ11" s="17"/>
      <c r="AR11" s="17">
        <v>0.21373090362234901</v>
      </c>
      <c r="AS11" s="17">
        <v>0.26870871793797602</v>
      </c>
      <c r="AT11" s="17">
        <v>0.24401031536412399</v>
      </c>
      <c r="AU11" s="17"/>
      <c r="AV11" s="17">
        <v>0.24767566775567701</v>
      </c>
      <c r="AW11" s="17">
        <v>0.25623889383786802</v>
      </c>
      <c r="AX11" s="17">
        <v>0.25029977485406302</v>
      </c>
      <c r="AY11" s="17"/>
      <c r="AZ11" s="17">
        <v>0.23492935701766399</v>
      </c>
      <c r="BA11" s="17">
        <v>0.30129734229530902</v>
      </c>
    </row>
    <row r="12" spans="2:53" x14ac:dyDescent="0.35">
      <c r="B12" s="18" t="s">
        <v>191</v>
      </c>
      <c r="C12" s="17">
        <v>0.25519203877843999</v>
      </c>
      <c r="D12" s="17">
        <v>0.26391753197525702</v>
      </c>
      <c r="E12" s="17">
        <v>0.24819961630401899</v>
      </c>
      <c r="F12" s="17"/>
      <c r="G12" s="17">
        <v>0.28384263848750102</v>
      </c>
      <c r="H12" s="17">
        <v>0.35753094781538203</v>
      </c>
      <c r="I12" s="17">
        <v>0.23323012686052699</v>
      </c>
      <c r="J12" s="17">
        <v>0.249986649866691</v>
      </c>
      <c r="K12" s="17">
        <v>0.24322007837890999</v>
      </c>
      <c r="L12" s="17">
        <v>0.21017174235446701</v>
      </c>
      <c r="M12" s="17"/>
      <c r="N12" s="17">
        <v>0.25534080692493399</v>
      </c>
      <c r="O12" s="17">
        <v>0.25509410175022001</v>
      </c>
      <c r="P12" s="17"/>
      <c r="Q12" s="17">
        <v>0.25746518091335602</v>
      </c>
      <c r="R12" s="17">
        <v>0.23780947425766699</v>
      </c>
      <c r="S12" s="17">
        <v>0.25263207633955398</v>
      </c>
      <c r="T12" s="17">
        <v>0.255275796153347</v>
      </c>
      <c r="U12" s="17">
        <v>0.21484674113864</v>
      </c>
      <c r="V12" s="17">
        <v>0.210576664812063</v>
      </c>
      <c r="W12" s="17">
        <v>0.29275219116270701</v>
      </c>
      <c r="X12" s="17">
        <v>0.25996118611874203</v>
      </c>
      <c r="Y12" s="17">
        <v>0.26426602416633699</v>
      </c>
      <c r="Z12" s="17">
        <v>0.31462670627629302</v>
      </c>
      <c r="AA12" s="17">
        <v>0.21199337864746301</v>
      </c>
      <c r="AB12" s="17">
        <v>0.306531135995391</v>
      </c>
      <c r="AC12" s="17">
        <v>0.41022406479610901</v>
      </c>
      <c r="AD12" s="17">
        <v>0.48429378020514902</v>
      </c>
      <c r="AE12" s="17">
        <v>0.18248178782744501</v>
      </c>
      <c r="AF12" s="17"/>
      <c r="AG12" s="17">
        <v>0.29701196502324301</v>
      </c>
      <c r="AH12" s="17">
        <v>0.236337377401453</v>
      </c>
      <c r="AI12" s="17">
        <v>0.297477031940033</v>
      </c>
      <c r="AJ12" s="17">
        <v>0.28836985684569999</v>
      </c>
      <c r="AK12" s="17">
        <v>0.26640791494830102</v>
      </c>
      <c r="AL12" s="17">
        <v>0.22808557876626001</v>
      </c>
      <c r="AM12" s="17"/>
      <c r="AN12" s="17">
        <v>0.28228522306326198</v>
      </c>
      <c r="AO12" s="17">
        <v>0.25986590876240501</v>
      </c>
      <c r="AP12" s="17">
        <v>0.255351339261634</v>
      </c>
      <c r="AQ12" s="17"/>
      <c r="AR12" s="17">
        <v>0.36210534973809599</v>
      </c>
      <c r="AS12" s="17">
        <v>0.28035530808435899</v>
      </c>
      <c r="AT12" s="17">
        <v>0.227646307471007</v>
      </c>
      <c r="AU12" s="17"/>
      <c r="AV12" s="17">
        <v>0.196371029455707</v>
      </c>
      <c r="AW12" s="17">
        <v>0.28503598919129403</v>
      </c>
      <c r="AX12" s="17">
        <v>0.23314500631264701</v>
      </c>
      <c r="AY12" s="17"/>
      <c r="AZ12" s="17">
        <v>0.27150306658888101</v>
      </c>
      <c r="BA12" s="17">
        <v>0.23354940065830199</v>
      </c>
    </row>
    <row r="13" spans="2:53" x14ac:dyDescent="0.35">
      <c r="B13" s="18" t="s">
        <v>192</v>
      </c>
      <c r="C13" s="19">
        <v>0.162840653568742</v>
      </c>
      <c r="D13" s="19">
        <v>0.14694997238482599</v>
      </c>
      <c r="E13" s="19">
        <v>0.17480580744125401</v>
      </c>
      <c r="F13" s="19"/>
      <c r="G13" s="19">
        <v>0.16779350975454299</v>
      </c>
      <c r="H13" s="19">
        <v>0.11850442088110601</v>
      </c>
      <c r="I13" s="19">
        <v>0.17955197402078699</v>
      </c>
      <c r="J13" s="19">
        <v>0.18329301531598799</v>
      </c>
      <c r="K13" s="19">
        <v>0.17121967507590299</v>
      </c>
      <c r="L13" s="19">
        <v>0.15727499724688601</v>
      </c>
      <c r="M13" s="19"/>
      <c r="N13" s="19">
        <v>0.15288740705191101</v>
      </c>
      <c r="O13" s="19">
        <v>0.169393073612744</v>
      </c>
      <c r="P13" s="19"/>
      <c r="Q13" s="19">
        <v>0.187117575064431</v>
      </c>
      <c r="R13" s="19">
        <v>0.200144330063251</v>
      </c>
      <c r="S13" s="19">
        <v>0.139121717607921</v>
      </c>
      <c r="T13" s="19">
        <v>0.14633343612461699</v>
      </c>
      <c r="U13" s="19">
        <v>0.22692231821350101</v>
      </c>
      <c r="V13" s="19">
        <v>0.155542789978794</v>
      </c>
      <c r="W13" s="19">
        <v>0.16013760572151001</v>
      </c>
      <c r="X13" s="19">
        <v>0.16966520026274201</v>
      </c>
      <c r="Y13" s="19">
        <v>6.6461819638845995E-2</v>
      </c>
      <c r="Z13" s="19">
        <v>0.17670932620282201</v>
      </c>
      <c r="AA13" s="19">
        <v>0.141748187080764</v>
      </c>
      <c r="AB13" s="19">
        <v>0.11646618790296601</v>
      </c>
      <c r="AC13" s="19">
        <v>0.14854761443683301</v>
      </c>
      <c r="AD13" s="19">
        <v>3.5683508444562403E-2</v>
      </c>
      <c r="AE13" s="19">
        <v>0.22700137946565199</v>
      </c>
      <c r="AF13" s="19"/>
      <c r="AG13" s="19">
        <v>0.16877309173532301</v>
      </c>
      <c r="AH13" s="19">
        <v>0.205106328491858</v>
      </c>
      <c r="AI13" s="19">
        <v>0.17473260828099699</v>
      </c>
      <c r="AJ13" s="19">
        <v>0.14778918416517101</v>
      </c>
      <c r="AK13" s="19">
        <v>0.122581484983581</v>
      </c>
      <c r="AL13" s="19">
        <v>0.17410623264753</v>
      </c>
      <c r="AM13" s="19"/>
      <c r="AN13" s="19">
        <v>0.17075290188306799</v>
      </c>
      <c r="AO13" s="19">
        <v>0.11537711004312599</v>
      </c>
      <c r="AP13" s="19">
        <v>0.17280050081875001</v>
      </c>
      <c r="AQ13" s="19"/>
      <c r="AR13" s="19">
        <v>0.11451915678249699</v>
      </c>
      <c r="AS13" s="19">
        <v>0.12450581841661899</v>
      </c>
      <c r="AT13" s="19">
        <v>0.20104295601747199</v>
      </c>
      <c r="AU13" s="19"/>
      <c r="AV13" s="19">
        <v>0.20958619966136499</v>
      </c>
      <c r="AW13" s="19">
        <v>0.13880057851869701</v>
      </c>
      <c r="AX13" s="19">
        <v>0.18964455408146599</v>
      </c>
      <c r="AY13" s="19"/>
      <c r="AZ13" s="19">
        <v>0.16539754657768499</v>
      </c>
      <c r="BA13" s="19">
        <v>0.159447985077979</v>
      </c>
    </row>
    <row r="14" spans="2:53" x14ac:dyDescent="0.35">
      <c r="B14" s="16"/>
    </row>
    <row r="15" spans="2:53" x14ac:dyDescent="0.35">
      <c r="B15" t="s">
        <v>87</v>
      </c>
    </row>
    <row r="16" spans="2:53" x14ac:dyDescent="0.35">
      <c r="B16" t="s">
        <v>88</v>
      </c>
    </row>
    <row r="18" spans="2:2" x14ac:dyDescent="0.35">
      <c r="B18" s="8" t="str">
        <f>HYPERLINK("#'Contents'!A1", "Return to Contents")</f>
        <v>Return to Contents</v>
      </c>
    </row>
  </sheetData>
  <mergeCells count="10">
    <mergeCell ref="AN5:AP5"/>
    <mergeCell ref="AR5:AT5"/>
    <mergeCell ref="AV5:AX5"/>
    <mergeCell ref="AZ5:BA5"/>
    <mergeCell ref="D2:AT2"/>
    <mergeCell ref="D5:E5"/>
    <mergeCell ref="G5:L5"/>
    <mergeCell ref="N5:O5"/>
    <mergeCell ref="Q5:AE5"/>
    <mergeCell ref="AG5:AL5"/>
  </mergeCells>
  <pageMargins left="0.7" right="0.7" top="0.75" bottom="0.75" header="0.3" footer="0.3"/>
  <pageSetup paperSize="9" orientation="portrait" horizontalDpi="300" verticalDpi="300"/>
  <drawing r:id="rId1"/>
</worksheet>
</file>

<file path=xl/worksheets/sheet4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B00-000000000000}">
  <dimension ref="B2:AE19"/>
  <sheetViews>
    <sheetView showGridLines="0" workbookViewId="0">
      <pane xSplit="2" topLeftCell="C1" activePane="topRight" state="frozen"/>
      <selection activeCell="B19" sqref="B19"/>
      <selection pane="topRight" activeCell="B19" sqref="B19"/>
    </sheetView>
  </sheetViews>
  <sheetFormatPr defaultColWidth="11.54296875" defaultRowHeight="14.5" x14ac:dyDescent="0.35"/>
  <cols>
    <col min="2" max="2" width="25.6328125" customWidth="1"/>
    <col min="3" max="8" width="20.6328125" customWidth="1"/>
  </cols>
  <sheetData>
    <row r="2" spans="2:31" ht="40" customHeight="1" x14ac:dyDescent="0.35">
      <c r="D2" s="28" t="s">
        <v>179</v>
      </c>
      <c r="E2" s="24"/>
      <c r="F2" s="24"/>
      <c r="G2" s="24"/>
      <c r="H2" s="24"/>
    </row>
    <row r="6" spans="2:31" ht="33" customHeight="1" x14ac:dyDescent="0.35">
      <c r="B6" s="20" t="s">
        <v>13</v>
      </c>
      <c r="C6" s="20" t="s">
        <v>200</v>
      </c>
      <c r="D6" s="20" t="s">
        <v>201</v>
      </c>
      <c r="E6" s="20" t="s">
        <v>202</v>
      </c>
      <c r="F6" s="20" t="s">
        <v>203</v>
      </c>
      <c r="G6" s="20" t="s">
        <v>204</v>
      </c>
      <c r="Y6" s="22"/>
      <c r="AA6" s="22"/>
      <c r="AB6" s="22"/>
      <c r="AC6" s="22"/>
      <c r="AD6" s="22"/>
      <c r="AE6" s="22"/>
    </row>
    <row r="7" spans="2:31" x14ac:dyDescent="0.35">
      <c r="B7" s="18" t="s">
        <v>171</v>
      </c>
      <c r="C7" s="17">
        <v>0.27051460796297799</v>
      </c>
      <c r="D7" s="17">
        <v>6.11692704001277E-2</v>
      </c>
      <c r="E7" s="17">
        <v>7.6852801121659001E-2</v>
      </c>
      <c r="F7" s="17">
        <v>0.489349349415861</v>
      </c>
      <c r="G7" s="17">
        <v>0.170466776525078</v>
      </c>
      <c r="Y7" s="22"/>
      <c r="AA7" s="22"/>
      <c r="AB7" s="22"/>
      <c r="AC7" s="22"/>
      <c r="AD7" s="22"/>
      <c r="AE7" s="22"/>
    </row>
    <row r="8" spans="2:31" x14ac:dyDescent="0.35">
      <c r="B8" s="18" t="s">
        <v>172</v>
      </c>
      <c r="C8" s="17">
        <v>0.28364836026260298</v>
      </c>
      <c r="D8" s="17">
        <v>0.16127332698351499</v>
      </c>
      <c r="E8" s="17">
        <v>0.19624737899986699</v>
      </c>
      <c r="F8" s="17">
        <v>0.29221520065849699</v>
      </c>
      <c r="G8" s="17">
        <v>0.28725186837211703</v>
      </c>
      <c r="Y8" s="22"/>
      <c r="AA8" s="22"/>
      <c r="AB8" s="22"/>
      <c r="AC8" s="22"/>
      <c r="AD8" s="22"/>
      <c r="AE8" s="22"/>
    </row>
    <row r="9" spans="2:31" x14ac:dyDescent="0.35">
      <c r="B9" s="18" t="s">
        <v>113</v>
      </c>
      <c r="C9" s="17">
        <v>0.23577740073508599</v>
      </c>
      <c r="D9" s="17">
        <v>0.24657925813029899</v>
      </c>
      <c r="E9" s="17">
        <v>0.28742471703269201</v>
      </c>
      <c r="F9" s="17">
        <v>0.12305671396569</v>
      </c>
      <c r="G9" s="17">
        <v>0.266502528759478</v>
      </c>
    </row>
    <row r="10" spans="2:31" x14ac:dyDescent="0.35">
      <c r="B10" s="18" t="s">
        <v>173</v>
      </c>
      <c r="C10" s="17">
        <v>9.3444056884430401E-2</v>
      </c>
      <c r="D10" s="17">
        <v>0.19211451439309701</v>
      </c>
      <c r="E10" s="17">
        <v>0.174839990762822</v>
      </c>
      <c r="F10" s="17">
        <v>3.92419164542437E-2</v>
      </c>
      <c r="G10" s="17">
        <v>0.119624074940579</v>
      </c>
    </row>
    <row r="11" spans="2:31" x14ac:dyDescent="0.35">
      <c r="B11" s="18" t="s">
        <v>174</v>
      </c>
      <c r="C11" s="17">
        <v>8.6280957738245595E-2</v>
      </c>
      <c r="D11" s="17">
        <v>0.29058905053240802</v>
      </c>
      <c r="E11" s="17">
        <v>0.220330667246907</v>
      </c>
      <c r="F11" s="17">
        <v>2.59530910602217E-2</v>
      </c>
      <c r="G11" s="17">
        <v>0.125917175849768</v>
      </c>
    </row>
    <row r="12" spans="2:31" x14ac:dyDescent="0.35">
      <c r="B12" s="18" t="s">
        <v>130</v>
      </c>
      <c r="C12" s="17">
        <v>3.0334616416657099E-2</v>
      </c>
      <c r="D12" s="17">
        <v>4.8274579560552797E-2</v>
      </c>
      <c r="E12" s="17">
        <v>4.4304444836052601E-2</v>
      </c>
      <c r="F12" s="17">
        <v>3.01837284454873E-2</v>
      </c>
      <c r="G12" s="17">
        <v>3.02375755529798E-2</v>
      </c>
    </row>
    <row r="13" spans="2:31" x14ac:dyDescent="0.35">
      <c r="B13" s="16"/>
      <c r="C13" s="16"/>
      <c r="D13" s="16"/>
      <c r="E13" s="16"/>
      <c r="F13" s="16"/>
      <c r="G13" s="16"/>
    </row>
    <row r="14" spans="2:31" x14ac:dyDescent="0.35">
      <c r="B14" t="s">
        <v>87</v>
      </c>
    </row>
    <row r="15" spans="2:31" x14ac:dyDescent="0.35">
      <c r="B15" t="s">
        <v>88</v>
      </c>
    </row>
    <row r="19" spans="2:2" x14ac:dyDescent="0.35">
      <c r="B19" s="8" t="str">
        <f>HYPERLINK("#'Contents'!A1", "Return to Contents")</f>
        <v>Return to Contents</v>
      </c>
    </row>
  </sheetData>
  <mergeCells count="1">
    <mergeCell ref="D2:H2"/>
  </mergeCells>
  <pageMargins left="0.7" right="0.7" top="0.75" bottom="0.75" header="0.3" footer="0.3"/>
  <pageSetup paperSize="9" orientation="portrait" horizontalDpi="300" verticalDpi="300"/>
  <drawing r:id="rId1"/>
</worksheet>
</file>

<file path=xl/worksheets/sheet4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C00-000000000000}">
  <dimension ref="B2:BA19"/>
  <sheetViews>
    <sheetView showGridLines="0" workbookViewId="0">
      <pane xSplit="2" topLeftCell="J1" activePane="topRight" state="frozen"/>
      <selection activeCell="B19" sqref="B19"/>
      <selection pane="topRight" activeCell="Q11" sqref="Q11"/>
    </sheetView>
  </sheetViews>
  <sheetFormatPr defaultColWidth="11.54296875" defaultRowHeight="14.5" x14ac:dyDescent="0.35"/>
  <cols>
    <col min="2" max="2" width="25.6328125" customWidth="1"/>
    <col min="3" max="5" width="10.6328125" customWidth="1"/>
    <col min="6" max="6" width="2.1796875" customWidth="1"/>
    <col min="7" max="12" width="10.6328125" customWidth="1"/>
    <col min="13" max="13" width="2.1796875" customWidth="1"/>
    <col min="14" max="15" width="10.6328125" customWidth="1"/>
    <col min="16" max="16" width="2.1796875" customWidth="1"/>
    <col min="17" max="31" width="10.6328125" customWidth="1"/>
    <col min="32" max="32" width="2.1796875" customWidth="1"/>
    <col min="33" max="38" width="10.6328125" customWidth="1"/>
    <col min="39" max="39" width="2.1796875" customWidth="1"/>
    <col min="40" max="42" width="10.6328125" customWidth="1"/>
    <col min="43" max="43" width="2.1796875" customWidth="1"/>
    <col min="44" max="46" width="10.6328125" customWidth="1"/>
    <col min="47" max="47" width="2.1796875" customWidth="1"/>
    <col min="48" max="50" width="10.6328125" customWidth="1"/>
    <col min="51" max="51" width="2.1796875" customWidth="1"/>
    <col min="52" max="53" width="10.6328125" customWidth="1"/>
    <col min="54" max="54" width="2.1796875" customWidth="1"/>
  </cols>
  <sheetData>
    <row r="2" spans="2:53" ht="40" customHeight="1" x14ac:dyDescent="0.35">
      <c r="D2" s="28" t="s">
        <v>205</v>
      </c>
      <c r="E2" s="24"/>
      <c r="F2" s="24"/>
      <c r="G2" s="24"/>
      <c r="H2" s="24"/>
      <c r="I2" s="24"/>
      <c r="J2" s="24"/>
      <c r="K2" s="24"/>
      <c r="L2" s="24"/>
      <c r="M2" s="24"/>
      <c r="N2" s="24"/>
      <c r="O2" s="24"/>
      <c r="P2" s="24"/>
      <c r="Q2" s="24"/>
      <c r="R2" s="24"/>
      <c r="S2" s="24"/>
      <c r="T2" s="24"/>
      <c r="U2" s="24"/>
      <c r="V2" s="24"/>
      <c r="W2" s="24"/>
      <c r="X2" s="24"/>
      <c r="Y2" s="24"/>
      <c r="Z2" s="24"/>
      <c r="AA2" s="24"/>
      <c r="AB2" s="24"/>
      <c r="AC2" s="24"/>
      <c r="AD2" s="24"/>
      <c r="AE2" s="24"/>
      <c r="AF2" s="24"/>
      <c r="AG2" s="24"/>
      <c r="AH2" s="24"/>
      <c r="AI2" s="24"/>
      <c r="AJ2" s="24"/>
      <c r="AK2" s="24"/>
      <c r="AL2" s="24"/>
      <c r="AM2" s="24"/>
      <c r="AN2" s="24"/>
      <c r="AO2" s="24"/>
      <c r="AP2" s="24"/>
      <c r="AQ2" s="24"/>
      <c r="AR2" s="24"/>
      <c r="AS2" s="24"/>
      <c r="AT2" s="24"/>
    </row>
    <row r="5" spans="2:53" ht="30" customHeight="1" x14ac:dyDescent="0.35">
      <c r="B5" s="15"/>
      <c r="C5" s="15"/>
      <c r="D5" s="27" t="s">
        <v>56</v>
      </c>
      <c r="E5" s="27"/>
      <c r="F5" s="15"/>
      <c r="G5" s="27" t="s">
        <v>57</v>
      </c>
      <c r="H5" s="27"/>
      <c r="I5" s="27"/>
      <c r="J5" s="27"/>
      <c r="K5" s="27"/>
      <c r="L5" s="27"/>
      <c r="M5" s="15"/>
      <c r="N5" s="27" t="s">
        <v>58</v>
      </c>
      <c r="O5" s="27"/>
      <c r="P5" s="15"/>
      <c r="Q5" s="27" t="s">
        <v>59</v>
      </c>
      <c r="R5" s="27"/>
      <c r="S5" s="27"/>
      <c r="T5" s="27"/>
      <c r="U5" s="27"/>
      <c r="V5" s="27"/>
      <c r="W5" s="27"/>
      <c r="X5" s="27"/>
      <c r="Y5" s="27"/>
      <c r="Z5" s="27"/>
      <c r="AA5" s="27"/>
      <c r="AB5" s="27"/>
      <c r="AC5" s="27"/>
      <c r="AD5" s="27"/>
      <c r="AE5" s="27"/>
      <c r="AF5" s="15"/>
      <c r="AG5" s="27" t="s">
        <v>60</v>
      </c>
      <c r="AH5" s="27"/>
      <c r="AI5" s="27"/>
      <c r="AJ5" s="27"/>
      <c r="AK5" s="27"/>
      <c r="AL5" s="27"/>
      <c r="AM5" s="15"/>
      <c r="AN5" s="27" t="s">
        <v>61</v>
      </c>
      <c r="AO5" s="27"/>
      <c r="AP5" s="27"/>
      <c r="AQ5" s="15"/>
      <c r="AR5" s="27" t="s">
        <v>62</v>
      </c>
      <c r="AS5" s="27"/>
      <c r="AT5" s="27"/>
      <c r="AU5" s="15"/>
      <c r="AV5" s="27" t="s">
        <v>63</v>
      </c>
      <c r="AW5" s="27"/>
      <c r="AX5" s="27"/>
      <c r="AY5" s="15"/>
      <c r="AZ5" s="27" t="s">
        <v>64</v>
      </c>
      <c r="BA5" s="27"/>
    </row>
    <row r="6" spans="2:53" ht="33" customHeight="1" x14ac:dyDescent="0.35">
      <c r="B6" t="s">
        <v>13</v>
      </c>
      <c r="C6" s="9" t="s">
        <v>14</v>
      </c>
      <c r="D6" s="12" t="s">
        <v>15</v>
      </c>
      <c r="E6" s="12" t="s">
        <v>16</v>
      </c>
      <c r="G6" s="12" t="s">
        <v>19</v>
      </c>
      <c r="H6" s="12" t="s">
        <v>20</v>
      </c>
      <c r="I6" s="12" t="s">
        <v>21</v>
      </c>
      <c r="J6" s="12" t="s">
        <v>22</v>
      </c>
      <c r="K6" s="12" t="s">
        <v>23</v>
      </c>
      <c r="L6" s="12" t="s">
        <v>24</v>
      </c>
      <c r="N6" s="12" t="s">
        <v>25</v>
      </c>
      <c r="O6" s="12" t="s">
        <v>26</v>
      </c>
      <c r="Q6" s="12" t="s">
        <v>27</v>
      </c>
      <c r="R6" s="12" t="s">
        <v>28</v>
      </c>
      <c r="S6" s="12" t="s">
        <v>29</v>
      </c>
      <c r="T6" s="12" t="s">
        <v>30</v>
      </c>
      <c r="U6" s="12" t="s">
        <v>31</v>
      </c>
      <c r="V6" s="12" t="s">
        <v>32</v>
      </c>
      <c r="W6" s="12" t="s">
        <v>33</v>
      </c>
      <c r="X6" s="12" t="s">
        <v>34</v>
      </c>
      <c r="Y6" s="12" t="s">
        <v>35</v>
      </c>
      <c r="Z6" s="12" t="s">
        <v>36</v>
      </c>
      <c r="AA6" s="12" t="s">
        <v>37</v>
      </c>
      <c r="AB6" s="12" t="s">
        <v>38</v>
      </c>
      <c r="AC6" s="12" t="s">
        <v>39</v>
      </c>
      <c r="AD6" s="12" t="s">
        <v>40</v>
      </c>
      <c r="AE6" s="12" t="s">
        <v>41</v>
      </c>
      <c r="AG6" s="12" t="s">
        <v>42</v>
      </c>
      <c r="AH6" s="12" t="s">
        <v>43</v>
      </c>
      <c r="AI6" s="12" t="s">
        <v>44</v>
      </c>
      <c r="AJ6" s="12" t="s">
        <v>45</v>
      </c>
      <c r="AK6" s="12" t="s">
        <v>46</v>
      </c>
      <c r="AL6" s="12" t="s">
        <v>47</v>
      </c>
      <c r="AN6" s="12" t="s">
        <v>48</v>
      </c>
      <c r="AO6" s="12" t="s">
        <v>49</v>
      </c>
      <c r="AP6" s="12" t="s">
        <v>50</v>
      </c>
      <c r="AR6" s="12" t="s">
        <v>51</v>
      </c>
      <c r="AS6" s="12" t="s">
        <v>52</v>
      </c>
      <c r="AT6" s="12" t="s">
        <v>53</v>
      </c>
      <c r="AV6" s="12" t="s">
        <v>51</v>
      </c>
      <c r="AW6" s="12" t="s">
        <v>52</v>
      </c>
      <c r="AX6" s="12" t="s">
        <v>53</v>
      </c>
      <c r="AZ6" s="12" t="s">
        <v>54</v>
      </c>
      <c r="BA6" s="12" t="s">
        <v>55</v>
      </c>
    </row>
    <row r="7" spans="2:53" ht="30" customHeight="1" x14ac:dyDescent="0.35">
      <c r="B7" s="10" t="s">
        <v>17</v>
      </c>
      <c r="C7" s="10">
        <v>2053</v>
      </c>
      <c r="D7" s="10">
        <v>938</v>
      </c>
      <c r="E7" s="10">
        <v>1112</v>
      </c>
      <c r="F7" s="10"/>
      <c r="G7" s="10">
        <v>192</v>
      </c>
      <c r="H7" s="10">
        <v>236</v>
      </c>
      <c r="I7" s="10">
        <v>325</v>
      </c>
      <c r="J7" s="10">
        <v>380</v>
      </c>
      <c r="K7" s="10">
        <v>348</v>
      </c>
      <c r="L7" s="10">
        <v>572</v>
      </c>
      <c r="M7" s="10"/>
      <c r="N7" s="10">
        <v>1161</v>
      </c>
      <c r="O7" s="10">
        <v>892</v>
      </c>
      <c r="P7" s="10"/>
      <c r="Q7" s="10">
        <v>175</v>
      </c>
      <c r="R7" s="10">
        <v>152</v>
      </c>
      <c r="S7" s="10">
        <v>180</v>
      </c>
      <c r="T7" s="10">
        <v>273</v>
      </c>
      <c r="U7" s="10">
        <v>217</v>
      </c>
      <c r="V7" s="10">
        <v>227</v>
      </c>
      <c r="W7" s="10">
        <v>175</v>
      </c>
      <c r="X7" s="10">
        <v>143</v>
      </c>
      <c r="Y7" s="10">
        <v>108</v>
      </c>
      <c r="Z7" s="10">
        <v>153</v>
      </c>
      <c r="AA7" s="10">
        <v>79</v>
      </c>
      <c r="AB7" s="10">
        <v>54</v>
      </c>
      <c r="AC7" s="10">
        <v>25</v>
      </c>
      <c r="AD7" s="10">
        <v>17</v>
      </c>
      <c r="AE7" s="10">
        <v>34</v>
      </c>
      <c r="AF7" s="10"/>
      <c r="AG7" s="10">
        <v>204</v>
      </c>
      <c r="AH7" s="10">
        <v>344</v>
      </c>
      <c r="AI7" s="10">
        <v>158</v>
      </c>
      <c r="AJ7" s="10">
        <v>186</v>
      </c>
      <c r="AK7" s="10">
        <v>197</v>
      </c>
      <c r="AL7" s="10">
        <v>511</v>
      </c>
      <c r="AM7" s="10"/>
      <c r="AN7" s="10">
        <v>571</v>
      </c>
      <c r="AO7" s="10">
        <v>447</v>
      </c>
      <c r="AP7" s="10">
        <v>778</v>
      </c>
      <c r="AQ7" s="10"/>
      <c r="AR7" s="10">
        <v>150</v>
      </c>
      <c r="AS7" s="10">
        <v>698</v>
      </c>
      <c r="AT7" s="10">
        <v>1093</v>
      </c>
      <c r="AU7" s="10"/>
      <c r="AV7" s="10">
        <v>166</v>
      </c>
      <c r="AW7" s="10">
        <v>999</v>
      </c>
      <c r="AX7" s="10">
        <v>770</v>
      </c>
      <c r="AY7" s="10"/>
      <c r="AZ7" s="10">
        <v>1177</v>
      </c>
      <c r="BA7" s="10">
        <v>876</v>
      </c>
    </row>
    <row r="8" spans="2:53" ht="30" customHeight="1" x14ac:dyDescent="0.35">
      <c r="B8" s="11" t="s">
        <v>18</v>
      </c>
      <c r="C8" s="11">
        <v>2053</v>
      </c>
      <c r="D8" s="11">
        <v>974</v>
      </c>
      <c r="E8" s="11">
        <v>1075</v>
      </c>
      <c r="F8" s="11"/>
      <c r="G8" s="11">
        <v>212</v>
      </c>
      <c r="H8" s="11">
        <v>302</v>
      </c>
      <c r="I8" s="11">
        <v>326</v>
      </c>
      <c r="J8" s="11">
        <v>348</v>
      </c>
      <c r="K8" s="11">
        <v>329</v>
      </c>
      <c r="L8" s="11">
        <v>535</v>
      </c>
      <c r="M8" s="11"/>
      <c r="N8" s="11">
        <v>815</v>
      </c>
      <c r="O8" s="11">
        <v>1238</v>
      </c>
      <c r="P8" s="11"/>
      <c r="Q8" s="11">
        <v>198</v>
      </c>
      <c r="R8" s="11">
        <v>168</v>
      </c>
      <c r="S8" s="11">
        <v>195</v>
      </c>
      <c r="T8" s="11">
        <v>305</v>
      </c>
      <c r="U8" s="11">
        <v>213</v>
      </c>
      <c r="V8" s="11">
        <v>216</v>
      </c>
      <c r="W8" s="11">
        <v>164</v>
      </c>
      <c r="X8" s="11">
        <v>141</v>
      </c>
      <c r="Y8" s="11">
        <v>99</v>
      </c>
      <c r="Z8" s="11">
        <v>138</v>
      </c>
      <c r="AA8" s="11">
        <v>69</v>
      </c>
      <c r="AB8" s="11">
        <v>45</v>
      </c>
      <c r="AC8" s="11">
        <v>22</v>
      </c>
      <c r="AD8" s="11">
        <v>15</v>
      </c>
      <c r="AE8" s="11">
        <v>27</v>
      </c>
      <c r="AF8" s="11"/>
      <c r="AG8" s="11">
        <v>192</v>
      </c>
      <c r="AH8" s="11">
        <v>330</v>
      </c>
      <c r="AI8" s="11">
        <v>179</v>
      </c>
      <c r="AJ8" s="11">
        <v>173</v>
      </c>
      <c r="AK8" s="11">
        <v>196</v>
      </c>
      <c r="AL8" s="11">
        <v>533</v>
      </c>
      <c r="AM8" s="11"/>
      <c r="AN8" s="11">
        <v>569</v>
      </c>
      <c r="AO8" s="11">
        <v>467</v>
      </c>
      <c r="AP8" s="11">
        <v>751</v>
      </c>
      <c r="AQ8" s="11"/>
      <c r="AR8" s="11">
        <v>162</v>
      </c>
      <c r="AS8" s="11">
        <v>689</v>
      </c>
      <c r="AT8" s="11">
        <v>1078</v>
      </c>
      <c r="AU8" s="11"/>
      <c r="AV8" s="11">
        <v>182</v>
      </c>
      <c r="AW8" s="11">
        <v>976</v>
      </c>
      <c r="AX8" s="11">
        <v>765</v>
      </c>
      <c r="AY8" s="11"/>
      <c r="AZ8" s="11">
        <v>1171</v>
      </c>
      <c r="BA8" s="11">
        <v>882</v>
      </c>
    </row>
    <row r="9" spans="2:53" x14ac:dyDescent="0.35">
      <c r="B9" s="18" t="s">
        <v>171</v>
      </c>
      <c r="C9" s="17">
        <v>0.27051460796297799</v>
      </c>
      <c r="D9" s="17">
        <v>0.26520849662636298</v>
      </c>
      <c r="E9" s="17">
        <v>0.274137920760405</v>
      </c>
      <c r="F9" s="17"/>
      <c r="G9" s="17">
        <v>0.28408053446802201</v>
      </c>
      <c r="H9" s="17">
        <v>0.27043576777810602</v>
      </c>
      <c r="I9" s="17">
        <v>0.30965715919977499</v>
      </c>
      <c r="J9" s="17">
        <v>0.261787780617181</v>
      </c>
      <c r="K9" s="17">
        <v>0.278865727329977</v>
      </c>
      <c r="L9" s="17">
        <v>0.241914780108058</v>
      </c>
      <c r="M9" s="17"/>
      <c r="N9" s="17">
        <v>0.24575454218010201</v>
      </c>
      <c r="O9" s="17">
        <v>0.28681465147663399</v>
      </c>
      <c r="P9" s="17"/>
      <c r="Q9" s="17">
        <v>0.33100750410609198</v>
      </c>
      <c r="R9" s="17">
        <v>0.45439421700673699</v>
      </c>
      <c r="S9" s="17">
        <v>0.26831462758979502</v>
      </c>
      <c r="T9" s="17">
        <v>0.31547465640525402</v>
      </c>
      <c r="U9" s="17">
        <v>0.29883560315946101</v>
      </c>
      <c r="V9" s="17">
        <v>0.190974361031895</v>
      </c>
      <c r="W9" s="17">
        <v>0.232535456979889</v>
      </c>
      <c r="X9" s="17">
        <v>0.198015951244712</v>
      </c>
      <c r="Y9" s="17">
        <v>0.19488144170045599</v>
      </c>
      <c r="Z9" s="17">
        <v>0.22926279832416799</v>
      </c>
      <c r="AA9" s="17">
        <v>0.174901731382026</v>
      </c>
      <c r="AB9" s="17">
        <v>0.16867518431484099</v>
      </c>
      <c r="AC9" s="17">
        <v>0.19347614406172001</v>
      </c>
      <c r="AD9" s="17">
        <v>0.32559051060595601</v>
      </c>
      <c r="AE9" s="17">
        <v>0.146896538806601</v>
      </c>
      <c r="AF9" s="17"/>
      <c r="AG9" s="17">
        <v>0.26628670230486901</v>
      </c>
      <c r="AH9" s="17">
        <v>0.23460118755232701</v>
      </c>
      <c r="AI9" s="17">
        <v>0.47556228837227499</v>
      </c>
      <c r="AJ9" s="17">
        <v>0.32312344605218901</v>
      </c>
      <c r="AK9" s="17">
        <v>0.126380427876739</v>
      </c>
      <c r="AL9" s="17">
        <v>0.27897903134276703</v>
      </c>
      <c r="AM9" s="17"/>
      <c r="AN9" s="17">
        <v>0.40483609629766998</v>
      </c>
      <c r="AO9" s="17">
        <v>0.196161905434594</v>
      </c>
      <c r="AP9" s="17">
        <v>0.20659529944389801</v>
      </c>
      <c r="AQ9" s="17"/>
      <c r="AR9" s="17">
        <v>0.201510467076887</v>
      </c>
      <c r="AS9" s="17">
        <v>0.22607339263856799</v>
      </c>
      <c r="AT9" s="17">
        <v>0.32902063502773499</v>
      </c>
      <c r="AU9" s="17"/>
      <c r="AV9" s="17">
        <v>0.34534811433878798</v>
      </c>
      <c r="AW9" s="17">
        <v>0.25220642338475202</v>
      </c>
      <c r="AX9" s="17">
        <v>0.30488811251332798</v>
      </c>
      <c r="AY9" s="17"/>
      <c r="AZ9" s="17">
        <v>0.29247188827318299</v>
      </c>
      <c r="BA9" s="17">
        <v>0.241380118255836</v>
      </c>
    </row>
    <row r="10" spans="2:53" x14ac:dyDescent="0.35">
      <c r="B10" s="18" t="s">
        <v>172</v>
      </c>
      <c r="C10" s="17">
        <v>0.28364836026260298</v>
      </c>
      <c r="D10" s="17">
        <v>0.27769736967310499</v>
      </c>
      <c r="E10" s="17">
        <v>0.29005404297858001</v>
      </c>
      <c r="F10" s="17"/>
      <c r="G10" s="17">
        <v>0.23771357656442901</v>
      </c>
      <c r="H10" s="17">
        <v>0.29796646815175098</v>
      </c>
      <c r="I10" s="17">
        <v>0.29339087944945902</v>
      </c>
      <c r="J10" s="17">
        <v>0.29142523320354302</v>
      </c>
      <c r="K10" s="17">
        <v>0.24942665827635499</v>
      </c>
      <c r="L10" s="17">
        <v>0.30384511657971802</v>
      </c>
      <c r="M10" s="17"/>
      <c r="N10" s="17">
        <v>0.28144593348080099</v>
      </c>
      <c r="O10" s="17">
        <v>0.28509826159541202</v>
      </c>
      <c r="P10" s="17"/>
      <c r="Q10" s="17">
        <v>0.20486450721331501</v>
      </c>
      <c r="R10" s="17">
        <v>0.26668744806421002</v>
      </c>
      <c r="S10" s="17">
        <v>0.28398457220201501</v>
      </c>
      <c r="T10" s="17">
        <v>0.296325221191099</v>
      </c>
      <c r="U10" s="17">
        <v>0.28300374693575497</v>
      </c>
      <c r="V10" s="17">
        <v>0.35704904436177498</v>
      </c>
      <c r="W10" s="17">
        <v>0.31812421730097601</v>
      </c>
      <c r="X10" s="17">
        <v>0.300600851909331</v>
      </c>
      <c r="Y10" s="17">
        <v>0.24429611353705999</v>
      </c>
      <c r="Z10" s="17">
        <v>0.274228533517408</v>
      </c>
      <c r="AA10" s="17">
        <v>0.28797149667190403</v>
      </c>
      <c r="AB10" s="17">
        <v>0.121462956721164</v>
      </c>
      <c r="AC10" s="17">
        <v>0.472718063470145</v>
      </c>
      <c r="AD10" s="17">
        <v>0.27415161983734099</v>
      </c>
      <c r="AE10" s="17">
        <v>0.14494576668561401</v>
      </c>
      <c r="AF10" s="17"/>
      <c r="AG10" s="17">
        <v>0.31185933470750199</v>
      </c>
      <c r="AH10" s="17">
        <v>0.25539967652798101</v>
      </c>
      <c r="AI10" s="17">
        <v>0.27264698089549799</v>
      </c>
      <c r="AJ10" s="17">
        <v>0.37044264507505198</v>
      </c>
      <c r="AK10" s="17">
        <v>0.229604045865578</v>
      </c>
      <c r="AL10" s="17">
        <v>0.28108466346667299</v>
      </c>
      <c r="AM10" s="17"/>
      <c r="AN10" s="17">
        <v>0.31463831075368098</v>
      </c>
      <c r="AO10" s="17">
        <v>0.34478529241553701</v>
      </c>
      <c r="AP10" s="17">
        <v>0.255285727303942</v>
      </c>
      <c r="AQ10" s="17"/>
      <c r="AR10" s="17">
        <v>0.33787351540121902</v>
      </c>
      <c r="AS10" s="17">
        <v>0.340333912425275</v>
      </c>
      <c r="AT10" s="17">
        <v>0.25152947635290701</v>
      </c>
      <c r="AU10" s="17"/>
      <c r="AV10" s="17">
        <v>0.31355820772208798</v>
      </c>
      <c r="AW10" s="17">
        <v>0.33959150194665499</v>
      </c>
      <c r="AX10" s="17">
        <v>0.22799014070273699</v>
      </c>
      <c r="AY10" s="17"/>
      <c r="AZ10" s="17">
        <v>0.29187264430673898</v>
      </c>
      <c r="BA10" s="17">
        <v>0.27273579206438697</v>
      </c>
    </row>
    <row r="11" spans="2:53" x14ac:dyDescent="0.35">
      <c r="B11" s="18" t="s">
        <v>113</v>
      </c>
      <c r="C11" s="17">
        <v>0.23577740073508599</v>
      </c>
      <c r="D11" s="17">
        <v>0.24243016251768301</v>
      </c>
      <c r="E11" s="17">
        <v>0.23059337026447899</v>
      </c>
      <c r="F11" s="17"/>
      <c r="G11" s="17">
        <v>0.23536922960536799</v>
      </c>
      <c r="H11" s="17">
        <v>0.17807778497923901</v>
      </c>
      <c r="I11" s="17">
        <v>0.2221163913625</v>
      </c>
      <c r="J11" s="17">
        <v>0.22347122029118699</v>
      </c>
      <c r="K11" s="17">
        <v>0.27649767383567098</v>
      </c>
      <c r="L11" s="17">
        <v>0.25977105377655801</v>
      </c>
      <c r="M11" s="17"/>
      <c r="N11" s="17">
        <v>0.24534112248686399</v>
      </c>
      <c r="O11" s="17">
        <v>0.22948141258733601</v>
      </c>
      <c r="P11" s="17"/>
      <c r="Q11" s="17">
        <v>0.21626483422762499</v>
      </c>
      <c r="R11" s="17">
        <v>0.14271939991235999</v>
      </c>
      <c r="S11" s="17">
        <v>0.25576027106340399</v>
      </c>
      <c r="T11" s="17">
        <v>0.23211707865254</v>
      </c>
      <c r="U11" s="17">
        <v>0.21086622885663001</v>
      </c>
      <c r="V11" s="17">
        <v>0.263237278091556</v>
      </c>
      <c r="W11" s="17">
        <v>0.240431334858421</v>
      </c>
      <c r="X11" s="17">
        <v>0.28356867390199803</v>
      </c>
      <c r="Y11" s="17">
        <v>0.30286094492013199</v>
      </c>
      <c r="Z11" s="17">
        <v>0.25650893762981802</v>
      </c>
      <c r="AA11" s="17">
        <v>0.247548109341829</v>
      </c>
      <c r="AB11" s="17">
        <v>0.31124355682548299</v>
      </c>
      <c r="AC11" s="17">
        <v>0.166039806090159</v>
      </c>
      <c r="AD11" s="17">
        <v>7.4409197192269502E-2</v>
      </c>
      <c r="AE11" s="17">
        <v>0.22995294320102599</v>
      </c>
      <c r="AF11" s="17"/>
      <c r="AG11" s="17">
        <v>0.20335102462808999</v>
      </c>
      <c r="AH11" s="17">
        <v>0.23763654026852399</v>
      </c>
      <c r="AI11" s="17">
        <v>0.13877834477633899</v>
      </c>
      <c r="AJ11" s="17">
        <v>0.209842667218784</v>
      </c>
      <c r="AK11" s="17">
        <v>0.36125548879596298</v>
      </c>
      <c r="AL11" s="17">
        <v>0.23066469769581899</v>
      </c>
      <c r="AM11" s="17"/>
      <c r="AN11" s="17">
        <v>0.175974608855135</v>
      </c>
      <c r="AO11" s="17">
        <v>0.30090619519452899</v>
      </c>
      <c r="AP11" s="17">
        <v>0.239028633869035</v>
      </c>
      <c r="AQ11" s="17"/>
      <c r="AR11" s="17">
        <v>0.25704507123381698</v>
      </c>
      <c r="AS11" s="17">
        <v>0.227762388360602</v>
      </c>
      <c r="AT11" s="17">
        <v>0.22837151813789799</v>
      </c>
      <c r="AU11" s="17"/>
      <c r="AV11" s="17">
        <v>0.13753367334907901</v>
      </c>
      <c r="AW11" s="17">
        <v>0.23326792598898399</v>
      </c>
      <c r="AX11" s="17">
        <v>0.25282970738535898</v>
      </c>
      <c r="AY11" s="17"/>
      <c r="AZ11" s="17">
        <v>0.225580649026038</v>
      </c>
      <c r="BA11" s="17">
        <v>0.249307180084647</v>
      </c>
    </row>
    <row r="12" spans="2:53" x14ac:dyDescent="0.35">
      <c r="B12" s="18" t="s">
        <v>173</v>
      </c>
      <c r="C12" s="17">
        <v>9.3444056884430401E-2</v>
      </c>
      <c r="D12" s="17">
        <v>9.2804420150196701E-2</v>
      </c>
      <c r="E12" s="17">
        <v>9.2932930186796603E-2</v>
      </c>
      <c r="F12" s="17"/>
      <c r="G12" s="17">
        <v>6.1420303623940298E-2</v>
      </c>
      <c r="H12" s="17">
        <v>0.122649641218756</v>
      </c>
      <c r="I12" s="17">
        <v>8.9954089712257296E-2</v>
      </c>
      <c r="J12" s="17">
        <v>9.6861025562678504E-2</v>
      </c>
      <c r="K12" s="17">
        <v>8.0374223504321704E-2</v>
      </c>
      <c r="L12" s="17">
        <v>9.7588176718049799E-2</v>
      </c>
      <c r="M12" s="17"/>
      <c r="N12" s="17">
        <v>9.9775959613375001E-2</v>
      </c>
      <c r="O12" s="17">
        <v>8.9275639445191596E-2</v>
      </c>
      <c r="P12" s="17"/>
      <c r="Q12" s="17">
        <v>7.8787785983589306E-2</v>
      </c>
      <c r="R12" s="17">
        <v>7.0558778318711907E-2</v>
      </c>
      <c r="S12" s="17">
        <v>9.4742540037783596E-2</v>
      </c>
      <c r="T12" s="17">
        <v>5.4749041130481298E-2</v>
      </c>
      <c r="U12" s="17">
        <v>0.123025980593557</v>
      </c>
      <c r="V12" s="17">
        <v>6.8528278883555394E-2</v>
      </c>
      <c r="W12" s="17">
        <v>0.109720581587891</v>
      </c>
      <c r="X12" s="17">
        <v>0.100837035134702</v>
      </c>
      <c r="Y12" s="17">
        <v>0.108253777680192</v>
      </c>
      <c r="Z12" s="17">
        <v>0.121219394334735</v>
      </c>
      <c r="AA12" s="17">
        <v>0.10358621282142801</v>
      </c>
      <c r="AB12" s="17">
        <v>0.20124518213120299</v>
      </c>
      <c r="AC12" s="17">
        <v>0.113340666400813</v>
      </c>
      <c r="AD12" s="17">
        <v>0.22885963455206099</v>
      </c>
      <c r="AE12" s="17">
        <v>0.18478631579965199</v>
      </c>
      <c r="AF12" s="17"/>
      <c r="AG12" s="17">
        <v>0.13230178520845501</v>
      </c>
      <c r="AH12" s="17">
        <v>0.111732349027606</v>
      </c>
      <c r="AI12" s="17">
        <v>5.03922736781122E-2</v>
      </c>
      <c r="AJ12" s="17">
        <v>4.8956003041908898E-2</v>
      </c>
      <c r="AK12" s="17">
        <v>0.14361555141980001</v>
      </c>
      <c r="AL12" s="17">
        <v>8.8797690900532106E-2</v>
      </c>
      <c r="AM12" s="17"/>
      <c r="AN12" s="17">
        <v>4.1807187506653298E-2</v>
      </c>
      <c r="AO12" s="17">
        <v>7.8519686616539103E-2</v>
      </c>
      <c r="AP12" s="17">
        <v>0.13602100075090701</v>
      </c>
      <c r="AQ12" s="17"/>
      <c r="AR12" s="17">
        <v>0.100495323349042</v>
      </c>
      <c r="AS12" s="17">
        <v>0.111637711581001</v>
      </c>
      <c r="AT12" s="17">
        <v>8.4277591234597299E-2</v>
      </c>
      <c r="AU12" s="17"/>
      <c r="AV12" s="17">
        <v>0.10545287165311</v>
      </c>
      <c r="AW12" s="17">
        <v>9.41933372304425E-2</v>
      </c>
      <c r="AX12" s="17">
        <v>9.5463630187171994E-2</v>
      </c>
      <c r="AY12" s="17"/>
      <c r="AZ12" s="17">
        <v>9.2420159885290107E-2</v>
      </c>
      <c r="BA12" s="17">
        <v>9.4802636642997207E-2</v>
      </c>
    </row>
    <row r="13" spans="2:53" x14ac:dyDescent="0.35">
      <c r="B13" s="18" t="s">
        <v>174</v>
      </c>
      <c r="C13" s="17">
        <v>8.6280957738245595E-2</v>
      </c>
      <c r="D13" s="17">
        <v>9.8036364472487897E-2</v>
      </c>
      <c r="E13" s="17">
        <v>7.5939532111581595E-2</v>
      </c>
      <c r="F13" s="17"/>
      <c r="G13" s="17">
        <v>0.13311663250661601</v>
      </c>
      <c r="H13" s="17">
        <v>0.102152665472426</v>
      </c>
      <c r="I13" s="17">
        <v>5.5010628356980701E-2</v>
      </c>
      <c r="J13" s="17">
        <v>8.7356669956267299E-2</v>
      </c>
      <c r="K13" s="17">
        <v>8.5452598054891402E-2</v>
      </c>
      <c r="L13" s="17">
        <v>7.7589300610339001E-2</v>
      </c>
      <c r="M13" s="17"/>
      <c r="N13" s="17">
        <v>0.104536981191689</v>
      </c>
      <c r="O13" s="17">
        <v>7.4262654584816096E-2</v>
      </c>
      <c r="P13" s="17"/>
      <c r="Q13" s="17">
        <v>6.6628092582219203E-2</v>
      </c>
      <c r="R13" s="17">
        <v>3.0173264775712E-2</v>
      </c>
      <c r="S13" s="17">
        <v>6.4301462638984896E-2</v>
      </c>
      <c r="T13" s="17">
        <v>7.6373740714345995E-2</v>
      </c>
      <c r="U13" s="17">
        <v>7.2996263390332994E-2</v>
      </c>
      <c r="V13" s="17">
        <v>9.0805548097928707E-2</v>
      </c>
      <c r="W13" s="17">
        <v>7.4249314181170006E-2</v>
      </c>
      <c r="X13" s="17">
        <v>8.0584093863245707E-2</v>
      </c>
      <c r="Y13" s="17">
        <v>0.149707722162159</v>
      </c>
      <c r="Z13" s="17">
        <v>0.11036478318812901</v>
      </c>
      <c r="AA13" s="17">
        <v>0.18599244978281301</v>
      </c>
      <c r="AB13" s="17">
        <v>0.197373120007308</v>
      </c>
      <c r="AC13" s="17">
        <v>5.44253199771636E-2</v>
      </c>
      <c r="AD13" s="17">
        <v>9.6989037812372697E-2</v>
      </c>
      <c r="AE13" s="17">
        <v>0.23888610062978299</v>
      </c>
      <c r="AF13" s="17"/>
      <c r="AG13" s="17">
        <v>7.7558651874713294E-2</v>
      </c>
      <c r="AH13" s="17">
        <v>0.14509836888539801</v>
      </c>
      <c r="AI13" s="17">
        <v>5.00999233920736E-2</v>
      </c>
      <c r="AJ13" s="17">
        <v>2.5186776585616799E-2</v>
      </c>
      <c r="AK13" s="17">
        <v>0.123981797073758</v>
      </c>
      <c r="AL13" s="17">
        <v>7.8465012128246303E-2</v>
      </c>
      <c r="AM13" s="17"/>
      <c r="AN13" s="17">
        <v>4.4172998670399803E-2</v>
      </c>
      <c r="AO13" s="17">
        <v>5.4592815821319897E-2</v>
      </c>
      <c r="AP13" s="17">
        <v>0.14669595323310899</v>
      </c>
      <c r="AQ13" s="17"/>
      <c r="AR13" s="17">
        <v>8.6089705786104004E-2</v>
      </c>
      <c r="AS13" s="17">
        <v>8.6932758977816105E-2</v>
      </c>
      <c r="AT13" s="17">
        <v>9.1531926296475094E-2</v>
      </c>
      <c r="AU13" s="17"/>
      <c r="AV13" s="17">
        <v>7.6973788114024E-2</v>
      </c>
      <c r="AW13" s="17">
        <v>7.4887119861443405E-2</v>
      </c>
      <c r="AX13" s="17">
        <v>0.103062945441717</v>
      </c>
      <c r="AY13" s="17"/>
      <c r="AZ13" s="17">
        <v>8.7629820940209893E-2</v>
      </c>
      <c r="BA13" s="17">
        <v>8.4491189583047202E-2</v>
      </c>
    </row>
    <row r="14" spans="2:53" x14ac:dyDescent="0.35">
      <c r="B14" s="18" t="s">
        <v>130</v>
      </c>
      <c r="C14" s="19">
        <v>3.0334616416657099E-2</v>
      </c>
      <c r="D14" s="19">
        <v>2.3823186560163901E-2</v>
      </c>
      <c r="E14" s="19">
        <v>3.6342203698157903E-2</v>
      </c>
      <c r="F14" s="19"/>
      <c r="G14" s="19">
        <v>4.8299723231624098E-2</v>
      </c>
      <c r="H14" s="19">
        <v>2.87176723997217E-2</v>
      </c>
      <c r="I14" s="19">
        <v>2.9870851919028499E-2</v>
      </c>
      <c r="J14" s="19">
        <v>3.9098070369143402E-2</v>
      </c>
      <c r="K14" s="19">
        <v>2.9383118998783798E-2</v>
      </c>
      <c r="L14" s="19">
        <v>1.9291572207277601E-2</v>
      </c>
      <c r="M14" s="19"/>
      <c r="N14" s="19">
        <v>2.3145461047169E-2</v>
      </c>
      <c r="O14" s="19">
        <v>3.5067380310610102E-2</v>
      </c>
      <c r="P14" s="19"/>
      <c r="Q14" s="19">
        <v>0.102447275887159</v>
      </c>
      <c r="R14" s="19">
        <v>3.54668919222699E-2</v>
      </c>
      <c r="S14" s="19">
        <v>3.2896526468017197E-2</v>
      </c>
      <c r="T14" s="19">
        <v>2.4960261906278799E-2</v>
      </c>
      <c r="U14" s="19">
        <v>1.1272177064264E-2</v>
      </c>
      <c r="V14" s="19">
        <v>2.9405489533289898E-2</v>
      </c>
      <c r="W14" s="19">
        <v>2.49390950916531E-2</v>
      </c>
      <c r="X14" s="19">
        <v>3.6393393946012403E-2</v>
      </c>
      <c r="Y14" s="19">
        <v>0</v>
      </c>
      <c r="Z14" s="19">
        <v>8.4155530057411394E-3</v>
      </c>
      <c r="AA14" s="19">
        <v>0</v>
      </c>
      <c r="AB14" s="19">
        <v>0</v>
      </c>
      <c r="AC14" s="19">
        <v>0</v>
      </c>
      <c r="AD14" s="19">
        <v>0</v>
      </c>
      <c r="AE14" s="19">
        <v>5.4532334877323597E-2</v>
      </c>
      <c r="AF14" s="19"/>
      <c r="AG14" s="19">
        <v>8.6425012763702291E-3</v>
      </c>
      <c r="AH14" s="19">
        <v>1.55318777381638E-2</v>
      </c>
      <c r="AI14" s="19">
        <v>1.25201888857026E-2</v>
      </c>
      <c r="AJ14" s="19">
        <v>2.2448462026449401E-2</v>
      </c>
      <c r="AK14" s="19">
        <v>1.5162688968162599E-2</v>
      </c>
      <c r="AL14" s="19">
        <v>4.2008904465962997E-2</v>
      </c>
      <c r="AM14" s="19"/>
      <c r="AN14" s="19">
        <v>1.8570797916460699E-2</v>
      </c>
      <c r="AO14" s="19">
        <v>2.5034104517481E-2</v>
      </c>
      <c r="AP14" s="19">
        <v>1.6373385399108899E-2</v>
      </c>
      <c r="AQ14" s="19"/>
      <c r="AR14" s="19">
        <v>1.6985917152931299E-2</v>
      </c>
      <c r="AS14" s="19">
        <v>7.2598360167374001E-3</v>
      </c>
      <c r="AT14" s="19">
        <v>1.5268852950387799E-2</v>
      </c>
      <c r="AU14" s="19"/>
      <c r="AV14" s="19">
        <v>2.11333448229113E-2</v>
      </c>
      <c r="AW14" s="19">
        <v>5.8536915877225202E-3</v>
      </c>
      <c r="AX14" s="19">
        <v>1.57654637696872E-2</v>
      </c>
      <c r="AY14" s="19"/>
      <c r="AZ14" s="19">
        <v>1.00248375685397E-2</v>
      </c>
      <c r="BA14" s="19">
        <v>5.7283083369085601E-2</v>
      </c>
    </row>
    <row r="15" spans="2:53" x14ac:dyDescent="0.35">
      <c r="B15" s="16"/>
    </row>
    <row r="16" spans="2:53" x14ac:dyDescent="0.35">
      <c r="B16" t="s">
        <v>87</v>
      </c>
    </row>
    <row r="17" spans="2:2" x14ac:dyDescent="0.35">
      <c r="B17" t="s">
        <v>88</v>
      </c>
    </row>
    <row r="19" spans="2:2" x14ac:dyDescent="0.35">
      <c r="B19" s="8" t="str">
        <f>HYPERLINK("#'Contents'!A1", "Return to Contents")</f>
        <v>Return to Contents</v>
      </c>
    </row>
  </sheetData>
  <mergeCells count="10">
    <mergeCell ref="AN5:AP5"/>
    <mergeCell ref="AR5:AT5"/>
    <mergeCell ref="AV5:AX5"/>
    <mergeCell ref="AZ5:BA5"/>
    <mergeCell ref="D2:AT2"/>
    <mergeCell ref="D5:E5"/>
    <mergeCell ref="G5:L5"/>
    <mergeCell ref="N5:O5"/>
    <mergeCell ref="Q5:AE5"/>
    <mergeCell ref="AG5:AL5"/>
  </mergeCells>
  <pageMargins left="0.7" right="0.7" top="0.75" bottom="0.75" header="0.3" footer="0.3"/>
  <pageSetup paperSize="9" orientation="portrait" horizontalDpi="300" verticalDpi="300"/>
  <drawing r:id="rId1"/>
</worksheet>
</file>

<file path=xl/worksheets/sheet4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D00-000000000000}">
  <dimension ref="B2:BA19"/>
  <sheetViews>
    <sheetView showGridLines="0" workbookViewId="0">
      <pane xSplit="2" topLeftCell="I1" activePane="topRight" state="frozen"/>
      <selection activeCell="B19" sqref="B19"/>
      <selection pane="topRight" activeCell="AB7" sqref="AB7"/>
    </sheetView>
  </sheetViews>
  <sheetFormatPr defaultColWidth="11.54296875" defaultRowHeight="14.5" x14ac:dyDescent="0.35"/>
  <cols>
    <col min="2" max="2" width="25.6328125" customWidth="1"/>
    <col min="3" max="5" width="10.6328125" customWidth="1"/>
    <col min="6" max="6" width="2.1796875" customWidth="1"/>
    <col min="7" max="12" width="10.6328125" customWidth="1"/>
    <col min="13" max="13" width="2.1796875" customWidth="1"/>
    <col min="14" max="15" width="10.6328125" customWidth="1"/>
    <col min="16" max="16" width="2.1796875" customWidth="1"/>
    <col min="17" max="31" width="10.6328125" customWidth="1"/>
    <col min="32" max="32" width="2.1796875" customWidth="1"/>
    <col min="33" max="38" width="10.6328125" customWidth="1"/>
    <col min="39" max="39" width="2.1796875" customWidth="1"/>
    <col min="40" max="42" width="10.6328125" customWidth="1"/>
    <col min="43" max="43" width="2.1796875" customWidth="1"/>
    <col min="44" max="46" width="10.6328125" customWidth="1"/>
    <col min="47" max="47" width="2.1796875" customWidth="1"/>
    <col min="48" max="50" width="10.6328125" customWidth="1"/>
    <col min="51" max="51" width="2.1796875" customWidth="1"/>
    <col min="52" max="53" width="10.6328125" customWidth="1"/>
    <col min="54" max="54" width="2.1796875" customWidth="1"/>
  </cols>
  <sheetData>
    <row r="2" spans="2:53" ht="40" customHeight="1" x14ac:dyDescent="0.35">
      <c r="D2" s="28" t="s">
        <v>206</v>
      </c>
      <c r="E2" s="24"/>
      <c r="F2" s="24"/>
      <c r="G2" s="24"/>
      <c r="H2" s="24"/>
      <c r="I2" s="24"/>
      <c r="J2" s="24"/>
      <c r="K2" s="24"/>
      <c r="L2" s="24"/>
      <c r="M2" s="24"/>
      <c r="N2" s="24"/>
      <c r="O2" s="24"/>
      <c r="P2" s="24"/>
      <c r="Q2" s="24"/>
      <c r="R2" s="24"/>
      <c r="S2" s="24"/>
      <c r="T2" s="24"/>
      <c r="U2" s="24"/>
      <c r="V2" s="24"/>
      <c r="W2" s="24"/>
      <c r="X2" s="24"/>
      <c r="Y2" s="24"/>
      <c r="Z2" s="24"/>
      <c r="AA2" s="24"/>
      <c r="AB2" s="24"/>
      <c r="AC2" s="24"/>
      <c r="AD2" s="24"/>
      <c r="AE2" s="24"/>
      <c r="AF2" s="24"/>
      <c r="AG2" s="24"/>
      <c r="AH2" s="24"/>
      <c r="AI2" s="24"/>
      <c r="AJ2" s="24"/>
      <c r="AK2" s="24"/>
      <c r="AL2" s="24"/>
      <c r="AM2" s="24"/>
      <c r="AN2" s="24"/>
      <c r="AO2" s="24"/>
      <c r="AP2" s="24"/>
      <c r="AQ2" s="24"/>
      <c r="AR2" s="24"/>
      <c r="AS2" s="24"/>
      <c r="AT2" s="24"/>
    </row>
    <row r="5" spans="2:53" ht="30" customHeight="1" x14ac:dyDescent="0.35">
      <c r="B5" s="15"/>
      <c r="C5" s="15"/>
      <c r="D5" s="27" t="s">
        <v>56</v>
      </c>
      <c r="E5" s="27"/>
      <c r="F5" s="15"/>
      <c r="G5" s="27" t="s">
        <v>57</v>
      </c>
      <c r="H5" s="27"/>
      <c r="I5" s="27"/>
      <c r="J5" s="27"/>
      <c r="K5" s="27"/>
      <c r="L5" s="27"/>
      <c r="M5" s="15"/>
      <c r="N5" s="27" t="s">
        <v>58</v>
      </c>
      <c r="O5" s="27"/>
      <c r="P5" s="15"/>
      <c r="Q5" s="27" t="s">
        <v>59</v>
      </c>
      <c r="R5" s="27"/>
      <c r="S5" s="27"/>
      <c r="T5" s="27"/>
      <c r="U5" s="27"/>
      <c r="V5" s="27"/>
      <c r="W5" s="27"/>
      <c r="X5" s="27"/>
      <c r="Y5" s="27"/>
      <c r="Z5" s="27"/>
      <c r="AA5" s="27"/>
      <c r="AB5" s="27"/>
      <c r="AC5" s="27"/>
      <c r="AD5" s="27"/>
      <c r="AE5" s="27"/>
      <c r="AF5" s="15"/>
      <c r="AG5" s="27" t="s">
        <v>60</v>
      </c>
      <c r="AH5" s="27"/>
      <c r="AI5" s="27"/>
      <c r="AJ5" s="27"/>
      <c r="AK5" s="27"/>
      <c r="AL5" s="27"/>
      <c r="AM5" s="15"/>
      <c r="AN5" s="27" t="s">
        <v>61</v>
      </c>
      <c r="AO5" s="27"/>
      <c r="AP5" s="27"/>
      <c r="AQ5" s="15"/>
      <c r="AR5" s="27" t="s">
        <v>62</v>
      </c>
      <c r="AS5" s="27"/>
      <c r="AT5" s="27"/>
      <c r="AU5" s="15"/>
      <c r="AV5" s="27" t="s">
        <v>63</v>
      </c>
      <c r="AW5" s="27"/>
      <c r="AX5" s="27"/>
      <c r="AY5" s="15"/>
      <c r="AZ5" s="27" t="s">
        <v>64</v>
      </c>
      <c r="BA5" s="27"/>
    </row>
    <row r="6" spans="2:53" ht="33" customHeight="1" x14ac:dyDescent="0.35">
      <c r="B6" t="s">
        <v>13</v>
      </c>
      <c r="C6" s="9" t="s">
        <v>14</v>
      </c>
      <c r="D6" s="12" t="s">
        <v>15</v>
      </c>
      <c r="E6" s="12" t="s">
        <v>16</v>
      </c>
      <c r="G6" s="12" t="s">
        <v>19</v>
      </c>
      <c r="H6" s="12" t="s">
        <v>20</v>
      </c>
      <c r="I6" s="12" t="s">
        <v>21</v>
      </c>
      <c r="J6" s="12" t="s">
        <v>22</v>
      </c>
      <c r="K6" s="12" t="s">
        <v>23</v>
      </c>
      <c r="L6" s="12" t="s">
        <v>24</v>
      </c>
      <c r="N6" s="12" t="s">
        <v>25</v>
      </c>
      <c r="O6" s="12" t="s">
        <v>26</v>
      </c>
      <c r="Q6" s="12" t="s">
        <v>27</v>
      </c>
      <c r="R6" s="12" t="s">
        <v>28</v>
      </c>
      <c r="S6" s="12" t="s">
        <v>29</v>
      </c>
      <c r="T6" s="12" t="s">
        <v>30</v>
      </c>
      <c r="U6" s="12" t="s">
        <v>31</v>
      </c>
      <c r="V6" s="12" t="s">
        <v>32</v>
      </c>
      <c r="W6" s="12" t="s">
        <v>33</v>
      </c>
      <c r="X6" s="12" t="s">
        <v>34</v>
      </c>
      <c r="Y6" s="12" t="s">
        <v>35</v>
      </c>
      <c r="Z6" s="12" t="s">
        <v>36</v>
      </c>
      <c r="AA6" s="12" t="s">
        <v>37</v>
      </c>
      <c r="AB6" s="12" t="s">
        <v>38</v>
      </c>
      <c r="AC6" s="12" t="s">
        <v>39</v>
      </c>
      <c r="AD6" s="12" t="s">
        <v>40</v>
      </c>
      <c r="AE6" s="12" t="s">
        <v>41</v>
      </c>
      <c r="AG6" s="12" t="s">
        <v>42</v>
      </c>
      <c r="AH6" s="12" t="s">
        <v>43</v>
      </c>
      <c r="AI6" s="12" t="s">
        <v>44</v>
      </c>
      <c r="AJ6" s="12" t="s">
        <v>45</v>
      </c>
      <c r="AK6" s="12" t="s">
        <v>46</v>
      </c>
      <c r="AL6" s="12" t="s">
        <v>47</v>
      </c>
      <c r="AN6" s="12" t="s">
        <v>48</v>
      </c>
      <c r="AO6" s="12" t="s">
        <v>49</v>
      </c>
      <c r="AP6" s="12" t="s">
        <v>50</v>
      </c>
      <c r="AR6" s="12" t="s">
        <v>51</v>
      </c>
      <c r="AS6" s="12" t="s">
        <v>52</v>
      </c>
      <c r="AT6" s="12" t="s">
        <v>53</v>
      </c>
      <c r="AV6" s="12" t="s">
        <v>51</v>
      </c>
      <c r="AW6" s="12" t="s">
        <v>52</v>
      </c>
      <c r="AX6" s="12" t="s">
        <v>53</v>
      </c>
      <c r="AZ6" s="12" t="s">
        <v>54</v>
      </c>
      <c r="BA6" s="12" t="s">
        <v>55</v>
      </c>
    </row>
    <row r="7" spans="2:53" ht="30" customHeight="1" x14ac:dyDescent="0.35">
      <c r="B7" s="10" t="s">
        <v>17</v>
      </c>
      <c r="C7" s="10">
        <v>2053</v>
      </c>
      <c r="D7" s="10">
        <v>938</v>
      </c>
      <c r="E7" s="10">
        <v>1112</v>
      </c>
      <c r="F7" s="10"/>
      <c r="G7" s="10">
        <v>192</v>
      </c>
      <c r="H7" s="10">
        <v>236</v>
      </c>
      <c r="I7" s="10">
        <v>325</v>
      </c>
      <c r="J7" s="10">
        <v>380</v>
      </c>
      <c r="K7" s="10">
        <v>348</v>
      </c>
      <c r="L7" s="10">
        <v>572</v>
      </c>
      <c r="M7" s="10"/>
      <c r="N7" s="10">
        <v>1161</v>
      </c>
      <c r="O7" s="10">
        <v>892</v>
      </c>
      <c r="P7" s="10"/>
      <c r="Q7" s="10">
        <v>175</v>
      </c>
      <c r="R7" s="10">
        <v>152</v>
      </c>
      <c r="S7" s="10">
        <v>180</v>
      </c>
      <c r="T7" s="10">
        <v>273</v>
      </c>
      <c r="U7" s="10">
        <v>217</v>
      </c>
      <c r="V7" s="10">
        <v>227</v>
      </c>
      <c r="W7" s="10">
        <v>175</v>
      </c>
      <c r="X7" s="10">
        <v>143</v>
      </c>
      <c r="Y7" s="10">
        <v>108</v>
      </c>
      <c r="Z7" s="10">
        <v>153</v>
      </c>
      <c r="AA7" s="10">
        <v>79</v>
      </c>
      <c r="AB7" s="10">
        <v>54</v>
      </c>
      <c r="AC7" s="10">
        <v>25</v>
      </c>
      <c r="AD7" s="10">
        <v>17</v>
      </c>
      <c r="AE7" s="10">
        <v>34</v>
      </c>
      <c r="AF7" s="10"/>
      <c r="AG7" s="10">
        <v>204</v>
      </c>
      <c r="AH7" s="10">
        <v>344</v>
      </c>
      <c r="AI7" s="10">
        <v>158</v>
      </c>
      <c r="AJ7" s="10">
        <v>186</v>
      </c>
      <c r="AK7" s="10">
        <v>197</v>
      </c>
      <c r="AL7" s="10">
        <v>511</v>
      </c>
      <c r="AM7" s="10"/>
      <c r="AN7" s="10">
        <v>571</v>
      </c>
      <c r="AO7" s="10">
        <v>447</v>
      </c>
      <c r="AP7" s="10">
        <v>778</v>
      </c>
      <c r="AQ7" s="10"/>
      <c r="AR7" s="10">
        <v>150</v>
      </c>
      <c r="AS7" s="10">
        <v>698</v>
      </c>
      <c r="AT7" s="10">
        <v>1093</v>
      </c>
      <c r="AU7" s="10"/>
      <c r="AV7" s="10">
        <v>166</v>
      </c>
      <c r="AW7" s="10">
        <v>999</v>
      </c>
      <c r="AX7" s="10">
        <v>770</v>
      </c>
      <c r="AY7" s="10"/>
      <c r="AZ7" s="10">
        <v>1177</v>
      </c>
      <c r="BA7" s="10">
        <v>876</v>
      </c>
    </row>
    <row r="8" spans="2:53" ht="30" customHeight="1" x14ac:dyDescent="0.35">
      <c r="B8" s="11" t="s">
        <v>18</v>
      </c>
      <c r="C8" s="11">
        <v>2053</v>
      </c>
      <c r="D8" s="11">
        <v>974</v>
      </c>
      <c r="E8" s="11">
        <v>1075</v>
      </c>
      <c r="F8" s="11"/>
      <c r="G8" s="11">
        <v>212</v>
      </c>
      <c r="H8" s="11">
        <v>302</v>
      </c>
      <c r="I8" s="11">
        <v>326</v>
      </c>
      <c r="J8" s="11">
        <v>348</v>
      </c>
      <c r="K8" s="11">
        <v>329</v>
      </c>
      <c r="L8" s="11">
        <v>535</v>
      </c>
      <c r="M8" s="11"/>
      <c r="N8" s="11">
        <v>815</v>
      </c>
      <c r="O8" s="11">
        <v>1238</v>
      </c>
      <c r="P8" s="11"/>
      <c r="Q8" s="11">
        <v>198</v>
      </c>
      <c r="R8" s="11">
        <v>168</v>
      </c>
      <c r="S8" s="11">
        <v>195</v>
      </c>
      <c r="T8" s="11">
        <v>305</v>
      </c>
      <c r="U8" s="11">
        <v>213</v>
      </c>
      <c r="V8" s="11">
        <v>216</v>
      </c>
      <c r="W8" s="11">
        <v>164</v>
      </c>
      <c r="X8" s="11">
        <v>141</v>
      </c>
      <c r="Y8" s="11">
        <v>99</v>
      </c>
      <c r="Z8" s="11">
        <v>138</v>
      </c>
      <c r="AA8" s="11">
        <v>69</v>
      </c>
      <c r="AB8" s="11">
        <v>45</v>
      </c>
      <c r="AC8" s="11">
        <v>22</v>
      </c>
      <c r="AD8" s="11">
        <v>15</v>
      </c>
      <c r="AE8" s="11">
        <v>27</v>
      </c>
      <c r="AF8" s="11"/>
      <c r="AG8" s="11">
        <v>192</v>
      </c>
      <c r="AH8" s="11">
        <v>330</v>
      </c>
      <c r="AI8" s="11">
        <v>179</v>
      </c>
      <c r="AJ8" s="11">
        <v>173</v>
      </c>
      <c r="AK8" s="11">
        <v>196</v>
      </c>
      <c r="AL8" s="11">
        <v>533</v>
      </c>
      <c r="AM8" s="11"/>
      <c r="AN8" s="11">
        <v>569</v>
      </c>
      <c r="AO8" s="11">
        <v>467</v>
      </c>
      <c r="AP8" s="11">
        <v>751</v>
      </c>
      <c r="AQ8" s="11"/>
      <c r="AR8" s="11">
        <v>162</v>
      </c>
      <c r="AS8" s="11">
        <v>689</v>
      </c>
      <c r="AT8" s="11">
        <v>1078</v>
      </c>
      <c r="AU8" s="11"/>
      <c r="AV8" s="11">
        <v>182</v>
      </c>
      <c r="AW8" s="11">
        <v>976</v>
      </c>
      <c r="AX8" s="11">
        <v>765</v>
      </c>
      <c r="AY8" s="11"/>
      <c r="AZ8" s="11">
        <v>1171</v>
      </c>
      <c r="BA8" s="11">
        <v>882</v>
      </c>
    </row>
    <row r="9" spans="2:53" x14ac:dyDescent="0.35">
      <c r="B9" s="18" t="s">
        <v>171</v>
      </c>
      <c r="C9" s="17">
        <v>6.11692704001277E-2</v>
      </c>
      <c r="D9" s="17">
        <v>6.8851661879254705E-2</v>
      </c>
      <c r="E9" s="17">
        <v>5.4428047133455802E-2</v>
      </c>
      <c r="F9" s="17"/>
      <c r="G9" s="17">
        <v>0.119243941266506</v>
      </c>
      <c r="H9" s="17">
        <v>0.10259394546492499</v>
      </c>
      <c r="I9" s="17">
        <v>4.7634338689938799E-2</v>
      </c>
      <c r="J9" s="17">
        <v>4.5271171404416499E-2</v>
      </c>
      <c r="K9" s="17">
        <v>4.1661298591905302E-2</v>
      </c>
      <c r="L9" s="17">
        <v>4.5356726368922802E-2</v>
      </c>
      <c r="M9" s="17"/>
      <c r="N9" s="17">
        <v>5.6778939315309702E-2</v>
      </c>
      <c r="O9" s="17">
        <v>6.4059512629265306E-2</v>
      </c>
      <c r="P9" s="17"/>
      <c r="Q9" s="17">
        <v>9.5235348810909795E-2</v>
      </c>
      <c r="R9" s="17">
        <v>6.6613982133609403E-2</v>
      </c>
      <c r="S9" s="17">
        <v>5.9338876340490503E-2</v>
      </c>
      <c r="T9" s="17">
        <v>4.8723471654090002E-2</v>
      </c>
      <c r="U9" s="17">
        <v>8.2635025320488803E-2</v>
      </c>
      <c r="V9" s="17">
        <v>4.49265073739765E-2</v>
      </c>
      <c r="W9" s="17">
        <v>6.6711038186715796E-2</v>
      </c>
      <c r="X9" s="17">
        <v>6.6914475337474105E-2</v>
      </c>
      <c r="Y9" s="17">
        <v>3.08656460294695E-2</v>
      </c>
      <c r="Z9" s="17">
        <v>4.6366720860563301E-2</v>
      </c>
      <c r="AA9" s="17">
        <v>2.82667216496819E-2</v>
      </c>
      <c r="AB9" s="17">
        <v>8.0080188954475606E-2</v>
      </c>
      <c r="AC9" s="17">
        <v>2.44992184335074E-2</v>
      </c>
      <c r="AD9" s="17">
        <v>0.155986840157847</v>
      </c>
      <c r="AE9" s="17">
        <v>0.128867475906318</v>
      </c>
      <c r="AF9" s="17"/>
      <c r="AG9" s="17">
        <v>9.9454454419309696E-2</v>
      </c>
      <c r="AH9" s="17">
        <v>4.71440862803763E-2</v>
      </c>
      <c r="AI9" s="17">
        <v>0.110552243629559</v>
      </c>
      <c r="AJ9" s="17">
        <v>7.3970262812229598E-2</v>
      </c>
      <c r="AK9" s="17">
        <v>7.1355256919848495E-2</v>
      </c>
      <c r="AL9" s="17">
        <v>3.7635173017757803E-2</v>
      </c>
      <c r="AM9" s="17"/>
      <c r="AN9" s="17">
        <v>7.9396284529324304E-2</v>
      </c>
      <c r="AO9" s="17">
        <v>7.5790015434517494E-2</v>
      </c>
      <c r="AP9" s="17">
        <v>4.9198744193230497E-2</v>
      </c>
      <c r="AQ9" s="17"/>
      <c r="AR9" s="17">
        <v>0.19305340980194699</v>
      </c>
      <c r="AS9" s="17">
        <v>7.25835706206302E-2</v>
      </c>
      <c r="AT9" s="17">
        <v>3.8204825228611398E-2</v>
      </c>
      <c r="AU9" s="17"/>
      <c r="AV9" s="17">
        <v>0.17193642900747999</v>
      </c>
      <c r="AW9" s="17">
        <v>5.1705297928367297E-2</v>
      </c>
      <c r="AX9" s="17">
        <v>5.5772410162237003E-2</v>
      </c>
      <c r="AY9" s="17"/>
      <c r="AZ9" s="17">
        <v>7.9102820250327596E-2</v>
      </c>
      <c r="BA9" s="17">
        <v>3.7373754009133703E-2</v>
      </c>
    </row>
    <row r="10" spans="2:53" x14ac:dyDescent="0.35">
      <c r="B10" s="18" t="s">
        <v>172</v>
      </c>
      <c r="C10" s="17">
        <v>0.16127332698351499</v>
      </c>
      <c r="D10" s="17">
        <v>0.17694413477169199</v>
      </c>
      <c r="E10" s="17">
        <v>0.14765286147654999</v>
      </c>
      <c r="F10" s="17"/>
      <c r="G10" s="17">
        <v>0.15966103300363399</v>
      </c>
      <c r="H10" s="17">
        <v>0.23182744955366499</v>
      </c>
      <c r="I10" s="17">
        <v>0.18587659973940701</v>
      </c>
      <c r="J10" s="17">
        <v>0.16588938979232401</v>
      </c>
      <c r="K10" s="17">
        <v>0.12065861423390301</v>
      </c>
      <c r="L10" s="17">
        <v>0.12910769375079201</v>
      </c>
      <c r="M10" s="17"/>
      <c r="N10" s="17">
        <v>0.168697038464835</v>
      </c>
      <c r="O10" s="17">
        <v>0.15638615013836901</v>
      </c>
      <c r="P10" s="17"/>
      <c r="Q10" s="17">
        <v>9.3193815420926696E-2</v>
      </c>
      <c r="R10" s="17">
        <v>0.16734374352661899</v>
      </c>
      <c r="S10" s="17">
        <v>0.164941173761536</v>
      </c>
      <c r="T10" s="17">
        <v>0.170118241291185</v>
      </c>
      <c r="U10" s="17">
        <v>0.14050194236448199</v>
      </c>
      <c r="V10" s="17">
        <v>0.11719003684382399</v>
      </c>
      <c r="W10" s="17">
        <v>0.197116449200922</v>
      </c>
      <c r="X10" s="17">
        <v>0.12752566408837501</v>
      </c>
      <c r="Y10" s="17">
        <v>0.15518905702688501</v>
      </c>
      <c r="Z10" s="17">
        <v>0.221066274506939</v>
      </c>
      <c r="AA10" s="17">
        <v>0.27505867947385598</v>
      </c>
      <c r="AB10" s="17">
        <v>0.180595740698793</v>
      </c>
      <c r="AC10" s="17">
        <v>0.42954820308463798</v>
      </c>
      <c r="AD10" s="17">
        <v>0.364307059016867</v>
      </c>
      <c r="AE10" s="17">
        <v>0.13497680007056001</v>
      </c>
      <c r="AF10" s="17"/>
      <c r="AG10" s="17">
        <v>0.263979448643056</v>
      </c>
      <c r="AH10" s="17">
        <v>0.138032659927176</v>
      </c>
      <c r="AI10" s="17">
        <v>0.21629943741381</v>
      </c>
      <c r="AJ10" s="17">
        <v>0.10224353914650899</v>
      </c>
      <c r="AK10" s="17">
        <v>0.21418384654147499</v>
      </c>
      <c r="AL10" s="17">
        <v>0.13192416468343299</v>
      </c>
      <c r="AM10" s="17"/>
      <c r="AN10" s="17">
        <v>0.140033935387534</v>
      </c>
      <c r="AO10" s="17">
        <v>0.19321908106532401</v>
      </c>
      <c r="AP10" s="17">
        <v>0.18512880263120499</v>
      </c>
      <c r="AQ10" s="17"/>
      <c r="AR10" s="17">
        <v>0.29511899511249001</v>
      </c>
      <c r="AS10" s="17">
        <v>0.23346094674340101</v>
      </c>
      <c r="AT10" s="17">
        <v>0.10922288306920901</v>
      </c>
      <c r="AU10" s="17"/>
      <c r="AV10" s="17">
        <v>0.23349743004960899</v>
      </c>
      <c r="AW10" s="17">
        <v>0.18746995107897099</v>
      </c>
      <c r="AX10" s="17">
        <v>0.12887216794065601</v>
      </c>
      <c r="AY10" s="17"/>
      <c r="AZ10" s="17">
        <v>0.19006747313668401</v>
      </c>
      <c r="BA10" s="17">
        <v>0.12306719476342</v>
      </c>
    </row>
    <row r="11" spans="2:53" x14ac:dyDescent="0.35">
      <c r="B11" s="18" t="s">
        <v>113</v>
      </c>
      <c r="C11" s="17">
        <v>0.24657925813029899</v>
      </c>
      <c r="D11" s="17">
        <v>0.25518009939133601</v>
      </c>
      <c r="E11" s="17">
        <v>0.23966896695296</v>
      </c>
      <c r="F11" s="17"/>
      <c r="G11" s="17">
        <v>0.29903979134894398</v>
      </c>
      <c r="H11" s="17">
        <v>0.24913738035286101</v>
      </c>
      <c r="I11" s="17">
        <v>0.1981151678701</v>
      </c>
      <c r="J11" s="17">
        <v>0.24652543005979</v>
      </c>
      <c r="K11" s="17">
        <v>0.27365821615649599</v>
      </c>
      <c r="L11" s="17">
        <v>0.23718968660488601</v>
      </c>
      <c r="M11" s="17"/>
      <c r="N11" s="17">
        <v>0.26104896615485101</v>
      </c>
      <c r="O11" s="17">
        <v>0.23705356169239999</v>
      </c>
      <c r="P11" s="17"/>
      <c r="Q11" s="17">
        <v>0.27807766510284998</v>
      </c>
      <c r="R11" s="17">
        <v>0.22375544686118501</v>
      </c>
      <c r="S11" s="17">
        <v>0.24999438134013</v>
      </c>
      <c r="T11" s="17">
        <v>0.235628946773869</v>
      </c>
      <c r="U11" s="17">
        <v>0.20579423424922499</v>
      </c>
      <c r="V11" s="17">
        <v>0.25722005317292501</v>
      </c>
      <c r="W11" s="17">
        <v>0.197141213737309</v>
      </c>
      <c r="X11" s="17">
        <v>0.23949959415375799</v>
      </c>
      <c r="Y11" s="17">
        <v>0.30665321687753899</v>
      </c>
      <c r="Z11" s="17">
        <v>0.23565568490699201</v>
      </c>
      <c r="AA11" s="17">
        <v>0.27475766225429099</v>
      </c>
      <c r="AB11" s="17">
        <v>0.34522447044599402</v>
      </c>
      <c r="AC11" s="17">
        <v>0.16484774046599601</v>
      </c>
      <c r="AD11" s="17">
        <v>0.19619375387287299</v>
      </c>
      <c r="AE11" s="17">
        <v>0.25358799613629202</v>
      </c>
      <c r="AF11" s="17"/>
      <c r="AG11" s="17">
        <v>0.29159080674517701</v>
      </c>
      <c r="AH11" s="17">
        <v>0.212034381483861</v>
      </c>
      <c r="AI11" s="17">
        <v>0.150082068666305</v>
      </c>
      <c r="AJ11" s="17">
        <v>0.256121511265544</v>
      </c>
      <c r="AK11" s="17">
        <v>0.28269977971169502</v>
      </c>
      <c r="AL11" s="17">
        <v>0.23562365811703201</v>
      </c>
      <c r="AM11" s="17"/>
      <c r="AN11" s="17">
        <v>0.20111050187486401</v>
      </c>
      <c r="AO11" s="17">
        <v>0.28335015867989499</v>
      </c>
      <c r="AP11" s="17">
        <v>0.25648301049663702</v>
      </c>
      <c r="AQ11" s="17"/>
      <c r="AR11" s="17">
        <v>0.25272618525019502</v>
      </c>
      <c r="AS11" s="17">
        <v>0.29291960545329798</v>
      </c>
      <c r="AT11" s="17">
        <v>0.205182984180699</v>
      </c>
      <c r="AU11" s="17"/>
      <c r="AV11" s="17">
        <v>0.17390397953669301</v>
      </c>
      <c r="AW11" s="17">
        <v>0.26671835715248599</v>
      </c>
      <c r="AX11" s="17">
        <v>0.22043718276237501</v>
      </c>
      <c r="AY11" s="17"/>
      <c r="AZ11" s="17">
        <v>0.22494819137857999</v>
      </c>
      <c r="BA11" s="17">
        <v>0.27528090436011698</v>
      </c>
    </row>
    <row r="12" spans="2:53" x14ac:dyDescent="0.35">
      <c r="B12" s="18" t="s">
        <v>173</v>
      </c>
      <c r="C12" s="17">
        <v>0.19211451439309701</v>
      </c>
      <c r="D12" s="17">
        <v>0.18743804236732201</v>
      </c>
      <c r="E12" s="17">
        <v>0.19703821205289199</v>
      </c>
      <c r="F12" s="17"/>
      <c r="G12" s="17">
        <v>0.171151440659845</v>
      </c>
      <c r="H12" s="17">
        <v>0.17431385407481301</v>
      </c>
      <c r="I12" s="17">
        <v>0.18139187741103899</v>
      </c>
      <c r="J12" s="17">
        <v>0.19412112650612801</v>
      </c>
      <c r="K12" s="17">
        <v>0.15501196309970899</v>
      </c>
      <c r="L12" s="17">
        <v>0.23852828415268201</v>
      </c>
      <c r="M12" s="17"/>
      <c r="N12" s="17">
        <v>0.20794039760135899</v>
      </c>
      <c r="O12" s="17">
        <v>0.18169602087216599</v>
      </c>
      <c r="P12" s="17"/>
      <c r="Q12" s="17">
        <v>0.217159851881464</v>
      </c>
      <c r="R12" s="17">
        <v>0.17248260831697801</v>
      </c>
      <c r="S12" s="17">
        <v>0.16698387113139901</v>
      </c>
      <c r="T12" s="17">
        <v>0.14488356732385199</v>
      </c>
      <c r="U12" s="17">
        <v>0.20812197038915001</v>
      </c>
      <c r="V12" s="17">
        <v>0.228905621494394</v>
      </c>
      <c r="W12" s="17">
        <v>0.238958233305608</v>
      </c>
      <c r="X12" s="17">
        <v>0.191425421337133</v>
      </c>
      <c r="Y12" s="17">
        <v>0.22000904525550299</v>
      </c>
      <c r="Z12" s="17">
        <v>0.20973307111071601</v>
      </c>
      <c r="AA12" s="17">
        <v>0.20668305950277999</v>
      </c>
      <c r="AB12" s="17">
        <v>0.19509955976826501</v>
      </c>
      <c r="AC12" s="17">
        <v>0.126022215782601</v>
      </c>
      <c r="AD12" s="17">
        <v>0.167418990507822</v>
      </c>
      <c r="AE12" s="17">
        <v>0.114238687291046</v>
      </c>
      <c r="AF12" s="17"/>
      <c r="AG12" s="17">
        <v>0.181278011435593</v>
      </c>
      <c r="AH12" s="17">
        <v>0.18442856861783599</v>
      </c>
      <c r="AI12" s="17">
        <v>0.14527306329265099</v>
      </c>
      <c r="AJ12" s="17">
        <v>0.24764909063319701</v>
      </c>
      <c r="AK12" s="17">
        <v>0.194184123004431</v>
      </c>
      <c r="AL12" s="17">
        <v>0.19765707010255801</v>
      </c>
      <c r="AM12" s="17"/>
      <c r="AN12" s="17">
        <v>0.20997348085106399</v>
      </c>
      <c r="AO12" s="17">
        <v>0.193725656044933</v>
      </c>
      <c r="AP12" s="17">
        <v>0.18756321986695901</v>
      </c>
      <c r="AQ12" s="17"/>
      <c r="AR12" s="17">
        <v>0.149604670948177</v>
      </c>
      <c r="AS12" s="17">
        <v>0.211214073423796</v>
      </c>
      <c r="AT12" s="17">
        <v>0.190968575765771</v>
      </c>
      <c r="AU12" s="17"/>
      <c r="AV12" s="17">
        <v>0.19063440695160599</v>
      </c>
      <c r="AW12" s="17">
        <v>0.21036455443864099</v>
      </c>
      <c r="AX12" s="17">
        <v>0.18546113419971499</v>
      </c>
      <c r="AY12" s="17"/>
      <c r="AZ12" s="17">
        <v>0.19990163801487501</v>
      </c>
      <c r="BA12" s="17">
        <v>0.18178200190513399</v>
      </c>
    </row>
    <row r="13" spans="2:53" x14ac:dyDescent="0.35">
      <c r="B13" s="18" t="s">
        <v>174</v>
      </c>
      <c r="C13" s="17">
        <v>0.29058905053240802</v>
      </c>
      <c r="D13" s="17">
        <v>0.27062868845667598</v>
      </c>
      <c r="E13" s="17">
        <v>0.30613558992512202</v>
      </c>
      <c r="F13" s="17"/>
      <c r="G13" s="17">
        <v>0.172320062256684</v>
      </c>
      <c r="H13" s="17">
        <v>0.20627223578291401</v>
      </c>
      <c r="I13" s="17">
        <v>0.36289583674876202</v>
      </c>
      <c r="J13" s="17">
        <v>0.29737298582441601</v>
      </c>
      <c r="K13" s="17">
        <v>0.338497563224673</v>
      </c>
      <c r="L13" s="17">
        <v>0.30717519177316699</v>
      </c>
      <c r="M13" s="17"/>
      <c r="N13" s="17">
        <v>0.26958106365832502</v>
      </c>
      <c r="O13" s="17">
        <v>0.30441902591230802</v>
      </c>
      <c r="P13" s="17"/>
      <c r="Q13" s="17">
        <v>0.21115275739804401</v>
      </c>
      <c r="R13" s="17">
        <v>0.32560627697031702</v>
      </c>
      <c r="S13" s="17">
        <v>0.29420115048752599</v>
      </c>
      <c r="T13" s="17">
        <v>0.35370926508481998</v>
      </c>
      <c r="U13" s="17">
        <v>0.31935765763183499</v>
      </c>
      <c r="V13" s="17">
        <v>0.29681819014049898</v>
      </c>
      <c r="W13" s="17">
        <v>0.27191022326240799</v>
      </c>
      <c r="X13" s="17">
        <v>0.33168344007956302</v>
      </c>
      <c r="Y13" s="17">
        <v>0.28728303481060402</v>
      </c>
      <c r="Z13" s="17">
        <v>0.27085161765266103</v>
      </c>
      <c r="AA13" s="17">
        <v>0.18636468548111801</v>
      </c>
      <c r="AB13" s="17">
        <v>0.15333631048607499</v>
      </c>
      <c r="AC13" s="17">
        <v>0.25508262223325701</v>
      </c>
      <c r="AD13" s="17">
        <v>0.11609335644459</v>
      </c>
      <c r="AE13" s="17">
        <v>0.29475345550680299</v>
      </c>
      <c r="AF13" s="17"/>
      <c r="AG13" s="17">
        <v>0.140774068898296</v>
      </c>
      <c r="AH13" s="17">
        <v>0.40119213504317602</v>
      </c>
      <c r="AI13" s="17">
        <v>0.35616778815375499</v>
      </c>
      <c r="AJ13" s="17">
        <v>0.29756713411607</v>
      </c>
      <c r="AK13" s="17">
        <v>0.186215470008298</v>
      </c>
      <c r="AL13" s="17">
        <v>0.323997560956648</v>
      </c>
      <c r="AM13" s="17"/>
      <c r="AN13" s="17">
        <v>0.340821694383804</v>
      </c>
      <c r="AO13" s="17">
        <v>0.210739392303148</v>
      </c>
      <c r="AP13" s="17">
        <v>0.28875243354713898</v>
      </c>
      <c r="AQ13" s="17"/>
      <c r="AR13" s="17">
        <v>9.7190410319994494E-2</v>
      </c>
      <c r="AS13" s="17">
        <v>0.15963384023778299</v>
      </c>
      <c r="AT13" s="17">
        <v>0.427720937450149</v>
      </c>
      <c r="AU13" s="17"/>
      <c r="AV13" s="17">
        <v>0.208187622393879</v>
      </c>
      <c r="AW13" s="17">
        <v>0.25680431352672101</v>
      </c>
      <c r="AX13" s="17">
        <v>0.37962949004041202</v>
      </c>
      <c r="AY13" s="17"/>
      <c r="AZ13" s="17">
        <v>0.28112008926784099</v>
      </c>
      <c r="BA13" s="17">
        <v>0.30315314547506</v>
      </c>
    </row>
    <row r="14" spans="2:53" x14ac:dyDescent="0.35">
      <c r="B14" s="18" t="s">
        <v>130</v>
      </c>
      <c r="C14" s="19">
        <v>4.8274579560552797E-2</v>
      </c>
      <c r="D14" s="19">
        <v>4.09573731337197E-2</v>
      </c>
      <c r="E14" s="19">
        <v>5.5076322459019098E-2</v>
      </c>
      <c r="F14" s="19"/>
      <c r="G14" s="19">
        <v>7.8583731464387602E-2</v>
      </c>
      <c r="H14" s="19">
        <v>3.5855134770821202E-2</v>
      </c>
      <c r="I14" s="19">
        <v>2.4086179540754E-2</v>
      </c>
      <c r="J14" s="19">
        <v>5.0819896412924601E-2</v>
      </c>
      <c r="K14" s="19">
        <v>7.0512344693313994E-2</v>
      </c>
      <c r="L14" s="19">
        <v>4.2642417349549801E-2</v>
      </c>
      <c r="M14" s="19"/>
      <c r="N14" s="19">
        <v>3.5953594805320302E-2</v>
      </c>
      <c r="O14" s="19">
        <v>5.6385728755490999E-2</v>
      </c>
      <c r="P14" s="19"/>
      <c r="Q14" s="19">
        <v>0.105180561385805</v>
      </c>
      <c r="R14" s="19">
        <v>4.4197942191290703E-2</v>
      </c>
      <c r="S14" s="19">
        <v>6.4540546938918794E-2</v>
      </c>
      <c r="T14" s="19">
        <v>4.69365078721838E-2</v>
      </c>
      <c r="U14" s="19">
        <v>4.3589170044819103E-2</v>
      </c>
      <c r="V14" s="19">
        <v>5.4939590974381503E-2</v>
      </c>
      <c r="W14" s="19">
        <v>2.81628423070369E-2</v>
      </c>
      <c r="X14" s="19">
        <v>4.2951405003696298E-2</v>
      </c>
      <c r="Y14" s="19">
        <v>0</v>
      </c>
      <c r="Z14" s="19">
        <v>1.6326630962128798E-2</v>
      </c>
      <c r="AA14" s="19">
        <v>2.8869191638272701E-2</v>
      </c>
      <c r="AB14" s="19">
        <v>4.5663729646397401E-2</v>
      </c>
      <c r="AC14" s="19">
        <v>0</v>
      </c>
      <c r="AD14" s="19">
        <v>0</v>
      </c>
      <c r="AE14" s="19">
        <v>7.3575585088981099E-2</v>
      </c>
      <c r="AF14" s="19"/>
      <c r="AG14" s="19">
        <v>2.2923209858569299E-2</v>
      </c>
      <c r="AH14" s="19">
        <v>1.71681686475748E-2</v>
      </c>
      <c r="AI14" s="19">
        <v>2.16253988439193E-2</v>
      </c>
      <c r="AJ14" s="19">
        <v>2.2448462026449401E-2</v>
      </c>
      <c r="AK14" s="19">
        <v>5.1361523814253102E-2</v>
      </c>
      <c r="AL14" s="19">
        <v>7.3162373122570096E-2</v>
      </c>
      <c r="AM14" s="19"/>
      <c r="AN14" s="19">
        <v>2.8664102973410498E-2</v>
      </c>
      <c r="AO14" s="19">
        <v>4.3175696472181599E-2</v>
      </c>
      <c r="AP14" s="19">
        <v>3.2873789264829603E-2</v>
      </c>
      <c r="AQ14" s="19"/>
      <c r="AR14" s="19">
        <v>1.23063285671965E-2</v>
      </c>
      <c r="AS14" s="19">
        <v>3.01879635210919E-2</v>
      </c>
      <c r="AT14" s="19">
        <v>2.8699794305561199E-2</v>
      </c>
      <c r="AU14" s="19"/>
      <c r="AV14" s="19">
        <v>2.18401320607329E-2</v>
      </c>
      <c r="AW14" s="19">
        <v>2.6937525874814301E-2</v>
      </c>
      <c r="AX14" s="19">
        <v>2.9827614894605399E-2</v>
      </c>
      <c r="AY14" s="19"/>
      <c r="AZ14" s="19">
        <v>2.4859787951693298E-2</v>
      </c>
      <c r="BA14" s="19">
        <v>7.9342999487135996E-2</v>
      </c>
    </row>
    <row r="15" spans="2:53" x14ac:dyDescent="0.35">
      <c r="B15" s="16"/>
    </row>
    <row r="16" spans="2:53" x14ac:dyDescent="0.35">
      <c r="B16" t="s">
        <v>87</v>
      </c>
    </row>
    <row r="17" spans="2:2" x14ac:dyDescent="0.35">
      <c r="B17" t="s">
        <v>88</v>
      </c>
    </row>
    <row r="19" spans="2:2" x14ac:dyDescent="0.35">
      <c r="B19" s="8" t="str">
        <f>HYPERLINK("#'Contents'!A1", "Return to Contents")</f>
        <v>Return to Contents</v>
      </c>
    </row>
  </sheetData>
  <mergeCells count="10">
    <mergeCell ref="AN5:AP5"/>
    <mergeCell ref="AR5:AT5"/>
    <mergeCell ref="AV5:AX5"/>
    <mergeCell ref="AZ5:BA5"/>
    <mergeCell ref="D2:AT2"/>
    <mergeCell ref="D5:E5"/>
    <mergeCell ref="G5:L5"/>
    <mergeCell ref="N5:O5"/>
    <mergeCell ref="Q5:AE5"/>
    <mergeCell ref="AG5:AL5"/>
  </mergeCells>
  <pageMargins left="0.7" right="0.7" top="0.75" bottom="0.75" header="0.3" footer="0.3"/>
  <pageSetup paperSize="9" orientation="portrait" horizontalDpi="300" verticalDpi="300"/>
  <drawing r:id="rId1"/>
</worksheet>
</file>

<file path=xl/worksheets/sheet4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E00-000000000000}">
  <dimension ref="B2:BA19"/>
  <sheetViews>
    <sheetView showGridLines="0" workbookViewId="0">
      <pane xSplit="2" topLeftCell="C1" activePane="topRight" state="frozen"/>
      <selection activeCell="B19" sqref="B19"/>
      <selection pane="topRight" activeCell="AD11" sqref="AD11"/>
    </sheetView>
  </sheetViews>
  <sheetFormatPr defaultColWidth="11.54296875" defaultRowHeight="14.5" x14ac:dyDescent="0.35"/>
  <cols>
    <col min="2" max="2" width="25.6328125" customWidth="1"/>
    <col min="3" max="5" width="10.6328125" customWidth="1"/>
    <col min="6" max="6" width="2.1796875" customWidth="1"/>
    <col min="7" max="12" width="10.6328125" customWidth="1"/>
    <col min="13" max="13" width="2.1796875" customWidth="1"/>
    <col min="14" max="15" width="10.6328125" customWidth="1"/>
    <col min="16" max="16" width="2.1796875" customWidth="1"/>
    <col min="17" max="31" width="10.6328125" customWidth="1"/>
    <col min="32" max="32" width="2.1796875" customWidth="1"/>
    <col min="33" max="38" width="10.6328125" customWidth="1"/>
    <col min="39" max="39" width="2.1796875" customWidth="1"/>
    <col min="40" max="42" width="10.6328125" customWidth="1"/>
    <col min="43" max="43" width="2.1796875" customWidth="1"/>
    <col min="44" max="46" width="10.6328125" customWidth="1"/>
    <col min="47" max="47" width="2.1796875" customWidth="1"/>
    <col min="48" max="50" width="10.6328125" customWidth="1"/>
    <col min="51" max="51" width="2.1796875" customWidth="1"/>
    <col min="52" max="53" width="10.6328125" customWidth="1"/>
    <col min="54" max="54" width="2.1796875" customWidth="1"/>
  </cols>
  <sheetData>
    <row r="2" spans="2:53" ht="40" customHeight="1" x14ac:dyDescent="0.35">
      <c r="D2" s="28" t="s">
        <v>207</v>
      </c>
      <c r="E2" s="24"/>
      <c r="F2" s="24"/>
      <c r="G2" s="24"/>
      <c r="H2" s="24"/>
      <c r="I2" s="24"/>
      <c r="J2" s="24"/>
      <c r="K2" s="24"/>
      <c r="L2" s="24"/>
      <c r="M2" s="24"/>
      <c r="N2" s="24"/>
      <c r="O2" s="24"/>
      <c r="P2" s="24"/>
      <c r="Q2" s="24"/>
      <c r="R2" s="24"/>
      <c r="S2" s="24"/>
      <c r="T2" s="24"/>
      <c r="U2" s="24"/>
      <c r="V2" s="24"/>
      <c r="W2" s="24"/>
      <c r="X2" s="24"/>
      <c r="Y2" s="24"/>
      <c r="Z2" s="24"/>
      <c r="AA2" s="24"/>
      <c r="AB2" s="24"/>
      <c r="AC2" s="24"/>
      <c r="AD2" s="24"/>
      <c r="AE2" s="24"/>
      <c r="AF2" s="24"/>
      <c r="AG2" s="24"/>
      <c r="AH2" s="24"/>
      <c r="AI2" s="24"/>
      <c r="AJ2" s="24"/>
      <c r="AK2" s="24"/>
      <c r="AL2" s="24"/>
      <c r="AM2" s="24"/>
      <c r="AN2" s="24"/>
      <c r="AO2" s="24"/>
      <c r="AP2" s="24"/>
      <c r="AQ2" s="24"/>
      <c r="AR2" s="24"/>
      <c r="AS2" s="24"/>
      <c r="AT2" s="24"/>
    </row>
    <row r="5" spans="2:53" ht="30" customHeight="1" x14ac:dyDescent="0.35">
      <c r="B5" s="15"/>
      <c r="C5" s="15"/>
      <c r="D5" s="27" t="s">
        <v>56</v>
      </c>
      <c r="E5" s="27"/>
      <c r="F5" s="15"/>
      <c r="G5" s="27" t="s">
        <v>57</v>
      </c>
      <c r="H5" s="27"/>
      <c r="I5" s="27"/>
      <c r="J5" s="27"/>
      <c r="K5" s="27"/>
      <c r="L5" s="27"/>
      <c r="M5" s="15"/>
      <c r="N5" s="27" t="s">
        <v>58</v>
      </c>
      <c r="O5" s="27"/>
      <c r="P5" s="15"/>
      <c r="Q5" s="27" t="s">
        <v>59</v>
      </c>
      <c r="R5" s="27"/>
      <c r="S5" s="27"/>
      <c r="T5" s="27"/>
      <c r="U5" s="27"/>
      <c r="V5" s="27"/>
      <c r="W5" s="27"/>
      <c r="X5" s="27"/>
      <c r="Y5" s="27"/>
      <c r="Z5" s="27"/>
      <c r="AA5" s="27"/>
      <c r="AB5" s="27"/>
      <c r="AC5" s="27"/>
      <c r="AD5" s="27"/>
      <c r="AE5" s="27"/>
      <c r="AF5" s="15"/>
      <c r="AG5" s="27" t="s">
        <v>60</v>
      </c>
      <c r="AH5" s="27"/>
      <c r="AI5" s="27"/>
      <c r="AJ5" s="27"/>
      <c r="AK5" s="27"/>
      <c r="AL5" s="27"/>
      <c r="AM5" s="15"/>
      <c r="AN5" s="27" t="s">
        <v>61</v>
      </c>
      <c r="AO5" s="27"/>
      <c r="AP5" s="27"/>
      <c r="AQ5" s="15"/>
      <c r="AR5" s="27" t="s">
        <v>62</v>
      </c>
      <c r="AS5" s="27"/>
      <c r="AT5" s="27"/>
      <c r="AU5" s="15"/>
      <c r="AV5" s="27" t="s">
        <v>63</v>
      </c>
      <c r="AW5" s="27"/>
      <c r="AX5" s="27"/>
      <c r="AY5" s="15"/>
      <c r="AZ5" s="27" t="s">
        <v>64</v>
      </c>
      <c r="BA5" s="27"/>
    </row>
    <row r="6" spans="2:53" ht="33" customHeight="1" x14ac:dyDescent="0.35">
      <c r="B6" t="s">
        <v>13</v>
      </c>
      <c r="C6" s="9" t="s">
        <v>14</v>
      </c>
      <c r="D6" s="12" t="s">
        <v>15</v>
      </c>
      <c r="E6" s="12" t="s">
        <v>16</v>
      </c>
      <c r="G6" s="12" t="s">
        <v>19</v>
      </c>
      <c r="H6" s="12" t="s">
        <v>20</v>
      </c>
      <c r="I6" s="12" t="s">
        <v>21</v>
      </c>
      <c r="J6" s="12" t="s">
        <v>22</v>
      </c>
      <c r="K6" s="12" t="s">
        <v>23</v>
      </c>
      <c r="L6" s="12" t="s">
        <v>24</v>
      </c>
      <c r="N6" s="12" t="s">
        <v>25</v>
      </c>
      <c r="O6" s="12" t="s">
        <v>26</v>
      </c>
      <c r="Q6" s="12" t="s">
        <v>27</v>
      </c>
      <c r="R6" s="12" t="s">
        <v>28</v>
      </c>
      <c r="S6" s="12" t="s">
        <v>29</v>
      </c>
      <c r="T6" s="12" t="s">
        <v>30</v>
      </c>
      <c r="U6" s="12" t="s">
        <v>31</v>
      </c>
      <c r="V6" s="12" t="s">
        <v>32</v>
      </c>
      <c r="W6" s="12" t="s">
        <v>33</v>
      </c>
      <c r="X6" s="12" t="s">
        <v>34</v>
      </c>
      <c r="Y6" s="12" t="s">
        <v>35</v>
      </c>
      <c r="Z6" s="12" t="s">
        <v>36</v>
      </c>
      <c r="AA6" s="12" t="s">
        <v>37</v>
      </c>
      <c r="AB6" s="12" t="s">
        <v>38</v>
      </c>
      <c r="AC6" s="12" t="s">
        <v>39</v>
      </c>
      <c r="AD6" s="12" t="s">
        <v>40</v>
      </c>
      <c r="AE6" s="12" t="s">
        <v>41</v>
      </c>
      <c r="AG6" s="12" t="s">
        <v>42</v>
      </c>
      <c r="AH6" s="12" t="s">
        <v>43</v>
      </c>
      <c r="AI6" s="12" t="s">
        <v>44</v>
      </c>
      <c r="AJ6" s="12" t="s">
        <v>45</v>
      </c>
      <c r="AK6" s="12" t="s">
        <v>46</v>
      </c>
      <c r="AL6" s="12" t="s">
        <v>47</v>
      </c>
      <c r="AN6" s="12" t="s">
        <v>48</v>
      </c>
      <c r="AO6" s="12" t="s">
        <v>49</v>
      </c>
      <c r="AP6" s="12" t="s">
        <v>50</v>
      </c>
      <c r="AR6" s="12" t="s">
        <v>51</v>
      </c>
      <c r="AS6" s="12" t="s">
        <v>52</v>
      </c>
      <c r="AT6" s="12" t="s">
        <v>53</v>
      </c>
      <c r="AV6" s="12" t="s">
        <v>51</v>
      </c>
      <c r="AW6" s="12" t="s">
        <v>52</v>
      </c>
      <c r="AX6" s="12" t="s">
        <v>53</v>
      </c>
      <c r="AZ6" s="12" t="s">
        <v>54</v>
      </c>
      <c r="BA6" s="12" t="s">
        <v>55</v>
      </c>
    </row>
    <row r="7" spans="2:53" ht="30" customHeight="1" x14ac:dyDescent="0.35">
      <c r="B7" s="10" t="s">
        <v>17</v>
      </c>
      <c r="C7" s="10">
        <v>2053</v>
      </c>
      <c r="D7" s="10">
        <v>938</v>
      </c>
      <c r="E7" s="10">
        <v>1112</v>
      </c>
      <c r="F7" s="10"/>
      <c r="G7" s="10">
        <v>192</v>
      </c>
      <c r="H7" s="10">
        <v>236</v>
      </c>
      <c r="I7" s="10">
        <v>325</v>
      </c>
      <c r="J7" s="10">
        <v>380</v>
      </c>
      <c r="K7" s="10">
        <v>348</v>
      </c>
      <c r="L7" s="10">
        <v>572</v>
      </c>
      <c r="M7" s="10"/>
      <c r="N7" s="10">
        <v>1161</v>
      </c>
      <c r="O7" s="10">
        <v>892</v>
      </c>
      <c r="P7" s="10"/>
      <c r="Q7" s="10">
        <v>175</v>
      </c>
      <c r="R7" s="10">
        <v>152</v>
      </c>
      <c r="S7" s="10">
        <v>180</v>
      </c>
      <c r="T7" s="10">
        <v>273</v>
      </c>
      <c r="U7" s="10">
        <v>217</v>
      </c>
      <c r="V7" s="10">
        <v>227</v>
      </c>
      <c r="W7" s="10">
        <v>175</v>
      </c>
      <c r="X7" s="10">
        <v>143</v>
      </c>
      <c r="Y7" s="10">
        <v>108</v>
      </c>
      <c r="Z7" s="10">
        <v>153</v>
      </c>
      <c r="AA7" s="10">
        <v>79</v>
      </c>
      <c r="AB7" s="10">
        <v>54</v>
      </c>
      <c r="AC7" s="10">
        <v>25</v>
      </c>
      <c r="AD7" s="10">
        <v>17</v>
      </c>
      <c r="AE7" s="10">
        <v>34</v>
      </c>
      <c r="AF7" s="10"/>
      <c r="AG7" s="10">
        <v>204</v>
      </c>
      <c r="AH7" s="10">
        <v>344</v>
      </c>
      <c r="AI7" s="10">
        <v>158</v>
      </c>
      <c r="AJ7" s="10">
        <v>186</v>
      </c>
      <c r="AK7" s="10">
        <v>197</v>
      </c>
      <c r="AL7" s="10">
        <v>511</v>
      </c>
      <c r="AM7" s="10"/>
      <c r="AN7" s="10">
        <v>571</v>
      </c>
      <c r="AO7" s="10">
        <v>447</v>
      </c>
      <c r="AP7" s="10">
        <v>778</v>
      </c>
      <c r="AQ7" s="10"/>
      <c r="AR7" s="10">
        <v>150</v>
      </c>
      <c r="AS7" s="10">
        <v>698</v>
      </c>
      <c r="AT7" s="10">
        <v>1093</v>
      </c>
      <c r="AU7" s="10"/>
      <c r="AV7" s="10">
        <v>166</v>
      </c>
      <c r="AW7" s="10">
        <v>999</v>
      </c>
      <c r="AX7" s="10">
        <v>770</v>
      </c>
      <c r="AY7" s="10"/>
      <c r="AZ7" s="10">
        <v>1177</v>
      </c>
      <c r="BA7" s="10">
        <v>876</v>
      </c>
    </row>
    <row r="8" spans="2:53" ht="30" customHeight="1" x14ac:dyDescent="0.35">
      <c r="B8" s="11" t="s">
        <v>18</v>
      </c>
      <c r="C8" s="11">
        <v>2053</v>
      </c>
      <c r="D8" s="11">
        <v>974</v>
      </c>
      <c r="E8" s="11">
        <v>1075</v>
      </c>
      <c r="F8" s="11"/>
      <c r="G8" s="11">
        <v>212</v>
      </c>
      <c r="H8" s="11">
        <v>302</v>
      </c>
      <c r="I8" s="11">
        <v>326</v>
      </c>
      <c r="J8" s="11">
        <v>348</v>
      </c>
      <c r="K8" s="11">
        <v>329</v>
      </c>
      <c r="L8" s="11">
        <v>535</v>
      </c>
      <c r="M8" s="11"/>
      <c r="N8" s="11">
        <v>815</v>
      </c>
      <c r="O8" s="11">
        <v>1238</v>
      </c>
      <c r="P8" s="11"/>
      <c r="Q8" s="11">
        <v>198</v>
      </c>
      <c r="R8" s="11">
        <v>168</v>
      </c>
      <c r="S8" s="11">
        <v>195</v>
      </c>
      <c r="T8" s="11">
        <v>305</v>
      </c>
      <c r="U8" s="11">
        <v>213</v>
      </c>
      <c r="V8" s="11">
        <v>216</v>
      </c>
      <c r="W8" s="11">
        <v>164</v>
      </c>
      <c r="X8" s="11">
        <v>141</v>
      </c>
      <c r="Y8" s="11">
        <v>99</v>
      </c>
      <c r="Z8" s="11">
        <v>138</v>
      </c>
      <c r="AA8" s="11">
        <v>69</v>
      </c>
      <c r="AB8" s="11">
        <v>45</v>
      </c>
      <c r="AC8" s="11">
        <v>22</v>
      </c>
      <c r="AD8" s="11">
        <v>15</v>
      </c>
      <c r="AE8" s="11">
        <v>27</v>
      </c>
      <c r="AF8" s="11"/>
      <c r="AG8" s="11">
        <v>192</v>
      </c>
      <c r="AH8" s="11">
        <v>330</v>
      </c>
      <c r="AI8" s="11">
        <v>179</v>
      </c>
      <c r="AJ8" s="11">
        <v>173</v>
      </c>
      <c r="AK8" s="11">
        <v>196</v>
      </c>
      <c r="AL8" s="11">
        <v>533</v>
      </c>
      <c r="AM8" s="11"/>
      <c r="AN8" s="11">
        <v>569</v>
      </c>
      <c r="AO8" s="11">
        <v>467</v>
      </c>
      <c r="AP8" s="11">
        <v>751</v>
      </c>
      <c r="AQ8" s="11"/>
      <c r="AR8" s="11">
        <v>162</v>
      </c>
      <c r="AS8" s="11">
        <v>689</v>
      </c>
      <c r="AT8" s="11">
        <v>1078</v>
      </c>
      <c r="AU8" s="11"/>
      <c r="AV8" s="11">
        <v>182</v>
      </c>
      <c r="AW8" s="11">
        <v>976</v>
      </c>
      <c r="AX8" s="11">
        <v>765</v>
      </c>
      <c r="AY8" s="11"/>
      <c r="AZ8" s="11">
        <v>1171</v>
      </c>
      <c r="BA8" s="11">
        <v>882</v>
      </c>
    </row>
    <row r="9" spans="2:53" x14ac:dyDescent="0.35">
      <c r="B9" s="18" t="s">
        <v>171</v>
      </c>
      <c r="C9" s="17">
        <v>7.6852801121659001E-2</v>
      </c>
      <c r="D9" s="17">
        <v>8.8296117884476097E-2</v>
      </c>
      <c r="E9" s="17">
        <v>6.6760402938487298E-2</v>
      </c>
      <c r="F9" s="17"/>
      <c r="G9" s="17">
        <v>0.112406697126764</v>
      </c>
      <c r="H9" s="17">
        <v>0.12446439784239401</v>
      </c>
      <c r="I9" s="17">
        <v>8.6639999443065399E-2</v>
      </c>
      <c r="J9" s="17">
        <v>7.5102435284592095E-2</v>
      </c>
      <c r="K9" s="17">
        <v>6.8223946936441002E-2</v>
      </c>
      <c r="L9" s="17">
        <v>3.6378997267476801E-2</v>
      </c>
      <c r="M9" s="17"/>
      <c r="N9" s="17">
        <v>9.4961744783254795E-2</v>
      </c>
      <c r="O9" s="17">
        <v>6.4931323519022102E-2</v>
      </c>
      <c r="P9" s="17"/>
      <c r="Q9" s="17">
        <v>0.12934530781004699</v>
      </c>
      <c r="R9" s="17">
        <v>9.6302586624722894E-2</v>
      </c>
      <c r="S9" s="17">
        <v>3.3287850930532999E-2</v>
      </c>
      <c r="T9" s="17">
        <v>8.6849344922940094E-2</v>
      </c>
      <c r="U9" s="17">
        <v>6.06458956443411E-2</v>
      </c>
      <c r="V9" s="17">
        <v>5.16472387111825E-2</v>
      </c>
      <c r="W9" s="17">
        <v>9.8127189669983003E-2</v>
      </c>
      <c r="X9" s="17">
        <v>6.9183820190085996E-2</v>
      </c>
      <c r="Y9" s="17">
        <v>6.3048797895627298E-2</v>
      </c>
      <c r="Z9" s="17">
        <v>8.7159108115880304E-2</v>
      </c>
      <c r="AA9" s="17">
        <v>8.2930403412343104E-2</v>
      </c>
      <c r="AB9" s="17">
        <v>5.6793443209663202E-2</v>
      </c>
      <c r="AC9" s="17">
        <v>5.8022892276303001E-2</v>
      </c>
      <c r="AD9" s="17">
        <v>7.0982656459081597E-2</v>
      </c>
      <c r="AE9" s="17">
        <v>2.5685524359886899E-2</v>
      </c>
      <c r="AF9" s="17"/>
      <c r="AG9" s="17">
        <v>0.10358314200714901</v>
      </c>
      <c r="AH9" s="17">
        <v>7.7977604152029104E-2</v>
      </c>
      <c r="AI9" s="17">
        <v>0.117972594804838</v>
      </c>
      <c r="AJ9" s="17">
        <v>6.5821346865352098E-2</v>
      </c>
      <c r="AK9" s="17">
        <v>7.2632957864089603E-2</v>
      </c>
      <c r="AL9" s="17">
        <v>6.2389329702460201E-2</v>
      </c>
      <c r="AM9" s="17"/>
      <c r="AN9" s="17">
        <v>9.4100442570742099E-2</v>
      </c>
      <c r="AO9" s="17">
        <v>7.2217184055106506E-2</v>
      </c>
      <c r="AP9" s="17">
        <v>7.2975730144998502E-2</v>
      </c>
      <c r="AQ9" s="17"/>
      <c r="AR9" s="17">
        <v>0.18013348858933201</v>
      </c>
      <c r="AS9" s="17">
        <v>7.9744330028968899E-2</v>
      </c>
      <c r="AT9" s="17">
        <v>6.3476120202708194E-2</v>
      </c>
      <c r="AU9" s="17"/>
      <c r="AV9" s="17">
        <v>0.20537905251124</v>
      </c>
      <c r="AW9" s="17">
        <v>6.4973062000599796E-2</v>
      </c>
      <c r="AX9" s="17">
        <v>7.2083611940426201E-2</v>
      </c>
      <c r="AY9" s="17"/>
      <c r="AZ9" s="17">
        <v>8.3452021182386399E-2</v>
      </c>
      <c r="BA9" s="17">
        <v>6.8096484026911194E-2</v>
      </c>
    </row>
    <row r="10" spans="2:53" x14ac:dyDescent="0.35">
      <c r="B10" s="18" t="s">
        <v>172</v>
      </c>
      <c r="C10" s="17">
        <v>0.19624737899986699</v>
      </c>
      <c r="D10" s="17">
        <v>0.23339241172259301</v>
      </c>
      <c r="E10" s="17">
        <v>0.161872367554839</v>
      </c>
      <c r="F10" s="17"/>
      <c r="G10" s="17">
        <v>0.24356954809578801</v>
      </c>
      <c r="H10" s="17">
        <v>0.25514822029741202</v>
      </c>
      <c r="I10" s="17">
        <v>0.19395027676823801</v>
      </c>
      <c r="J10" s="17">
        <v>0.19142182809007699</v>
      </c>
      <c r="K10" s="17">
        <v>0.15463727636433899</v>
      </c>
      <c r="L10" s="17">
        <v>0.17439094805194699</v>
      </c>
      <c r="M10" s="17"/>
      <c r="N10" s="17">
        <v>0.21065855962626701</v>
      </c>
      <c r="O10" s="17">
        <v>0.186760212311645</v>
      </c>
      <c r="P10" s="17"/>
      <c r="Q10" s="17">
        <v>0.231241422953812</v>
      </c>
      <c r="R10" s="17">
        <v>0.14970591547114001</v>
      </c>
      <c r="S10" s="17">
        <v>0.11950093657700001</v>
      </c>
      <c r="T10" s="17">
        <v>0.201582916474107</v>
      </c>
      <c r="U10" s="17">
        <v>0.15341591155791401</v>
      </c>
      <c r="V10" s="17">
        <v>0.22379567089254601</v>
      </c>
      <c r="W10" s="17">
        <v>0.204424957744126</v>
      </c>
      <c r="X10" s="17">
        <v>0.18596348664027601</v>
      </c>
      <c r="Y10" s="17">
        <v>0.22198564674485699</v>
      </c>
      <c r="Z10" s="17">
        <v>0.21264500307967801</v>
      </c>
      <c r="AA10" s="17">
        <v>0.26727687232278602</v>
      </c>
      <c r="AB10" s="17">
        <v>0.257508690929035</v>
      </c>
      <c r="AC10" s="17">
        <v>0.35784983430685002</v>
      </c>
      <c r="AD10" s="17">
        <v>0.42423178820118601</v>
      </c>
      <c r="AE10" s="17">
        <v>0.27538551160220698</v>
      </c>
      <c r="AF10" s="17"/>
      <c r="AG10" s="17">
        <v>0.32221498150023298</v>
      </c>
      <c r="AH10" s="17">
        <v>0.16460952625956701</v>
      </c>
      <c r="AI10" s="17">
        <v>0.237994861319999</v>
      </c>
      <c r="AJ10" s="17">
        <v>0.15015770265661299</v>
      </c>
      <c r="AK10" s="17">
        <v>0.26021740435413598</v>
      </c>
      <c r="AL10" s="17">
        <v>0.171502683595291</v>
      </c>
      <c r="AM10" s="17"/>
      <c r="AN10" s="17">
        <v>0.20686197222160299</v>
      </c>
      <c r="AO10" s="17">
        <v>0.25264431215927802</v>
      </c>
      <c r="AP10" s="17">
        <v>0.19068615535390501</v>
      </c>
      <c r="AQ10" s="17"/>
      <c r="AR10" s="17">
        <v>0.32475188231764901</v>
      </c>
      <c r="AS10" s="17">
        <v>0.28504580461524898</v>
      </c>
      <c r="AT10" s="17">
        <v>0.13437188255751201</v>
      </c>
      <c r="AU10" s="17"/>
      <c r="AV10" s="17">
        <v>0.28534664905214002</v>
      </c>
      <c r="AW10" s="17">
        <v>0.22615601194548801</v>
      </c>
      <c r="AX10" s="17">
        <v>0.15230052090810201</v>
      </c>
      <c r="AY10" s="17"/>
      <c r="AZ10" s="17">
        <v>0.24399461422378299</v>
      </c>
      <c r="BA10" s="17">
        <v>0.132892932842478</v>
      </c>
    </row>
    <row r="11" spans="2:53" x14ac:dyDescent="0.35">
      <c r="B11" s="18" t="s">
        <v>113</v>
      </c>
      <c r="C11" s="17">
        <v>0.28742471703269201</v>
      </c>
      <c r="D11" s="17">
        <v>0.30134998225250698</v>
      </c>
      <c r="E11" s="17">
        <v>0.27583675673263403</v>
      </c>
      <c r="F11" s="17"/>
      <c r="G11" s="17">
        <v>0.29763626597083198</v>
      </c>
      <c r="H11" s="17">
        <v>0.22367255396645</v>
      </c>
      <c r="I11" s="17">
        <v>0.232845912061519</v>
      </c>
      <c r="J11" s="17">
        <v>0.282853245047403</v>
      </c>
      <c r="K11" s="17">
        <v>0.26933565894149197</v>
      </c>
      <c r="L11" s="17">
        <v>0.366683230193389</v>
      </c>
      <c r="M11" s="17"/>
      <c r="N11" s="17">
        <v>0.27829621844331198</v>
      </c>
      <c r="O11" s="17">
        <v>0.29343418912077301</v>
      </c>
      <c r="P11" s="17"/>
      <c r="Q11" s="17">
        <v>0.19814585438225901</v>
      </c>
      <c r="R11" s="17">
        <v>0.35508167395888501</v>
      </c>
      <c r="S11" s="17">
        <v>0.30502374880173</v>
      </c>
      <c r="T11" s="17">
        <v>0.26122809161782401</v>
      </c>
      <c r="U11" s="17">
        <v>0.32696954768475001</v>
      </c>
      <c r="V11" s="17">
        <v>0.273822405202022</v>
      </c>
      <c r="W11" s="17">
        <v>0.23366794418242501</v>
      </c>
      <c r="X11" s="17">
        <v>0.34173402484054899</v>
      </c>
      <c r="Y11" s="17">
        <v>0.27371411318311101</v>
      </c>
      <c r="Z11" s="17">
        <v>0.31685561914221599</v>
      </c>
      <c r="AA11" s="17">
        <v>0.238373400709359</v>
      </c>
      <c r="AB11" s="17">
        <v>0.303076024165288</v>
      </c>
      <c r="AC11" s="17">
        <v>0.407982153143024</v>
      </c>
      <c r="AD11" s="17">
        <v>0.20810811527447501</v>
      </c>
      <c r="AE11" s="17">
        <v>0.27393320291508999</v>
      </c>
      <c r="AF11" s="17"/>
      <c r="AG11" s="17">
        <v>0.28787599546512599</v>
      </c>
      <c r="AH11" s="17">
        <v>0.25024652865518499</v>
      </c>
      <c r="AI11" s="17">
        <v>0.15968258465321999</v>
      </c>
      <c r="AJ11" s="17">
        <v>0.33822095700102001</v>
      </c>
      <c r="AK11" s="17">
        <v>0.29560788365465601</v>
      </c>
      <c r="AL11" s="17">
        <v>0.308363267884537</v>
      </c>
      <c r="AM11" s="17"/>
      <c r="AN11" s="17">
        <v>0.23180574188011999</v>
      </c>
      <c r="AO11" s="17">
        <v>0.30334748203212403</v>
      </c>
      <c r="AP11" s="17">
        <v>0.296939244156533</v>
      </c>
      <c r="AQ11" s="17"/>
      <c r="AR11" s="17">
        <v>0.23441699804879601</v>
      </c>
      <c r="AS11" s="17">
        <v>0.32361924913176998</v>
      </c>
      <c r="AT11" s="17">
        <v>0.26155261846122302</v>
      </c>
      <c r="AU11" s="17"/>
      <c r="AV11" s="17">
        <v>0.23538265661149699</v>
      </c>
      <c r="AW11" s="17">
        <v>0.29171380803657598</v>
      </c>
      <c r="AX11" s="17">
        <v>0.28278486027583</v>
      </c>
      <c r="AY11" s="17"/>
      <c r="AZ11" s="17">
        <v>0.26896209608439597</v>
      </c>
      <c r="BA11" s="17">
        <v>0.31192224279115099</v>
      </c>
    </row>
    <row r="12" spans="2:53" x14ac:dyDescent="0.35">
      <c r="B12" s="18" t="s">
        <v>173</v>
      </c>
      <c r="C12" s="17">
        <v>0.174839990762822</v>
      </c>
      <c r="D12" s="17">
        <v>0.15463031407122599</v>
      </c>
      <c r="E12" s="17">
        <v>0.19218566566839401</v>
      </c>
      <c r="F12" s="17"/>
      <c r="G12" s="17">
        <v>0.15088808311145299</v>
      </c>
      <c r="H12" s="17">
        <v>0.13550873909605399</v>
      </c>
      <c r="I12" s="17">
        <v>0.201222186005695</v>
      </c>
      <c r="J12" s="17">
        <v>0.16479725986046501</v>
      </c>
      <c r="K12" s="17">
        <v>0.18952371780911401</v>
      </c>
      <c r="L12" s="17">
        <v>0.18799039917133401</v>
      </c>
      <c r="M12" s="17"/>
      <c r="N12" s="17">
        <v>0.161513164021098</v>
      </c>
      <c r="O12" s="17">
        <v>0.18361330573274001</v>
      </c>
      <c r="P12" s="17"/>
      <c r="Q12" s="17">
        <v>0.12735491703226101</v>
      </c>
      <c r="R12" s="17">
        <v>0.112184737076689</v>
      </c>
      <c r="S12" s="17">
        <v>0.22701686432191301</v>
      </c>
      <c r="T12" s="17">
        <v>0.14742440615791599</v>
      </c>
      <c r="U12" s="17">
        <v>0.181580678686425</v>
      </c>
      <c r="V12" s="17">
        <v>0.159429881473233</v>
      </c>
      <c r="W12" s="17">
        <v>0.22798397231485801</v>
      </c>
      <c r="X12" s="17">
        <v>0.17148114157087899</v>
      </c>
      <c r="Y12" s="17">
        <v>0.21893009680098</v>
      </c>
      <c r="Z12" s="17">
        <v>0.21484780192733499</v>
      </c>
      <c r="AA12" s="17">
        <v>0.30445202194251098</v>
      </c>
      <c r="AB12" s="17">
        <v>0.16013534515347799</v>
      </c>
      <c r="AC12" s="17">
        <v>7.1202949022272602E-2</v>
      </c>
      <c r="AD12" s="17">
        <v>0.177984294358697</v>
      </c>
      <c r="AE12" s="17">
        <v>0.12500534104623401</v>
      </c>
      <c r="AF12" s="17"/>
      <c r="AG12" s="17">
        <v>0.16784437569402799</v>
      </c>
      <c r="AH12" s="17">
        <v>0.20165637336626599</v>
      </c>
      <c r="AI12" s="17">
        <v>0.169278730345547</v>
      </c>
      <c r="AJ12" s="17">
        <v>0.21031130533849501</v>
      </c>
      <c r="AK12" s="17">
        <v>0.17496676175464801</v>
      </c>
      <c r="AL12" s="17">
        <v>0.16601884715940901</v>
      </c>
      <c r="AM12" s="17"/>
      <c r="AN12" s="17">
        <v>0.18922722034248199</v>
      </c>
      <c r="AO12" s="17">
        <v>0.15943131345778599</v>
      </c>
      <c r="AP12" s="17">
        <v>0.18979431182265299</v>
      </c>
      <c r="AQ12" s="17"/>
      <c r="AR12" s="17">
        <v>0.12977191102654401</v>
      </c>
      <c r="AS12" s="17">
        <v>0.16727188219466399</v>
      </c>
      <c r="AT12" s="17">
        <v>0.20025443421326</v>
      </c>
      <c r="AU12" s="17"/>
      <c r="AV12" s="17">
        <v>0.131027503183199</v>
      </c>
      <c r="AW12" s="17">
        <v>0.19879862084128699</v>
      </c>
      <c r="AX12" s="17">
        <v>0.17643643801654599</v>
      </c>
      <c r="AY12" s="17"/>
      <c r="AZ12" s="17">
        <v>0.172441606409515</v>
      </c>
      <c r="BA12" s="17">
        <v>0.17802233863414299</v>
      </c>
    </row>
    <row r="13" spans="2:53" x14ac:dyDescent="0.35">
      <c r="B13" s="18" t="s">
        <v>174</v>
      </c>
      <c r="C13" s="17">
        <v>0.220330667246907</v>
      </c>
      <c r="D13" s="17">
        <v>0.18943294895510701</v>
      </c>
      <c r="E13" s="17">
        <v>0.24854832264518401</v>
      </c>
      <c r="F13" s="17"/>
      <c r="G13" s="17">
        <v>0.14038470434974001</v>
      </c>
      <c r="H13" s="17">
        <v>0.21348865106796999</v>
      </c>
      <c r="I13" s="17">
        <v>0.25615961604291099</v>
      </c>
      <c r="J13" s="17">
        <v>0.239844518952465</v>
      </c>
      <c r="K13" s="17">
        <v>0.26358110890626202</v>
      </c>
      <c r="L13" s="17">
        <v>0.19475424768886601</v>
      </c>
      <c r="M13" s="17"/>
      <c r="N13" s="17">
        <v>0.21792386512863801</v>
      </c>
      <c r="O13" s="17">
        <v>0.221915112926518</v>
      </c>
      <c r="P13" s="17"/>
      <c r="Q13" s="17">
        <v>0.192880098441957</v>
      </c>
      <c r="R13" s="17">
        <v>0.25607840197807002</v>
      </c>
      <c r="S13" s="17">
        <v>0.25592913313304699</v>
      </c>
      <c r="T13" s="17">
        <v>0.275401040150482</v>
      </c>
      <c r="U13" s="17">
        <v>0.25496260727553199</v>
      </c>
      <c r="V13" s="17">
        <v>0.24460110898080301</v>
      </c>
      <c r="W13" s="17">
        <v>0.20377112773662301</v>
      </c>
      <c r="X13" s="17">
        <v>0.185533317027096</v>
      </c>
      <c r="Y13" s="17">
        <v>0.200750913019897</v>
      </c>
      <c r="Z13" s="17">
        <v>0.12971459418686099</v>
      </c>
      <c r="AA13" s="17">
        <v>0.106967301613</v>
      </c>
      <c r="AB13" s="17">
        <v>0.20210530889700601</v>
      </c>
      <c r="AC13" s="17">
        <v>0.10494217125155</v>
      </c>
      <c r="AD13" s="17">
        <v>0.11869314570656</v>
      </c>
      <c r="AE13" s="17">
        <v>0.248525882893885</v>
      </c>
      <c r="AF13" s="17"/>
      <c r="AG13" s="17">
        <v>9.44508839433921E-2</v>
      </c>
      <c r="AH13" s="17">
        <v>0.27771105823587799</v>
      </c>
      <c r="AI13" s="17">
        <v>0.28831272366949301</v>
      </c>
      <c r="AJ13" s="17">
        <v>0.19939231536527399</v>
      </c>
      <c r="AK13" s="17">
        <v>0.168888820466464</v>
      </c>
      <c r="AL13" s="17">
        <v>0.23339953244438899</v>
      </c>
      <c r="AM13" s="17"/>
      <c r="AN13" s="17">
        <v>0.24562122971165901</v>
      </c>
      <c r="AO13" s="17">
        <v>0.17338901106448801</v>
      </c>
      <c r="AP13" s="17">
        <v>0.224962101477544</v>
      </c>
      <c r="AQ13" s="17"/>
      <c r="AR13" s="17">
        <v>0.10286557095302</v>
      </c>
      <c r="AS13" s="17">
        <v>0.12171084791265099</v>
      </c>
      <c r="AT13" s="17">
        <v>0.31237530926970802</v>
      </c>
      <c r="AU13" s="17"/>
      <c r="AV13" s="17">
        <v>0.128633641048327</v>
      </c>
      <c r="AW13" s="17">
        <v>0.19313320926316499</v>
      </c>
      <c r="AX13" s="17">
        <v>0.28913062315517801</v>
      </c>
      <c r="AY13" s="17"/>
      <c r="AZ13" s="17">
        <v>0.20477585151207001</v>
      </c>
      <c r="BA13" s="17">
        <v>0.24096990910749599</v>
      </c>
    </row>
    <row r="14" spans="2:53" x14ac:dyDescent="0.35">
      <c r="B14" s="18" t="s">
        <v>130</v>
      </c>
      <c r="C14" s="19">
        <v>4.4304444836052601E-2</v>
      </c>
      <c r="D14" s="19">
        <v>3.2898225114089998E-2</v>
      </c>
      <c r="E14" s="19">
        <v>5.4796484460461502E-2</v>
      </c>
      <c r="F14" s="19"/>
      <c r="G14" s="19">
        <v>5.5114701345422901E-2</v>
      </c>
      <c r="H14" s="19">
        <v>4.7717437729719703E-2</v>
      </c>
      <c r="I14" s="19">
        <v>2.9182009678571898E-2</v>
      </c>
      <c r="J14" s="19">
        <v>4.5980712764997399E-2</v>
      </c>
      <c r="K14" s="19">
        <v>5.4698291042352798E-2</v>
      </c>
      <c r="L14" s="19">
        <v>3.98021776269862E-2</v>
      </c>
      <c r="M14" s="19"/>
      <c r="N14" s="19">
        <v>3.6646447997429298E-2</v>
      </c>
      <c r="O14" s="19">
        <v>4.9345856389301897E-2</v>
      </c>
      <c r="P14" s="19"/>
      <c r="Q14" s="19">
        <v>0.12103239937966299</v>
      </c>
      <c r="R14" s="19">
        <v>3.0646684890492701E-2</v>
      </c>
      <c r="S14" s="19">
        <v>5.9241466235777203E-2</v>
      </c>
      <c r="T14" s="19">
        <v>2.7514200676731399E-2</v>
      </c>
      <c r="U14" s="19">
        <v>2.24253591510374E-2</v>
      </c>
      <c r="V14" s="19">
        <v>4.6703694740214102E-2</v>
      </c>
      <c r="W14" s="19">
        <v>3.20248083519852E-2</v>
      </c>
      <c r="X14" s="19">
        <v>4.61042097311141E-2</v>
      </c>
      <c r="Y14" s="19">
        <v>2.1570432355526501E-2</v>
      </c>
      <c r="Z14" s="19">
        <v>3.8777873548029702E-2</v>
      </c>
      <c r="AA14" s="19">
        <v>0</v>
      </c>
      <c r="AB14" s="19">
        <v>2.03811876455307E-2</v>
      </c>
      <c r="AC14" s="19">
        <v>0</v>
      </c>
      <c r="AD14" s="19">
        <v>0</v>
      </c>
      <c r="AE14" s="19">
        <v>5.1464537182697501E-2</v>
      </c>
      <c r="AF14" s="19"/>
      <c r="AG14" s="19">
        <v>2.4030621390072698E-2</v>
      </c>
      <c r="AH14" s="19">
        <v>2.77989093310748E-2</v>
      </c>
      <c r="AI14" s="19">
        <v>2.67585052069024E-2</v>
      </c>
      <c r="AJ14" s="19">
        <v>3.6096372773245601E-2</v>
      </c>
      <c r="AK14" s="19">
        <v>2.7686171906005301E-2</v>
      </c>
      <c r="AL14" s="19">
        <v>5.8326339213914599E-2</v>
      </c>
      <c r="AM14" s="19"/>
      <c r="AN14" s="19">
        <v>3.2383393273393901E-2</v>
      </c>
      <c r="AO14" s="19">
        <v>3.89706972312183E-2</v>
      </c>
      <c r="AP14" s="19">
        <v>2.46424570443666E-2</v>
      </c>
      <c r="AQ14" s="19"/>
      <c r="AR14" s="19">
        <v>2.8060149064659701E-2</v>
      </c>
      <c r="AS14" s="19">
        <v>2.2607886116697101E-2</v>
      </c>
      <c r="AT14" s="19">
        <v>2.7969635295587401E-2</v>
      </c>
      <c r="AU14" s="19"/>
      <c r="AV14" s="19">
        <v>1.4230497593595501E-2</v>
      </c>
      <c r="AW14" s="19">
        <v>2.5225287912884801E-2</v>
      </c>
      <c r="AX14" s="19">
        <v>2.7263945703917099E-2</v>
      </c>
      <c r="AY14" s="19"/>
      <c r="AZ14" s="19">
        <v>2.6373810587848701E-2</v>
      </c>
      <c r="BA14" s="19">
        <v>6.8096092597819999E-2</v>
      </c>
    </row>
    <row r="15" spans="2:53" x14ac:dyDescent="0.35">
      <c r="B15" s="16"/>
    </row>
    <row r="16" spans="2:53" x14ac:dyDescent="0.35">
      <c r="B16" t="s">
        <v>87</v>
      </c>
    </row>
    <row r="17" spans="2:2" x14ac:dyDescent="0.35">
      <c r="B17" t="s">
        <v>88</v>
      </c>
    </row>
    <row r="19" spans="2:2" x14ac:dyDescent="0.35">
      <c r="B19" s="8" t="str">
        <f>HYPERLINK("#'Contents'!A1", "Return to Contents")</f>
        <v>Return to Contents</v>
      </c>
    </row>
  </sheetData>
  <mergeCells count="10">
    <mergeCell ref="AN5:AP5"/>
    <mergeCell ref="AR5:AT5"/>
    <mergeCell ref="AV5:AX5"/>
    <mergeCell ref="AZ5:BA5"/>
    <mergeCell ref="D2:AT2"/>
    <mergeCell ref="D5:E5"/>
    <mergeCell ref="G5:L5"/>
    <mergeCell ref="N5:O5"/>
    <mergeCell ref="Q5:AE5"/>
    <mergeCell ref="AG5:AL5"/>
  </mergeCells>
  <pageMargins left="0.7" right="0.7" top="0.75" bottom="0.75" header="0.3" footer="0.3"/>
  <pageSetup paperSize="9" orientation="portrait" horizontalDpi="300" verticalDpi="300"/>
  <drawing r:id="rId1"/>
</worksheet>
</file>

<file path=xl/worksheets/sheet4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F00-000000000000}">
  <dimension ref="B2:BA19"/>
  <sheetViews>
    <sheetView showGridLines="0" workbookViewId="0">
      <pane xSplit="2" topLeftCell="H1" activePane="topRight" state="frozen"/>
      <selection activeCell="B19" sqref="B19"/>
      <selection pane="topRight" activeCell="AB10" sqref="AB10"/>
    </sheetView>
  </sheetViews>
  <sheetFormatPr defaultColWidth="11.54296875" defaultRowHeight="14.5" x14ac:dyDescent="0.35"/>
  <cols>
    <col min="2" max="2" width="25.6328125" customWidth="1"/>
    <col min="3" max="5" width="10.6328125" customWidth="1"/>
    <col min="6" max="6" width="2.1796875" customWidth="1"/>
    <col min="7" max="12" width="10.6328125" customWidth="1"/>
    <col min="13" max="13" width="2.1796875" customWidth="1"/>
    <col min="14" max="15" width="10.6328125" customWidth="1"/>
    <col min="16" max="16" width="2.1796875" customWidth="1"/>
    <col min="17" max="31" width="10.6328125" customWidth="1"/>
    <col min="32" max="32" width="2.1796875" customWidth="1"/>
    <col min="33" max="38" width="10.6328125" customWidth="1"/>
    <col min="39" max="39" width="2.1796875" customWidth="1"/>
    <col min="40" max="42" width="10.6328125" customWidth="1"/>
    <col min="43" max="43" width="2.1796875" customWidth="1"/>
    <col min="44" max="46" width="10.6328125" customWidth="1"/>
    <col min="47" max="47" width="2.1796875" customWidth="1"/>
    <col min="48" max="50" width="10.6328125" customWidth="1"/>
    <col min="51" max="51" width="2.1796875" customWidth="1"/>
    <col min="52" max="53" width="10.6328125" customWidth="1"/>
    <col min="54" max="54" width="2.1796875" customWidth="1"/>
  </cols>
  <sheetData>
    <row r="2" spans="2:53" ht="40" customHeight="1" x14ac:dyDescent="0.35">
      <c r="D2" s="28" t="s">
        <v>208</v>
      </c>
      <c r="E2" s="24"/>
      <c r="F2" s="24"/>
      <c r="G2" s="24"/>
      <c r="H2" s="24"/>
      <c r="I2" s="24"/>
      <c r="J2" s="24"/>
      <c r="K2" s="24"/>
      <c r="L2" s="24"/>
      <c r="M2" s="24"/>
      <c r="N2" s="24"/>
      <c r="O2" s="24"/>
      <c r="P2" s="24"/>
      <c r="Q2" s="24"/>
      <c r="R2" s="24"/>
      <c r="S2" s="24"/>
      <c r="T2" s="24"/>
      <c r="U2" s="24"/>
      <c r="V2" s="24"/>
      <c r="W2" s="24"/>
      <c r="X2" s="24"/>
      <c r="Y2" s="24"/>
      <c r="Z2" s="24"/>
      <c r="AA2" s="24"/>
      <c r="AB2" s="24"/>
      <c r="AC2" s="24"/>
      <c r="AD2" s="24"/>
      <c r="AE2" s="24"/>
      <c r="AF2" s="24"/>
      <c r="AG2" s="24"/>
      <c r="AH2" s="24"/>
      <c r="AI2" s="24"/>
      <c r="AJ2" s="24"/>
      <c r="AK2" s="24"/>
      <c r="AL2" s="24"/>
      <c r="AM2" s="24"/>
      <c r="AN2" s="24"/>
      <c r="AO2" s="24"/>
      <c r="AP2" s="24"/>
      <c r="AQ2" s="24"/>
      <c r="AR2" s="24"/>
      <c r="AS2" s="24"/>
      <c r="AT2" s="24"/>
    </row>
    <row r="5" spans="2:53" ht="30" customHeight="1" x14ac:dyDescent="0.35">
      <c r="B5" s="15"/>
      <c r="C5" s="15"/>
      <c r="D5" s="27" t="s">
        <v>56</v>
      </c>
      <c r="E5" s="27"/>
      <c r="F5" s="15"/>
      <c r="G5" s="27" t="s">
        <v>57</v>
      </c>
      <c r="H5" s="27"/>
      <c r="I5" s="27"/>
      <c r="J5" s="27"/>
      <c r="K5" s="27"/>
      <c r="L5" s="27"/>
      <c r="M5" s="15"/>
      <c r="N5" s="27" t="s">
        <v>58</v>
      </c>
      <c r="O5" s="27"/>
      <c r="P5" s="15"/>
      <c r="Q5" s="27" t="s">
        <v>59</v>
      </c>
      <c r="R5" s="27"/>
      <c r="S5" s="27"/>
      <c r="T5" s="27"/>
      <c r="U5" s="27"/>
      <c r="V5" s="27"/>
      <c r="W5" s="27"/>
      <c r="X5" s="27"/>
      <c r="Y5" s="27"/>
      <c r="Z5" s="27"/>
      <c r="AA5" s="27"/>
      <c r="AB5" s="27"/>
      <c r="AC5" s="27"/>
      <c r="AD5" s="27"/>
      <c r="AE5" s="27"/>
      <c r="AF5" s="15"/>
      <c r="AG5" s="27" t="s">
        <v>60</v>
      </c>
      <c r="AH5" s="27"/>
      <c r="AI5" s="27"/>
      <c r="AJ5" s="27"/>
      <c r="AK5" s="27"/>
      <c r="AL5" s="27"/>
      <c r="AM5" s="15"/>
      <c r="AN5" s="27" t="s">
        <v>61</v>
      </c>
      <c r="AO5" s="27"/>
      <c r="AP5" s="27"/>
      <c r="AQ5" s="15"/>
      <c r="AR5" s="27" t="s">
        <v>62</v>
      </c>
      <c r="AS5" s="27"/>
      <c r="AT5" s="27"/>
      <c r="AU5" s="15"/>
      <c r="AV5" s="27" t="s">
        <v>63</v>
      </c>
      <c r="AW5" s="27"/>
      <c r="AX5" s="27"/>
      <c r="AY5" s="15"/>
      <c r="AZ5" s="27" t="s">
        <v>64</v>
      </c>
      <c r="BA5" s="27"/>
    </row>
    <row r="6" spans="2:53" ht="33" customHeight="1" x14ac:dyDescent="0.35">
      <c r="B6" t="s">
        <v>13</v>
      </c>
      <c r="C6" s="9" t="s">
        <v>14</v>
      </c>
      <c r="D6" s="12" t="s">
        <v>15</v>
      </c>
      <c r="E6" s="12" t="s">
        <v>16</v>
      </c>
      <c r="G6" s="12" t="s">
        <v>19</v>
      </c>
      <c r="H6" s="12" t="s">
        <v>20</v>
      </c>
      <c r="I6" s="12" t="s">
        <v>21</v>
      </c>
      <c r="J6" s="12" t="s">
        <v>22</v>
      </c>
      <c r="K6" s="12" t="s">
        <v>23</v>
      </c>
      <c r="L6" s="12" t="s">
        <v>24</v>
      </c>
      <c r="N6" s="12" t="s">
        <v>25</v>
      </c>
      <c r="O6" s="12" t="s">
        <v>26</v>
      </c>
      <c r="Q6" s="12" t="s">
        <v>27</v>
      </c>
      <c r="R6" s="12" t="s">
        <v>28</v>
      </c>
      <c r="S6" s="12" t="s">
        <v>29</v>
      </c>
      <c r="T6" s="12" t="s">
        <v>30</v>
      </c>
      <c r="U6" s="12" t="s">
        <v>31</v>
      </c>
      <c r="V6" s="12" t="s">
        <v>32</v>
      </c>
      <c r="W6" s="12" t="s">
        <v>33</v>
      </c>
      <c r="X6" s="12" t="s">
        <v>34</v>
      </c>
      <c r="Y6" s="12" t="s">
        <v>35</v>
      </c>
      <c r="Z6" s="12" t="s">
        <v>36</v>
      </c>
      <c r="AA6" s="12" t="s">
        <v>37</v>
      </c>
      <c r="AB6" s="12" t="s">
        <v>38</v>
      </c>
      <c r="AC6" s="12" t="s">
        <v>39</v>
      </c>
      <c r="AD6" s="12" t="s">
        <v>40</v>
      </c>
      <c r="AE6" s="12" t="s">
        <v>41</v>
      </c>
      <c r="AG6" s="12" t="s">
        <v>42</v>
      </c>
      <c r="AH6" s="12" t="s">
        <v>43</v>
      </c>
      <c r="AI6" s="12" t="s">
        <v>44</v>
      </c>
      <c r="AJ6" s="12" t="s">
        <v>45</v>
      </c>
      <c r="AK6" s="12" t="s">
        <v>46</v>
      </c>
      <c r="AL6" s="12" t="s">
        <v>47</v>
      </c>
      <c r="AN6" s="12" t="s">
        <v>48</v>
      </c>
      <c r="AO6" s="12" t="s">
        <v>49</v>
      </c>
      <c r="AP6" s="12" t="s">
        <v>50</v>
      </c>
      <c r="AR6" s="12" t="s">
        <v>51</v>
      </c>
      <c r="AS6" s="12" t="s">
        <v>52</v>
      </c>
      <c r="AT6" s="12" t="s">
        <v>53</v>
      </c>
      <c r="AV6" s="12" t="s">
        <v>51</v>
      </c>
      <c r="AW6" s="12" t="s">
        <v>52</v>
      </c>
      <c r="AX6" s="12" t="s">
        <v>53</v>
      </c>
      <c r="AZ6" s="12" t="s">
        <v>54</v>
      </c>
      <c r="BA6" s="12" t="s">
        <v>55</v>
      </c>
    </row>
    <row r="7" spans="2:53" ht="30" customHeight="1" x14ac:dyDescent="0.35">
      <c r="B7" s="10" t="s">
        <v>17</v>
      </c>
      <c r="C7" s="10">
        <v>2053</v>
      </c>
      <c r="D7" s="10">
        <v>938</v>
      </c>
      <c r="E7" s="10">
        <v>1112</v>
      </c>
      <c r="F7" s="10"/>
      <c r="G7" s="10">
        <v>192</v>
      </c>
      <c r="H7" s="10">
        <v>236</v>
      </c>
      <c r="I7" s="10">
        <v>325</v>
      </c>
      <c r="J7" s="10">
        <v>380</v>
      </c>
      <c r="K7" s="10">
        <v>348</v>
      </c>
      <c r="L7" s="10">
        <v>572</v>
      </c>
      <c r="M7" s="10"/>
      <c r="N7" s="10">
        <v>1161</v>
      </c>
      <c r="O7" s="10">
        <v>892</v>
      </c>
      <c r="P7" s="10"/>
      <c r="Q7" s="10">
        <v>175</v>
      </c>
      <c r="R7" s="10">
        <v>152</v>
      </c>
      <c r="S7" s="10">
        <v>180</v>
      </c>
      <c r="T7" s="10">
        <v>273</v>
      </c>
      <c r="U7" s="10">
        <v>217</v>
      </c>
      <c r="V7" s="10">
        <v>227</v>
      </c>
      <c r="W7" s="10">
        <v>175</v>
      </c>
      <c r="X7" s="10">
        <v>143</v>
      </c>
      <c r="Y7" s="10">
        <v>108</v>
      </c>
      <c r="Z7" s="10">
        <v>153</v>
      </c>
      <c r="AA7" s="10">
        <v>79</v>
      </c>
      <c r="AB7" s="10">
        <v>54</v>
      </c>
      <c r="AC7" s="10">
        <v>25</v>
      </c>
      <c r="AD7" s="10">
        <v>17</v>
      </c>
      <c r="AE7" s="10">
        <v>34</v>
      </c>
      <c r="AF7" s="10"/>
      <c r="AG7" s="10">
        <v>204</v>
      </c>
      <c r="AH7" s="10">
        <v>344</v>
      </c>
      <c r="AI7" s="10">
        <v>158</v>
      </c>
      <c r="AJ7" s="10">
        <v>186</v>
      </c>
      <c r="AK7" s="10">
        <v>197</v>
      </c>
      <c r="AL7" s="10">
        <v>511</v>
      </c>
      <c r="AM7" s="10"/>
      <c r="AN7" s="10">
        <v>571</v>
      </c>
      <c r="AO7" s="10">
        <v>447</v>
      </c>
      <c r="AP7" s="10">
        <v>778</v>
      </c>
      <c r="AQ7" s="10"/>
      <c r="AR7" s="10">
        <v>150</v>
      </c>
      <c r="AS7" s="10">
        <v>698</v>
      </c>
      <c r="AT7" s="10">
        <v>1093</v>
      </c>
      <c r="AU7" s="10"/>
      <c r="AV7" s="10">
        <v>166</v>
      </c>
      <c r="AW7" s="10">
        <v>999</v>
      </c>
      <c r="AX7" s="10">
        <v>770</v>
      </c>
      <c r="AY7" s="10"/>
      <c r="AZ7" s="10">
        <v>1177</v>
      </c>
      <c r="BA7" s="10">
        <v>876</v>
      </c>
    </row>
    <row r="8" spans="2:53" ht="30" customHeight="1" x14ac:dyDescent="0.35">
      <c r="B8" s="11" t="s">
        <v>18</v>
      </c>
      <c r="C8" s="11">
        <v>2053</v>
      </c>
      <c r="D8" s="11">
        <v>974</v>
      </c>
      <c r="E8" s="11">
        <v>1075</v>
      </c>
      <c r="F8" s="11"/>
      <c r="G8" s="11">
        <v>212</v>
      </c>
      <c r="H8" s="11">
        <v>302</v>
      </c>
      <c r="I8" s="11">
        <v>326</v>
      </c>
      <c r="J8" s="11">
        <v>348</v>
      </c>
      <c r="K8" s="11">
        <v>329</v>
      </c>
      <c r="L8" s="11">
        <v>535</v>
      </c>
      <c r="M8" s="11"/>
      <c r="N8" s="11">
        <v>815</v>
      </c>
      <c r="O8" s="11">
        <v>1238</v>
      </c>
      <c r="P8" s="11"/>
      <c r="Q8" s="11">
        <v>198</v>
      </c>
      <c r="R8" s="11">
        <v>168</v>
      </c>
      <c r="S8" s="11">
        <v>195</v>
      </c>
      <c r="T8" s="11">
        <v>305</v>
      </c>
      <c r="U8" s="11">
        <v>213</v>
      </c>
      <c r="V8" s="11">
        <v>216</v>
      </c>
      <c r="W8" s="11">
        <v>164</v>
      </c>
      <c r="X8" s="11">
        <v>141</v>
      </c>
      <c r="Y8" s="11">
        <v>99</v>
      </c>
      <c r="Z8" s="11">
        <v>138</v>
      </c>
      <c r="AA8" s="11">
        <v>69</v>
      </c>
      <c r="AB8" s="11">
        <v>45</v>
      </c>
      <c r="AC8" s="11">
        <v>22</v>
      </c>
      <c r="AD8" s="11">
        <v>15</v>
      </c>
      <c r="AE8" s="11">
        <v>27</v>
      </c>
      <c r="AF8" s="11"/>
      <c r="AG8" s="11">
        <v>192</v>
      </c>
      <c r="AH8" s="11">
        <v>330</v>
      </c>
      <c r="AI8" s="11">
        <v>179</v>
      </c>
      <c r="AJ8" s="11">
        <v>173</v>
      </c>
      <c r="AK8" s="11">
        <v>196</v>
      </c>
      <c r="AL8" s="11">
        <v>533</v>
      </c>
      <c r="AM8" s="11"/>
      <c r="AN8" s="11">
        <v>569</v>
      </c>
      <c r="AO8" s="11">
        <v>467</v>
      </c>
      <c r="AP8" s="11">
        <v>751</v>
      </c>
      <c r="AQ8" s="11"/>
      <c r="AR8" s="11">
        <v>162</v>
      </c>
      <c r="AS8" s="11">
        <v>689</v>
      </c>
      <c r="AT8" s="11">
        <v>1078</v>
      </c>
      <c r="AU8" s="11"/>
      <c r="AV8" s="11">
        <v>182</v>
      </c>
      <c r="AW8" s="11">
        <v>976</v>
      </c>
      <c r="AX8" s="11">
        <v>765</v>
      </c>
      <c r="AY8" s="11"/>
      <c r="AZ8" s="11">
        <v>1171</v>
      </c>
      <c r="BA8" s="11">
        <v>882</v>
      </c>
    </row>
    <row r="9" spans="2:53" x14ac:dyDescent="0.35">
      <c r="B9" s="18" t="s">
        <v>171</v>
      </c>
      <c r="C9" s="17">
        <v>0.489349349415861</v>
      </c>
      <c r="D9" s="17">
        <v>0.477855207568677</v>
      </c>
      <c r="E9" s="17">
        <v>0.49849897513838498</v>
      </c>
      <c r="F9" s="17"/>
      <c r="G9" s="17">
        <v>0.37590057412848699</v>
      </c>
      <c r="H9" s="17">
        <v>0.35906662583943399</v>
      </c>
      <c r="I9" s="17">
        <v>0.46823240599267202</v>
      </c>
      <c r="J9" s="17">
        <v>0.46533499270555401</v>
      </c>
      <c r="K9" s="17">
        <v>0.611200108556475</v>
      </c>
      <c r="L9" s="17">
        <v>0.56133420081923502</v>
      </c>
      <c r="M9" s="17"/>
      <c r="N9" s="17">
        <v>0.47492047565134998</v>
      </c>
      <c r="O9" s="17">
        <v>0.49884816384862601</v>
      </c>
      <c r="P9" s="17"/>
      <c r="Q9" s="17">
        <v>0.377791757530686</v>
      </c>
      <c r="R9" s="17">
        <v>0.51719167507854502</v>
      </c>
      <c r="S9" s="17">
        <v>0.49341634022179898</v>
      </c>
      <c r="T9" s="17">
        <v>0.49715000353487998</v>
      </c>
      <c r="U9" s="17">
        <v>0.53510928440276395</v>
      </c>
      <c r="V9" s="17">
        <v>0.51782215544618804</v>
      </c>
      <c r="W9" s="17">
        <v>0.47740279056188401</v>
      </c>
      <c r="X9" s="17">
        <v>0.45382535584109501</v>
      </c>
      <c r="Y9" s="17">
        <v>0.56341761551021796</v>
      </c>
      <c r="Z9" s="17">
        <v>0.47949398724158498</v>
      </c>
      <c r="AA9" s="17">
        <v>0.46999967495554801</v>
      </c>
      <c r="AB9" s="17">
        <v>0.42958602730152901</v>
      </c>
      <c r="AC9" s="17">
        <v>0.48890816176442797</v>
      </c>
      <c r="AD9" s="17">
        <v>0.53154077773644204</v>
      </c>
      <c r="AE9" s="17">
        <v>0.59014214406216603</v>
      </c>
      <c r="AF9" s="17"/>
      <c r="AG9" s="17">
        <v>0.53355194891553204</v>
      </c>
      <c r="AH9" s="17">
        <v>0.483201510659863</v>
      </c>
      <c r="AI9" s="17">
        <v>0.571320396147184</v>
      </c>
      <c r="AJ9" s="17">
        <v>0.54315232074528796</v>
      </c>
      <c r="AK9" s="17">
        <v>0.41494357960628703</v>
      </c>
      <c r="AL9" s="17">
        <v>0.51226213901222595</v>
      </c>
      <c r="AM9" s="17"/>
      <c r="AN9" s="17">
        <v>0.56850324243799599</v>
      </c>
      <c r="AO9" s="17">
        <v>0.440623801585039</v>
      </c>
      <c r="AP9" s="17">
        <v>0.48935601991250499</v>
      </c>
      <c r="AQ9" s="17"/>
      <c r="AR9" s="17">
        <v>0.42939123725297101</v>
      </c>
      <c r="AS9" s="17">
        <v>0.44697125291947798</v>
      </c>
      <c r="AT9" s="17">
        <v>0.55955387219117703</v>
      </c>
      <c r="AU9" s="17"/>
      <c r="AV9" s="17">
        <v>0.53780844222350899</v>
      </c>
      <c r="AW9" s="17">
        <v>0.49861031851305798</v>
      </c>
      <c r="AX9" s="17">
        <v>0.51076132585273404</v>
      </c>
      <c r="AY9" s="17"/>
      <c r="AZ9" s="17">
        <v>0.51671413068792105</v>
      </c>
      <c r="BA9" s="17">
        <v>0.453039800735624</v>
      </c>
    </row>
    <row r="10" spans="2:53" x14ac:dyDescent="0.35">
      <c r="B10" s="18" t="s">
        <v>172</v>
      </c>
      <c r="C10" s="17">
        <v>0.29221520065849699</v>
      </c>
      <c r="D10" s="17">
        <v>0.29424063718417098</v>
      </c>
      <c r="E10" s="17">
        <v>0.29086275893050301</v>
      </c>
      <c r="F10" s="17"/>
      <c r="G10" s="17">
        <v>0.27788957353312799</v>
      </c>
      <c r="H10" s="17">
        <v>0.33614700870375402</v>
      </c>
      <c r="I10" s="17">
        <v>0.281956824124592</v>
      </c>
      <c r="J10" s="17">
        <v>0.30959421153390598</v>
      </c>
      <c r="K10" s="17">
        <v>0.23151649788943801</v>
      </c>
      <c r="L10" s="17">
        <v>0.30537919046068102</v>
      </c>
      <c r="M10" s="17"/>
      <c r="N10" s="17">
        <v>0.323876624600765</v>
      </c>
      <c r="O10" s="17">
        <v>0.27137185587545398</v>
      </c>
      <c r="P10" s="17"/>
      <c r="Q10" s="17">
        <v>0.24252405973199301</v>
      </c>
      <c r="R10" s="17">
        <v>0.27656094079729299</v>
      </c>
      <c r="S10" s="17">
        <v>0.232708235661366</v>
      </c>
      <c r="T10" s="17">
        <v>0.283382881218112</v>
      </c>
      <c r="U10" s="17">
        <v>0.28977053207366199</v>
      </c>
      <c r="V10" s="17">
        <v>0.28938552860203798</v>
      </c>
      <c r="W10" s="17">
        <v>0.33674169174084401</v>
      </c>
      <c r="X10" s="17">
        <v>0.32127852776527399</v>
      </c>
      <c r="Y10" s="17">
        <v>0.30103679949411899</v>
      </c>
      <c r="Z10" s="17">
        <v>0.30265734449116899</v>
      </c>
      <c r="AA10" s="17">
        <v>0.39560916712936101</v>
      </c>
      <c r="AB10" s="17">
        <v>0.43123747799434797</v>
      </c>
      <c r="AC10" s="17">
        <v>0.43806730142767097</v>
      </c>
      <c r="AD10" s="17">
        <v>0.36450147114191001</v>
      </c>
      <c r="AE10" s="17">
        <v>0.21880315443200499</v>
      </c>
      <c r="AF10" s="17"/>
      <c r="AG10" s="17">
        <v>0.34117867484251602</v>
      </c>
      <c r="AH10" s="17">
        <v>0.30973164915755003</v>
      </c>
      <c r="AI10" s="17">
        <v>0.28381947974938798</v>
      </c>
      <c r="AJ10" s="17">
        <v>0.23787823639362801</v>
      </c>
      <c r="AK10" s="17">
        <v>0.37719247388844601</v>
      </c>
      <c r="AL10" s="17">
        <v>0.25138432906527403</v>
      </c>
      <c r="AM10" s="17"/>
      <c r="AN10" s="17">
        <v>0.29062617094790999</v>
      </c>
      <c r="AO10" s="17">
        <v>0.301672791986698</v>
      </c>
      <c r="AP10" s="17">
        <v>0.310049226112733</v>
      </c>
      <c r="AQ10" s="17"/>
      <c r="AR10" s="17">
        <v>0.32557753724159799</v>
      </c>
      <c r="AS10" s="17">
        <v>0.39057198074032501</v>
      </c>
      <c r="AT10" s="17">
        <v>0.23133408112248899</v>
      </c>
      <c r="AU10" s="17"/>
      <c r="AV10" s="17">
        <v>0.28034034399205299</v>
      </c>
      <c r="AW10" s="17">
        <v>0.34098641078654401</v>
      </c>
      <c r="AX10" s="17">
        <v>0.25354237593126999</v>
      </c>
      <c r="AY10" s="17"/>
      <c r="AZ10" s="17">
        <v>0.29670976516769498</v>
      </c>
      <c r="BA10" s="17">
        <v>0.28625149105597197</v>
      </c>
    </row>
    <row r="11" spans="2:53" x14ac:dyDescent="0.35">
      <c r="B11" s="18" t="s">
        <v>113</v>
      </c>
      <c r="C11" s="17">
        <v>0.12305671396569</v>
      </c>
      <c r="D11" s="17">
        <v>0.13658222091588901</v>
      </c>
      <c r="E11" s="17">
        <v>0.111243151086711</v>
      </c>
      <c r="F11" s="17"/>
      <c r="G11" s="17">
        <v>0.17933997165819901</v>
      </c>
      <c r="H11" s="17">
        <v>0.166024173224013</v>
      </c>
      <c r="I11" s="17">
        <v>0.166177982699104</v>
      </c>
      <c r="J11" s="17">
        <v>0.13525025201381599</v>
      </c>
      <c r="K11" s="17">
        <v>7.0669997365492607E-2</v>
      </c>
      <c r="L11" s="17">
        <v>7.45751529542623E-2</v>
      </c>
      <c r="M11" s="17"/>
      <c r="N11" s="17">
        <v>0.11757935362134</v>
      </c>
      <c r="O11" s="17">
        <v>0.12666256916558299</v>
      </c>
      <c r="P11" s="17"/>
      <c r="Q11" s="17">
        <v>0.172043220978085</v>
      </c>
      <c r="R11" s="17">
        <v>0.14579927371697701</v>
      </c>
      <c r="S11" s="17">
        <v>0.127653331611214</v>
      </c>
      <c r="T11" s="17">
        <v>0.14230607777590401</v>
      </c>
      <c r="U11" s="17">
        <v>9.50488681366011E-2</v>
      </c>
      <c r="V11" s="17">
        <v>0.10925861600910999</v>
      </c>
      <c r="W11" s="17">
        <v>0.111741017541463</v>
      </c>
      <c r="X11" s="17">
        <v>0.13197055117042</v>
      </c>
      <c r="Y11" s="17">
        <v>9.4682942978085105E-2</v>
      </c>
      <c r="Z11" s="17">
        <v>0.10272843741377299</v>
      </c>
      <c r="AA11" s="17">
        <v>0.125532234023883</v>
      </c>
      <c r="AB11" s="17">
        <v>5.6000923458967802E-2</v>
      </c>
      <c r="AC11" s="17">
        <v>3.1628795218575201E-2</v>
      </c>
      <c r="AD11" s="17">
        <v>0</v>
      </c>
      <c r="AE11" s="17">
        <v>0.14073765194999599</v>
      </c>
      <c r="AF11" s="17"/>
      <c r="AG11" s="17">
        <v>9.3631978229015103E-2</v>
      </c>
      <c r="AH11" s="17">
        <v>0.13228603150642201</v>
      </c>
      <c r="AI11" s="17">
        <v>7.70494257895427E-2</v>
      </c>
      <c r="AJ11" s="17">
        <v>0.118441555347719</v>
      </c>
      <c r="AK11" s="17">
        <v>9.0232162698406698E-2</v>
      </c>
      <c r="AL11" s="17">
        <v>0.13047104067597701</v>
      </c>
      <c r="AM11" s="17"/>
      <c r="AN11" s="17">
        <v>7.7031951653103697E-2</v>
      </c>
      <c r="AO11" s="17">
        <v>0.17669274973728299</v>
      </c>
      <c r="AP11" s="17">
        <v>0.10638609919893401</v>
      </c>
      <c r="AQ11" s="17"/>
      <c r="AR11" s="17">
        <v>0.127749928796274</v>
      </c>
      <c r="AS11" s="17">
        <v>0.10761586371486399</v>
      </c>
      <c r="AT11" s="17">
        <v>0.119029450510389</v>
      </c>
      <c r="AU11" s="17"/>
      <c r="AV11" s="17">
        <v>8.2658429395209995E-2</v>
      </c>
      <c r="AW11" s="17">
        <v>9.81869720977704E-2</v>
      </c>
      <c r="AX11" s="17">
        <v>0.13444760825323401</v>
      </c>
      <c r="AY11" s="17"/>
      <c r="AZ11" s="17">
        <v>0.112091038695237</v>
      </c>
      <c r="BA11" s="17">
        <v>0.13760675608317099</v>
      </c>
    </row>
    <row r="12" spans="2:53" x14ac:dyDescent="0.35">
      <c r="B12" s="18" t="s">
        <v>173</v>
      </c>
      <c r="C12" s="17">
        <v>3.92419164542437E-2</v>
      </c>
      <c r="D12" s="17">
        <v>4.58370657170473E-2</v>
      </c>
      <c r="E12" s="17">
        <v>3.3407283406412601E-2</v>
      </c>
      <c r="F12" s="17"/>
      <c r="G12" s="17">
        <v>8.6923420267275606E-2</v>
      </c>
      <c r="H12" s="17">
        <v>7.0434061875818105E-2</v>
      </c>
      <c r="I12" s="17">
        <v>4.1697867949462397E-2</v>
      </c>
      <c r="J12" s="17">
        <v>2.9850014667504102E-2</v>
      </c>
      <c r="K12" s="17">
        <v>2.2423410594131301E-2</v>
      </c>
      <c r="L12" s="17">
        <v>1.7708165980152301E-2</v>
      </c>
      <c r="M12" s="17"/>
      <c r="N12" s="17">
        <v>3.6076053323265002E-2</v>
      </c>
      <c r="O12" s="17">
        <v>4.1326067088000198E-2</v>
      </c>
      <c r="P12" s="17"/>
      <c r="Q12" s="17">
        <v>6.8120555722691795E-2</v>
      </c>
      <c r="R12" s="17">
        <v>2.99630338270973E-2</v>
      </c>
      <c r="S12" s="17">
        <v>5.3687229073206E-2</v>
      </c>
      <c r="T12" s="17">
        <v>2.14629035691308E-2</v>
      </c>
      <c r="U12" s="17">
        <v>2.8966024015696399E-2</v>
      </c>
      <c r="V12" s="17">
        <v>2.7672514031909099E-2</v>
      </c>
      <c r="W12" s="17">
        <v>4.8226507314198801E-2</v>
      </c>
      <c r="X12" s="17">
        <v>5.5836157016804E-2</v>
      </c>
      <c r="Y12" s="17">
        <v>5.7879720739435802E-3</v>
      </c>
      <c r="Z12" s="17">
        <v>8.1229286981770593E-2</v>
      </c>
      <c r="AA12" s="17">
        <v>0</v>
      </c>
      <c r="AB12" s="17">
        <v>5.29567061699713E-2</v>
      </c>
      <c r="AC12" s="17">
        <v>4.1395741589326199E-2</v>
      </c>
      <c r="AD12" s="17">
        <v>0</v>
      </c>
      <c r="AE12" s="17">
        <v>2.5865310370015202E-2</v>
      </c>
      <c r="AF12" s="17"/>
      <c r="AG12" s="17">
        <v>2.5645203705468401E-2</v>
      </c>
      <c r="AH12" s="17">
        <v>4.2046119553181702E-2</v>
      </c>
      <c r="AI12" s="17">
        <v>3.2050949859326702E-2</v>
      </c>
      <c r="AJ12" s="17">
        <v>3.75055994510229E-2</v>
      </c>
      <c r="AK12" s="17">
        <v>5.17487905047316E-2</v>
      </c>
      <c r="AL12" s="17">
        <v>3.2771587721157E-2</v>
      </c>
      <c r="AM12" s="17"/>
      <c r="AN12" s="17">
        <v>2.2702999266038699E-2</v>
      </c>
      <c r="AO12" s="17">
        <v>4.1514169589737998E-2</v>
      </c>
      <c r="AP12" s="17">
        <v>5.3324076429329202E-2</v>
      </c>
      <c r="AQ12" s="17"/>
      <c r="AR12" s="17">
        <v>6.4971643741514998E-2</v>
      </c>
      <c r="AS12" s="17">
        <v>2.96724079171003E-2</v>
      </c>
      <c r="AT12" s="17">
        <v>4.40095246381558E-2</v>
      </c>
      <c r="AU12" s="17"/>
      <c r="AV12" s="17">
        <v>6.4783398680965498E-2</v>
      </c>
      <c r="AW12" s="17">
        <v>3.2907743501760602E-2</v>
      </c>
      <c r="AX12" s="17">
        <v>4.7906680153207003E-2</v>
      </c>
      <c r="AY12" s="17"/>
      <c r="AZ12" s="17">
        <v>4.2248068476091603E-2</v>
      </c>
      <c r="BA12" s="17">
        <v>3.5253138978104302E-2</v>
      </c>
    </row>
    <row r="13" spans="2:53" x14ac:dyDescent="0.35">
      <c r="B13" s="18" t="s">
        <v>174</v>
      </c>
      <c r="C13" s="17">
        <v>2.59530910602217E-2</v>
      </c>
      <c r="D13" s="17">
        <v>2.4514845956810399E-2</v>
      </c>
      <c r="E13" s="17">
        <v>2.7348893991338E-2</v>
      </c>
      <c r="F13" s="17"/>
      <c r="G13" s="17">
        <v>2.8627689493784001E-2</v>
      </c>
      <c r="H13" s="17">
        <v>4.4344233339972401E-2</v>
      </c>
      <c r="I13" s="17">
        <v>1.90054246684403E-2</v>
      </c>
      <c r="J13" s="17">
        <v>3.0352624504159501E-2</v>
      </c>
      <c r="K13" s="17">
        <v>2.7123808015526801E-2</v>
      </c>
      <c r="L13" s="17">
        <v>1.51503572076498E-2</v>
      </c>
      <c r="M13" s="17"/>
      <c r="N13" s="17">
        <v>2.47297303055917E-2</v>
      </c>
      <c r="O13" s="17">
        <v>2.67584537643531E-2</v>
      </c>
      <c r="P13" s="17"/>
      <c r="Q13" s="17">
        <v>3.9173182407446001E-2</v>
      </c>
      <c r="R13" s="17">
        <v>1.50429066356656E-2</v>
      </c>
      <c r="S13" s="17">
        <v>4.4475984136648203E-2</v>
      </c>
      <c r="T13" s="17">
        <v>3.6168924168495903E-2</v>
      </c>
      <c r="U13" s="17">
        <v>2.7389733106946802E-2</v>
      </c>
      <c r="V13" s="17">
        <v>2.63038643397208E-2</v>
      </c>
      <c r="W13" s="17">
        <v>8.0862461248420205E-3</v>
      </c>
      <c r="X13" s="17">
        <v>1.0400616957774301E-2</v>
      </c>
      <c r="Y13" s="17">
        <v>2.9655704126641001E-2</v>
      </c>
      <c r="Z13" s="17">
        <v>1.84141839891683E-2</v>
      </c>
      <c r="AA13" s="17">
        <v>8.8589238912082698E-3</v>
      </c>
      <c r="AB13" s="17">
        <v>3.0218865075183701E-2</v>
      </c>
      <c r="AC13" s="17">
        <v>0</v>
      </c>
      <c r="AD13" s="17">
        <v>0.103957751121647</v>
      </c>
      <c r="AE13" s="17">
        <v>0</v>
      </c>
      <c r="AF13" s="17"/>
      <c r="AG13" s="17">
        <v>5.9921943074687702E-3</v>
      </c>
      <c r="AH13" s="17">
        <v>1.8845330933195702E-2</v>
      </c>
      <c r="AI13" s="17">
        <v>2.02112685749181E-2</v>
      </c>
      <c r="AJ13" s="17">
        <v>2.1412047323977501E-2</v>
      </c>
      <c r="AK13" s="17">
        <v>4.9416530232698999E-2</v>
      </c>
      <c r="AL13" s="17">
        <v>3.2633997679767601E-2</v>
      </c>
      <c r="AM13" s="17"/>
      <c r="AN13" s="17">
        <v>1.93485829208755E-2</v>
      </c>
      <c r="AO13" s="17">
        <v>1.86805181383486E-2</v>
      </c>
      <c r="AP13" s="17">
        <v>2.8047078524414001E-2</v>
      </c>
      <c r="AQ13" s="17"/>
      <c r="AR13" s="17">
        <v>3.5323735814710301E-2</v>
      </c>
      <c r="AS13" s="17">
        <v>1.34953267731166E-2</v>
      </c>
      <c r="AT13" s="17">
        <v>3.1453870932667501E-2</v>
      </c>
      <c r="AU13" s="17"/>
      <c r="AV13" s="17">
        <v>2.2408512899396198E-2</v>
      </c>
      <c r="AW13" s="17">
        <v>1.5879373178624499E-2</v>
      </c>
      <c r="AX13" s="17">
        <v>3.8146439533664998E-2</v>
      </c>
      <c r="AY13" s="17"/>
      <c r="AZ13" s="17">
        <v>2.2954573332497698E-2</v>
      </c>
      <c r="BA13" s="17">
        <v>2.993173880898E-2</v>
      </c>
    </row>
    <row r="14" spans="2:53" x14ac:dyDescent="0.35">
      <c r="B14" s="18" t="s">
        <v>130</v>
      </c>
      <c r="C14" s="19">
        <v>3.01837284454873E-2</v>
      </c>
      <c r="D14" s="19">
        <v>2.0970022657405399E-2</v>
      </c>
      <c r="E14" s="19">
        <v>3.8638937446650597E-2</v>
      </c>
      <c r="F14" s="19"/>
      <c r="G14" s="19">
        <v>5.1318770919126601E-2</v>
      </c>
      <c r="H14" s="19">
        <v>2.3983897017009499E-2</v>
      </c>
      <c r="I14" s="19">
        <v>2.2929494565728702E-2</v>
      </c>
      <c r="J14" s="19">
        <v>2.9617904575059101E-2</v>
      </c>
      <c r="K14" s="19">
        <v>3.7066177578936398E-2</v>
      </c>
      <c r="L14" s="19">
        <v>2.5852932578018999E-2</v>
      </c>
      <c r="M14" s="19"/>
      <c r="N14" s="19">
        <v>2.2817762497688299E-2</v>
      </c>
      <c r="O14" s="19">
        <v>3.5032890257984499E-2</v>
      </c>
      <c r="P14" s="19"/>
      <c r="Q14" s="19">
        <v>0.100347223629098</v>
      </c>
      <c r="R14" s="19">
        <v>1.5442169944421401E-2</v>
      </c>
      <c r="S14" s="19">
        <v>4.8058879295767298E-2</v>
      </c>
      <c r="T14" s="19">
        <v>1.95292097334764E-2</v>
      </c>
      <c r="U14" s="19">
        <v>2.37155582643294E-2</v>
      </c>
      <c r="V14" s="19">
        <v>2.9557321571033902E-2</v>
      </c>
      <c r="W14" s="19">
        <v>1.7801746716767802E-2</v>
      </c>
      <c r="X14" s="19">
        <v>2.6688791248632601E-2</v>
      </c>
      <c r="Y14" s="19">
        <v>5.4189658169933102E-3</v>
      </c>
      <c r="Z14" s="19">
        <v>1.5476759882534601E-2</v>
      </c>
      <c r="AA14" s="19">
        <v>0</v>
      </c>
      <c r="AB14" s="19">
        <v>0</v>
      </c>
      <c r="AC14" s="19">
        <v>0</v>
      </c>
      <c r="AD14" s="19">
        <v>0</v>
      </c>
      <c r="AE14" s="19">
        <v>2.4451739185818101E-2</v>
      </c>
      <c r="AF14" s="19"/>
      <c r="AG14" s="19">
        <v>0</v>
      </c>
      <c r="AH14" s="19">
        <v>1.3889358189787201E-2</v>
      </c>
      <c r="AI14" s="19">
        <v>1.55484798796406E-2</v>
      </c>
      <c r="AJ14" s="19">
        <v>4.1610240738364598E-2</v>
      </c>
      <c r="AK14" s="19">
        <v>1.64664630694294E-2</v>
      </c>
      <c r="AL14" s="19">
        <v>4.0476905845597697E-2</v>
      </c>
      <c r="AM14" s="19"/>
      <c r="AN14" s="19">
        <v>2.1787052774075999E-2</v>
      </c>
      <c r="AO14" s="19">
        <v>2.0815968962892201E-2</v>
      </c>
      <c r="AP14" s="19">
        <v>1.28374998220854E-2</v>
      </c>
      <c r="AQ14" s="19"/>
      <c r="AR14" s="19">
        <v>1.6985917152931299E-2</v>
      </c>
      <c r="AS14" s="19">
        <v>1.1673167935115801E-2</v>
      </c>
      <c r="AT14" s="19">
        <v>1.4619200605121599E-2</v>
      </c>
      <c r="AU14" s="19"/>
      <c r="AV14" s="19">
        <v>1.2000872808866501E-2</v>
      </c>
      <c r="AW14" s="19">
        <v>1.3429181922242499E-2</v>
      </c>
      <c r="AX14" s="19">
        <v>1.519557027589E-2</v>
      </c>
      <c r="AY14" s="19"/>
      <c r="AZ14" s="19">
        <v>9.2824236405575095E-3</v>
      </c>
      <c r="BA14" s="19">
        <v>5.7917074338148099E-2</v>
      </c>
    </row>
    <row r="15" spans="2:53" x14ac:dyDescent="0.35">
      <c r="B15" s="16"/>
    </row>
    <row r="16" spans="2:53" x14ac:dyDescent="0.35">
      <c r="B16" t="s">
        <v>87</v>
      </c>
    </row>
    <row r="17" spans="2:2" x14ac:dyDescent="0.35">
      <c r="B17" t="s">
        <v>88</v>
      </c>
    </row>
    <row r="19" spans="2:2" x14ac:dyDescent="0.35">
      <c r="B19" s="8" t="str">
        <f>HYPERLINK("#'Contents'!A1", "Return to Contents")</f>
        <v>Return to Contents</v>
      </c>
    </row>
  </sheetData>
  <mergeCells count="10">
    <mergeCell ref="AN5:AP5"/>
    <mergeCell ref="AR5:AT5"/>
    <mergeCell ref="AV5:AX5"/>
    <mergeCell ref="AZ5:BA5"/>
    <mergeCell ref="D2:AT2"/>
    <mergeCell ref="D5:E5"/>
    <mergeCell ref="G5:L5"/>
    <mergeCell ref="N5:O5"/>
    <mergeCell ref="Q5:AE5"/>
    <mergeCell ref="AG5:AL5"/>
  </mergeCells>
  <pageMargins left="0.7" right="0.7" top="0.75" bottom="0.75" header="0.3" footer="0.3"/>
  <pageSetup paperSize="9" orientation="portrait" horizontalDpi="300" verticalDpi="300"/>
  <drawing r:id="rId1"/>
</worksheet>
</file>

<file path=xl/worksheets/sheet4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000-000000000000}">
  <dimension ref="B2:BA19"/>
  <sheetViews>
    <sheetView showGridLines="0" workbookViewId="0">
      <pane xSplit="2" topLeftCell="W1" activePane="topRight" state="frozen"/>
      <selection activeCell="B19" sqref="B19"/>
      <selection pane="topRight" activeCell="AH12" sqref="AH12"/>
    </sheetView>
  </sheetViews>
  <sheetFormatPr defaultColWidth="11.54296875" defaultRowHeight="14.5" x14ac:dyDescent="0.35"/>
  <cols>
    <col min="2" max="2" width="25.6328125" customWidth="1"/>
    <col min="3" max="5" width="10.6328125" customWidth="1"/>
    <col min="6" max="6" width="2.1796875" customWidth="1"/>
    <col min="7" max="12" width="10.6328125" customWidth="1"/>
    <col min="13" max="13" width="2.1796875" customWidth="1"/>
    <col min="14" max="15" width="10.6328125" customWidth="1"/>
    <col min="16" max="16" width="2.1796875" customWidth="1"/>
    <col min="17" max="31" width="10.6328125" customWidth="1"/>
    <col min="32" max="32" width="2.1796875" customWidth="1"/>
    <col min="33" max="38" width="10.6328125" customWidth="1"/>
    <col min="39" max="39" width="2.1796875" customWidth="1"/>
    <col min="40" max="42" width="10.6328125" customWidth="1"/>
    <col min="43" max="43" width="2.1796875" customWidth="1"/>
    <col min="44" max="46" width="10.6328125" customWidth="1"/>
    <col min="47" max="47" width="2.1796875" customWidth="1"/>
    <col min="48" max="50" width="10.6328125" customWidth="1"/>
    <col min="51" max="51" width="2.1796875" customWidth="1"/>
    <col min="52" max="53" width="10.6328125" customWidth="1"/>
    <col min="54" max="54" width="2.1796875" customWidth="1"/>
  </cols>
  <sheetData>
    <row r="2" spans="2:53" ht="40" customHeight="1" x14ac:dyDescent="0.35">
      <c r="D2" s="28" t="s">
        <v>209</v>
      </c>
      <c r="E2" s="24"/>
      <c r="F2" s="24"/>
      <c r="G2" s="24"/>
      <c r="H2" s="24"/>
      <c r="I2" s="24"/>
      <c r="J2" s="24"/>
      <c r="K2" s="24"/>
      <c r="L2" s="24"/>
      <c r="M2" s="24"/>
      <c r="N2" s="24"/>
      <c r="O2" s="24"/>
      <c r="P2" s="24"/>
      <c r="Q2" s="24"/>
      <c r="R2" s="24"/>
      <c r="S2" s="24"/>
      <c r="T2" s="24"/>
      <c r="U2" s="24"/>
      <c r="V2" s="24"/>
      <c r="W2" s="24"/>
      <c r="X2" s="24"/>
      <c r="Y2" s="24"/>
      <c r="Z2" s="24"/>
      <c r="AA2" s="24"/>
      <c r="AB2" s="24"/>
      <c r="AC2" s="24"/>
      <c r="AD2" s="24"/>
      <c r="AE2" s="24"/>
      <c r="AF2" s="24"/>
      <c r="AG2" s="24"/>
      <c r="AH2" s="24"/>
      <c r="AI2" s="24"/>
      <c r="AJ2" s="24"/>
      <c r="AK2" s="24"/>
      <c r="AL2" s="24"/>
      <c r="AM2" s="24"/>
      <c r="AN2" s="24"/>
      <c r="AO2" s="24"/>
      <c r="AP2" s="24"/>
      <c r="AQ2" s="24"/>
      <c r="AR2" s="24"/>
      <c r="AS2" s="24"/>
      <c r="AT2" s="24"/>
    </row>
    <row r="5" spans="2:53" ht="30" customHeight="1" x14ac:dyDescent="0.35">
      <c r="B5" s="15"/>
      <c r="C5" s="15"/>
      <c r="D5" s="27" t="s">
        <v>56</v>
      </c>
      <c r="E5" s="27"/>
      <c r="F5" s="15"/>
      <c r="G5" s="27" t="s">
        <v>57</v>
      </c>
      <c r="H5" s="27"/>
      <c r="I5" s="27"/>
      <c r="J5" s="27"/>
      <c r="K5" s="27"/>
      <c r="L5" s="27"/>
      <c r="M5" s="15"/>
      <c r="N5" s="27" t="s">
        <v>58</v>
      </c>
      <c r="O5" s="27"/>
      <c r="P5" s="15"/>
      <c r="Q5" s="27" t="s">
        <v>59</v>
      </c>
      <c r="R5" s="27"/>
      <c r="S5" s="27"/>
      <c r="T5" s="27"/>
      <c r="U5" s="27"/>
      <c r="V5" s="27"/>
      <c r="W5" s="27"/>
      <c r="X5" s="27"/>
      <c r="Y5" s="27"/>
      <c r="Z5" s="27"/>
      <c r="AA5" s="27"/>
      <c r="AB5" s="27"/>
      <c r="AC5" s="27"/>
      <c r="AD5" s="27"/>
      <c r="AE5" s="27"/>
      <c r="AF5" s="15"/>
      <c r="AG5" s="27" t="s">
        <v>60</v>
      </c>
      <c r="AH5" s="27"/>
      <c r="AI5" s="27"/>
      <c r="AJ5" s="27"/>
      <c r="AK5" s="27"/>
      <c r="AL5" s="27"/>
      <c r="AM5" s="15"/>
      <c r="AN5" s="27" t="s">
        <v>61</v>
      </c>
      <c r="AO5" s="27"/>
      <c r="AP5" s="27"/>
      <c r="AQ5" s="15"/>
      <c r="AR5" s="27" t="s">
        <v>62</v>
      </c>
      <c r="AS5" s="27"/>
      <c r="AT5" s="27"/>
      <c r="AU5" s="15"/>
      <c r="AV5" s="27" t="s">
        <v>63</v>
      </c>
      <c r="AW5" s="27"/>
      <c r="AX5" s="27"/>
      <c r="AY5" s="15"/>
      <c r="AZ5" s="27" t="s">
        <v>64</v>
      </c>
      <c r="BA5" s="27"/>
    </row>
    <row r="6" spans="2:53" ht="33" customHeight="1" x14ac:dyDescent="0.35">
      <c r="B6" t="s">
        <v>13</v>
      </c>
      <c r="C6" s="9" t="s">
        <v>14</v>
      </c>
      <c r="D6" s="12" t="s">
        <v>15</v>
      </c>
      <c r="E6" s="12" t="s">
        <v>16</v>
      </c>
      <c r="G6" s="12" t="s">
        <v>19</v>
      </c>
      <c r="H6" s="12" t="s">
        <v>20</v>
      </c>
      <c r="I6" s="12" t="s">
        <v>21</v>
      </c>
      <c r="J6" s="12" t="s">
        <v>22</v>
      </c>
      <c r="K6" s="12" t="s">
        <v>23</v>
      </c>
      <c r="L6" s="12" t="s">
        <v>24</v>
      </c>
      <c r="N6" s="12" t="s">
        <v>25</v>
      </c>
      <c r="O6" s="12" t="s">
        <v>26</v>
      </c>
      <c r="Q6" s="12" t="s">
        <v>27</v>
      </c>
      <c r="R6" s="12" t="s">
        <v>28</v>
      </c>
      <c r="S6" s="12" t="s">
        <v>29</v>
      </c>
      <c r="T6" s="12" t="s">
        <v>30</v>
      </c>
      <c r="U6" s="12" t="s">
        <v>31</v>
      </c>
      <c r="V6" s="12" t="s">
        <v>32</v>
      </c>
      <c r="W6" s="12" t="s">
        <v>33</v>
      </c>
      <c r="X6" s="12" t="s">
        <v>34</v>
      </c>
      <c r="Y6" s="12" t="s">
        <v>35</v>
      </c>
      <c r="Z6" s="12" t="s">
        <v>36</v>
      </c>
      <c r="AA6" s="12" t="s">
        <v>37</v>
      </c>
      <c r="AB6" s="12" t="s">
        <v>38</v>
      </c>
      <c r="AC6" s="12" t="s">
        <v>39</v>
      </c>
      <c r="AD6" s="12" t="s">
        <v>40</v>
      </c>
      <c r="AE6" s="12" t="s">
        <v>41</v>
      </c>
      <c r="AG6" s="12" t="s">
        <v>42</v>
      </c>
      <c r="AH6" s="12" t="s">
        <v>43</v>
      </c>
      <c r="AI6" s="12" t="s">
        <v>44</v>
      </c>
      <c r="AJ6" s="12" t="s">
        <v>45</v>
      </c>
      <c r="AK6" s="12" t="s">
        <v>46</v>
      </c>
      <c r="AL6" s="12" t="s">
        <v>47</v>
      </c>
      <c r="AN6" s="12" t="s">
        <v>48</v>
      </c>
      <c r="AO6" s="12" t="s">
        <v>49</v>
      </c>
      <c r="AP6" s="12" t="s">
        <v>50</v>
      </c>
      <c r="AR6" s="12" t="s">
        <v>51</v>
      </c>
      <c r="AS6" s="12" t="s">
        <v>52</v>
      </c>
      <c r="AT6" s="12" t="s">
        <v>53</v>
      </c>
      <c r="AV6" s="12" t="s">
        <v>51</v>
      </c>
      <c r="AW6" s="12" t="s">
        <v>52</v>
      </c>
      <c r="AX6" s="12" t="s">
        <v>53</v>
      </c>
      <c r="AZ6" s="12" t="s">
        <v>54</v>
      </c>
      <c r="BA6" s="12" t="s">
        <v>55</v>
      </c>
    </row>
    <row r="7" spans="2:53" ht="30" customHeight="1" x14ac:dyDescent="0.35">
      <c r="B7" s="10" t="s">
        <v>17</v>
      </c>
      <c r="C7" s="10">
        <v>2053</v>
      </c>
      <c r="D7" s="10">
        <v>938</v>
      </c>
      <c r="E7" s="10">
        <v>1112</v>
      </c>
      <c r="F7" s="10"/>
      <c r="G7" s="10">
        <v>192</v>
      </c>
      <c r="H7" s="10">
        <v>236</v>
      </c>
      <c r="I7" s="10">
        <v>325</v>
      </c>
      <c r="J7" s="10">
        <v>380</v>
      </c>
      <c r="K7" s="10">
        <v>348</v>
      </c>
      <c r="L7" s="10">
        <v>572</v>
      </c>
      <c r="M7" s="10"/>
      <c r="N7" s="10">
        <v>1161</v>
      </c>
      <c r="O7" s="10">
        <v>892</v>
      </c>
      <c r="P7" s="10"/>
      <c r="Q7" s="10">
        <v>175</v>
      </c>
      <c r="R7" s="10">
        <v>152</v>
      </c>
      <c r="S7" s="10">
        <v>180</v>
      </c>
      <c r="T7" s="10">
        <v>273</v>
      </c>
      <c r="U7" s="10">
        <v>217</v>
      </c>
      <c r="V7" s="10">
        <v>227</v>
      </c>
      <c r="W7" s="10">
        <v>175</v>
      </c>
      <c r="X7" s="10">
        <v>143</v>
      </c>
      <c r="Y7" s="10">
        <v>108</v>
      </c>
      <c r="Z7" s="10">
        <v>153</v>
      </c>
      <c r="AA7" s="10">
        <v>79</v>
      </c>
      <c r="AB7" s="10">
        <v>54</v>
      </c>
      <c r="AC7" s="10">
        <v>25</v>
      </c>
      <c r="AD7" s="10">
        <v>17</v>
      </c>
      <c r="AE7" s="10">
        <v>34</v>
      </c>
      <c r="AF7" s="10"/>
      <c r="AG7" s="10">
        <v>204</v>
      </c>
      <c r="AH7" s="10">
        <v>344</v>
      </c>
      <c r="AI7" s="10">
        <v>158</v>
      </c>
      <c r="AJ7" s="10">
        <v>186</v>
      </c>
      <c r="AK7" s="10">
        <v>197</v>
      </c>
      <c r="AL7" s="10">
        <v>511</v>
      </c>
      <c r="AM7" s="10"/>
      <c r="AN7" s="10">
        <v>571</v>
      </c>
      <c r="AO7" s="10">
        <v>447</v>
      </c>
      <c r="AP7" s="10">
        <v>778</v>
      </c>
      <c r="AQ7" s="10"/>
      <c r="AR7" s="10">
        <v>150</v>
      </c>
      <c r="AS7" s="10">
        <v>698</v>
      </c>
      <c r="AT7" s="10">
        <v>1093</v>
      </c>
      <c r="AU7" s="10"/>
      <c r="AV7" s="10">
        <v>166</v>
      </c>
      <c r="AW7" s="10">
        <v>999</v>
      </c>
      <c r="AX7" s="10">
        <v>770</v>
      </c>
      <c r="AY7" s="10"/>
      <c r="AZ7" s="10">
        <v>1177</v>
      </c>
      <c r="BA7" s="10">
        <v>876</v>
      </c>
    </row>
    <row r="8" spans="2:53" ht="30" customHeight="1" x14ac:dyDescent="0.35">
      <c r="B8" s="11" t="s">
        <v>18</v>
      </c>
      <c r="C8" s="11">
        <v>2053</v>
      </c>
      <c r="D8" s="11">
        <v>974</v>
      </c>
      <c r="E8" s="11">
        <v>1075</v>
      </c>
      <c r="F8" s="11"/>
      <c r="G8" s="11">
        <v>212</v>
      </c>
      <c r="H8" s="11">
        <v>302</v>
      </c>
      <c r="I8" s="11">
        <v>326</v>
      </c>
      <c r="J8" s="11">
        <v>348</v>
      </c>
      <c r="K8" s="11">
        <v>329</v>
      </c>
      <c r="L8" s="11">
        <v>535</v>
      </c>
      <c r="M8" s="11"/>
      <c r="N8" s="11">
        <v>815</v>
      </c>
      <c r="O8" s="11">
        <v>1238</v>
      </c>
      <c r="P8" s="11"/>
      <c r="Q8" s="11">
        <v>198</v>
      </c>
      <c r="R8" s="11">
        <v>168</v>
      </c>
      <c r="S8" s="11">
        <v>195</v>
      </c>
      <c r="T8" s="11">
        <v>305</v>
      </c>
      <c r="U8" s="11">
        <v>213</v>
      </c>
      <c r="V8" s="11">
        <v>216</v>
      </c>
      <c r="W8" s="11">
        <v>164</v>
      </c>
      <c r="X8" s="11">
        <v>141</v>
      </c>
      <c r="Y8" s="11">
        <v>99</v>
      </c>
      <c r="Z8" s="11">
        <v>138</v>
      </c>
      <c r="AA8" s="11">
        <v>69</v>
      </c>
      <c r="AB8" s="11">
        <v>45</v>
      </c>
      <c r="AC8" s="11">
        <v>22</v>
      </c>
      <c r="AD8" s="11">
        <v>15</v>
      </c>
      <c r="AE8" s="11">
        <v>27</v>
      </c>
      <c r="AF8" s="11"/>
      <c r="AG8" s="11">
        <v>192</v>
      </c>
      <c r="AH8" s="11">
        <v>330</v>
      </c>
      <c r="AI8" s="11">
        <v>179</v>
      </c>
      <c r="AJ8" s="11">
        <v>173</v>
      </c>
      <c r="AK8" s="11">
        <v>196</v>
      </c>
      <c r="AL8" s="11">
        <v>533</v>
      </c>
      <c r="AM8" s="11"/>
      <c r="AN8" s="11">
        <v>569</v>
      </c>
      <c r="AO8" s="11">
        <v>467</v>
      </c>
      <c r="AP8" s="11">
        <v>751</v>
      </c>
      <c r="AQ8" s="11"/>
      <c r="AR8" s="11">
        <v>162</v>
      </c>
      <c r="AS8" s="11">
        <v>689</v>
      </c>
      <c r="AT8" s="11">
        <v>1078</v>
      </c>
      <c r="AU8" s="11"/>
      <c r="AV8" s="11">
        <v>182</v>
      </c>
      <c r="AW8" s="11">
        <v>976</v>
      </c>
      <c r="AX8" s="11">
        <v>765</v>
      </c>
      <c r="AY8" s="11"/>
      <c r="AZ8" s="11">
        <v>1171</v>
      </c>
      <c r="BA8" s="11">
        <v>882</v>
      </c>
    </row>
    <row r="9" spans="2:53" x14ac:dyDescent="0.35">
      <c r="B9" s="18" t="s">
        <v>171</v>
      </c>
      <c r="C9" s="17">
        <v>0.170466776525078</v>
      </c>
      <c r="D9" s="17">
        <v>0.19756096990129901</v>
      </c>
      <c r="E9" s="17">
        <v>0.146530024549202</v>
      </c>
      <c r="F9" s="17"/>
      <c r="G9" s="17">
        <v>0.21789992343824199</v>
      </c>
      <c r="H9" s="17">
        <v>0.13155468747344001</v>
      </c>
      <c r="I9" s="17">
        <v>0.14538619211308401</v>
      </c>
      <c r="J9" s="17">
        <v>0.135840002112466</v>
      </c>
      <c r="K9" s="17">
        <v>0.20620726178575099</v>
      </c>
      <c r="L9" s="17">
        <v>0.18943539721479299</v>
      </c>
      <c r="M9" s="17"/>
      <c r="N9" s="17">
        <v>0.16909090487808201</v>
      </c>
      <c r="O9" s="17">
        <v>0.17137254018143899</v>
      </c>
      <c r="P9" s="17"/>
      <c r="Q9" s="17">
        <v>0.20399488357001799</v>
      </c>
      <c r="R9" s="17">
        <v>0.171542313218011</v>
      </c>
      <c r="S9" s="17">
        <v>0.14920308065183099</v>
      </c>
      <c r="T9" s="17">
        <v>0.148344011828141</v>
      </c>
      <c r="U9" s="17">
        <v>0.197122049146707</v>
      </c>
      <c r="V9" s="17">
        <v>0.185768408684824</v>
      </c>
      <c r="W9" s="17">
        <v>0.15266494208224299</v>
      </c>
      <c r="X9" s="17">
        <v>0.16577087755116901</v>
      </c>
      <c r="Y9" s="17">
        <v>0.205201967240976</v>
      </c>
      <c r="Z9" s="17">
        <v>0.14422697457839101</v>
      </c>
      <c r="AA9" s="17">
        <v>0.19263176452000999</v>
      </c>
      <c r="AB9" s="17">
        <v>0.10675739481036001</v>
      </c>
      <c r="AC9" s="17">
        <v>0.30517855495247398</v>
      </c>
      <c r="AD9" s="17">
        <v>0.17885898764675801</v>
      </c>
      <c r="AE9" s="17">
        <v>0.1116026072287</v>
      </c>
      <c r="AF9" s="17"/>
      <c r="AG9" s="17">
        <v>0.28452629451879102</v>
      </c>
      <c r="AH9" s="17">
        <v>0.145228641666695</v>
      </c>
      <c r="AI9" s="17">
        <v>0.17797183804307501</v>
      </c>
      <c r="AJ9" s="17">
        <v>0.17417848893489099</v>
      </c>
      <c r="AK9" s="17">
        <v>0.22485637114559401</v>
      </c>
      <c r="AL9" s="17">
        <v>0.14195975891482701</v>
      </c>
      <c r="AM9" s="17"/>
      <c r="AN9" s="17">
        <v>0.167708257747475</v>
      </c>
      <c r="AO9" s="17">
        <v>0.20746902120649</v>
      </c>
      <c r="AP9" s="17">
        <v>0.17614540130097101</v>
      </c>
      <c r="AQ9" s="17"/>
      <c r="AR9" s="17">
        <v>0.33520688703618101</v>
      </c>
      <c r="AS9" s="17">
        <v>0.25536452709690799</v>
      </c>
      <c r="AT9" s="17">
        <v>0.10161764434330101</v>
      </c>
      <c r="AU9" s="17"/>
      <c r="AV9" s="17">
        <v>0.27387530042019398</v>
      </c>
      <c r="AW9" s="17">
        <v>0.18989605023301401</v>
      </c>
      <c r="AX9" s="17">
        <v>0.134889991685154</v>
      </c>
      <c r="AY9" s="17"/>
      <c r="AZ9" s="17">
        <v>0.17923170345755701</v>
      </c>
      <c r="BA9" s="17">
        <v>0.15883684468058401</v>
      </c>
    </row>
    <row r="10" spans="2:53" x14ac:dyDescent="0.35">
      <c r="B10" s="18" t="s">
        <v>172</v>
      </c>
      <c r="C10" s="17">
        <v>0.28725186837211703</v>
      </c>
      <c r="D10" s="17">
        <v>0.30746624430463099</v>
      </c>
      <c r="E10" s="17">
        <v>0.26854082679569202</v>
      </c>
      <c r="F10" s="17"/>
      <c r="G10" s="17">
        <v>0.28532814114879901</v>
      </c>
      <c r="H10" s="17">
        <v>0.32967044716716198</v>
      </c>
      <c r="I10" s="17">
        <v>0.28878848637619597</v>
      </c>
      <c r="J10" s="17">
        <v>0.25334985014002498</v>
      </c>
      <c r="K10" s="17">
        <v>0.23988024077731199</v>
      </c>
      <c r="L10" s="17">
        <v>0.31435936716791801</v>
      </c>
      <c r="M10" s="17"/>
      <c r="N10" s="17">
        <v>0.29670625426668801</v>
      </c>
      <c r="O10" s="17">
        <v>0.28102785819267001</v>
      </c>
      <c r="P10" s="17"/>
      <c r="Q10" s="17">
        <v>0.20389738961560699</v>
      </c>
      <c r="R10" s="17">
        <v>0.24324615221774801</v>
      </c>
      <c r="S10" s="17">
        <v>0.21451585405627999</v>
      </c>
      <c r="T10" s="17">
        <v>0.30865501024078701</v>
      </c>
      <c r="U10" s="17">
        <v>0.29494506218007199</v>
      </c>
      <c r="V10" s="17">
        <v>0.29989000097950302</v>
      </c>
      <c r="W10" s="17">
        <v>0.29447022741928702</v>
      </c>
      <c r="X10" s="17">
        <v>0.259568002250195</v>
      </c>
      <c r="Y10" s="17">
        <v>0.34106774682381802</v>
      </c>
      <c r="Z10" s="17">
        <v>0.33481241632273301</v>
      </c>
      <c r="AA10" s="17">
        <v>0.385128928649622</v>
      </c>
      <c r="AB10" s="17">
        <v>0.49587927046097302</v>
      </c>
      <c r="AC10" s="17">
        <v>0.18908552217783101</v>
      </c>
      <c r="AD10" s="17">
        <v>0.49599171693133998</v>
      </c>
      <c r="AE10" s="17">
        <v>0.24057637053612399</v>
      </c>
      <c r="AF10" s="17"/>
      <c r="AG10" s="17">
        <v>0.43994551815296201</v>
      </c>
      <c r="AH10" s="17">
        <v>0.25673088102126801</v>
      </c>
      <c r="AI10" s="17">
        <v>0.25551973072096201</v>
      </c>
      <c r="AJ10" s="17">
        <v>0.37113915143303799</v>
      </c>
      <c r="AK10" s="17">
        <v>0.36195235528574499</v>
      </c>
      <c r="AL10" s="17">
        <v>0.246423694576105</v>
      </c>
      <c r="AM10" s="17"/>
      <c r="AN10" s="17">
        <v>0.29602076508138597</v>
      </c>
      <c r="AO10" s="17">
        <v>0.294152521058758</v>
      </c>
      <c r="AP10" s="17">
        <v>0.31893504572829801</v>
      </c>
      <c r="AQ10" s="17"/>
      <c r="AR10" s="17">
        <v>0.32489359729724199</v>
      </c>
      <c r="AS10" s="17">
        <v>0.39976089910027102</v>
      </c>
      <c r="AT10" s="17">
        <v>0.228461034075952</v>
      </c>
      <c r="AU10" s="17"/>
      <c r="AV10" s="17">
        <v>0.33257040674407601</v>
      </c>
      <c r="AW10" s="17">
        <v>0.358136040571013</v>
      </c>
      <c r="AX10" s="17">
        <v>0.21310268574469199</v>
      </c>
      <c r="AY10" s="17"/>
      <c r="AZ10" s="17">
        <v>0.28958762175541303</v>
      </c>
      <c r="BA10" s="17">
        <v>0.284152623750623</v>
      </c>
    </row>
    <row r="11" spans="2:53" x14ac:dyDescent="0.35">
      <c r="B11" s="18" t="s">
        <v>113</v>
      </c>
      <c r="C11" s="17">
        <v>0.266502528759478</v>
      </c>
      <c r="D11" s="17">
        <v>0.25853534865387801</v>
      </c>
      <c r="E11" s="17">
        <v>0.27467349172292199</v>
      </c>
      <c r="F11" s="17"/>
      <c r="G11" s="17">
        <v>0.238391173570317</v>
      </c>
      <c r="H11" s="17">
        <v>0.26875441842303499</v>
      </c>
      <c r="I11" s="17">
        <v>0.25583727596022798</v>
      </c>
      <c r="J11" s="17">
        <v>0.296483038526834</v>
      </c>
      <c r="K11" s="17">
        <v>0.29816127406300003</v>
      </c>
      <c r="L11" s="17">
        <v>0.24385300939353199</v>
      </c>
      <c r="M11" s="17"/>
      <c r="N11" s="17">
        <v>0.27126991756999502</v>
      </c>
      <c r="O11" s="17">
        <v>0.26336406193393003</v>
      </c>
      <c r="P11" s="17"/>
      <c r="Q11" s="17">
        <v>0.24756941730544799</v>
      </c>
      <c r="R11" s="17">
        <v>0.25429075937232198</v>
      </c>
      <c r="S11" s="17">
        <v>0.361124576000798</v>
      </c>
      <c r="T11" s="17">
        <v>0.262149379077385</v>
      </c>
      <c r="U11" s="17">
        <v>0.245733493411535</v>
      </c>
      <c r="V11" s="17">
        <v>0.25604594336495601</v>
      </c>
      <c r="W11" s="17">
        <v>0.267071657183928</v>
      </c>
      <c r="X11" s="17">
        <v>0.34876795262073401</v>
      </c>
      <c r="Y11" s="17">
        <v>0.17101477293698</v>
      </c>
      <c r="Z11" s="17">
        <v>0.24837631656798001</v>
      </c>
      <c r="AA11" s="17">
        <v>0.19474446307461199</v>
      </c>
      <c r="AB11" s="17">
        <v>0.17612173716593901</v>
      </c>
      <c r="AC11" s="17">
        <v>0.43453297384742301</v>
      </c>
      <c r="AD11" s="17">
        <v>0.15554562497379301</v>
      </c>
      <c r="AE11" s="17">
        <v>0.38722704069041303</v>
      </c>
      <c r="AF11" s="17"/>
      <c r="AG11" s="17">
        <v>0.17149509410710501</v>
      </c>
      <c r="AH11" s="17">
        <v>0.26643246844336699</v>
      </c>
      <c r="AI11" s="17">
        <v>0.25268078055828702</v>
      </c>
      <c r="AJ11" s="17">
        <v>0.29104580315255701</v>
      </c>
      <c r="AK11" s="17">
        <v>0.183357300955344</v>
      </c>
      <c r="AL11" s="17">
        <v>0.26279079804961097</v>
      </c>
      <c r="AM11" s="17"/>
      <c r="AN11" s="17">
        <v>0.26893834465819899</v>
      </c>
      <c r="AO11" s="17">
        <v>0.29673159950980998</v>
      </c>
      <c r="AP11" s="17">
        <v>0.21949325222426699</v>
      </c>
      <c r="AQ11" s="17"/>
      <c r="AR11" s="17">
        <v>0.17302406913309901</v>
      </c>
      <c r="AS11" s="17">
        <v>0.23973074019118901</v>
      </c>
      <c r="AT11" s="17">
        <v>0.28469016833025401</v>
      </c>
      <c r="AU11" s="17"/>
      <c r="AV11" s="17">
        <v>0.20679644641262299</v>
      </c>
      <c r="AW11" s="17">
        <v>0.25420051108826103</v>
      </c>
      <c r="AX11" s="17">
        <v>0.28377554608657202</v>
      </c>
      <c r="AY11" s="17"/>
      <c r="AZ11" s="17">
        <v>0.25737528596041498</v>
      </c>
      <c r="BA11" s="17">
        <v>0.2786132072054</v>
      </c>
    </row>
    <row r="12" spans="2:53" x14ac:dyDescent="0.35">
      <c r="B12" s="18" t="s">
        <v>173</v>
      </c>
      <c r="C12" s="17">
        <v>0.119624074940579</v>
      </c>
      <c r="D12" s="17">
        <v>0.102940084126059</v>
      </c>
      <c r="E12" s="17">
        <v>0.13357816152106</v>
      </c>
      <c r="F12" s="17"/>
      <c r="G12" s="17">
        <v>0.111358907500233</v>
      </c>
      <c r="H12" s="17">
        <v>0.13346412272109101</v>
      </c>
      <c r="I12" s="17">
        <v>0.12720491267005299</v>
      </c>
      <c r="J12" s="17">
        <v>0.11793454323505401</v>
      </c>
      <c r="K12" s="17">
        <v>0.112599381932373</v>
      </c>
      <c r="L12" s="17">
        <v>0.11589801750993201</v>
      </c>
      <c r="M12" s="17"/>
      <c r="N12" s="17">
        <v>0.11505141184795301</v>
      </c>
      <c r="O12" s="17">
        <v>0.12263434995506001</v>
      </c>
      <c r="P12" s="17"/>
      <c r="Q12" s="17">
        <v>0.14206247717371401</v>
      </c>
      <c r="R12" s="17">
        <v>0.13854556957807701</v>
      </c>
      <c r="S12" s="17">
        <v>0.108093003939242</v>
      </c>
      <c r="T12" s="17">
        <v>0.117069026602273</v>
      </c>
      <c r="U12" s="17">
        <v>0.103757543139942</v>
      </c>
      <c r="V12" s="17">
        <v>9.4789868402317998E-2</v>
      </c>
      <c r="W12" s="17">
        <v>0.10567989674565</v>
      </c>
      <c r="X12" s="17">
        <v>0.109141418101017</v>
      </c>
      <c r="Y12" s="17">
        <v>0.17381946829623099</v>
      </c>
      <c r="Z12" s="17">
        <v>0.14972921751545501</v>
      </c>
      <c r="AA12" s="17">
        <v>0.14880148718160599</v>
      </c>
      <c r="AB12" s="17">
        <v>0.108881677922133</v>
      </c>
      <c r="AC12" s="17">
        <v>3.07216088775898E-2</v>
      </c>
      <c r="AD12" s="17">
        <v>0.16960367044810901</v>
      </c>
      <c r="AE12" s="17">
        <v>9.36531326608738E-2</v>
      </c>
      <c r="AF12" s="17"/>
      <c r="AG12" s="17">
        <v>8.5333279342690499E-2</v>
      </c>
      <c r="AH12" s="17">
        <v>0.125263689937651</v>
      </c>
      <c r="AI12" s="17">
        <v>0.13766920597020299</v>
      </c>
      <c r="AJ12" s="17">
        <v>8.4245958467499105E-2</v>
      </c>
      <c r="AK12" s="17">
        <v>0.101887678805837</v>
      </c>
      <c r="AL12" s="17">
        <v>0.14819329018466901</v>
      </c>
      <c r="AM12" s="17"/>
      <c r="AN12" s="17">
        <v>0.12888920888581701</v>
      </c>
      <c r="AO12" s="17">
        <v>8.4578961595344102E-2</v>
      </c>
      <c r="AP12" s="17">
        <v>0.129041250698537</v>
      </c>
      <c r="AQ12" s="17"/>
      <c r="AR12" s="17">
        <v>8.8065983282456003E-2</v>
      </c>
      <c r="AS12" s="17">
        <v>8.1806866080100293E-2</v>
      </c>
      <c r="AT12" s="17">
        <v>0.15522097908517399</v>
      </c>
      <c r="AU12" s="17"/>
      <c r="AV12" s="17">
        <v>7.2734841253848395E-2</v>
      </c>
      <c r="AW12" s="17">
        <v>0.108448701516625</v>
      </c>
      <c r="AX12" s="17">
        <v>0.14828635849907601</v>
      </c>
      <c r="AY12" s="17"/>
      <c r="AZ12" s="17">
        <v>0.13843052158503499</v>
      </c>
      <c r="BA12" s="17">
        <v>9.46703366610641E-2</v>
      </c>
    </row>
    <row r="13" spans="2:53" x14ac:dyDescent="0.35">
      <c r="B13" s="18" t="s">
        <v>174</v>
      </c>
      <c r="C13" s="17">
        <v>0.125917175849768</v>
      </c>
      <c r="D13" s="17">
        <v>0.10808873756533199</v>
      </c>
      <c r="E13" s="17">
        <v>0.14195693448083099</v>
      </c>
      <c r="F13" s="17"/>
      <c r="G13" s="17">
        <v>8.3319308396213904E-2</v>
      </c>
      <c r="H13" s="17">
        <v>0.102495769411748</v>
      </c>
      <c r="I13" s="17">
        <v>0.16271095422705101</v>
      </c>
      <c r="J13" s="17">
        <v>0.168609821052563</v>
      </c>
      <c r="K13" s="17">
        <v>0.11152103623618</v>
      </c>
      <c r="L13" s="17">
        <v>0.114713147398876</v>
      </c>
      <c r="M13" s="17"/>
      <c r="N13" s="17">
        <v>0.129426760435815</v>
      </c>
      <c r="O13" s="17">
        <v>0.12360674654925401</v>
      </c>
      <c r="P13" s="17"/>
      <c r="Q13" s="17">
        <v>9.2125104672376501E-2</v>
      </c>
      <c r="R13" s="17">
        <v>0.15626975506312399</v>
      </c>
      <c r="S13" s="17">
        <v>0.12642311367463099</v>
      </c>
      <c r="T13" s="17">
        <v>0.15033264532190099</v>
      </c>
      <c r="U13" s="17">
        <v>0.15013273155899401</v>
      </c>
      <c r="V13" s="17">
        <v>0.13383280758729399</v>
      </c>
      <c r="W13" s="17">
        <v>0.16231152985212499</v>
      </c>
      <c r="X13" s="17">
        <v>9.5847531291653798E-2</v>
      </c>
      <c r="Y13" s="17">
        <v>0.108896044701995</v>
      </c>
      <c r="Z13" s="17">
        <v>9.6203200900218902E-2</v>
      </c>
      <c r="AA13" s="17">
        <v>7.8693356574149803E-2</v>
      </c>
      <c r="AB13" s="17">
        <v>8.7077377639729406E-2</v>
      </c>
      <c r="AC13" s="17">
        <v>4.0481340144682798E-2</v>
      </c>
      <c r="AD13" s="17">
        <v>0</v>
      </c>
      <c r="AE13" s="17">
        <v>0.14248910969807199</v>
      </c>
      <c r="AF13" s="17"/>
      <c r="AG13" s="17">
        <v>1.8699813878451099E-2</v>
      </c>
      <c r="AH13" s="17">
        <v>0.19662643634631</v>
      </c>
      <c r="AI13" s="17">
        <v>0.15889141547249999</v>
      </c>
      <c r="AJ13" s="17">
        <v>6.5069694511172907E-2</v>
      </c>
      <c r="AK13" s="17">
        <v>9.9902164294094695E-2</v>
      </c>
      <c r="AL13" s="17">
        <v>0.15591069447817801</v>
      </c>
      <c r="AM13" s="17"/>
      <c r="AN13" s="17">
        <v>0.119559344801814</v>
      </c>
      <c r="AO13" s="17">
        <v>9.1424785413805498E-2</v>
      </c>
      <c r="AP13" s="17">
        <v>0.13886109130378399</v>
      </c>
      <c r="AQ13" s="17"/>
      <c r="AR13" s="17">
        <v>3.62921811335973E-2</v>
      </c>
      <c r="AS13" s="17">
        <v>1.78009250856625E-2</v>
      </c>
      <c r="AT13" s="17">
        <v>0.21647533188923401</v>
      </c>
      <c r="AU13" s="17"/>
      <c r="AV13" s="17">
        <v>7.9263832790819902E-2</v>
      </c>
      <c r="AW13" s="17">
        <v>8.1623708501458697E-2</v>
      </c>
      <c r="AX13" s="17">
        <v>0.20661188750885301</v>
      </c>
      <c r="AY13" s="17"/>
      <c r="AZ13" s="17">
        <v>0.121184991636119</v>
      </c>
      <c r="BA13" s="17">
        <v>0.13219617626863001</v>
      </c>
    </row>
    <row r="14" spans="2:53" x14ac:dyDescent="0.35">
      <c r="B14" s="18" t="s">
        <v>130</v>
      </c>
      <c r="C14" s="19">
        <v>3.02375755529798E-2</v>
      </c>
      <c r="D14" s="19">
        <v>2.5408615448800499E-2</v>
      </c>
      <c r="E14" s="19">
        <v>3.4720560930293201E-2</v>
      </c>
      <c r="F14" s="19"/>
      <c r="G14" s="19">
        <v>6.3702545946195094E-2</v>
      </c>
      <c r="H14" s="19">
        <v>3.40605548035222E-2</v>
      </c>
      <c r="I14" s="19">
        <v>2.0072178653387798E-2</v>
      </c>
      <c r="J14" s="19">
        <v>2.7782744933058101E-2</v>
      </c>
      <c r="K14" s="19">
        <v>3.1630805205383902E-2</v>
      </c>
      <c r="L14" s="19">
        <v>2.1741061314949298E-2</v>
      </c>
      <c r="M14" s="19"/>
      <c r="N14" s="19">
        <v>1.8454751001467901E-2</v>
      </c>
      <c r="O14" s="19">
        <v>3.7994443187647303E-2</v>
      </c>
      <c r="P14" s="19"/>
      <c r="Q14" s="19">
        <v>0.110350727662837</v>
      </c>
      <c r="R14" s="19">
        <v>3.6105450550718003E-2</v>
      </c>
      <c r="S14" s="19">
        <v>4.0640371677217603E-2</v>
      </c>
      <c r="T14" s="19">
        <v>1.3449926929513099E-2</v>
      </c>
      <c r="U14" s="19">
        <v>8.3091205627497406E-3</v>
      </c>
      <c r="V14" s="19">
        <v>2.9672970981104999E-2</v>
      </c>
      <c r="W14" s="19">
        <v>1.7801746716767802E-2</v>
      </c>
      <c r="X14" s="19">
        <v>2.09042181852317E-2</v>
      </c>
      <c r="Y14" s="19">
        <v>0</v>
      </c>
      <c r="Z14" s="19">
        <v>2.6651874115221401E-2</v>
      </c>
      <c r="AA14" s="19">
        <v>0</v>
      </c>
      <c r="AB14" s="19">
        <v>2.5282542000866701E-2</v>
      </c>
      <c r="AC14" s="19">
        <v>0</v>
      </c>
      <c r="AD14" s="19">
        <v>0</v>
      </c>
      <c r="AE14" s="19">
        <v>2.4451739185818101E-2</v>
      </c>
      <c r="AF14" s="19"/>
      <c r="AG14" s="19">
        <v>0</v>
      </c>
      <c r="AH14" s="19">
        <v>9.7178825847077394E-3</v>
      </c>
      <c r="AI14" s="19">
        <v>1.7267029234974099E-2</v>
      </c>
      <c r="AJ14" s="19">
        <v>1.4320903500842801E-2</v>
      </c>
      <c r="AK14" s="19">
        <v>2.80441295133846E-2</v>
      </c>
      <c r="AL14" s="19">
        <v>4.47217637966087E-2</v>
      </c>
      <c r="AM14" s="19"/>
      <c r="AN14" s="19">
        <v>1.8884078825309E-2</v>
      </c>
      <c r="AO14" s="19">
        <v>2.56431112157922E-2</v>
      </c>
      <c r="AP14" s="19">
        <v>1.7523958744143E-2</v>
      </c>
      <c r="AQ14" s="19"/>
      <c r="AR14" s="19">
        <v>4.2517282117423498E-2</v>
      </c>
      <c r="AS14" s="19">
        <v>5.5360424458691998E-3</v>
      </c>
      <c r="AT14" s="19">
        <v>1.35348422760858E-2</v>
      </c>
      <c r="AU14" s="19"/>
      <c r="AV14" s="19">
        <v>3.4759172378439E-2</v>
      </c>
      <c r="AW14" s="19">
        <v>7.6949880896291902E-3</v>
      </c>
      <c r="AX14" s="19">
        <v>1.33335304756536E-2</v>
      </c>
      <c r="AY14" s="19"/>
      <c r="AZ14" s="19">
        <v>1.4189875605460599E-2</v>
      </c>
      <c r="BA14" s="19">
        <v>5.15308114336991E-2</v>
      </c>
    </row>
    <row r="15" spans="2:53" x14ac:dyDescent="0.35">
      <c r="B15" s="16"/>
    </row>
    <row r="16" spans="2:53" x14ac:dyDescent="0.35">
      <c r="B16" t="s">
        <v>87</v>
      </c>
    </row>
    <row r="17" spans="2:2" x14ac:dyDescent="0.35">
      <c r="B17" t="s">
        <v>88</v>
      </c>
    </row>
    <row r="19" spans="2:2" x14ac:dyDescent="0.35">
      <c r="B19" s="8" t="str">
        <f>HYPERLINK("#'Contents'!A1", "Return to Contents")</f>
        <v>Return to Contents</v>
      </c>
    </row>
  </sheetData>
  <mergeCells count="10">
    <mergeCell ref="AN5:AP5"/>
    <mergeCell ref="AR5:AT5"/>
    <mergeCell ref="AV5:AX5"/>
    <mergeCell ref="AZ5:BA5"/>
    <mergeCell ref="D2:AT2"/>
    <mergeCell ref="D5:E5"/>
    <mergeCell ref="G5:L5"/>
    <mergeCell ref="N5:O5"/>
    <mergeCell ref="Q5:AE5"/>
    <mergeCell ref="AG5:AL5"/>
  </mergeCells>
  <pageMargins left="0.7" right="0.7" top="0.75" bottom="0.75" header="0.3" footer="0.3"/>
  <pageSetup paperSize="9" orientation="portrait" horizontalDpi="300" verticalDpi="300"/>
  <drawing r:id="rId1"/>
</worksheet>
</file>

<file path=xl/worksheets/sheet5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100-000000000000}">
  <dimension ref="B2:AE19"/>
  <sheetViews>
    <sheetView showGridLines="0" workbookViewId="0">
      <pane xSplit="2" topLeftCell="C1" activePane="topRight" state="frozen"/>
      <selection activeCell="B19" sqref="B19"/>
      <selection pane="topRight" activeCell="B19" sqref="B19"/>
    </sheetView>
  </sheetViews>
  <sheetFormatPr defaultColWidth="11.54296875" defaultRowHeight="14.5" x14ac:dyDescent="0.35"/>
  <cols>
    <col min="2" max="2" width="25.6328125" customWidth="1"/>
    <col min="3" max="8" width="20.6328125" customWidth="1"/>
  </cols>
  <sheetData>
    <row r="2" spans="2:31" ht="40" customHeight="1" x14ac:dyDescent="0.35">
      <c r="D2" s="28" t="s">
        <v>215</v>
      </c>
      <c r="E2" s="24"/>
      <c r="F2" s="24"/>
      <c r="G2" s="24"/>
      <c r="H2" s="24"/>
    </row>
    <row r="6" spans="2:31" ht="33" customHeight="1" x14ac:dyDescent="0.35">
      <c r="B6" s="20" t="s">
        <v>13</v>
      </c>
      <c r="C6" s="20" t="s">
        <v>210</v>
      </c>
      <c r="D6" s="20" t="s">
        <v>211</v>
      </c>
      <c r="E6" s="20" t="s">
        <v>212</v>
      </c>
      <c r="F6" s="20" t="s">
        <v>213</v>
      </c>
      <c r="G6" s="20" t="s">
        <v>214</v>
      </c>
      <c r="Y6" s="22"/>
      <c r="AA6" s="22"/>
      <c r="AB6" s="22"/>
      <c r="AC6" s="22"/>
      <c r="AD6" s="22"/>
      <c r="AE6" s="22"/>
    </row>
    <row r="7" spans="2:31" x14ac:dyDescent="0.35">
      <c r="B7" s="18" t="s">
        <v>171</v>
      </c>
      <c r="C7" s="17">
        <v>0.42013129583051301</v>
      </c>
      <c r="D7" s="17">
        <v>0.43250895432269698</v>
      </c>
      <c r="E7" s="17">
        <v>0.137825760794238</v>
      </c>
      <c r="F7" s="17">
        <v>0.46471369331928303</v>
      </c>
      <c r="G7" s="17">
        <v>0.28898946881112098</v>
      </c>
      <c r="Y7" s="22"/>
      <c r="AA7" s="22"/>
      <c r="AB7" s="22"/>
      <c r="AC7" s="22"/>
      <c r="AD7" s="22"/>
      <c r="AE7" s="22"/>
    </row>
    <row r="8" spans="2:31" x14ac:dyDescent="0.35">
      <c r="B8" s="18" t="s">
        <v>172</v>
      </c>
      <c r="C8" s="17">
        <v>0.28224507532554599</v>
      </c>
      <c r="D8" s="17">
        <v>0.29627620091797102</v>
      </c>
      <c r="E8" s="17">
        <v>0.31034657694952</v>
      </c>
      <c r="F8" s="17">
        <v>0.300574528518188</v>
      </c>
      <c r="G8" s="17">
        <v>0.29542001536828</v>
      </c>
      <c r="Y8" s="22"/>
      <c r="AA8" s="22"/>
      <c r="AB8" s="22"/>
      <c r="AC8" s="22"/>
      <c r="AD8" s="22"/>
      <c r="AE8" s="22"/>
    </row>
    <row r="9" spans="2:31" x14ac:dyDescent="0.35">
      <c r="B9" s="18" t="s">
        <v>113</v>
      </c>
      <c r="C9" s="17">
        <v>0.16708452440230601</v>
      </c>
      <c r="D9" s="17">
        <v>0.15863278054512001</v>
      </c>
      <c r="E9" s="17">
        <v>0.28526167377079997</v>
      </c>
      <c r="F9" s="17">
        <v>0.137889323283683</v>
      </c>
      <c r="G9" s="17">
        <v>0.22751172093684899</v>
      </c>
    </row>
    <row r="10" spans="2:31" x14ac:dyDescent="0.35">
      <c r="B10" s="18" t="s">
        <v>173</v>
      </c>
      <c r="C10" s="17">
        <v>5.9401819939762603E-2</v>
      </c>
      <c r="D10" s="17">
        <v>5.9921712868137599E-2</v>
      </c>
      <c r="E10" s="17">
        <v>9.9184029162177501E-2</v>
      </c>
      <c r="F10" s="17">
        <v>2.8897241210905599E-2</v>
      </c>
      <c r="G10" s="17">
        <v>8.8707951342325495E-2</v>
      </c>
    </row>
    <row r="11" spans="2:31" x14ac:dyDescent="0.35">
      <c r="B11" s="18" t="s">
        <v>174</v>
      </c>
      <c r="C11" s="17">
        <v>4.0467695648618997E-2</v>
      </c>
      <c r="D11" s="17">
        <v>2.6696314541080499E-2</v>
      </c>
      <c r="E11" s="17">
        <v>0.13016602704704699</v>
      </c>
      <c r="F11" s="17">
        <v>3.8417645096193102E-2</v>
      </c>
      <c r="G11" s="17">
        <v>6.8315832704653703E-2</v>
      </c>
    </row>
    <row r="12" spans="2:31" x14ac:dyDescent="0.35">
      <c r="B12" s="18" t="s">
        <v>130</v>
      </c>
      <c r="C12" s="17">
        <v>3.06695888532534E-2</v>
      </c>
      <c r="D12" s="17">
        <v>2.59640368049944E-2</v>
      </c>
      <c r="E12" s="17">
        <v>3.7215932276217098E-2</v>
      </c>
      <c r="F12" s="17">
        <v>2.95075685717472E-2</v>
      </c>
      <c r="G12" s="17">
        <v>3.10550108367715E-2</v>
      </c>
    </row>
    <row r="13" spans="2:31" x14ac:dyDescent="0.35">
      <c r="B13" s="16"/>
      <c r="C13" s="16"/>
      <c r="D13" s="16"/>
      <c r="E13" s="16"/>
      <c r="F13" s="16"/>
      <c r="G13" s="16"/>
    </row>
    <row r="14" spans="2:31" x14ac:dyDescent="0.35">
      <c r="B14" t="s">
        <v>87</v>
      </c>
    </row>
    <row r="15" spans="2:31" x14ac:dyDescent="0.35">
      <c r="B15" t="s">
        <v>88</v>
      </c>
    </row>
    <row r="19" spans="2:2" x14ac:dyDescent="0.35">
      <c r="B19" s="8" t="str">
        <f>HYPERLINK("#'Contents'!A1", "Return to Contents")</f>
        <v>Return to Contents</v>
      </c>
    </row>
  </sheetData>
  <mergeCells count="1">
    <mergeCell ref="D2:H2"/>
  </mergeCells>
  <pageMargins left="0.7" right="0.7" top="0.75" bottom="0.75" header="0.3" footer="0.3"/>
  <pageSetup paperSize="9" orientation="portrait" horizontalDpi="300" verticalDpi="300"/>
  <drawing r:id="rId1"/>
</worksheet>
</file>

<file path=xl/worksheets/sheet5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200-000000000000}">
  <dimension ref="B2:BA19"/>
  <sheetViews>
    <sheetView showGridLines="0" workbookViewId="0">
      <pane xSplit="2" topLeftCell="T1" activePane="topRight" state="frozen"/>
      <selection activeCell="B19" sqref="B19"/>
      <selection pane="topRight" activeCell="AB10" sqref="AB10"/>
    </sheetView>
  </sheetViews>
  <sheetFormatPr defaultColWidth="11.54296875" defaultRowHeight="14.5" x14ac:dyDescent="0.35"/>
  <cols>
    <col min="2" max="2" width="25.6328125" customWidth="1"/>
    <col min="3" max="5" width="10.6328125" customWidth="1"/>
    <col min="6" max="6" width="2.1796875" customWidth="1"/>
    <col min="7" max="12" width="10.6328125" customWidth="1"/>
    <col min="13" max="13" width="2.1796875" customWidth="1"/>
    <col min="14" max="15" width="10.6328125" customWidth="1"/>
    <col min="16" max="16" width="2.1796875" customWidth="1"/>
    <col min="17" max="31" width="10.6328125" customWidth="1"/>
    <col min="32" max="32" width="2.1796875" customWidth="1"/>
    <col min="33" max="38" width="10.6328125" customWidth="1"/>
    <col min="39" max="39" width="2.1796875" customWidth="1"/>
    <col min="40" max="42" width="10.6328125" customWidth="1"/>
    <col min="43" max="43" width="2.1796875" customWidth="1"/>
    <col min="44" max="46" width="10.6328125" customWidth="1"/>
    <col min="47" max="47" width="2.1796875" customWidth="1"/>
    <col min="48" max="50" width="10.6328125" customWidth="1"/>
    <col min="51" max="51" width="2.1796875" customWidth="1"/>
    <col min="52" max="53" width="10.6328125" customWidth="1"/>
    <col min="54" max="54" width="2.1796875" customWidth="1"/>
  </cols>
  <sheetData>
    <row r="2" spans="2:53" ht="40" customHeight="1" x14ac:dyDescent="0.35">
      <c r="D2" s="28" t="s">
        <v>216</v>
      </c>
      <c r="E2" s="24"/>
      <c r="F2" s="24"/>
      <c r="G2" s="24"/>
      <c r="H2" s="24"/>
      <c r="I2" s="24"/>
      <c r="J2" s="24"/>
      <c r="K2" s="24"/>
      <c r="L2" s="24"/>
      <c r="M2" s="24"/>
      <c r="N2" s="24"/>
      <c r="O2" s="24"/>
      <c r="P2" s="24"/>
      <c r="Q2" s="24"/>
      <c r="R2" s="24"/>
      <c r="S2" s="24"/>
      <c r="T2" s="24"/>
      <c r="U2" s="24"/>
      <c r="V2" s="24"/>
      <c r="W2" s="24"/>
      <c r="X2" s="24"/>
      <c r="Y2" s="24"/>
      <c r="Z2" s="24"/>
      <c r="AA2" s="24"/>
      <c r="AB2" s="24"/>
      <c r="AC2" s="24"/>
      <c r="AD2" s="24"/>
      <c r="AE2" s="24"/>
      <c r="AF2" s="24"/>
      <c r="AG2" s="24"/>
      <c r="AH2" s="24"/>
      <c r="AI2" s="24"/>
      <c r="AJ2" s="24"/>
      <c r="AK2" s="24"/>
      <c r="AL2" s="24"/>
      <c r="AM2" s="24"/>
      <c r="AN2" s="24"/>
      <c r="AO2" s="24"/>
      <c r="AP2" s="24"/>
      <c r="AQ2" s="24"/>
      <c r="AR2" s="24"/>
      <c r="AS2" s="24"/>
      <c r="AT2" s="24"/>
    </row>
    <row r="5" spans="2:53" ht="30" customHeight="1" x14ac:dyDescent="0.35">
      <c r="B5" s="15"/>
      <c r="C5" s="15"/>
      <c r="D5" s="27" t="s">
        <v>56</v>
      </c>
      <c r="E5" s="27"/>
      <c r="F5" s="15"/>
      <c r="G5" s="27" t="s">
        <v>57</v>
      </c>
      <c r="H5" s="27"/>
      <c r="I5" s="27"/>
      <c r="J5" s="27"/>
      <c r="K5" s="27"/>
      <c r="L5" s="27"/>
      <c r="M5" s="15"/>
      <c r="N5" s="27" t="s">
        <v>58</v>
      </c>
      <c r="O5" s="27"/>
      <c r="P5" s="15"/>
      <c r="Q5" s="27" t="s">
        <v>59</v>
      </c>
      <c r="R5" s="27"/>
      <c r="S5" s="27"/>
      <c r="T5" s="27"/>
      <c r="U5" s="27"/>
      <c r="V5" s="27"/>
      <c r="W5" s="27"/>
      <c r="X5" s="27"/>
      <c r="Y5" s="27"/>
      <c r="Z5" s="27"/>
      <c r="AA5" s="27"/>
      <c r="AB5" s="27"/>
      <c r="AC5" s="27"/>
      <c r="AD5" s="27"/>
      <c r="AE5" s="27"/>
      <c r="AF5" s="15"/>
      <c r="AG5" s="27" t="s">
        <v>60</v>
      </c>
      <c r="AH5" s="27"/>
      <c r="AI5" s="27"/>
      <c r="AJ5" s="27"/>
      <c r="AK5" s="27"/>
      <c r="AL5" s="27"/>
      <c r="AM5" s="15"/>
      <c r="AN5" s="27" t="s">
        <v>61</v>
      </c>
      <c r="AO5" s="27"/>
      <c r="AP5" s="27"/>
      <c r="AQ5" s="15"/>
      <c r="AR5" s="27" t="s">
        <v>62</v>
      </c>
      <c r="AS5" s="27"/>
      <c r="AT5" s="27"/>
      <c r="AU5" s="15"/>
      <c r="AV5" s="27" t="s">
        <v>63</v>
      </c>
      <c r="AW5" s="27"/>
      <c r="AX5" s="27"/>
      <c r="AY5" s="15"/>
      <c r="AZ5" s="27" t="s">
        <v>64</v>
      </c>
      <c r="BA5" s="27"/>
    </row>
    <row r="6" spans="2:53" ht="33" customHeight="1" x14ac:dyDescent="0.35">
      <c r="B6" t="s">
        <v>13</v>
      </c>
      <c r="C6" s="9" t="s">
        <v>14</v>
      </c>
      <c r="D6" s="12" t="s">
        <v>15</v>
      </c>
      <c r="E6" s="12" t="s">
        <v>16</v>
      </c>
      <c r="G6" s="12" t="s">
        <v>19</v>
      </c>
      <c r="H6" s="12" t="s">
        <v>20</v>
      </c>
      <c r="I6" s="12" t="s">
        <v>21</v>
      </c>
      <c r="J6" s="12" t="s">
        <v>22</v>
      </c>
      <c r="K6" s="12" t="s">
        <v>23</v>
      </c>
      <c r="L6" s="12" t="s">
        <v>24</v>
      </c>
      <c r="N6" s="12" t="s">
        <v>25</v>
      </c>
      <c r="O6" s="12" t="s">
        <v>26</v>
      </c>
      <c r="Q6" s="12" t="s">
        <v>27</v>
      </c>
      <c r="R6" s="12" t="s">
        <v>28</v>
      </c>
      <c r="S6" s="12" t="s">
        <v>29</v>
      </c>
      <c r="T6" s="12" t="s">
        <v>30</v>
      </c>
      <c r="U6" s="12" t="s">
        <v>31</v>
      </c>
      <c r="V6" s="12" t="s">
        <v>32</v>
      </c>
      <c r="W6" s="12" t="s">
        <v>33</v>
      </c>
      <c r="X6" s="12" t="s">
        <v>34</v>
      </c>
      <c r="Y6" s="12" t="s">
        <v>35</v>
      </c>
      <c r="Z6" s="12" t="s">
        <v>36</v>
      </c>
      <c r="AA6" s="12" t="s">
        <v>37</v>
      </c>
      <c r="AB6" s="12" t="s">
        <v>38</v>
      </c>
      <c r="AC6" s="12" t="s">
        <v>39</v>
      </c>
      <c r="AD6" s="12" t="s">
        <v>40</v>
      </c>
      <c r="AE6" s="12" t="s">
        <v>41</v>
      </c>
      <c r="AG6" s="12" t="s">
        <v>42</v>
      </c>
      <c r="AH6" s="12" t="s">
        <v>43</v>
      </c>
      <c r="AI6" s="12" t="s">
        <v>44</v>
      </c>
      <c r="AJ6" s="12" t="s">
        <v>45</v>
      </c>
      <c r="AK6" s="12" t="s">
        <v>46</v>
      </c>
      <c r="AL6" s="12" t="s">
        <v>47</v>
      </c>
      <c r="AN6" s="12" t="s">
        <v>48</v>
      </c>
      <c r="AO6" s="12" t="s">
        <v>49</v>
      </c>
      <c r="AP6" s="12" t="s">
        <v>50</v>
      </c>
      <c r="AR6" s="12" t="s">
        <v>51</v>
      </c>
      <c r="AS6" s="12" t="s">
        <v>52</v>
      </c>
      <c r="AT6" s="12" t="s">
        <v>53</v>
      </c>
      <c r="AV6" s="12" t="s">
        <v>51</v>
      </c>
      <c r="AW6" s="12" t="s">
        <v>52</v>
      </c>
      <c r="AX6" s="12" t="s">
        <v>53</v>
      </c>
      <c r="AZ6" s="12" t="s">
        <v>54</v>
      </c>
      <c r="BA6" s="12" t="s">
        <v>55</v>
      </c>
    </row>
    <row r="7" spans="2:53" ht="30" customHeight="1" x14ac:dyDescent="0.35">
      <c r="B7" s="10" t="s">
        <v>17</v>
      </c>
      <c r="C7" s="10">
        <v>2053</v>
      </c>
      <c r="D7" s="10">
        <v>938</v>
      </c>
      <c r="E7" s="10">
        <v>1112</v>
      </c>
      <c r="F7" s="10"/>
      <c r="G7" s="10">
        <v>192</v>
      </c>
      <c r="H7" s="10">
        <v>236</v>
      </c>
      <c r="I7" s="10">
        <v>325</v>
      </c>
      <c r="J7" s="10">
        <v>380</v>
      </c>
      <c r="K7" s="10">
        <v>348</v>
      </c>
      <c r="L7" s="10">
        <v>572</v>
      </c>
      <c r="M7" s="10"/>
      <c r="N7" s="10">
        <v>1161</v>
      </c>
      <c r="O7" s="10">
        <v>892</v>
      </c>
      <c r="P7" s="10"/>
      <c r="Q7" s="10">
        <v>175</v>
      </c>
      <c r="R7" s="10">
        <v>152</v>
      </c>
      <c r="S7" s="10">
        <v>180</v>
      </c>
      <c r="T7" s="10">
        <v>273</v>
      </c>
      <c r="U7" s="10">
        <v>217</v>
      </c>
      <c r="V7" s="10">
        <v>227</v>
      </c>
      <c r="W7" s="10">
        <v>175</v>
      </c>
      <c r="X7" s="10">
        <v>143</v>
      </c>
      <c r="Y7" s="10">
        <v>108</v>
      </c>
      <c r="Z7" s="10">
        <v>153</v>
      </c>
      <c r="AA7" s="10">
        <v>79</v>
      </c>
      <c r="AB7" s="10">
        <v>54</v>
      </c>
      <c r="AC7" s="10">
        <v>25</v>
      </c>
      <c r="AD7" s="10">
        <v>17</v>
      </c>
      <c r="AE7" s="10">
        <v>34</v>
      </c>
      <c r="AF7" s="10"/>
      <c r="AG7" s="10">
        <v>204</v>
      </c>
      <c r="AH7" s="10">
        <v>344</v>
      </c>
      <c r="AI7" s="10">
        <v>158</v>
      </c>
      <c r="AJ7" s="10">
        <v>186</v>
      </c>
      <c r="AK7" s="10">
        <v>197</v>
      </c>
      <c r="AL7" s="10">
        <v>511</v>
      </c>
      <c r="AM7" s="10"/>
      <c r="AN7" s="10">
        <v>571</v>
      </c>
      <c r="AO7" s="10">
        <v>447</v>
      </c>
      <c r="AP7" s="10">
        <v>778</v>
      </c>
      <c r="AQ7" s="10"/>
      <c r="AR7" s="10">
        <v>150</v>
      </c>
      <c r="AS7" s="10">
        <v>698</v>
      </c>
      <c r="AT7" s="10">
        <v>1093</v>
      </c>
      <c r="AU7" s="10"/>
      <c r="AV7" s="10">
        <v>166</v>
      </c>
      <c r="AW7" s="10">
        <v>999</v>
      </c>
      <c r="AX7" s="10">
        <v>770</v>
      </c>
      <c r="AY7" s="10"/>
      <c r="AZ7" s="10">
        <v>1177</v>
      </c>
      <c r="BA7" s="10">
        <v>876</v>
      </c>
    </row>
    <row r="8" spans="2:53" ht="30" customHeight="1" x14ac:dyDescent="0.35">
      <c r="B8" s="11" t="s">
        <v>18</v>
      </c>
      <c r="C8" s="11">
        <v>2053</v>
      </c>
      <c r="D8" s="11">
        <v>974</v>
      </c>
      <c r="E8" s="11">
        <v>1075</v>
      </c>
      <c r="F8" s="11"/>
      <c r="G8" s="11">
        <v>212</v>
      </c>
      <c r="H8" s="11">
        <v>302</v>
      </c>
      <c r="I8" s="11">
        <v>326</v>
      </c>
      <c r="J8" s="11">
        <v>348</v>
      </c>
      <c r="K8" s="11">
        <v>329</v>
      </c>
      <c r="L8" s="11">
        <v>535</v>
      </c>
      <c r="M8" s="11"/>
      <c r="N8" s="11">
        <v>815</v>
      </c>
      <c r="O8" s="11">
        <v>1238</v>
      </c>
      <c r="P8" s="11"/>
      <c r="Q8" s="11">
        <v>198</v>
      </c>
      <c r="R8" s="11">
        <v>168</v>
      </c>
      <c r="S8" s="11">
        <v>195</v>
      </c>
      <c r="T8" s="11">
        <v>305</v>
      </c>
      <c r="U8" s="11">
        <v>213</v>
      </c>
      <c r="V8" s="11">
        <v>216</v>
      </c>
      <c r="W8" s="11">
        <v>164</v>
      </c>
      <c r="X8" s="11">
        <v>141</v>
      </c>
      <c r="Y8" s="11">
        <v>99</v>
      </c>
      <c r="Z8" s="11">
        <v>138</v>
      </c>
      <c r="AA8" s="11">
        <v>69</v>
      </c>
      <c r="AB8" s="11">
        <v>45</v>
      </c>
      <c r="AC8" s="11">
        <v>22</v>
      </c>
      <c r="AD8" s="11">
        <v>15</v>
      </c>
      <c r="AE8" s="11">
        <v>27</v>
      </c>
      <c r="AF8" s="11"/>
      <c r="AG8" s="11">
        <v>192</v>
      </c>
      <c r="AH8" s="11">
        <v>330</v>
      </c>
      <c r="AI8" s="11">
        <v>179</v>
      </c>
      <c r="AJ8" s="11">
        <v>173</v>
      </c>
      <c r="AK8" s="11">
        <v>196</v>
      </c>
      <c r="AL8" s="11">
        <v>533</v>
      </c>
      <c r="AM8" s="11"/>
      <c r="AN8" s="11">
        <v>569</v>
      </c>
      <c r="AO8" s="11">
        <v>467</v>
      </c>
      <c r="AP8" s="11">
        <v>751</v>
      </c>
      <c r="AQ8" s="11"/>
      <c r="AR8" s="11">
        <v>162</v>
      </c>
      <c r="AS8" s="11">
        <v>689</v>
      </c>
      <c r="AT8" s="11">
        <v>1078</v>
      </c>
      <c r="AU8" s="11"/>
      <c r="AV8" s="11">
        <v>182</v>
      </c>
      <c r="AW8" s="11">
        <v>976</v>
      </c>
      <c r="AX8" s="11">
        <v>765</v>
      </c>
      <c r="AY8" s="11"/>
      <c r="AZ8" s="11">
        <v>1171</v>
      </c>
      <c r="BA8" s="11">
        <v>882</v>
      </c>
    </row>
    <row r="9" spans="2:53" x14ac:dyDescent="0.35">
      <c r="B9" s="18" t="s">
        <v>171</v>
      </c>
      <c r="C9" s="17">
        <v>0.42013129583051301</v>
      </c>
      <c r="D9" s="17">
        <v>0.41953509909887399</v>
      </c>
      <c r="E9" s="17">
        <v>0.42074902520465401</v>
      </c>
      <c r="F9" s="17"/>
      <c r="G9" s="17">
        <v>0.36882104524821702</v>
      </c>
      <c r="H9" s="17">
        <v>0.31869555730298799</v>
      </c>
      <c r="I9" s="17">
        <v>0.40321645806252499</v>
      </c>
      <c r="J9" s="17">
        <v>0.448378757542576</v>
      </c>
      <c r="K9" s="17">
        <v>0.50088259744800601</v>
      </c>
      <c r="L9" s="17">
        <v>0.439928363824169</v>
      </c>
      <c r="M9" s="17"/>
      <c r="N9" s="17">
        <v>0.39759791063912298</v>
      </c>
      <c r="O9" s="17">
        <v>0.43496547124630103</v>
      </c>
      <c r="P9" s="17"/>
      <c r="Q9" s="17">
        <v>0.36116862896796198</v>
      </c>
      <c r="R9" s="17">
        <v>0.43946960654205203</v>
      </c>
      <c r="S9" s="17">
        <v>0.38303282329224703</v>
      </c>
      <c r="T9" s="17">
        <v>0.45431643787717402</v>
      </c>
      <c r="U9" s="17">
        <v>0.40934082472726202</v>
      </c>
      <c r="V9" s="17">
        <v>0.42548866210828401</v>
      </c>
      <c r="W9" s="17">
        <v>0.47345789397898602</v>
      </c>
      <c r="X9" s="17">
        <v>0.41748523960535799</v>
      </c>
      <c r="Y9" s="17">
        <v>0.35530861357140398</v>
      </c>
      <c r="Z9" s="17">
        <v>0.41862711102474498</v>
      </c>
      <c r="AA9" s="17">
        <v>0.50167684620793296</v>
      </c>
      <c r="AB9" s="17">
        <v>0.43770849602850298</v>
      </c>
      <c r="AC9" s="17">
        <v>0.33521342339046301</v>
      </c>
      <c r="AD9" s="17">
        <v>0.50487673642126896</v>
      </c>
      <c r="AE9" s="17">
        <v>0.488128617348772</v>
      </c>
      <c r="AF9" s="17"/>
      <c r="AG9" s="17">
        <v>0.29268603033505902</v>
      </c>
      <c r="AH9" s="17">
        <v>0.670197476687587</v>
      </c>
      <c r="AI9" s="17">
        <v>0.24880132631451801</v>
      </c>
      <c r="AJ9" s="17">
        <v>0.24736935423134801</v>
      </c>
      <c r="AK9" s="17">
        <v>0.48254813302042399</v>
      </c>
      <c r="AL9" s="17">
        <v>0.43255045416270699</v>
      </c>
      <c r="AM9" s="17"/>
      <c r="AN9" s="17">
        <v>0.27942865456015598</v>
      </c>
      <c r="AO9" s="17">
        <v>0.35913918415612101</v>
      </c>
      <c r="AP9" s="17">
        <v>0.55763053808490304</v>
      </c>
      <c r="AQ9" s="17"/>
      <c r="AR9" s="17">
        <v>0.28525906169333498</v>
      </c>
      <c r="AS9" s="17">
        <v>0.34326827205416599</v>
      </c>
      <c r="AT9" s="17">
        <v>0.52020546323071004</v>
      </c>
      <c r="AU9" s="17"/>
      <c r="AV9" s="17">
        <v>0.33973557365515</v>
      </c>
      <c r="AW9" s="17">
        <v>0.38980071031336899</v>
      </c>
      <c r="AX9" s="17">
        <v>0.52052783908019795</v>
      </c>
      <c r="AY9" s="17"/>
      <c r="AZ9" s="17">
        <v>0.398159590831351</v>
      </c>
      <c r="BA9" s="17">
        <v>0.449284925246488</v>
      </c>
    </row>
    <row r="10" spans="2:53" x14ac:dyDescent="0.35">
      <c r="B10" s="18" t="s">
        <v>172</v>
      </c>
      <c r="C10" s="17">
        <v>0.28224507532554599</v>
      </c>
      <c r="D10" s="17">
        <v>0.28225038375507899</v>
      </c>
      <c r="E10" s="17">
        <v>0.28324955506127503</v>
      </c>
      <c r="F10" s="17"/>
      <c r="G10" s="17">
        <v>0.264210750317176</v>
      </c>
      <c r="H10" s="17">
        <v>0.30460410678918598</v>
      </c>
      <c r="I10" s="17">
        <v>0.29348058741740601</v>
      </c>
      <c r="J10" s="17">
        <v>0.22934474098902</v>
      </c>
      <c r="K10" s="17">
        <v>0.27184625147923602</v>
      </c>
      <c r="L10" s="17">
        <v>0.31077069389878498</v>
      </c>
      <c r="M10" s="17"/>
      <c r="N10" s="17">
        <v>0.29017277078218601</v>
      </c>
      <c r="O10" s="17">
        <v>0.27702611581067998</v>
      </c>
      <c r="P10" s="17"/>
      <c r="Q10" s="17">
        <v>0.23153320984978301</v>
      </c>
      <c r="R10" s="17">
        <v>0.307136017106802</v>
      </c>
      <c r="S10" s="17">
        <v>0.294419603038171</v>
      </c>
      <c r="T10" s="17">
        <v>0.27352259186709899</v>
      </c>
      <c r="U10" s="17">
        <v>0.29189344477554202</v>
      </c>
      <c r="V10" s="17">
        <v>0.27497859660582102</v>
      </c>
      <c r="W10" s="17">
        <v>0.27772160081527902</v>
      </c>
      <c r="X10" s="17">
        <v>0.30013201259848898</v>
      </c>
      <c r="Y10" s="17">
        <v>0.389877431767854</v>
      </c>
      <c r="Z10" s="17">
        <v>0.30123026547805798</v>
      </c>
      <c r="AA10" s="17">
        <v>0.29250765289796998</v>
      </c>
      <c r="AB10" s="17">
        <v>0.272376618072045</v>
      </c>
      <c r="AC10" s="17">
        <v>0.201613171098706</v>
      </c>
      <c r="AD10" s="17">
        <v>0.27698133841633299</v>
      </c>
      <c r="AE10" s="17">
        <v>7.58703177450092E-2</v>
      </c>
      <c r="AF10" s="17"/>
      <c r="AG10" s="17">
        <v>0.40535655050388902</v>
      </c>
      <c r="AH10" s="17">
        <v>0.186093033513997</v>
      </c>
      <c r="AI10" s="17">
        <v>0.33092634274713401</v>
      </c>
      <c r="AJ10" s="17">
        <v>0.28403764791934</v>
      </c>
      <c r="AK10" s="17">
        <v>0.34346043223063899</v>
      </c>
      <c r="AL10" s="17">
        <v>0.26332473269942402</v>
      </c>
      <c r="AM10" s="17"/>
      <c r="AN10" s="17">
        <v>0.31628078724672798</v>
      </c>
      <c r="AO10" s="17">
        <v>0.32964667824652299</v>
      </c>
      <c r="AP10" s="17">
        <v>0.25419603656321998</v>
      </c>
      <c r="AQ10" s="17"/>
      <c r="AR10" s="17">
        <v>0.34624487154452799</v>
      </c>
      <c r="AS10" s="17">
        <v>0.36224757486041198</v>
      </c>
      <c r="AT10" s="17">
        <v>0.229265814623341</v>
      </c>
      <c r="AU10" s="17"/>
      <c r="AV10" s="17">
        <v>0.31616422091827301</v>
      </c>
      <c r="AW10" s="17">
        <v>0.33040482079887201</v>
      </c>
      <c r="AX10" s="17">
        <v>0.22045602153101901</v>
      </c>
      <c r="AY10" s="17"/>
      <c r="AZ10" s="17">
        <v>0.288242341015015</v>
      </c>
      <c r="BA10" s="17">
        <v>0.27428747433706502</v>
      </c>
    </row>
    <row r="11" spans="2:53" x14ac:dyDescent="0.35">
      <c r="B11" s="18" t="s">
        <v>113</v>
      </c>
      <c r="C11" s="17">
        <v>0.16708452440230601</v>
      </c>
      <c r="D11" s="17">
        <v>0.17537102576828201</v>
      </c>
      <c r="E11" s="17">
        <v>0.160174745755223</v>
      </c>
      <c r="F11" s="17"/>
      <c r="G11" s="17">
        <v>0.19293549468482199</v>
      </c>
      <c r="H11" s="17">
        <v>0.21598889418143</v>
      </c>
      <c r="I11" s="17">
        <v>0.16802220124946701</v>
      </c>
      <c r="J11" s="17">
        <v>0.165453273444013</v>
      </c>
      <c r="K11" s="17">
        <v>0.11863398339779101</v>
      </c>
      <c r="L11" s="17">
        <v>0.15954491547101499</v>
      </c>
      <c r="M11" s="17"/>
      <c r="N11" s="17">
        <v>0.18145855266119901</v>
      </c>
      <c r="O11" s="17">
        <v>0.15762181585617099</v>
      </c>
      <c r="P11" s="17"/>
      <c r="Q11" s="17">
        <v>0.19758813298663699</v>
      </c>
      <c r="R11" s="17">
        <v>0.125357812728115</v>
      </c>
      <c r="S11" s="17">
        <v>0.19936519267578701</v>
      </c>
      <c r="T11" s="17">
        <v>0.144680580929473</v>
      </c>
      <c r="U11" s="17">
        <v>0.18852849695292101</v>
      </c>
      <c r="V11" s="17">
        <v>0.19013286406079799</v>
      </c>
      <c r="W11" s="17">
        <v>0.15527621944810099</v>
      </c>
      <c r="X11" s="17">
        <v>0.18487818953440299</v>
      </c>
      <c r="Y11" s="17">
        <v>0.125825015096133</v>
      </c>
      <c r="Z11" s="17">
        <v>0.148204882774923</v>
      </c>
      <c r="AA11" s="17">
        <v>7.3514653811276698E-2</v>
      </c>
      <c r="AB11" s="17">
        <v>0.163260115361097</v>
      </c>
      <c r="AC11" s="17">
        <v>0.25624741390290101</v>
      </c>
      <c r="AD11" s="17">
        <v>0</v>
      </c>
      <c r="AE11" s="17">
        <v>0.20651144092894699</v>
      </c>
      <c r="AF11" s="17"/>
      <c r="AG11" s="17">
        <v>0.20269179801517601</v>
      </c>
      <c r="AH11" s="17">
        <v>8.9960307416810895E-2</v>
      </c>
      <c r="AI11" s="17">
        <v>0.19355018056938</v>
      </c>
      <c r="AJ11" s="17">
        <v>0.26541339968053801</v>
      </c>
      <c r="AK11" s="17">
        <v>9.5786883476863094E-2</v>
      </c>
      <c r="AL11" s="17">
        <v>0.17287866288200601</v>
      </c>
      <c r="AM11" s="17"/>
      <c r="AN11" s="17">
        <v>0.19717969476865699</v>
      </c>
      <c r="AO11" s="17">
        <v>0.19922948767274901</v>
      </c>
      <c r="AP11" s="17">
        <v>0.12207203779895801</v>
      </c>
      <c r="AQ11" s="17"/>
      <c r="AR11" s="17">
        <v>0.18255266662612801</v>
      </c>
      <c r="AS11" s="17">
        <v>0.192753863668949</v>
      </c>
      <c r="AT11" s="17">
        <v>0.137321181755755</v>
      </c>
      <c r="AU11" s="17"/>
      <c r="AV11" s="17">
        <v>0.145285925959348</v>
      </c>
      <c r="AW11" s="17">
        <v>0.17807918417194199</v>
      </c>
      <c r="AX11" s="17">
        <v>0.143078442532665</v>
      </c>
      <c r="AY11" s="17"/>
      <c r="AZ11" s="17">
        <v>0.17666521629802701</v>
      </c>
      <c r="BA11" s="17">
        <v>0.15437217726824701</v>
      </c>
    </row>
    <row r="12" spans="2:53" x14ac:dyDescent="0.35">
      <c r="B12" s="18" t="s">
        <v>173</v>
      </c>
      <c r="C12" s="17">
        <v>5.9401819939762603E-2</v>
      </c>
      <c r="D12" s="17">
        <v>5.3519959167448602E-2</v>
      </c>
      <c r="E12" s="17">
        <v>6.3354228638034193E-2</v>
      </c>
      <c r="F12" s="17"/>
      <c r="G12" s="17">
        <v>5.7201233934652602E-2</v>
      </c>
      <c r="H12" s="17">
        <v>3.9403825877082799E-2</v>
      </c>
      <c r="I12" s="17">
        <v>7.6008114405460597E-2</v>
      </c>
      <c r="J12" s="17">
        <v>8.7581017002714395E-2</v>
      </c>
      <c r="K12" s="17">
        <v>4.98869116797859E-2</v>
      </c>
      <c r="L12" s="17">
        <v>4.8978219677983499E-2</v>
      </c>
      <c r="M12" s="17"/>
      <c r="N12" s="17">
        <v>7.1102227242844901E-2</v>
      </c>
      <c r="O12" s="17">
        <v>5.16992092181204E-2</v>
      </c>
      <c r="P12" s="17"/>
      <c r="Q12" s="17">
        <v>4.2801478721281698E-2</v>
      </c>
      <c r="R12" s="17">
        <v>5.4502428534106702E-2</v>
      </c>
      <c r="S12" s="17">
        <v>5.8056849275820097E-2</v>
      </c>
      <c r="T12" s="17">
        <v>5.1072375788189003E-2</v>
      </c>
      <c r="U12" s="17">
        <v>7.1901827742077998E-2</v>
      </c>
      <c r="V12" s="17">
        <v>3.78704132965728E-2</v>
      </c>
      <c r="W12" s="17">
        <v>5.2166347156762299E-2</v>
      </c>
      <c r="X12" s="17">
        <v>5.25965126240737E-2</v>
      </c>
      <c r="Y12" s="17">
        <v>0.105306300583332</v>
      </c>
      <c r="Z12" s="17">
        <v>4.7275532514435503E-2</v>
      </c>
      <c r="AA12" s="17">
        <v>0.104114311124645</v>
      </c>
      <c r="AB12" s="17">
        <v>8.1399842826635496E-2</v>
      </c>
      <c r="AC12" s="17">
        <v>0.20692599160792999</v>
      </c>
      <c r="AD12" s="17">
        <v>0.140774257465516</v>
      </c>
      <c r="AE12" s="17">
        <v>0.127708036252282</v>
      </c>
      <c r="AF12" s="17"/>
      <c r="AG12" s="17">
        <v>7.3776697996651E-2</v>
      </c>
      <c r="AH12" s="17">
        <v>1.81598631618245E-2</v>
      </c>
      <c r="AI12" s="17">
        <v>0.105412022422628</v>
      </c>
      <c r="AJ12" s="17">
        <v>0.12118587394430901</v>
      </c>
      <c r="AK12" s="17">
        <v>3.4574710867091803E-2</v>
      </c>
      <c r="AL12" s="17">
        <v>5.0948161260791602E-2</v>
      </c>
      <c r="AM12" s="17"/>
      <c r="AN12" s="17">
        <v>0.111649479943649</v>
      </c>
      <c r="AO12" s="17">
        <v>5.9515606501368598E-2</v>
      </c>
      <c r="AP12" s="17">
        <v>2.92848767299951E-2</v>
      </c>
      <c r="AQ12" s="17"/>
      <c r="AR12" s="17">
        <v>6.1512580752667502E-2</v>
      </c>
      <c r="AS12" s="17">
        <v>6.5041210843104602E-2</v>
      </c>
      <c r="AT12" s="17">
        <v>5.6321736618698701E-2</v>
      </c>
      <c r="AU12" s="17"/>
      <c r="AV12" s="17">
        <v>5.6730596593620897E-2</v>
      </c>
      <c r="AW12" s="17">
        <v>6.3193045024323505E-2</v>
      </c>
      <c r="AX12" s="17">
        <v>5.9631917314448502E-2</v>
      </c>
      <c r="AY12" s="17"/>
      <c r="AZ12" s="17">
        <v>7.4148674906986595E-2</v>
      </c>
      <c r="BA12" s="17">
        <v>3.9834638203890299E-2</v>
      </c>
    </row>
    <row r="13" spans="2:53" x14ac:dyDescent="0.35">
      <c r="B13" s="18" t="s">
        <v>174</v>
      </c>
      <c r="C13" s="17">
        <v>4.0467695648618997E-2</v>
      </c>
      <c r="D13" s="17">
        <v>4.27842272786031E-2</v>
      </c>
      <c r="E13" s="17">
        <v>3.7951300843367897E-2</v>
      </c>
      <c r="F13" s="17"/>
      <c r="G13" s="17">
        <v>5.9812984742689701E-2</v>
      </c>
      <c r="H13" s="17">
        <v>7.4021838969331094E-2</v>
      </c>
      <c r="I13" s="17">
        <v>4.0527034561757401E-2</v>
      </c>
      <c r="J13" s="17">
        <v>2.7968163445740098E-2</v>
      </c>
      <c r="K13" s="17">
        <v>3.21942355986179E-2</v>
      </c>
      <c r="L13" s="17">
        <v>2.7049708194190399E-2</v>
      </c>
      <c r="M13" s="17"/>
      <c r="N13" s="17">
        <v>3.7664327755286699E-2</v>
      </c>
      <c r="O13" s="17">
        <v>4.2313208461339798E-2</v>
      </c>
      <c r="P13" s="17"/>
      <c r="Q13" s="17">
        <v>4.9294279199428997E-2</v>
      </c>
      <c r="R13" s="17">
        <v>4.8277685257984197E-2</v>
      </c>
      <c r="S13" s="17">
        <v>4.2216908964775403E-2</v>
      </c>
      <c r="T13" s="17">
        <v>4.4872490401362403E-2</v>
      </c>
      <c r="U13" s="17">
        <v>1.2807730714523799E-2</v>
      </c>
      <c r="V13" s="17">
        <v>3.4427383178525298E-2</v>
      </c>
      <c r="W13" s="17">
        <v>2.0313319166210399E-2</v>
      </c>
      <c r="X13" s="17">
        <v>3.2160684003189798E-2</v>
      </c>
      <c r="Y13" s="17">
        <v>2.3682638981276399E-2</v>
      </c>
      <c r="Z13" s="17">
        <v>8.4662208207838804E-2</v>
      </c>
      <c r="AA13" s="17">
        <v>2.8186535958175499E-2</v>
      </c>
      <c r="AB13" s="17">
        <v>4.52549277117184E-2</v>
      </c>
      <c r="AC13" s="17">
        <v>0</v>
      </c>
      <c r="AD13" s="17">
        <v>7.7367667696882997E-2</v>
      </c>
      <c r="AE13" s="17">
        <v>7.7329848539171006E-2</v>
      </c>
      <c r="AF13" s="17"/>
      <c r="AG13" s="17">
        <v>2.5488923149225198E-2</v>
      </c>
      <c r="AH13" s="17">
        <v>2.5239444668912099E-2</v>
      </c>
      <c r="AI13" s="17">
        <v>9.3817727892477096E-2</v>
      </c>
      <c r="AJ13" s="17">
        <v>6.7672820723622004E-2</v>
      </c>
      <c r="AK13" s="17">
        <v>3.4896866382305901E-2</v>
      </c>
      <c r="AL13" s="17">
        <v>2.97608132284021E-2</v>
      </c>
      <c r="AM13" s="17"/>
      <c r="AN13" s="17">
        <v>7.2827715699527201E-2</v>
      </c>
      <c r="AO13" s="17">
        <v>1.9249653063555298E-2</v>
      </c>
      <c r="AP13" s="17">
        <v>2.6331791239578E-2</v>
      </c>
      <c r="AQ13" s="17"/>
      <c r="AR13" s="17">
        <v>0.11212449081614501</v>
      </c>
      <c r="AS13" s="17">
        <v>2.8482344465951898E-2</v>
      </c>
      <c r="AT13" s="17">
        <v>3.8765651318913401E-2</v>
      </c>
      <c r="AU13" s="17"/>
      <c r="AV13" s="17">
        <v>0.117846464647316</v>
      </c>
      <c r="AW13" s="17">
        <v>3.0645878754221902E-2</v>
      </c>
      <c r="AX13" s="17">
        <v>3.4605537738714102E-2</v>
      </c>
      <c r="AY13" s="17"/>
      <c r="AZ13" s="17">
        <v>4.7904621886134501E-2</v>
      </c>
      <c r="BA13" s="17">
        <v>3.05998500931314E-2</v>
      </c>
    </row>
    <row r="14" spans="2:53" x14ac:dyDescent="0.35">
      <c r="B14" s="18" t="s">
        <v>130</v>
      </c>
      <c r="C14" s="19">
        <v>3.06695888532534E-2</v>
      </c>
      <c r="D14" s="19">
        <v>2.6539304931713401E-2</v>
      </c>
      <c r="E14" s="19">
        <v>3.4521144497445998E-2</v>
      </c>
      <c r="F14" s="19"/>
      <c r="G14" s="19">
        <v>5.7018491072443403E-2</v>
      </c>
      <c r="H14" s="19">
        <v>4.72857768799817E-2</v>
      </c>
      <c r="I14" s="19">
        <v>1.8745604303384299E-2</v>
      </c>
      <c r="J14" s="19">
        <v>4.1274047575937403E-2</v>
      </c>
      <c r="K14" s="19">
        <v>2.6556020396563199E-2</v>
      </c>
      <c r="L14" s="19">
        <v>1.37280989338574E-2</v>
      </c>
      <c r="M14" s="19"/>
      <c r="N14" s="19">
        <v>2.20042109193604E-2</v>
      </c>
      <c r="O14" s="19">
        <v>3.6374179407387602E-2</v>
      </c>
      <c r="P14" s="19"/>
      <c r="Q14" s="19">
        <v>0.11761427027490701</v>
      </c>
      <c r="R14" s="19">
        <v>2.52564498309392E-2</v>
      </c>
      <c r="S14" s="19">
        <v>2.2908622753199499E-2</v>
      </c>
      <c r="T14" s="19">
        <v>3.1535523136702499E-2</v>
      </c>
      <c r="U14" s="19">
        <v>2.5527675087674E-2</v>
      </c>
      <c r="V14" s="19">
        <v>3.7102080749999503E-2</v>
      </c>
      <c r="W14" s="19">
        <v>2.10646194346614E-2</v>
      </c>
      <c r="X14" s="19">
        <v>1.2747361634487199E-2</v>
      </c>
      <c r="Y14" s="19">
        <v>0</v>
      </c>
      <c r="Z14" s="19">
        <v>0</v>
      </c>
      <c r="AA14" s="19">
        <v>0</v>
      </c>
      <c r="AB14" s="19">
        <v>0</v>
      </c>
      <c r="AC14" s="19">
        <v>0</v>
      </c>
      <c r="AD14" s="19">
        <v>0</v>
      </c>
      <c r="AE14" s="19">
        <v>2.4451739185818101E-2</v>
      </c>
      <c r="AF14" s="19"/>
      <c r="AG14" s="19">
        <v>0</v>
      </c>
      <c r="AH14" s="19">
        <v>1.0349874550868301E-2</v>
      </c>
      <c r="AI14" s="19">
        <v>2.7492400053864101E-2</v>
      </c>
      <c r="AJ14" s="19">
        <v>1.4320903500842801E-2</v>
      </c>
      <c r="AK14" s="19">
        <v>8.7329740226759905E-3</v>
      </c>
      <c r="AL14" s="19">
        <v>5.0537175766669301E-2</v>
      </c>
      <c r="AM14" s="19"/>
      <c r="AN14" s="19">
        <v>2.2633667781282899E-2</v>
      </c>
      <c r="AO14" s="19">
        <v>3.3219390359683403E-2</v>
      </c>
      <c r="AP14" s="19">
        <v>1.0484719583346199E-2</v>
      </c>
      <c r="AQ14" s="19"/>
      <c r="AR14" s="19">
        <v>1.23063285671965E-2</v>
      </c>
      <c r="AS14" s="19">
        <v>8.2067341074169003E-3</v>
      </c>
      <c r="AT14" s="19">
        <v>1.8120152452582701E-2</v>
      </c>
      <c r="AU14" s="19"/>
      <c r="AV14" s="19">
        <v>2.4237218226292202E-2</v>
      </c>
      <c r="AW14" s="19">
        <v>7.8763609372712508E-3</v>
      </c>
      <c r="AX14" s="19">
        <v>2.17002418029562E-2</v>
      </c>
      <c r="AY14" s="19"/>
      <c r="AZ14" s="19">
        <v>1.48795550624855E-2</v>
      </c>
      <c r="BA14" s="19">
        <v>5.1620934851177899E-2</v>
      </c>
    </row>
    <row r="15" spans="2:53" x14ac:dyDescent="0.35">
      <c r="B15" s="16"/>
    </row>
    <row r="16" spans="2:53" x14ac:dyDescent="0.35">
      <c r="B16" t="s">
        <v>87</v>
      </c>
    </row>
    <row r="17" spans="2:2" x14ac:dyDescent="0.35">
      <c r="B17" t="s">
        <v>88</v>
      </c>
    </row>
    <row r="19" spans="2:2" x14ac:dyDescent="0.35">
      <c r="B19" s="8" t="str">
        <f>HYPERLINK("#'Contents'!A1", "Return to Contents")</f>
        <v>Return to Contents</v>
      </c>
    </row>
  </sheetData>
  <mergeCells count="10">
    <mergeCell ref="AN5:AP5"/>
    <mergeCell ref="AR5:AT5"/>
    <mergeCell ref="AV5:AX5"/>
    <mergeCell ref="AZ5:BA5"/>
    <mergeCell ref="D2:AT2"/>
    <mergeCell ref="D5:E5"/>
    <mergeCell ref="G5:L5"/>
    <mergeCell ref="N5:O5"/>
    <mergeCell ref="Q5:AE5"/>
    <mergeCell ref="AG5:AL5"/>
  </mergeCells>
  <pageMargins left="0.7" right="0.7" top="0.75" bottom="0.75" header="0.3" footer="0.3"/>
  <pageSetup paperSize="9" orientation="portrait" horizontalDpi="300" verticalDpi="300"/>
  <drawing r:id="rId1"/>
</worksheet>
</file>

<file path=xl/worksheets/sheet5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300-000000000000}">
  <dimension ref="B2:BA19"/>
  <sheetViews>
    <sheetView showGridLines="0" workbookViewId="0">
      <pane xSplit="2" topLeftCell="C1" activePane="topRight" state="frozen"/>
      <selection activeCell="B19" sqref="B19"/>
      <selection pane="topRight" activeCell="AG10" sqref="AG10"/>
    </sheetView>
  </sheetViews>
  <sheetFormatPr defaultColWidth="11.54296875" defaultRowHeight="14.5" x14ac:dyDescent="0.35"/>
  <cols>
    <col min="2" max="2" width="25.6328125" customWidth="1"/>
    <col min="3" max="5" width="10.6328125" customWidth="1"/>
    <col min="6" max="6" width="2.1796875" customWidth="1"/>
    <col min="7" max="12" width="10.6328125" customWidth="1"/>
    <col min="13" max="13" width="2.1796875" customWidth="1"/>
    <col min="14" max="15" width="10.6328125" customWidth="1"/>
    <col min="16" max="16" width="2.1796875" customWidth="1"/>
    <col min="17" max="31" width="10.6328125" customWidth="1"/>
    <col min="32" max="32" width="2.1796875" customWidth="1"/>
    <col min="33" max="38" width="10.6328125" customWidth="1"/>
    <col min="39" max="39" width="2.1796875" customWidth="1"/>
    <col min="40" max="42" width="10.6328125" customWidth="1"/>
    <col min="43" max="43" width="2.1796875" customWidth="1"/>
    <col min="44" max="46" width="10.6328125" customWidth="1"/>
    <col min="47" max="47" width="2.1796875" customWidth="1"/>
    <col min="48" max="50" width="10.6328125" customWidth="1"/>
    <col min="51" max="51" width="2.1796875" customWidth="1"/>
    <col min="52" max="53" width="10.6328125" customWidth="1"/>
    <col min="54" max="54" width="2.1796875" customWidth="1"/>
  </cols>
  <sheetData>
    <row r="2" spans="2:53" ht="40" customHeight="1" x14ac:dyDescent="0.35">
      <c r="D2" s="28" t="s">
        <v>217</v>
      </c>
      <c r="E2" s="24"/>
      <c r="F2" s="24"/>
      <c r="G2" s="24"/>
      <c r="H2" s="24"/>
      <c r="I2" s="24"/>
      <c r="J2" s="24"/>
      <c r="K2" s="24"/>
      <c r="L2" s="24"/>
      <c r="M2" s="24"/>
      <c r="N2" s="24"/>
      <c r="O2" s="24"/>
      <c r="P2" s="24"/>
      <c r="Q2" s="24"/>
      <c r="R2" s="24"/>
      <c r="S2" s="24"/>
      <c r="T2" s="24"/>
      <c r="U2" s="24"/>
      <c r="V2" s="24"/>
      <c r="W2" s="24"/>
      <c r="X2" s="24"/>
      <c r="Y2" s="24"/>
      <c r="Z2" s="24"/>
      <c r="AA2" s="24"/>
      <c r="AB2" s="24"/>
      <c r="AC2" s="24"/>
      <c r="AD2" s="24"/>
      <c r="AE2" s="24"/>
      <c r="AF2" s="24"/>
      <c r="AG2" s="24"/>
      <c r="AH2" s="24"/>
      <c r="AI2" s="24"/>
      <c r="AJ2" s="24"/>
      <c r="AK2" s="24"/>
      <c r="AL2" s="24"/>
      <c r="AM2" s="24"/>
      <c r="AN2" s="24"/>
      <c r="AO2" s="24"/>
      <c r="AP2" s="24"/>
      <c r="AQ2" s="24"/>
      <c r="AR2" s="24"/>
      <c r="AS2" s="24"/>
      <c r="AT2" s="24"/>
    </row>
    <row r="5" spans="2:53" ht="30" customHeight="1" x14ac:dyDescent="0.35">
      <c r="B5" s="15"/>
      <c r="C5" s="15"/>
      <c r="D5" s="27" t="s">
        <v>56</v>
      </c>
      <c r="E5" s="27"/>
      <c r="F5" s="15"/>
      <c r="G5" s="27" t="s">
        <v>57</v>
      </c>
      <c r="H5" s="27"/>
      <c r="I5" s="27"/>
      <c r="J5" s="27"/>
      <c r="K5" s="27"/>
      <c r="L5" s="27"/>
      <c r="M5" s="15"/>
      <c r="N5" s="27" t="s">
        <v>58</v>
      </c>
      <c r="O5" s="27"/>
      <c r="P5" s="15"/>
      <c r="Q5" s="27" t="s">
        <v>59</v>
      </c>
      <c r="R5" s="27"/>
      <c r="S5" s="27"/>
      <c r="T5" s="27"/>
      <c r="U5" s="27"/>
      <c r="V5" s="27"/>
      <c r="W5" s="27"/>
      <c r="X5" s="27"/>
      <c r="Y5" s="27"/>
      <c r="Z5" s="27"/>
      <c r="AA5" s="27"/>
      <c r="AB5" s="27"/>
      <c r="AC5" s="27"/>
      <c r="AD5" s="27"/>
      <c r="AE5" s="27"/>
      <c r="AF5" s="15"/>
      <c r="AG5" s="27" t="s">
        <v>60</v>
      </c>
      <c r="AH5" s="27"/>
      <c r="AI5" s="27"/>
      <c r="AJ5" s="27"/>
      <c r="AK5" s="27"/>
      <c r="AL5" s="27"/>
      <c r="AM5" s="15"/>
      <c r="AN5" s="27" t="s">
        <v>61</v>
      </c>
      <c r="AO5" s="27"/>
      <c r="AP5" s="27"/>
      <c r="AQ5" s="15"/>
      <c r="AR5" s="27" t="s">
        <v>62</v>
      </c>
      <c r="AS5" s="27"/>
      <c r="AT5" s="27"/>
      <c r="AU5" s="15"/>
      <c r="AV5" s="27" t="s">
        <v>63</v>
      </c>
      <c r="AW5" s="27"/>
      <c r="AX5" s="27"/>
      <c r="AY5" s="15"/>
      <c r="AZ5" s="27" t="s">
        <v>64</v>
      </c>
      <c r="BA5" s="27"/>
    </row>
    <row r="6" spans="2:53" ht="33" customHeight="1" x14ac:dyDescent="0.35">
      <c r="B6" t="s">
        <v>13</v>
      </c>
      <c r="C6" s="9" t="s">
        <v>14</v>
      </c>
      <c r="D6" s="12" t="s">
        <v>15</v>
      </c>
      <c r="E6" s="12" t="s">
        <v>16</v>
      </c>
      <c r="G6" s="12" t="s">
        <v>19</v>
      </c>
      <c r="H6" s="12" t="s">
        <v>20</v>
      </c>
      <c r="I6" s="12" t="s">
        <v>21</v>
      </c>
      <c r="J6" s="12" t="s">
        <v>22</v>
      </c>
      <c r="K6" s="12" t="s">
        <v>23</v>
      </c>
      <c r="L6" s="12" t="s">
        <v>24</v>
      </c>
      <c r="N6" s="12" t="s">
        <v>25</v>
      </c>
      <c r="O6" s="12" t="s">
        <v>26</v>
      </c>
      <c r="Q6" s="12" t="s">
        <v>27</v>
      </c>
      <c r="R6" s="12" t="s">
        <v>28</v>
      </c>
      <c r="S6" s="12" t="s">
        <v>29</v>
      </c>
      <c r="T6" s="12" t="s">
        <v>30</v>
      </c>
      <c r="U6" s="12" t="s">
        <v>31</v>
      </c>
      <c r="V6" s="12" t="s">
        <v>32</v>
      </c>
      <c r="W6" s="12" t="s">
        <v>33</v>
      </c>
      <c r="X6" s="12" t="s">
        <v>34</v>
      </c>
      <c r="Y6" s="12" t="s">
        <v>35</v>
      </c>
      <c r="Z6" s="12" t="s">
        <v>36</v>
      </c>
      <c r="AA6" s="12" t="s">
        <v>37</v>
      </c>
      <c r="AB6" s="12" t="s">
        <v>38</v>
      </c>
      <c r="AC6" s="12" t="s">
        <v>39</v>
      </c>
      <c r="AD6" s="12" t="s">
        <v>40</v>
      </c>
      <c r="AE6" s="12" t="s">
        <v>41</v>
      </c>
      <c r="AG6" s="12" t="s">
        <v>42</v>
      </c>
      <c r="AH6" s="12" t="s">
        <v>43</v>
      </c>
      <c r="AI6" s="12" t="s">
        <v>44</v>
      </c>
      <c r="AJ6" s="12" t="s">
        <v>45</v>
      </c>
      <c r="AK6" s="12" t="s">
        <v>46</v>
      </c>
      <c r="AL6" s="12" t="s">
        <v>47</v>
      </c>
      <c r="AN6" s="12" t="s">
        <v>48</v>
      </c>
      <c r="AO6" s="12" t="s">
        <v>49</v>
      </c>
      <c r="AP6" s="12" t="s">
        <v>50</v>
      </c>
      <c r="AR6" s="12" t="s">
        <v>51</v>
      </c>
      <c r="AS6" s="12" t="s">
        <v>52</v>
      </c>
      <c r="AT6" s="12" t="s">
        <v>53</v>
      </c>
      <c r="AV6" s="12" t="s">
        <v>51</v>
      </c>
      <c r="AW6" s="12" t="s">
        <v>52</v>
      </c>
      <c r="AX6" s="12" t="s">
        <v>53</v>
      </c>
      <c r="AZ6" s="12" t="s">
        <v>54</v>
      </c>
      <c r="BA6" s="12" t="s">
        <v>55</v>
      </c>
    </row>
    <row r="7" spans="2:53" ht="30" customHeight="1" x14ac:dyDescent="0.35">
      <c r="B7" s="10" t="s">
        <v>17</v>
      </c>
      <c r="C7" s="10">
        <v>2053</v>
      </c>
      <c r="D7" s="10">
        <v>938</v>
      </c>
      <c r="E7" s="10">
        <v>1112</v>
      </c>
      <c r="F7" s="10"/>
      <c r="G7" s="10">
        <v>192</v>
      </c>
      <c r="H7" s="10">
        <v>236</v>
      </c>
      <c r="I7" s="10">
        <v>325</v>
      </c>
      <c r="J7" s="10">
        <v>380</v>
      </c>
      <c r="K7" s="10">
        <v>348</v>
      </c>
      <c r="L7" s="10">
        <v>572</v>
      </c>
      <c r="M7" s="10"/>
      <c r="N7" s="10">
        <v>1161</v>
      </c>
      <c r="O7" s="10">
        <v>892</v>
      </c>
      <c r="P7" s="10"/>
      <c r="Q7" s="10">
        <v>175</v>
      </c>
      <c r="R7" s="10">
        <v>152</v>
      </c>
      <c r="S7" s="10">
        <v>180</v>
      </c>
      <c r="T7" s="10">
        <v>273</v>
      </c>
      <c r="U7" s="10">
        <v>217</v>
      </c>
      <c r="V7" s="10">
        <v>227</v>
      </c>
      <c r="W7" s="10">
        <v>175</v>
      </c>
      <c r="X7" s="10">
        <v>143</v>
      </c>
      <c r="Y7" s="10">
        <v>108</v>
      </c>
      <c r="Z7" s="10">
        <v>153</v>
      </c>
      <c r="AA7" s="10">
        <v>79</v>
      </c>
      <c r="AB7" s="10">
        <v>54</v>
      </c>
      <c r="AC7" s="10">
        <v>25</v>
      </c>
      <c r="AD7" s="10">
        <v>17</v>
      </c>
      <c r="AE7" s="10">
        <v>34</v>
      </c>
      <c r="AF7" s="10"/>
      <c r="AG7" s="10">
        <v>204</v>
      </c>
      <c r="AH7" s="10">
        <v>344</v>
      </c>
      <c r="AI7" s="10">
        <v>158</v>
      </c>
      <c r="AJ7" s="10">
        <v>186</v>
      </c>
      <c r="AK7" s="10">
        <v>197</v>
      </c>
      <c r="AL7" s="10">
        <v>511</v>
      </c>
      <c r="AM7" s="10"/>
      <c r="AN7" s="10">
        <v>571</v>
      </c>
      <c r="AO7" s="10">
        <v>447</v>
      </c>
      <c r="AP7" s="10">
        <v>778</v>
      </c>
      <c r="AQ7" s="10"/>
      <c r="AR7" s="10">
        <v>150</v>
      </c>
      <c r="AS7" s="10">
        <v>698</v>
      </c>
      <c r="AT7" s="10">
        <v>1093</v>
      </c>
      <c r="AU7" s="10"/>
      <c r="AV7" s="10">
        <v>166</v>
      </c>
      <c r="AW7" s="10">
        <v>999</v>
      </c>
      <c r="AX7" s="10">
        <v>770</v>
      </c>
      <c r="AY7" s="10"/>
      <c r="AZ7" s="10">
        <v>1177</v>
      </c>
      <c r="BA7" s="10">
        <v>876</v>
      </c>
    </row>
    <row r="8" spans="2:53" ht="30" customHeight="1" x14ac:dyDescent="0.35">
      <c r="B8" s="11" t="s">
        <v>18</v>
      </c>
      <c r="C8" s="11">
        <v>2053</v>
      </c>
      <c r="D8" s="11">
        <v>974</v>
      </c>
      <c r="E8" s="11">
        <v>1075</v>
      </c>
      <c r="F8" s="11"/>
      <c r="G8" s="11">
        <v>212</v>
      </c>
      <c r="H8" s="11">
        <v>302</v>
      </c>
      <c r="I8" s="11">
        <v>326</v>
      </c>
      <c r="J8" s="11">
        <v>348</v>
      </c>
      <c r="K8" s="11">
        <v>329</v>
      </c>
      <c r="L8" s="11">
        <v>535</v>
      </c>
      <c r="M8" s="11"/>
      <c r="N8" s="11">
        <v>815</v>
      </c>
      <c r="O8" s="11">
        <v>1238</v>
      </c>
      <c r="P8" s="11"/>
      <c r="Q8" s="11">
        <v>198</v>
      </c>
      <c r="R8" s="11">
        <v>168</v>
      </c>
      <c r="S8" s="11">
        <v>195</v>
      </c>
      <c r="T8" s="11">
        <v>305</v>
      </c>
      <c r="U8" s="11">
        <v>213</v>
      </c>
      <c r="V8" s="11">
        <v>216</v>
      </c>
      <c r="W8" s="11">
        <v>164</v>
      </c>
      <c r="X8" s="11">
        <v>141</v>
      </c>
      <c r="Y8" s="11">
        <v>99</v>
      </c>
      <c r="Z8" s="11">
        <v>138</v>
      </c>
      <c r="AA8" s="11">
        <v>69</v>
      </c>
      <c r="AB8" s="11">
        <v>45</v>
      </c>
      <c r="AC8" s="11">
        <v>22</v>
      </c>
      <c r="AD8" s="11">
        <v>15</v>
      </c>
      <c r="AE8" s="11">
        <v>27</v>
      </c>
      <c r="AF8" s="11"/>
      <c r="AG8" s="11">
        <v>192</v>
      </c>
      <c r="AH8" s="11">
        <v>330</v>
      </c>
      <c r="AI8" s="11">
        <v>179</v>
      </c>
      <c r="AJ8" s="11">
        <v>173</v>
      </c>
      <c r="AK8" s="11">
        <v>196</v>
      </c>
      <c r="AL8" s="11">
        <v>533</v>
      </c>
      <c r="AM8" s="11"/>
      <c r="AN8" s="11">
        <v>569</v>
      </c>
      <c r="AO8" s="11">
        <v>467</v>
      </c>
      <c r="AP8" s="11">
        <v>751</v>
      </c>
      <c r="AQ8" s="11"/>
      <c r="AR8" s="11">
        <v>162</v>
      </c>
      <c r="AS8" s="11">
        <v>689</v>
      </c>
      <c r="AT8" s="11">
        <v>1078</v>
      </c>
      <c r="AU8" s="11"/>
      <c r="AV8" s="11">
        <v>182</v>
      </c>
      <c r="AW8" s="11">
        <v>976</v>
      </c>
      <c r="AX8" s="11">
        <v>765</v>
      </c>
      <c r="AY8" s="11"/>
      <c r="AZ8" s="11">
        <v>1171</v>
      </c>
      <c r="BA8" s="11">
        <v>882</v>
      </c>
    </row>
    <row r="9" spans="2:53" x14ac:dyDescent="0.35">
      <c r="B9" s="18" t="s">
        <v>171</v>
      </c>
      <c r="C9" s="17">
        <v>0.43250895432269698</v>
      </c>
      <c r="D9" s="17">
        <v>0.43263873868768499</v>
      </c>
      <c r="E9" s="17">
        <v>0.432513233534774</v>
      </c>
      <c r="F9" s="17"/>
      <c r="G9" s="17">
        <v>0.31601159121007499</v>
      </c>
      <c r="H9" s="17">
        <v>0.34310358051998802</v>
      </c>
      <c r="I9" s="17">
        <v>0.46537788558813797</v>
      </c>
      <c r="J9" s="17">
        <v>0.43651044126369098</v>
      </c>
      <c r="K9" s="17">
        <v>0.54374722553222599</v>
      </c>
      <c r="L9" s="17">
        <v>0.43808021973623501</v>
      </c>
      <c r="M9" s="17"/>
      <c r="N9" s="17">
        <v>0.41130308781090003</v>
      </c>
      <c r="O9" s="17">
        <v>0.44646919780178101</v>
      </c>
      <c r="P9" s="17"/>
      <c r="Q9" s="17">
        <v>0.364689327082931</v>
      </c>
      <c r="R9" s="17">
        <v>0.45347983058087699</v>
      </c>
      <c r="S9" s="17">
        <v>0.43161427589082102</v>
      </c>
      <c r="T9" s="17">
        <v>0.44443790352099899</v>
      </c>
      <c r="U9" s="17">
        <v>0.41592253874586599</v>
      </c>
      <c r="V9" s="17">
        <v>0.43982049611704099</v>
      </c>
      <c r="W9" s="17">
        <v>0.43452616613379602</v>
      </c>
      <c r="X9" s="17">
        <v>0.424443254310019</v>
      </c>
      <c r="Y9" s="17">
        <v>0.42440690130165198</v>
      </c>
      <c r="Z9" s="17">
        <v>0.48838045601195501</v>
      </c>
      <c r="AA9" s="17">
        <v>0.44860488937008403</v>
      </c>
      <c r="AB9" s="17">
        <v>0.47605516236800299</v>
      </c>
      <c r="AC9" s="17">
        <v>0.27824731455308299</v>
      </c>
      <c r="AD9" s="17">
        <v>0.533689339623172</v>
      </c>
      <c r="AE9" s="17">
        <v>0.51219629053851101</v>
      </c>
      <c r="AF9" s="17"/>
      <c r="AG9" s="17">
        <v>0.33081585931118401</v>
      </c>
      <c r="AH9" s="17">
        <v>0.67927375579316696</v>
      </c>
      <c r="AI9" s="17">
        <v>0.30308040595808</v>
      </c>
      <c r="AJ9" s="17">
        <v>0.27656658843505499</v>
      </c>
      <c r="AK9" s="17">
        <v>0.49412469234753797</v>
      </c>
      <c r="AL9" s="17">
        <v>0.428831697804057</v>
      </c>
      <c r="AM9" s="17"/>
      <c r="AN9" s="17">
        <v>0.29994420102678299</v>
      </c>
      <c r="AO9" s="17">
        <v>0.36262561255862802</v>
      </c>
      <c r="AP9" s="17">
        <v>0.572677236762279</v>
      </c>
      <c r="AQ9" s="17"/>
      <c r="AR9" s="17">
        <v>0.37315191872472198</v>
      </c>
      <c r="AS9" s="17">
        <v>0.36255090701793402</v>
      </c>
      <c r="AT9" s="17">
        <v>0.51943029968729604</v>
      </c>
      <c r="AU9" s="17"/>
      <c r="AV9" s="17">
        <v>0.447115713158584</v>
      </c>
      <c r="AW9" s="17">
        <v>0.41324225564807099</v>
      </c>
      <c r="AX9" s="17">
        <v>0.49544246355393101</v>
      </c>
      <c r="AY9" s="17"/>
      <c r="AZ9" s="17">
        <v>0.427020590260693</v>
      </c>
      <c r="BA9" s="17">
        <v>0.43979130823968798</v>
      </c>
    </row>
    <row r="10" spans="2:53" x14ac:dyDescent="0.35">
      <c r="B10" s="18" t="s">
        <v>172</v>
      </c>
      <c r="C10" s="17">
        <v>0.29627620091797102</v>
      </c>
      <c r="D10" s="17">
        <v>0.29625877596823202</v>
      </c>
      <c r="E10" s="17">
        <v>0.297351450588067</v>
      </c>
      <c r="F10" s="17"/>
      <c r="G10" s="17">
        <v>0.33395384682094598</v>
      </c>
      <c r="H10" s="17">
        <v>0.34818993853817898</v>
      </c>
      <c r="I10" s="17">
        <v>0.25154978251306498</v>
      </c>
      <c r="J10" s="17">
        <v>0.26438516897694903</v>
      </c>
      <c r="K10" s="17">
        <v>0.252526449712693</v>
      </c>
      <c r="L10" s="17">
        <v>0.32693015449620899</v>
      </c>
      <c r="M10" s="17"/>
      <c r="N10" s="17">
        <v>0.30940898709449</v>
      </c>
      <c r="O10" s="17">
        <v>0.28763062670948603</v>
      </c>
      <c r="P10" s="17"/>
      <c r="Q10" s="17">
        <v>0.232501058001961</v>
      </c>
      <c r="R10" s="17">
        <v>0.331465025507787</v>
      </c>
      <c r="S10" s="17">
        <v>0.267844621658757</v>
      </c>
      <c r="T10" s="17">
        <v>0.31484672825751397</v>
      </c>
      <c r="U10" s="17">
        <v>0.29330432681338903</v>
      </c>
      <c r="V10" s="17">
        <v>0.275131721232932</v>
      </c>
      <c r="W10" s="17">
        <v>0.36165076491621201</v>
      </c>
      <c r="X10" s="17">
        <v>0.31842142420429798</v>
      </c>
      <c r="Y10" s="17">
        <v>0.33645096256442403</v>
      </c>
      <c r="Z10" s="17">
        <v>0.27959922595965297</v>
      </c>
      <c r="AA10" s="17">
        <v>0.34593709443088699</v>
      </c>
      <c r="AB10" s="17">
        <v>0.28393356442863998</v>
      </c>
      <c r="AC10" s="17">
        <v>0.341120775678388</v>
      </c>
      <c r="AD10" s="17">
        <v>0.248168735214429</v>
      </c>
      <c r="AE10" s="17">
        <v>0.13895196184415501</v>
      </c>
      <c r="AF10" s="17"/>
      <c r="AG10" s="17">
        <v>0.40441583356244798</v>
      </c>
      <c r="AH10" s="17">
        <v>0.18962161995712101</v>
      </c>
      <c r="AI10" s="17">
        <v>0.33667103002216198</v>
      </c>
      <c r="AJ10" s="17">
        <v>0.37240063449926802</v>
      </c>
      <c r="AK10" s="17">
        <v>0.34163555539642798</v>
      </c>
      <c r="AL10" s="17">
        <v>0.28294653906599498</v>
      </c>
      <c r="AM10" s="17"/>
      <c r="AN10" s="17">
        <v>0.33997154328225399</v>
      </c>
      <c r="AO10" s="17">
        <v>0.328496594921103</v>
      </c>
      <c r="AP10" s="17">
        <v>0.26813040817038603</v>
      </c>
      <c r="AQ10" s="17"/>
      <c r="AR10" s="17">
        <v>0.349768115479893</v>
      </c>
      <c r="AS10" s="17">
        <v>0.34692896186757299</v>
      </c>
      <c r="AT10" s="17">
        <v>0.26548485596084498</v>
      </c>
      <c r="AU10" s="17"/>
      <c r="AV10" s="17">
        <v>0.28627602435795202</v>
      </c>
      <c r="AW10" s="17">
        <v>0.33922197352695199</v>
      </c>
      <c r="AX10" s="17">
        <v>0.26551756165881601</v>
      </c>
      <c r="AY10" s="17"/>
      <c r="AZ10" s="17">
        <v>0.30246081420660298</v>
      </c>
      <c r="BA10" s="17">
        <v>0.28807001373746799</v>
      </c>
    </row>
    <row r="11" spans="2:53" x14ac:dyDescent="0.35">
      <c r="B11" s="18" t="s">
        <v>113</v>
      </c>
      <c r="C11" s="17">
        <v>0.15863278054512001</v>
      </c>
      <c r="D11" s="17">
        <v>0.17296844429956701</v>
      </c>
      <c r="E11" s="17">
        <v>0.14621246336167401</v>
      </c>
      <c r="F11" s="17"/>
      <c r="G11" s="17">
        <v>0.19978921450284101</v>
      </c>
      <c r="H11" s="17">
        <v>0.186770595580457</v>
      </c>
      <c r="I11" s="17">
        <v>0.17300733029520299</v>
      </c>
      <c r="J11" s="17">
        <v>0.16368942565462899</v>
      </c>
      <c r="K11" s="17">
        <v>0.10131759004865599</v>
      </c>
      <c r="L11" s="17">
        <v>0.149683814243292</v>
      </c>
      <c r="M11" s="17"/>
      <c r="N11" s="17">
        <v>0.16732371902808499</v>
      </c>
      <c r="O11" s="17">
        <v>0.15291136297341101</v>
      </c>
      <c r="P11" s="17"/>
      <c r="Q11" s="17">
        <v>0.20705446861681101</v>
      </c>
      <c r="R11" s="17">
        <v>0.145373094058872</v>
      </c>
      <c r="S11" s="17">
        <v>0.18614222888222701</v>
      </c>
      <c r="T11" s="17">
        <v>0.120443999108876</v>
      </c>
      <c r="U11" s="17">
        <v>0.177627905374076</v>
      </c>
      <c r="V11" s="17">
        <v>0.16393788071642901</v>
      </c>
      <c r="W11" s="17">
        <v>0.131390004441128</v>
      </c>
      <c r="X11" s="17">
        <v>0.133694400261547</v>
      </c>
      <c r="Y11" s="17">
        <v>0.18832793340710099</v>
      </c>
      <c r="Z11" s="17">
        <v>0.16424160615529099</v>
      </c>
      <c r="AA11" s="17">
        <v>5.7542107819636E-2</v>
      </c>
      <c r="AB11" s="17">
        <v>0.15016359534458401</v>
      </c>
      <c r="AC11" s="17">
        <v>0.32935342001689599</v>
      </c>
      <c r="AD11" s="17">
        <v>0</v>
      </c>
      <c r="AE11" s="17">
        <v>0.206153438059898</v>
      </c>
      <c r="AF11" s="17"/>
      <c r="AG11" s="17">
        <v>0.17549751795791699</v>
      </c>
      <c r="AH11" s="17">
        <v>9.2098113511540694E-2</v>
      </c>
      <c r="AI11" s="17">
        <v>0.17408826732667701</v>
      </c>
      <c r="AJ11" s="17">
        <v>0.17605425939858499</v>
      </c>
      <c r="AK11" s="17">
        <v>0.105251911806523</v>
      </c>
      <c r="AL11" s="17">
        <v>0.185314253923892</v>
      </c>
      <c r="AM11" s="17"/>
      <c r="AN11" s="17">
        <v>0.18787911476827801</v>
      </c>
      <c r="AO11" s="17">
        <v>0.20940299864261699</v>
      </c>
      <c r="AP11" s="17">
        <v>0.105340365206334</v>
      </c>
      <c r="AQ11" s="17"/>
      <c r="AR11" s="17">
        <v>0.12946254873728399</v>
      </c>
      <c r="AS11" s="17">
        <v>0.19303030684210801</v>
      </c>
      <c r="AT11" s="17">
        <v>0.12295867849796201</v>
      </c>
      <c r="AU11" s="17"/>
      <c r="AV11" s="17">
        <v>0.160540281697964</v>
      </c>
      <c r="AW11" s="17">
        <v>0.146244856929265</v>
      </c>
      <c r="AX11" s="17">
        <v>0.14918748984514801</v>
      </c>
      <c r="AY11" s="17"/>
      <c r="AZ11" s="17">
        <v>0.155614268815256</v>
      </c>
      <c r="BA11" s="17">
        <v>0.16263795776571399</v>
      </c>
    </row>
    <row r="12" spans="2:53" x14ac:dyDescent="0.35">
      <c r="B12" s="18" t="s">
        <v>173</v>
      </c>
      <c r="C12" s="17">
        <v>5.9921712868137599E-2</v>
      </c>
      <c r="D12" s="17">
        <v>5.9444216457688097E-2</v>
      </c>
      <c r="E12" s="17">
        <v>5.8979827967624403E-2</v>
      </c>
      <c r="F12" s="17"/>
      <c r="G12" s="17">
        <v>7.8407677129170503E-2</v>
      </c>
      <c r="H12" s="17">
        <v>5.5382124055329503E-2</v>
      </c>
      <c r="I12" s="17">
        <v>6.0796528304376901E-2</v>
      </c>
      <c r="J12" s="17">
        <v>7.2675052721421302E-2</v>
      </c>
      <c r="K12" s="17">
        <v>5.6238359245108602E-2</v>
      </c>
      <c r="L12" s="17">
        <v>4.859272408523E-2</v>
      </c>
      <c r="M12" s="17"/>
      <c r="N12" s="17">
        <v>6.2009376261429799E-2</v>
      </c>
      <c r="O12" s="17">
        <v>5.8547362555382503E-2</v>
      </c>
      <c r="P12" s="17"/>
      <c r="Q12" s="17">
        <v>7.47373491315763E-2</v>
      </c>
      <c r="R12" s="17">
        <v>2.5196368155828701E-2</v>
      </c>
      <c r="S12" s="17">
        <v>5.7604837429810499E-2</v>
      </c>
      <c r="T12" s="17">
        <v>7.0765476618408193E-2</v>
      </c>
      <c r="U12" s="17">
        <v>5.8916962468571199E-2</v>
      </c>
      <c r="V12" s="17">
        <v>6.94122929818414E-2</v>
      </c>
      <c r="W12" s="17">
        <v>4.0350998150414603E-2</v>
      </c>
      <c r="X12" s="17">
        <v>7.5943547003676004E-2</v>
      </c>
      <c r="Y12" s="17">
        <v>2.9325259400862901E-2</v>
      </c>
      <c r="Z12" s="17">
        <v>4.0018594320634801E-2</v>
      </c>
      <c r="AA12" s="17">
        <v>0.12815844947506899</v>
      </c>
      <c r="AB12" s="17">
        <v>5.8966635218923598E-2</v>
      </c>
      <c r="AC12" s="17">
        <v>5.12784897516338E-2</v>
      </c>
      <c r="AD12" s="17">
        <v>3.6816506343868301E-2</v>
      </c>
      <c r="AE12" s="17">
        <v>9.6862628880425794E-2</v>
      </c>
      <c r="AF12" s="17"/>
      <c r="AG12" s="17">
        <v>8.5728088068483102E-2</v>
      </c>
      <c r="AH12" s="17">
        <v>1.84549273596867E-2</v>
      </c>
      <c r="AI12" s="17">
        <v>0.11748916529431901</v>
      </c>
      <c r="AJ12" s="17">
        <v>7.4316640847641294E-2</v>
      </c>
      <c r="AK12" s="17">
        <v>5.0254866426835403E-2</v>
      </c>
      <c r="AL12" s="17">
        <v>3.8183048324336902E-2</v>
      </c>
      <c r="AM12" s="17"/>
      <c r="AN12" s="17">
        <v>0.114439315714044</v>
      </c>
      <c r="AO12" s="17">
        <v>5.5012912618853799E-2</v>
      </c>
      <c r="AP12" s="17">
        <v>2.9368571144367701E-2</v>
      </c>
      <c r="AQ12" s="17"/>
      <c r="AR12" s="17">
        <v>0.106315481609149</v>
      </c>
      <c r="AS12" s="17">
        <v>7.9976445080588404E-2</v>
      </c>
      <c r="AT12" s="17">
        <v>4.4188073101481103E-2</v>
      </c>
      <c r="AU12" s="17"/>
      <c r="AV12" s="17">
        <v>6.8982968250573096E-2</v>
      </c>
      <c r="AW12" s="17">
        <v>7.0334695054945995E-2</v>
      </c>
      <c r="AX12" s="17">
        <v>4.5786467306636602E-2</v>
      </c>
      <c r="AY12" s="17"/>
      <c r="AZ12" s="17">
        <v>7.7372530705360903E-2</v>
      </c>
      <c r="BA12" s="17">
        <v>3.67667198327086E-2</v>
      </c>
    </row>
    <row r="13" spans="2:53" x14ac:dyDescent="0.35">
      <c r="B13" s="18" t="s">
        <v>174</v>
      </c>
      <c r="C13" s="17">
        <v>2.6696314541080499E-2</v>
      </c>
      <c r="D13" s="17">
        <v>2.0262676186049999E-2</v>
      </c>
      <c r="E13" s="17">
        <v>3.2058002126329803E-2</v>
      </c>
      <c r="F13" s="17"/>
      <c r="G13" s="17">
        <v>2.8672678365351902E-2</v>
      </c>
      <c r="H13" s="17">
        <v>4.3432454879957297E-2</v>
      </c>
      <c r="I13" s="17">
        <v>2.2229297857461701E-2</v>
      </c>
      <c r="J13" s="17">
        <v>2.6738296656817501E-2</v>
      </c>
      <c r="K13" s="17">
        <v>2.32946691456722E-2</v>
      </c>
      <c r="L13" s="17">
        <v>2.12471927072495E-2</v>
      </c>
      <c r="M13" s="17"/>
      <c r="N13" s="17">
        <v>3.09630590995588E-2</v>
      </c>
      <c r="O13" s="17">
        <v>2.3887431779026101E-2</v>
      </c>
      <c r="P13" s="17"/>
      <c r="Q13" s="17">
        <v>2.82853477702622E-2</v>
      </c>
      <c r="R13" s="17">
        <v>2.4633687171292599E-2</v>
      </c>
      <c r="S13" s="17">
        <v>2.3965985443539499E-2</v>
      </c>
      <c r="T13" s="17">
        <v>3.4849541283777402E-2</v>
      </c>
      <c r="U13" s="17">
        <v>2.8831203953500702E-2</v>
      </c>
      <c r="V13" s="17">
        <v>2.5341217710809501E-2</v>
      </c>
      <c r="W13" s="17">
        <v>1.4280319641681E-2</v>
      </c>
      <c r="X13" s="17">
        <v>2.8074916436721199E-2</v>
      </c>
      <c r="Y13" s="17">
        <v>1.4384987767386601E-2</v>
      </c>
      <c r="Z13" s="17">
        <v>2.7760117552466601E-2</v>
      </c>
      <c r="AA13" s="17">
        <v>1.9757458904323798E-2</v>
      </c>
      <c r="AB13" s="17">
        <v>3.0881042639848501E-2</v>
      </c>
      <c r="AC13" s="17">
        <v>0</v>
      </c>
      <c r="AD13" s="17">
        <v>0.18132541881853101</v>
      </c>
      <c r="AE13" s="17">
        <v>2.1383941491192E-2</v>
      </c>
      <c r="AF13" s="17"/>
      <c r="AG13" s="17">
        <v>3.5427010999680001E-3</v>
      </c>
      <c r="AH13" s="17">
        <v>1.3987502128584999E-2</v>
      </c>
      <c r="AI13" s="17">
        <v>5.61027761084038E-2</v>
      </c>
      <c r="AJ13" s="17">
        <v>7.8831514398005897E-2</v>
      </c>
      <c r="AK13" s="17">
        <v>5.9356209652853299E-3</v>
      </c>
      <c r="AL13" s="17">
        <v>2.2434818419164799E-2</v>
      </c>
      <c r="AM13" s="17"/>
      <c r="AN13" s="17">
        <v>4.70764726796346E-2</v>
      </c>
      <c r="AO13" s="17">
        <v>1.86685303111708E-2</v>
      </c>
      <c r="AP13" s="17">
        <v>1.51037345914479E-2</v>
      </c>
      <c r="AQ13" s="17"/>
      <c r="AR13" s="17">
        <v>3.2518362490522701E-2</v>
      </c>
      <c r="AS13" s="17">
        <v>1.36304379778879E-2</v>
      </c>
      <c r="AT13" s="17">
        <v>3.4998795891138301E-2</v>
      </c>
      <c r="AU13" s="17"/>
      <c r="AV13" s="17">
        <v>2.9255459161766501E-2</v>
      </c>
      <c r="AW13" s="17">
        <v>2.3573650073919199E-2</v>
      </c>
      <c r="AX13" s="17">
        <v>2.9778357904159201E-2</v>
      </c>
      <c r="AY13" s="17"/>
      <c r="AZ13" s="17">
        <v>2.8154262061379599E-2</v>
      </c>
      <c r="BA13" s="17">
        <v>2.4761805511564601E-2</v>
      </c>
    </row>
    <row r="14" spans="2:53" x14ac:dyDescent="0.35">
      <c r="B14" s="18" t="s">
        <v>130</v>
      </c>
      <c r="C14" s="19">
        <v>2.59640368049944E-2</v>
      </c>
      <c r="D14" s="19">
        <v>1.8427148400777801E-2</v>
      </c>
      <c r="E14" s="19">
        <v>3.2885022421530297E-2</v>
      </c>
      <c r="F14" s="19"/>
      <c r="G14" s="19">
        <v>4.3164991971616398E-2</v>
      </c>
      <c r="H14" s="19">
        <v>2.3121306426089502E-2</v>
      </c>
      <c r="I14" s="19">
        <v>2.70391754417552E-2</v>
      </c>
      <c r="J14" s="19">
        <v>3.6001614726492499E-2</v>
      </c>
      <c r="K14" s="19">
        <v>2.28757063156441E-2</v>
      </c>
      <c r="L14" s="19">
        <v>1.5465894731784099E-2</v>
      </c>
      <c r="M14" s="19"/>
      <c r="N14" s="19">
        <v>1.89917707055372E-2</v>
      </c>
      <c r="O14" s="19">
        <v>3.0554018180914098E-2</v>
      </c>
      <c r="P14" s="19"/>
      <c r="Q14" s="19">
        <v>9.2732449396459499E-2</v>
      </c>
      <c r="R14" s="19">
        <v>1.98519945253431E-2</v>
      </c>
      <c r="S14" s="19">
        <v>3.2828050694843902E-2</v>
      </c>
      <c r="T14" s="19">
        <v>1.46563512104247E-2</v>
      </c>
      <c r="U14" s="19">
        <v>2.5397062644596999E-2</v>
      </c>
      <c r="V14" s="19">
        <v>2.6356391240947501E-2</v>
      </c>
      <c r="W14" s="19">
        <v>1.7801746716767802E-2</v>
      </c>
      <c r="X14" s="19">
        <v>1.94224577837388E-2</v>
      </c>
      <c r="Y14" s="19">
        <v>7.1039555585731499E-3</v>
      </c>
      <c r="Z14" s="19">
        <v>0</v>
      </c>
      <c r="AA14" s="19">
        <v>0</v>
      </c>
      <c r="AB14" s="19">
        <v>0</v>
      </c>
      <c r="AC14" s="19">
        <v>0</v>
      </c>
      <c r="AD14" s="19">
        <v>0</v>
      </c>
      <c r="AE14" s="19">
        <v>2.4451739185818101E-2</v>
      </c>
      <c r="AF14" s="19"/>
      <c r="AG14" s="19">
        <v>0</v>
      </c>
      <c r="AH14" s="19">
        <v>6.5640812498991502E-3</v>
      </c>
      <c r="AI14" s="19">
        <v>1.25683552903581E-2</v>
      </c>
      <c r="AJ14" s="19">
        <v>2.1830362421445901E-2</v>
      </c>
      <c r="AK14" s="19">
        <v>2.7973530573906602E-3</v>
      </c>
      <c r="AL14" s="19">
        <v>4.2289642462554698E-2</v>
      </c>
      <c r="AM14" s="19"/>
      <c r="AN14" s="19">
        <v>1.06893525290072E-2</v>
      </c>
      <c r="AO14" s="19">
        <v>2.57933509476275E-2</v>
      </c>
      <c r="AP14" s="19">
        <v>9.3796841251857395E-3</v>
      </c>
      <c r="AQ14" s="19"/>
      <c r="AR14" s="19">
        <v>8.7835729584287408E-3</v>
      </c>
      <c r="AS14" s="19">
        <v>3.8829412139083901E-3</v>
      </c>
      <c r="AT14" s="19">
        <v>1.2939296861277099E-2</v>
      </c>
      <c r="AU14" s="19"/>
      <c r="AV14" s="19">
        <v>7.8295533731599296E-3</v>
      </c>
      <c r="AW14" s="19">
        <v>7.3825687668467796E-3</v>
      </c>
      <c r="AX14" s="19">
        <v>1.42876597313092E-2</v>
      </c>
      <c r="AY14" s="19"/>
      <c r="AZ14" s="19">
        <v>9.37753395070824E-3</v>
      </c>
      <c r="BA14" s="19">
        <v>4.7972194912857098E-2</v>
      </c>
    </row>
    <row r="15" spans="2:53" x14ac:dyDescent="0.35">
      <c r="B15" s="16"/>
    </row>
    <row r="16" spans="2:53" x14ac:dyDescent="0.35">
      <c r="B16" t="s">
        <v>87</v>
      </c>
    </row>
    <row r="17" spans="2:2" x14ac:dyDescent="0.35">
      <c r="B17" t="s">
        <v>88</v>
      </c>
    </row>
    <row r="19" spans="2:2" x14ac:dyDescent="0.35">
      <c r="B19" s="8" t="str">
        <f>HYPERLINK("#'Contents'!A1", "Return to Contents")</f>
        <v>Return to Contents</v>
      </c>
    </row>
  </sheetData>
  <mergeCells count="10">
    <mergeCell ref="AN5:AP5"/>
    <mergeCell ref="AR5:AT5"/>
    <mergeCell ref="AV5:AX5"/>
    <mergeCell ref="AZ5:BA5"/>
    <mergeCell ref="D2:AT2"/>
    <mergeCell ref="D5:E5"/>
    <mergeCell ref="G5:L5"/>
    <mergeCell ref="N5:O5"/>
    <mergeCell ref="Q5:AE5"/>
    <mergeCell ref="AG5:AL5"/>
  </mergeCells>
  <pageMargins left="0.7" right="0.7" top="0.75" bottom="0.75" header="0.3" footer="0.3"/>
  <pageSetup paperSize="9" orientation="portrait" horizontalDpi="300" verticalDpi="300"/>
  <drawing r:id="rId1"/>
</worksheet>
</file>

<file path=xl/worksheets/sheet5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400-000000000000}">
  <dimension ref="B2:BA19"/>
  <sheetViews>
    <sheetView showGridLines="0" workbookViewId="0">
      <pane xSplit="2" topLeftCell="C1" activePane="topRight" state="frozen"/>
      <selection activeCell="B19" sqref="B19"/>
      <selection pane="topRight" activeCell="AC13" sqref="AC13"/>
    </sheetView>
  </sheetViews>
  <sheetFormatPr defaultColWidth="11.54296875" defaultRowHeight="14.5" x14ac:dyDescent="0.35"/>
  <cols>
    <col min="2" max="2" width="25.6328125" customWidth="1"/>
    <col min="3" max="5" width="10.6328125" customWidth="1"/>
    <col min="6" max="6" width="2.1796875" customWidth="1"/>
    <col min="7" max="12" width="10.6328125" customWidth="1"/>
    <col min="13" max="13" width="2.1796875" customWidth="1"/>
    <col min="14" max="15" width="10.6328125" customWidth="1"/>
    <col min="16" max="16" width="2.1796875" customWidth="1"/>
    <col min="17" max="31" width="10.6328125" customWidth="1"/>
    <col min="32" max="32" width="2.1796875" customWidth="1"/>
    <col min="33" max="38" width="10.6328125" customWidth="1"/>
    <col min="39" max="39" width="2.1796875" customWidth="1"/>
    <col min="40" max="42" width="10.6328125" customWidth="1"/>
    <col min="43" max="43" width="2.1796875" customWidth="1"/>
    <col min="44" max="46" width="10.6328125" customWidth="1"/>
    <col min="47" max="47" width="2.1796875" customWidth="1"/>
    <col min="48" max="50" width="10.6328125" customWidth="1"/>
    <col min="51" max="51" width="2.1796875" customWidth="1"/>
    <col min="52" max="53" width="10.6328125" customWidth="1"/>
    <col min="54" max="54" width="2.1796875" customWidth="1"/>
  </cols>
  <sheetData>
    <row r="2" spans="2:53" ht="40" customHeight="1" x14ac:dyDescent="0.35">
      <c r="D2" s="28" t="s">
        <v>218</v>
      </c>
      <c r="E2" s="24"/>
      <c r="F2" s="24"/>
      <c r="G2" s="24"/>
      <c r="H2" s="24"/>
      <c r="I2" s="24"/>
      <c r="J2" s="24"/>
      <c r="K2" s="24"/>
      <c r="L2" s="24"/>
      <c r="M2" s="24"/>
      <c r="N2" s="24"/>
      <c r="O2" s="24"/>
      <c r="P2" s="24"/>
      <c r="Q2" s="24"/>
      <c r="R2" s="24"/>
      <c r="S2" s="24"/>
      <c r="T2" s="24"/>
      <c r="U2" s="24"/>
      <c r="V2" s="24"/>
      <c r="W2" s="24"/>
      <c r="X2" s="24"/>
      <c r="Y2" s="24"/>
      <c r="Z2" s="24"/>
      <c r="AA2" s="24"/>
      <c r="AB2" s="24"/>
      <c r="AC2" s="24"/>
      <c r="AD2" s="24"/>
      <c r="AE2" s="24"/>
      <c r="AF2" s="24"/>
      <c r="AG2" s="24"/>
      <c r="AH2" s="24"/>
      <c r="AI2" s="24"/>
      <c r="AJ2" s="24"/>
      <c r="AK2" s="24"/>
      <c r="AL2" s="24"/>
      <c r="AM2" s="24"/>
      <c r="AN2" s="24"/>
      <c r="AO2" s="24"/>
      <c r="AP2" s="24"/>
      <c r="AQ2" s="24"/>
      <c r="AR2" s="24"/>
      <c r="AS2" s="24"/>
      <c r="AT2" s="24"/>
    </row>
    <row r="5" spans="2:53" ht="30" customHeight="1" x14ac:dyDescent="0.35">
      <c r="B5" s="15"/>
      <c r="C5" s="15"/>
      <c r="D5" s="27" t="s">
        <v>56</v>
      </c>
      <c r="E5" s="27"/>
      <c r="F5" s="15"/>
      <c r="G5" s="27" t="s">
        <v>57</v>
      </c>
      <c r="H5" s="27"/>
      <c r="I5" s="27"/>
      <c r="J5" s="27"/>
      <c r="K5" s="27"/>
      <c r="L5" s="27"/>
      <c r="M5" s="15"/>
      <c r="N5" s="27" t="s">
        <v>58</v>
      </c>
      <c r="O5" s="27"/>
      <c r="P5" s="15"/>
      <c r="Q5" s="27" t="s">
        <v>59</v>
      </c>
      <c r="R5" s="27"/>
      <c r="S5" s="27"/>
      <c r="T5" s="27"/>
      <c r="U5" s="27"/>
      <c r="V5" s="27"/>
      <c r="W5" s="27"/>
      <c r="X5" s="27"/>
      <c r="Y5" s="27"/>
      <c r="Z5" s="27"/>
      <c r="AA5" s="27"/>
      <c r="AB5" s="27"/>
      <c r="AC5" s="27"/>
      <c r="AD5" s="27"/>
      <c r="AE5" s="27"/>
      <c r="AF5" s="15"/>
      <c r="AG5" s="27" t="s">
        <v>60</v>
      </c>
      <c r="AH5" s="27"/>
      <c r="AI5" s="27"/>
      <c r="AJ5" s="27"/>
      <c r="AK5" s="27"/>
      <c r="AL5" s="27"/>
      <c r="AM5" s="15"/>
      <c r="AN5" s="27" t="s">
        <v>61</v>
      </c>
      <c r="AO5" s="27"/>
      <c r="AP5" s="27"/>
      <c r="AQ5" s="15"/>
      <c r="AR5" s="27" t="s">
        <v>62</v>
      </c>
      <c r="AS5" s="27"/>
      <c r="AT5" s="27"/>
      <c r="AU5" s="15"/>
      <c r="AV5" s="27" t="s">
        <v>63</v>
      </c>
      <c r="AW5" s="27"/>
      <c r="AX5" s="27"/>
      <c r="AY5" s="15"/>
      <c r="AZ5" s="27" t="s">
        <v>64</v>
      </c>
      <c r="BA5" s="27"/>
    </row>
    <row r="6" spans="2:53" ht="33" customHeight="1" x14ac:dyDescent="0.35">
      <c r="B6" t="s">
        <v>13</v>
      </c>
      <c r="C6" s="9" t="s">
        <v>14</v>
      </c>
      <c r="D6" s="12" t="s">
        <v>15</v>
      </c>
      <c r="E6" s="12" t="s">
        <v>16</v>
      </c>
      <c r="G6" s="12" t="s">
        <v>19</v>
      </c>
      <c r="H6" s="12" t="s">
        <v>20</v>
      </c>
      <c r="I6" s="12" t="s">
        <v>21</v>
      </c>
      <c r="J6" s="12" t="s">
        <v>22</v>
      </c>
      <c r="K6" s="12" t="s">
        <v>23</v>
      </c>
      <c r="L6" s="12" t="s">
        <v>24</v>
      </c>
      <c r="N6" s="12" t="s">
        <v>25</v>
      </c>
      <c r="O6" s="12" t="s">
        <v>26</v>
      </c>
      <c r="Q6" s="12" t="s">
        <v>27</v>
      </c>
      <c r="R6" s="12" t="s">
        <v>28</v>
      </c>
      <c r="S6" s="12" t="s">
        <v>29</v>
      </c>
      <c r="T6" s="12" t="s">
        <v>30</v>
      </c>
      <c r="U6" s="12" t="s">
        <v>31</v>
      </c>
      <c r="V6" s="12" t="s">
        <v>32</v>
      </c>
      <c r="W6" s="12" t="s">
        <v>33</v>
      </c>
      <c r="X6" s="12" t="s">
        <v>34</v>
      </c>
      <c r="Y6" s="12" t="s">
        <v>35</v>
      </c>
      <c r="Z6" s="12" t="s">
        <v>36</v>
      </c>
      <c r="AA6" s="12" t="s">
        <v>37</v>
      </c>
      <c r="AB6" s="12" t="s">
        <v>38</v>
      </c>
      <c r="AC6" s="12" t="s">
        <v>39</v>
      </c>
      <c r="AD6" s="12" t="s">
        <v>40</v>
      </c>
      <c r="AE6" s="12" t="s">
        <v>41</v>
      </c>
      <c r="AG6" s="12" t="s">
        <v>42</v>
      </c>
      <c r="AH6" s="12" t="s">
        <v>43</v>
      </c>
      <c r="AI6" s="12" t="s">
        <v>44</v>
      </c>
      <c r="AJ6" s="12" t="s">
        <v>45</v>
      </c>
      <c r="AK6" s="12" t="s">
        <v>46</v>
      </c>
      <c r="AL6" s="12" t="s">
        <v>47</v>
      </c>
      <c r="AN6" s="12" t="s">
        <v>48</v>
      </c>
      <c r="AO6" s="12" t="s">
        <v>49</v>
      </c>
      <c r="AP6" s="12" t="s">
        <v>50</v>
      </c>
      <c r="AR6" s="12" t="s">
        <v>51</v>
      </c>
      <c r="AS6" s="12" t="s">
        <v>52</v>
      </c>
      <c r="AT6" s="12" t="s">
        <v>53</v>
      </c>
      <c r="AV6" s="12" t="s">
        <v>51</v>
      </c>
      <c r="AW6" s="12" t="s">
        <v>52</v>
      </c>
      <c r="AX6" s="12" t="s">
        <v>53</v>
      </c>
      <c r="AZ6" s="12" t="s">
        <v>54</v>
      </c>
      <c r="BA6" s="12" t="s">
        <v>55</v>
      </c>
    </row>
    <row r="7" spans="2:53" ht="30" customHeight="1" x14ac:dyDescent="0.35">
      <c r="B7" s="10" t="s">
        <v>17</v>
      </c>
      <c r="C7" s="10">
        <v>2053</v>
      </c>
      <c r="D7" s="10">
        <v>938</v>
      </c>
      <c r="E7" s="10">
        <v>1112</v>
      </c>
      <c r="F7" s="10"/>
      <c r="G7" s="10">
        <v>192</v>
      </c>
      <c r="H7" s="10">
        <v>236</v>
      </c>
      <c r="I7" s="10">
        <v>325</v>
      </c>
      <c r="J7" s="10">
        <v>380</v>
      </c>
      <c r="K7" s="10">
        <v>348</v>
      </c>
      <c r="L7" s="10">
        <v>572</v>
      </c>
      <c r="M7" s="10"/>
      <c r="N7" s="10">
        <v>1161</v>
      </c>
      <c r="O7" s="10">
        <v>892</v>
      </c>
      <c r="P7" s="10"/>
      <c r="Q7" s="10">
        <v>175</v>
      </c>
      <c r="R7" s="10">
        <v>152</v>
      </c>
      <c r="S7" s="10">
        <v>180</v>
      </c>
      <c r="T7" s="10">
        <v>273</v>
      </c>
      <c r="U7" s="10">
        <v>217</v>
      </c>
      <c r="V7" s="10">
        <v>227</v>
      </c>
      <c r="W7" s="10">
        <v>175</v>
      </c>
      <c r="X7" s="10">
        <v>143</v>
      </c>
      <c r="Y7" s="10">
        <v>108</v>
      </c>
      <c r="Z7" s="10">
        <v>153</v>
      </c>
      <c r="AA7" s="10">
        <v>79</v>
      </c>
      <c r="AB7" s="10">
        <v>54</v>
      </c>
      <c r="AC7" s="10">
        <v>25</v>
      </c>
      <c r="AD7" s="10">
        <v>17</v>
      </c>
      <c r="AE7" s="10">
        <v>34</v>
      </c>
      <c r="AF7" s="10"/>
      <c r="AG7" s="10">
        <v>204</v>
      </c>
      <c r="AH7" s="10">
        <v>344</v>
      </c>
      <c r="AI7" s="10">
        <v>158</v>
      </c>
      <c r="AJ7" s="10">
        <v>186</v>
      </c>
      <c r="AK7" s="10">
        <v>197</v>
      </c>
      <c r="AL7" s="10">
        <v>511</v>
      </c>
      <c r="AM7" s="10"/>
      <c r="AN7" s="10">
        <v>571</v>
      </c>
      <c r="AO7" s="10">
        <v>447</v>
      </c>
      <c r="AP7" s="10">
        <v>778</v>
      </c>
      <c r="AQ7" s="10"/>
      <c r="AR7" s="10">
        <v>150</v>
      </c>
      <c r="AS7" s="10">
        <v>698</v>
      </c>
      <c r="AT7" s="10">
        <v>1093</v>
      </c>
      <c r="AU7" s="10"/>
      <c r="AV7" s="10">
        <v>166</v>
      </c>
      <c r="AW7" s="10">
        <v>999</v>
      </c>
      <c r="AX7" s="10">
        <v>770</v>
      </c>
      <c r="AY7" s="10"/>
      <c r="AZ7" s="10">
        <v>1177</v>
      </c>
      <c r="BA7" s="10">
        <v>876</v>
      </c>
    </row>
    <row r="8" spans="2:53" ht="30" customHeight="1" x14ac:dyDescent="0.35">
      <c r="B8" s="11" t="s">
        <v>18</v>
      </c>
      <c r="C8" s="11">
        <v>2053</v>
      </c>
      <c r="D8" s="11">
        <v>974</v>
      </c>
      <c r="E8" s="11">
        <v>1075</v>
      </c>
      <c r="F8" s="11"/>
      <c r="G8" s="11">
        <v>212</v>
      </c>
      <c r="H8" s="11">
        <v>302</v>
      </c>
      <c r="I8" s="11">
        <v>326</v>
      </c>
      <c r="J8" s="11">
        <v>348</v>
      </c>
      <c r="K8" s="11">
        <v>329</v>
      </c>
      <c r="L8" s="11">
        <v>535</v>
      </c>
      <c r="M8" s="11"/>
      <c r="N8" s="11">
        <v>815</v>
      </c>
      <c r="O8" s="11">
        <v>1238</v>
      </c>
      <c r="P8" s="11"/>
      <c r="Q8" s="11">
        <v>198</v>
      </c>
      <c r="R8" s="11">
        <v>168</v>
      </c>
      <c r="S8" s="11">
        <v>195</v>
      </c>
      <c r="T8" s="11">
        <v>305</v>
      </c>
      <c r="U8" s="11">
        <v>213</v>
      </c>
      <c r="V8" s="11">
        <v>216</v>
      </c>
      <c r="W8" s="11">
        <v>164</v>
      </c>
      <c r="X8" s="11">
        <v>141</v>
      </c>
      <c r="Y8" s="11">
        <v>99</v>
      </c>
      <c r="Z8" s="11">
        <v>138</v>
      </c>
      <c r="AA8" s="11">
        <v>69</v>
      </c>
      <c r="AB8" s="11">
        <v>45</v>
      </c>
      <c r="AC8" s="11">
        <v>22</v>
      </c>
      <c r="AD8" s="11">
        <v>15</v>
      </c>
      <c r="AE8" s="11">
        <v>27</v>
      </c>
      <c r="AF8" s="11"/>
      <c r="AG8" s="11">
        <v>192</v>
      </c>
      <c r="AH8" s="11">
        <v>330</v>
      </c>
      <c r="AI8" s="11">
        <v>179</v>
      </c>
      <c r="AJ8" s="11">
        <v>173</v>
      </c>
      <c r="AK8" s="11">
        <v>196</v>
      </c>
      <c r="AL8" s="11">
        <v>533</v>
      </c>
      <c r="AM8" s="11"/>
      <c r="AN8" s="11">
        <v>569</v>
      </c>
      <c r="AO8" s="11">
        <v>467</v>
      </c>
      <c r="AP8" s="11">
        <v>751</v>
      </c>
      <c r="AQ8" s="11"/>
      <c r="AR8" s="11">
        <v>162</v>
      </c>
      <c r="AS8" s="11">
        <v>689</v>
      </c>
      <c r="AT8" s="11">
        <v>1078</v>
      </c>
      <c r="AU8" s="11"/>
      <c r="AV8" s="11">
        <v>182</v>
      </c>
      <c r="AW8" s="11">
        <v>976</v>
      </c>
      <c r="AX8" s="11">
        <v>765</v>
      </c>
      <c r="AY8" s="11"/>
      <c r="AZ8" s="11">
        <v>1171</v>
      </c>
      <c r="BA8" s="11">
        <v>882</v>
      </c>
    </row>
    <row r="9" spans="2:53" x14ac:dyDescent="0.35">
      <c r="B9" s="18" t="s">
        <v>171</v>
      </c>
      <c r="C9" s="17">
        <v>0.137825760794238</v>
      </c>
      <c r="D9" s="17">
        <v>0.12606595073905</v>
      </c>
      <c r="E9" s="17">
        <v>0.14841015269795599</v>
      </c>
      <c r="F9" s="17"/>
      <c r="G9" s="17">
        <v>0.170330549550474</v>
      </c>
      <c r="H9" s="17">
        <v>0.188216009445445</v>
      </c>
      <c r="I9" s="17">
        <v>0.17394991986286801</v>
      </c>
      <c r="J9" s="17">
        <v>0.13379920695046399</v>
      </c>
      <c r="K9" s="17">
        <v>9.2420306378844602E-2</v>
      </c>
      <c r="L9" s="17">
        <v>0.105092991584455</v>
      </c>
      <c r="M9" s="17"/>
      <c r="N9" s="17">
        <v>0.159288038316168</v>
      </c>
      <c r="O9" s="17">
        <v>0.123696716849953</v>
      </c>
      <c r="P9" s="17"/>
      <c r="Q9" s="17">
        <v>0.178124288415965</v>
      </c>
      <c r="R9" s="17">
        <v>0.16304786158167001</v>
      </c>
      <c r="S9" s="17">
        <v>0.14122504177991499</v>
      </c>
      <c r="T9" s="17">
        <v>0.16596441442030399</v>
      </c>
      <c r="U9" s="17">
        <v>0.13357760437058999</v>
      </c>
      <c r="V9" s="17">
        <v>0.12523346691048401</v>
      </c>
      <c r="W9" s="17">
        <v>0.14931037131924599</v>
      </c>
      <c r="X9" s="17">
        <v>0.10380863668135699</v>
      </c>
      <c r="Y9" s="17">
        <v>7.4113273395116197E-2</v>
      </c>
      <c r="Z9" s="17">
        <v>0.15701259673615001</v>
      </c>
      <c r="AA9" s="17">
        <v>6.6974802215733098E-2</v>
      </c>
      <c r="AB9" s="17">
        <v>0.13312108138630199</v>
      </c>
      <c r="AC9" s="17">
        <v>9.8136836981035702E-2</v>
      </c>
      <c r="AD9" s="17">
        <v>0.16833037551409799</v>
      </c>
      <c r="AE9" s="17">
        <v>7.15689556665218E-2</v>
      </c>
      <c r="AF9" s="17"/>
      <c r="AG9" s="17">
        <v>0.19706294180509501</v>
      </c>
      <c r="AH9" s="17">
        <v>4.9428747988611403E-2</v>
      </c>
      <c r="AI9" s="17">
        <v>0.30032168416696498</v>
      </c>
      <c r="AJ9" s="17">
        <v>0.21297429406448001</v>
      </c>
      <c r="AK9" s="17">
        <v>7.3228771654075597E-2</v>
      </c>
      <c r="AL9" s="17">
        <v>0.13009968630903901</v>
      </c>
      <c r="AM9" s="17"/>
      <c r="AN9" s="17">
        <v>0.228835967009694</v>
      </c>
      <c r="AO9" s="17">
        <v>0.14865322274130699</v>
      </c>
      <c r="AP9" s="17">
        <v>7.7529084610179905E-2</v>
      </c>
      <c r="AQ9" s="17"/>
      <c r="AR9" s="17">
        <v>0.29607080133052599</v>
      </c>
      <c r="AS9" s="17">
        <v>0.158363635520262</v>
      </c>
      <c r="AT9" s="17">
        <v>0.112760232670147</v>
      </c>
      <c r="AU9" s="17"/>
      <c r="AV9" s="17">
        <v>0.26568425575486798</v>
      </c>
      <c r="AW9" s="17">
        <v>0.122029409785642</v>
      </c>
      <c r="AX9" s="17">
        <v>0.13947331077222899</v>
      </c>
      <c r="AY9" s="17"/>
      <c r="AZ9" s="17">
        <v>0.17290238782457801</v>
      </c>
      <c r="BA9" s="17">
        <v>9.1283583678538893E-2</v>
      </c>
    </row>
    <row r="10" spans="2:53" x14ac:dyDescent="0.35">
      <c r="B10" s="18" t="s">
        <v>172</v>
      </c>
      <c r="C10" s="17">
        <v>0.31034657694952</v>
      </c>
      <c r="D10" s="17">
        <v>0.314618626771758</v>
      </c>
      <c r="E10" s="17">
        <v>0.30599728225832201</v>
      </c>
      <c r="F10" s="17"/>
      <c r="G10" s="17">
        <v>0.30006723041436301</v>
      </c>
      <c r="H10" s="17">
        <v>0.32564632321021098</v>
      </c>
      <c r="I10" s="17">
        <v>0.30254066473899299</v>
      </c>
      <c r="J10" s="17">
        <v>0.284028181261676</v>
      </c>
      <c r="K10" s="17">
        <v>0.24608749041106801</v>
      </c>
      <c r="L10" s="17">
        <v>0.36721898267307601</v>
      </c>
      <c r="M10" s="17"/>
      <c r="N10" s="17">
        <v>0.31838080447110401</v>
      </c>
      <c r="O10" s="17">
        <v>0.30505748525853499</v>
      </c>
      <c r="P10" s="17"/>
      <c r="Q10" s="17">
        <v>0.296140719108273</v>
      </c>
      <c r="R10" s="17">
        <v>0.23861038694571399</v>
      </c>
      <c r="S10" s="17">
        <v>0.27548436081884897</v>
      </c>
      <c r="T10" s="17">
        <v>0.33348285679809597</v>
      </c>
      <c r="U10" s="17">
        <v>0.375017712414147</v>
      </c>
      <c r="V10" s="17">
        <v>0.24725655943013999</v>
      </c>
      <c r="W10" s="17">
        <v>0.280672958162902</v>
      </c>
      <c r="X10" s="17">
        <v>0.37354710246929002</v>
      </c>
      <c r="Y10" s="17">
        <v>0.35514998619354599</v>
      </c>
      <c r="Z10" s="17">
        <v>0.41719245539930899</v>
      </c>
      <c r="AA10" s="17">
        <v>0.285847221792213</v>
      </c>
      <c r="AB10" s="17">
        <v>0.27307395782377802</v>
      </c>
      <c r="AC10" s="17">
        <v>0.326175390254071</v>
      </c>
      <c r="AD10" s="17">
        <v>0.44595740173153597</v>
      </c>
      <c r="AE10" s="17">
        <v>0.217585067715548</v>
      </c>
      <c r="AF10" s="17"/>
      <c r="AG10" s="17">
        <v>0.41137067210053402</v>
      </c>
      <c r="AH10" s="17">
        <v>0.20673803608160399</v>
      </c>
      <c r="AI10" s="17">
        <v>0.41427447948264701</v>
      </c>
      <c r="AJ10" s="17">
        <v>0.41476594548026102</v>
      </c>
      <c r="AK10" s="17">
        <v>0.33289348503657701</v>
      </c>
      <c r="AL10" s="17">
        <v>0.25603192295671401</v>
      </c>
      <c r="AM10" s="17"/>
      <c r="AN10" s="17">
        <v>0.38692458412467301</v>
      </c>
      <c r="AO10" s="17">
        <v>0.34958188619170999</v>
      </c>
      <c r="AP10" s="17">
        <v>0.26599340800549298</v>
      </c>
      <c r="AQ10" s="17"/>
      <c r="AR10" s="17">
        <v>0.36192010009062298</v>
      </c>
      <c r="AS10" s="17">
        <v>0.41453863660594598</v>
      </c>
      <c r="AT10" s="17">
        <v>0.25109219890090301</v>
      </c>
      <c r="AU10" s="17"/>
      <c r="AV10" s="17">
        <v>0.33699211907210602</v>
      </c>
      <c r="AW10" s="17">
        <v>0.38837631299881598</v>
      </c>
      <c r="AX10" s="17">
        <v>0.23575711396382101</v>
      </c>
      <c r="AY10" s="17"/>
      <c r="AZ10" s="17">
        <v>0.34818456876806397</v>
      </c>
      <c r="BA10" s="17">
        <v>0.260140423564308</v>
      </c>
    </row>
    <row r="11" spans="2:53" x14ac:dyDescent="0.35">
      <c r="B11" s="18" t="s">
        <v>113</v>
      </c>
      <c r="C11" s="17">
        <v>0.28526167377079997</v>
      </c>
      <c r="D11" s="17">
        <v>0.27533818772796098</v>
      </c>
      <c r="E11" s="17">
        <v>0.29527205841730703</v>
      </c>
      <c r="F11" s="17"/>
      <c r="G11" s="17">
        <v>0.28663883304550197</v>
      </c>
      <c r="H11" s="17">
        <v>0.23391209208408101</v>
      </c>
      <c r="I11" s="17">
        <v>0.24886581180119399</v>
      </c>
      <c r="J11" s="17">
        <v>0.268490317069077</v>
      </c>
      <c r="K11" s="17">
        <v>0.379678415292177</v>
      </c>
      <c r="L11" s="17">
        <v>0.28864244700081498</v>
      </c>
      <c r="M11" s="17"/>
      <c r="N11" s="17">
        <v>0.27456520481340102</v>
      </c>
      <c r="O11" s="17">
        <v>0.29230337192204903</v>
      </c>
      <c r="P11" s="17"/>
      <c r="Q11" s="17">
        <v>0.26959214066762199</v>
      </c>
      <c r="R11" s="17">
        <v>0.29274501230997702</v>
      </c>
      <c r="S11" s="17">
        <v>0.322809065754664</v>
      </c>
      <c r="T11" s="17">
        <v>0.245981346498545</v>
      </c>
      <c r="U11" s="17">
        <v>0.24923320336385199</v>
      </c>
      <c r="V11" s="17">
        <v>0.34504778986733298</v>
      </c>
      <c r="W11" s="17">
        <v>0.30252001561305703</v>
      </c>
      <c r="X11" s="17">
        <v>0.21822256942594201</v>
      </c>
      <c r="Y11" s="17">
        <v>0.28439338903945399</v>
      </c>
      <c r="Z11" s="17">
        <v>0.224150732222829</v>
      </c>
      <c r="AA11" s="17">
        <v>0.34992198049605999</v>
      </c>
      <c r="AB11" s="17">
        <v>0.27885055192340202</v>
      </c>
      <c r="AC11" s="17">
        <v>0.36823620372750498</v>
      </c>
      <c r="AD11" s="17">
        <v>0.17094189001490501</v>
      </c>
      <c r="AE11" s="17">
        <v>0.388375579886514</v>
      </c>
      <c r="AF11" s="17"/>
      <c r="AG11" s="17">
        <v>0.30142033080224001</v>
      </c>
      <c r="AH11" s="17">
        <v>0.27384651819007499</v>
      </c>
      <c r="AI11" s="17">
        <v>0.133566150019126</v>
      </c>
      <c r="AJ11" s="17">
        <v>0.22025508850209399</v>
      </c>
      <c r="AK11" s="17">
        <v>0.29496704410012498</v>
      </c>
      <c r="AL11" s="17">
        <v>0.34049498859464999</v>
      </c>
      <c r="AM11" s="17"/>
      <c r="AN11" s="17">
        <v>0.22681175140062701</v>
      </c>
      <c r="AO11" s="17">
        <v>0.34466813039566002</v>
      </c>
      <c r="AP11" s="17">
        <v>0.26983223756469998</v>
      </c>
      <c r="AQ11" s="17"/>
      <c r="AR11" s="17">
        <v>0.185737060778636</v>
      </c>
      <c r="AS11" s="17">
        <v>0.26245992080483699</v>
      </c>
      <c r="AT11" s="17">
        <v>0.30408490171327202</v>
      </c>
      <c r="AU11" s="17"/>
      <c r="AV11" s="17">
        <v>0.174767556605393</v>
      </c>
      <c r="AW11" s="17">
        <v>0.28683198895106898</v>
      </c>
      <c r="AX11" s="17">
        <v>0.28781667032748398</v>
      </c>
      <c r="AY11" s="17"/>
      <c r="AZ11" s="17">
        <v>0.24526517660834901</v>
      </c>
      <c r="BA11" s="17">
        <v>0.33833188640362399</v>
      </c>
    </row>
    <row r="12" spans="2:53" x14ac:dyDescent="0.35">
      <c r="B12" s="18" t="s">
        <v>173</v>
      </c>
      <c r="C12" s="17">
        <v>9.9184029162177501E-2</v>
      </c>
      <c r="D12" s="17">
        <v>0.10483868281172</v>
      </c>
      <c r="E12" s="17">
        <v>9.4415798961153402E-2</v>
      </c>
      <c r="F12" s="17"/>
      <c r="G12" s="17">
        <v>8.6834870342573603E-2</v>
      </c>
      <c r="H12" s="17">
        <v>0.122319067428419</v>
      </c>
      <c r="I12" s="17">
        <v>6.9447022571570205E-2</v>
      </c>
      <c r="J12" s="17">
        <v>9.1064993563735E-2</v>
      </c>
      <c r="K12" s="17">
        <v>0.116325338720523</v>
      </c>
      <c r="L12" s="17">
        <v>0.103835680098187</v>
      </c>
      <c r="M12" s="17"/>
      <c r="N12" s="17">
        <v>9.3496503393480604E-2</v>
      </c>
      <c r="O12" s="17">
        <v>0.10292824043882599</v>
      </c>
      <c r="P12" s="17"/>
      <c r="Q12" s="17">
        <v>6.4554303677627503E-2</v>
      </c>
      <c r="R12" s="17">
        <v>0.133325467954301</v>
      </c>
      <c r="S12" s="17">
        <v>5.3958321052316703E-2</v>
      </c>
      <c r="T12" s="17">
        <v>0.106312482873524</v>
      </c>
      <c r="U12" s="17">
        <v>8.6432293519977901E-2</v>
      </c>
      <c r="V12" s="17">
        <v>0.134438406844264</v>
      </c>
      <c r="W12" s="17">
        <v>0.103509506656983</v>
      </c>
      <c r="X12" s="17">
        <v>0.127840804046707</v>
      </c>
      <c r="Y12" s="17">
        <v>9.05160933161651E-2</v>
      </c>
      <c r="Z12" s="17">
        <v>8.3101922222600003E-2</v>
      </c>
      <c r="AA12" s="17">
        <v>0.12196260341807399</v>
      </c>
      <c r="AB12" s="17">
        <v>8.89529084245161E-2</v>
      </c>
      <c r="AC12" s="17">
        <v>4.9765437045442402E-2</v>
      </c>
      <c r="AD12" s="17">
        <v>7.9055606179380997E-2</v>
      </c>
      <c r="AE12" s="17">
        <v>7.0742349065996996E-2</v>
      </c>
      <c r="AF12" s="17"/>
      <c r="AG12" s="17">
        <v>5.1721427749904299E-2</v>
      </c>
      <c r="AH12" s="17">
        <v>0.14762683927833201</v>
      </c>
      <c r="AI12" s="17">
        <v>8.0285837234997007E-2</v>
      </c>
      <c r="AJ12" s="17">
        <v>9.6983215491065394E-2</v>
      </c>
      <c r="AK12" s="17">
        <v>0.123256238775436</v>
      </c>
      <c r="AL12" s="17">
        <v>7.9171629160036103E-2</v>
      </c>
      <c r="AM12" s="17"/>
      <c r="AN12" s="17">
        <v>8.1210268020231194E-2</v>
      </c>
      <c r="AO12" s="17">
        <v>6.4379923219113802E-2</v>
      </c>
      <c r="AP12" s="17">
        <v>0.13517718322873801</v>
      </c>
      <c r="AQ12" s="17"/>
      <c r="AR12" s="17">
        <v>3.6430155328696701E-2</v>
      </c>
      <c r="AS12" s="17">
        <v>9.43554257004416E-2</v>
      </c>
      <c r="AT12" s="17">
        <v>0.11799821267413001</v>
      </c>
      <c r="AU12" s="17"/>
      <c r="AV12" s="17">
        <v>9.3853991253925004E-2</v>
      </c>
      <c r="AW12" s="17">
        <v>0.10303555044792601</v>
      </c>
      <c r="AX12" s="17">
        <v>0.10419002358810001</v>
      </c>
      <c r="AY12" s="17"/>
      <c r="AZ12" s="17">
        <v>9.47746710481812E-2</v>
      </c>
      <c r="BA12" s="17">
        <v>0.105034680826337</v>
      </c>
    </row>
    <row r="13" spans="2:53" x14ac:dyDescent="0.35">
      <c r="B13" s="18" t="s">
        <v>174</v>
      </c>
      <c r="C13" s="17">
        <v>0.13016602704704699</v>
      </c>
      <c r="D13" s="17">
        <v>0.14684580568611399</v>
      </c>
      <c r="E13" s="17">
        <v>0.11409547072651401</v>
      </c>
      <c r="F13" s="17"/>
      <c r="G13" s="17">
        <v>9.66097045447004E-2</v>
      </c>
      <c r="H13" s="17">
        <v>8.0412338797345606E-2</v>
      </c>
      <c r="I13" s="17">
        <v>0.17430455936577699</v>
      </c>
      <c r="J13" s="17">
        <v>0.17790250932292601</v>
      </c>
      <c r="K13" s="17">
        <v>0.13344912189432201</v>
      </c>
      <c r="L13" s="17">
        <v>0.111613000036903</v>
      </c>
      <c r="M13" s="17"/>
      <c r="N13" s="17">
        <v>0.122973767772788</v>
      </c>
      <c r="O13" s="17">
        <v>0.13490083430321401</v>
      </c>
      <c r="P13" s="17"/>
      <c r="Q13" s="17">
        <v>0.102420641134097</v>
      </c>
      <c r="R13" s="17">
        <v>0.142166346247426</v>
      </c>
      <c r="S13" s="17">
        <v>0.156251951491307</v>
      </c>
      <c r="T13" s="17">
        <v>0.108851368818511</v>
      </c>
      <c r="U13" s="17">
        <v>0.115422419248126</v>
      </c>
      <c r="V13" s="17">
        <v>0.112455466204003</v>
      </c>
      <c r="W13" s="17">
        <v>0.13875199134242699</v>
      </c>
      <c r="X13" s="17">
        <v>0.15480796122698101</v>
      </c>
      <c r="Y13" s="17">
        <v>0.18866100468250999</v>
      </c>
      <c r="Z13" s="17">
        <v>0.10615378847280101</v>
      </c>
      <c r="AA13" s="17">
        <v>0.17529339207792</v>
      </c>
      <c r="AB13" s="17">
        <v>0.18033777079560501</v>
      </c>
      <c r="AC13" s="17">
        <v>0.157686131991946</v>
      </c>
      <c r="AD13" s="17">
        <v>0.13571472656007999</v>
      </c>
      <c r="AE13" s="17">
        <v>0.17995865450201101</v>
      </c>
      <c r="AF13" s="17"/>
      <c r="AG13" s="17">
        <v>1.9110656633565801E-2</v>
      </c>
      <c r="AH13" s="17">
        <v>0.30852850759195199</v>
      </c>
      <c r="AI13" s="17">
        <v>4.6737156890600103E-2</v>
      </c>
      <c r="AJ13" s="17">
        <v>3.2779628376579099E-2</v>
      </c>
      <c r="AK13" s="17">
        <v>0.16411514493992099</v>
      </c>
      <c r="AL13" s="17">
        <v>0.13399842412929699</v>
      </c>
      <c r="AM13" s="17"/>
      <c r="AN13" s="17">
        <v>4.7479752871512501E-2</v>
      </c>
      <c r="AO13" s="17">
        <v>6.3911898875893394E-2</v>
      </c>
      <c r="AP13" s="17">
        <v>0.23006649550334299</v>
      </c>
      <c r="AQ13" s="17"/>
      <c r="AR13" s="17">
        <v>0.11105830951308999</v>
      </c>
      <c r="AS13" s="17">
        <v>5.5216767459533599E-2</v>
      </c>
      <c r="AT13" s="17">
        <v>0.19070238375735801</v>
      </c>
      <c r="AU13" s="17"/>
      <c r="AV13" s="17">
        <v>9.1128007974979094E-2</v>
      </c>
      <c r="AW13" s="17">
        <v>8.55465077123021E-2</v>
      </c>
      <c r="AX13" s="17">
        <v>0.208207675646675</v>
      </c>
      <c r="AY13" s="17"/>
      <c r="AZ13" s="17">
        <v>0.119183185143487</v>
      </c>
      <c r="BA13" s="17">
        <v>0.14473884708094301</v>
      </c>
    </row>
    <row r="14" spans="2:53" x14ac:dyDescent="0.35">
      <c r="B14" s="18" t="s">
        <v>130</v>
      </c>
      <c r="C14" s="19">
        <v>3.7215932276217098E-2</v>
      </c>
      <c r="D14" s="19">
        <v>3.2292746263398203E-2</v>
      </c>
      <c r="E14" s="19">
        <v>4.1809236938748197E-2</v>
      </c>
      <c r="F14" s="19"/>
      <c r="G14" s="19">
        <v>5.9518812102387297E-2</v>
      </c>
      <c r="H14" s="19">
        <v>4.9494169034497902E-2</v>
      </c>
      <c r="I14" s="19">
        <v>3.08920216595969E-2</v>
      </c>
      <c r="J14" s="19">
        <v>4.4714791832121403E-2</v>
      </c>
      <c r="K14" s="19">
        <v>3.2039327303065399E-2</v>
      </c>
      <c r="L14" s="19">
        <v>2.3596898606562802E-2</v>
      </c>
      <c r="M14" s="19"/>
      <c r="N14" s="19">
        <v>3.1295681233058502E-2</v>
      </c>
      <c r="O14" s="19">
        <v>4.1113351227421997E-2</v>
      </c>
      <c r="P14" s="19"/>
      <c r="Q14" s="19">
        <v>8.9167906996415205E-2</v>
      </c>
      <c r="R14" s="19">
        <v>3.0104924960910901E-2</v>
      </c>
      <c r="S14" s="19">
        <v>5.0271259102948801E-2</v>
      </c>
      <c r="T14" s="19">
        <v>3.9407530591019001E-2</v>
      </c>
      <c r="U14" s="19">
        <v>4.0316767083306802E-2</v>
      </c>
      <c r="V14" s="19">
        <v>3.5568310743776102E-2</v>
      </c>
      <c r="W14" s="19">
        <v>2.5235156905385001E-2</v>
      </c>
      <c r="X14" s="19">
        <v>2.1772926149722299E-2</v>
      </c>
      <c r="Y14" s="19">
        <v>7.1662533732084902E-3</v>
      </c>
      <c r="Z14" s="19">
        <v>1.2388504946310899E-2</v>
      </c>
      <c r="AA14" s="19">
        <v>0</v>
      </c>
      <c r="AB14" s="19">
        <v>4.5663729646397401E-2</v>
      </c>
      <c r="AC14" s="19">
        <v>0</v>
      </c>
      <c r="AD14" s="19">
        <v>0</v>
      </c>
      <c r="AE14" s="19">
        <v>7.1769393163408801E-2</v>
      </c>
      <c r="AF14" s="19"/>
      <c r="AG14" s="19">
        <v>1.9313970908661601E-2</v>
      </c>
      <c r="AH14" s="19">
        <v>1.38313508694264E-2</v>
      </c>
      <c r="AI14" s="19">
        <v>2.4814692205665501E-2</v>
      </c>
      <c r="AJ14" s="19">
        <v>2.22418280855201E-2</v>
      </c>
      <c r="AK14" s="19">
        <v>1.15393154938661E-2</v>
      </c>
      <c r="AL14" s="19">
        <v>6.0203348850263599E-2</v>
      </c>
      <c r="AM14" s="19"/>
      <c r="AN14" s="19">
        <v>2.87376765732625E-2</v>
      </c>
      <c r="AO14" s="19">
        <v>2.8804938576315501E-2</v>
      </c>
      <c r="AP14" s="19">
        <v>2.14015910875461E-2</v>
      </c>
      <c r="AQ14" s="19"/>
      <c r="AR14" s="19">
        <v>8.7835729584287408E-3</v>
      </c>
      <c r="AS14" s="19">
        <v>1.50656139089793E-2</v>
      </c>
      <c r="AT14" s="19">
        <v>2.3362070284189799E-2</v>
      </c>
      <c r="AU14" s="19"/>
      <c r="AV14" s="19">
        <v>3.7574069338728602E-2</v>
      </c>
      <c r="AW14" s="19">
        <v>1.41802301042447E-2</v>
      </c>
      <c r="AX14" s="19">
        <v>2.45552057016915E-2</v>
      </c>
      <c r="AY14" s="19"/>
      <c r="AZ14" s="19">
        <v>1.9690010607341098E-2</v>
      </c>
      <c r="BA14" s="19">
        <v>6.0470578446248403E-2</v>
      </c>
    </row>
    <row r="15" spans="2:53" x14ac:dyDescent="0.35">
      <c r="B15" s="16"/>
    </row>
    <row r="16" spans="2:53" x14ac:dyDescent="0.35">
      <c r="B16" t="s">
        <v>87</v>
      </c>
    </row>
    <row r="17" spans="2:2" x14ac:dyDescent="0.35">
      <c r="B17" t="s">
        <v>88</v>
      </c>
    </row>
    <row r="19" spans="2:2" x14ac:dyDescent="0.35">
      <c r="B19" s="8" t="str">
        <f>HYPERLINK("#'Contents'!A1", "Return to Contents")</f>
        <v>Return to Contents</v>
      </c>
    </row>
  </sheetData>
  <mergeCells count="10">
    <mergeCell ref="AN5:AP5"/>
    <mergeCell ref="AR5:AT5"/>
    <mergeCell ref="AV5:AX5"/>
    <mergeCell ref="AZ5:BA5"/>
    <mergeCell ref="D2:AT2"/>
    <mergeCell ref="D5:E5"/>
    <mergeCell ref="G5:L5"/>
    <mergeCell ref="N5:O5"/>
    <mergeCell ref="Q5:AE5"/>
    <mergeCell ref="AG5:AL5"/>
  </mergeCells>
  <pageMargins left="0.7" right="0.7" top="0.75" bottom="0.75" header="0.3" footer="0.3"/>
  <pageSetup paperSize="9" orientation="portrait" horizontalDpi="300" verticalDpi="300"/>
  <drawing r:id="rId1"/>
</worksheet>
</file>

<file path=xl/worksheets/sheet5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500-000000000000}">
  <dimension ref="B2:BA19"/>
  <sheetViews>
    <sheetView showGridLines="0" workbookViewId="0">
      <pane xSplit="2" topLeftCell="T1" activePane="topRight" state="frozen"/>
      <selection activeCell="B19" sqref="B19"/>
      <selection pane="topRight" activeCell="AC10" sqref="AC10"/>
    </sheetView>
  </sheetViews>
  <sheetFormatPr defaultColWidth="11.54296875" defaultRowHeight="14.5" x14ac:dyDescent="0.35"/>
  <cols>
    <col min="2" max="2" width="25.6328125" customWidth="1"/>
    <col min="3" max="5" width="10.6328125" customWidth="1"/>
    <col min="6" max="6" width="2.1796875" customWidth="1"/>
    <col min="7" max="12" width="10.6328125" customWidth="1"/>
    <col min="13" max="13" width="2.1796875" customWidth="1"/>
    <col min="14" max="15" width="10.6328125" customWidth="1"/>
    <col min="16" max="16" width="2.1796875" customWidth="1"/>
    <col min="17" max="31" width="10.6328125" customWidth="1"/>
    <col min="32" max="32" width="2.1796875" customWidth="1"/>
    <col min="33" max="38" width="10.6328125" customWidth="1"/>
    <col min="39" max="39" width="2.1796875" customWidth="1"/>
    <col min="40" max="42" width="10.6328125" customWidth="1"/>
    <col min="43" max="43" width="2.1796875" customWidth="1"/>
    <col min="44" max="46" width="10.6328125" customWidth="1"/>
    <col min="47" max="47" width="2.1796875" customWidth="1"/>
    <col min="48" max="50" width="10.6328125" customWidth="1"/>
    <col min="51" max="51" width="2.1796875" customWidth="1"/>
    <col min="52" max="53" width="10.6328125" customWidth="1"/>
    <col min="54" max="54" width="2.1796875" customWidth="1"/>
  </cols>
  <sheetData>
    <row r="2" spans="2:53" ht="40" customHeight="1" x14ac:dyDescent="0.35">
      <c r="D2" s="28" t="s">
        <v>219</v>
      </c>
      <c r="E2" s="24"/>
      <c r="F2" s="24"/>
      <c r="G2" s="24"/>
      <c r="H2" s="24"/>
      <c r="I2" s="24"/>
      <c r="J2" s="24"/>
      <c r="K2" s="24"/>
      <c r="L2" s="24"/>
      <c r="M2" s="24"/>
      <c r="N2" s="24"/>
      <c r="O2" s="24"/>
      <c r="P2" s="24"/>
      <c r="Q2" s="24"/>
      <c r="R2" s="24"/>
      <c r="S2" s="24"/>
      <c r="T2" s="24"/>
      <c r="U2" s="24"/>
      <c r="V2" s="24"/>
      <c r="W2" s="24"/>
      <c r="X2" s="24"/>
      <c r="Y2" s="24"/>
      <c r="Z2" s="24"/>
      <c r="AA2" s="24"/>
      <c r="AB2" s="24"/>
      <c r="AC2" s="24"/>
      <c r="AD2" s="24"/>
      <c r="AE2" s="24"/>
      <c r="AF2" s="24"/>
      <c r="AG2" s="24"/>
      <c r="AH2" s="24"/>
      <c r="AI2" s="24"/>
      <c r="AJ2" s="24"/>
      <c r="AK2" s="24"/>
      <c r="AL2" s="24"/>
      <c r="AM2" s="24"/>
      <c r="AN2" s="24"/>
      <c r="AO2" s="24"/>
      <c r="AP2" s="24"/>
      <c r="AQ2" s="24"/>
      <c r="AR2" s="24"/>
      <c r="AS2" s="24"/>
      <c r="AT2" s="24"/>
    </row>
    <row r="5" spans="2:53" ht="30" customHeight="1" x14ac:dyDescent="0.35">
      <c r="B5" s="15"/>
      <c r="C5" s="15"/>
      <c r="D5" s="27" t="s">
        <v>56</v>
      </c>
      <c r="E5" s="27"/>
      <c r="F5" s="15"/>
      <c r="G5" s="27" t="s">
        <v>57</v>
      </c>
      <c r="H5" s="27"/>
      <c r="I5" s="27"/>
      <c r="J5" s="27"/>
      <c r="K5" s="27"/>
      <c r="L5" s="27"/>
      <c r="M5" s="15"/>
      <c r="N5" s="27" t="s">
        <v>58</v>
      </c>
      <c r="O5" s="27"/>
      <c r="P5" s="15"/>
      <c r="Q5" s="27" t="s">
        <v>59</v>
      </c>
      <c r="R5" s="27"/>
      <c r="S5" s="27"/>
      <c r="T5" s="27"/>
      <c r="U5" s="27"/>
      <c r="V5" s="27"/>
      <c r="W5" s="27"/>
      <c r="X5" s="27"/>
      <c r="Y5" s="27"/>
      <c r="Z5" s="27"/>
      <c r="AA5" s="27"/>
      <c r="AB5" s="27"/>
      <c r="AC5" s="27"/>
      <c r="AD5" s="27"/>
      <c r="AE5" s="27"/>
      <c r="AF5" s="15"/>
      <c r="AG5" s="27" t="s">
        <v>60</v>
      </c>
      <c r="AH5" s="27"/>
      <c r="AI5" s="27"/>
      <c r="AJ5" s="27"/>
      <c r="AK5" s="27"/>
      <c r="AL5" s="27"/>
      <c r="AM5" s="15"/>
      <c r="AN5" s="27" t="s">
        <v>61</v>
      </c>
      <c r="AO5" s="27"/>
      <c r="AP5" s="27"/>
      <c r="AQ5" s="15"/>
      <c r="AR5" s="27" t="s">
        <v>62</v>
      </c>
      <c r="AS5" s="27"/>
      <c r="AT5" s="27"/>
      <c r="AU5" s="15"/>
      <c r="AV5" s="27" t="s">
        <v>63</v>
      </c>
      <c r="AW5" s="27"/>
      <c r="AX5" s="27"/>
      <c r="AY5" s="15"/>
      <c r="AZ5" s="27" t="s">
        <v>64</v>
      </c>
      <c r="BA5" s="27"/>
    </row>
    <row r="6" spans="2:53" ht="33" customHeight="1" x14ac:dyDescent="0.35">
      <c r="B6" t="s">
        <v>13</v>
      </c>
      <c r="C6" s="9" t="s">
        <v>14</v>
      </c>
      <c r="D6" s="12" t="s">
        <v>15</v>
      </c>
      <c r="E6" s="12" t="s">
        <v>16</v>
      </c>
      <c r="G6" s="12" t="s">
        <v>19</v>
      </c>
      <c r="H6" s="12" t="s">
        <v>20</v>
      </c>
      <c r="I6" s="12" t="s">
        <v>21</v>
      </c>
      <c r="J6" s="12" t="s">
        <v>22</v>
      </c>
      <c r="K6" s="12" t="s">
        <v>23</v>
      </c>
      <c r="L6" s="12" t="s">
        <v>24</v>
      </c>
      <c r="N6" s="12" t="s">
        <v>25</v>
      </c>
      <c r="O6" s="12" t="s">
        <v>26</v>
      </c>
      <c r="Q6" s="12" t="s">
        <v>27</v>
      </c>
      <c r="R6" s="12" t="s">
        <v>28</v>
      </c>
      <c r="S6" s="12" t="s">
        <v>29</v>
      </c>
      <c r="T6" s="12" t="s">
        <v>30</v>
      </c>
      <c r="U6" s="12" t="s">
        <v>31</v>
      </c>
      <c r="V6" s="12" t="s">
        <v>32</v>
      </c>
      <c r="W6" s="12" t="s">
        <v>33</v>
      </c>
      <c r="X6" s="12" t="s">
        <v>34</v>
      </c>
      <c r="Y6" s="12" t="s">
        <v>35</v>
      </c>
      <c r="Z6" s="12" t="s">
        <v>36</v>
      </c>
      <c r="AA6" s="12" t="s">
        <v>37</v>
      </c>
      <c r="AB6" s="12" t="s">
        <v>38</v>
      </c>
      <c r="AC6" s="12" t="s">
        <v>39</v>
      </c>
      <c r="AD6" s="12" t="s">
        <v>40</v>
      </c>
      <c r="AE6" s="12" t="s">
        <v>41</v>
      </c>
      <c r="AG6" s="12" t="s">
        <v>42</v>
      </c>
      <c r="AH6" s="12" t="s">
        <v>43</v>
      </c>
      <c r="AI6" s="12" t="s">
        <v>44</v>
      </c>
      <c r="AJ6" s="12" t="s">
        <v>45</v>
      </c>
      <c r="AK6" s="12" t="s">
        <v>46</v>
      </c>
      <c r="AL6" s="12" t="s">
        <v>47</v>
      </c>
      <c r="AN6" s="12" t="s">
        <v>48</v>
      </c>
      <c r="AO6" s="12" t="s">
        <v>49</v>
      </c>
      <c r="AP6" s="12" t="s">
        <v>50</v>
      </c>
      <c r="AR6" s="12" t="s">
        <v>51</v>
      </c>
      <c r="AS6" s="12" t="s">
        <v>52</v>
      </c>
      <c r="AT6" s="12" t="s">
        <v>53</v>
      </c>
      <c r="AV6" s="12" t="s">
        <v>51</v>
      </c>
      <c r="AW6" s="12" t="s">
        <v>52</v>
      </c>
      <c r="AX6" s="12" t="s">
        <v>53</v>
      </c>
      <c r="AZ6" s="12" t="s">
        <v>54</v>
      </c>
      <c r="BA6" s="12" t="s">
        <v>55</v>
      </c>
    </row>
    <row r="7" spans="2:53" ht="30" customHeight="1" x14ac:dyDescent="0.35">
      <c r="B7" s="10" t="s">
        <v>17</v>
      </c>
      <c r="C7" s="10">
        <v>2053</v>
      </c>
      <c r="D7" s="10">
        <v>938</v>
      </c>
      <c r="E7" s="10">
        <v>1112</v>
      </c>
      <c r="F7" s="10"/>
      <c r="G7" s="10">
        <v>192</v>
      </c>
      <c r="H7" s="10">
        <v>236</v>
      </c>
      <c r="I7" s="10">
        <v>325</v>
      </c>
      <c r="J7" s="10">
        <v>380</v>
      </c>
      <c r="K7" s="10">
        <v>348</v>
      </c>
      <c r="L7" s="10">
        <v>572</v>
      </c>
      <c r="M7" s="10"/>
      <c r="N7" s="10">
        <v>1161</v>
      </c>
      <c r="O7" s="10">
        <v>892</v>
      </c>
      <c r="P7" s="10"/>
      <c r="Q7" s="10">
        <v>175</v>
      </c>
      <c r="R7" s="10">
        <v>152</v>
      </c>
      <c r="S7" s="10">
        <v>180</v>
      </c>
      <c r="T7" s="10">
        <v>273</v>
      </c>
      <c r="U7" s="10">
        <v>217</v>
      </c>
      <c r="V7" s="10">
        <v>227</v>
      </c>
      <c r="W7" s="10">
        <v>175</v>
      </c>
      <c r="X7" s="10">
        <v>143</v>
      </c>
      <c r="Y7" s="10">
        <v>108</v>
      </c>
      <c r="Z7" s="10">
        <v>153</v>
      </c>
      <c r="AA7" s="10">
        <v>79</v>
      </c>
      <c r="AB7" s="10">
        <v>54</v>
      </c>
      <c r="AC7" s="10">
        <v>25</v>
      </c>
      <c r="AD7" s="10">
        <v>17</v>
      </c>
      <c r="AE7" s="10">
        <v>34</v>
      </c>
      <c r="AF7" s="10"/>
      <c r="AG7" s="10">
        <v>204</v>
      </c>
      <c r="AH7" s="10">
        <v>344</v>
      </c>
      <c r="AI7" s="10">
        <v>158</v>
      </c>
      <c r="AJ7" s="10">
        <v>186</v>
      </c>
      <c r="AK7" s="10">
        <v>197</v>
      </c>
      <c r="AL7" s="10">
        <v>511</v>
      </c>
      <c r="AM7" s="10"/>
      <c r="AN7" s="10">
        <v>571</v>
      </c>
      <c r="AO7" s="10">
        <v>447</v>
      </c>
      <c r="AP7" s="10">
        <v>778</v>
      </c>
      <c r="AQ7" s="10"/>
      <c r="AR7" s="10">
        <v>150</v>
      </c>
      <c r="AS7" s="10">
        <v>698</v>
      </c>
      <c r="AT7" s="10">
        <v>1093</v>
      </c>
      <c r="AU7" s="10"/>
      <c r="AV7" s="10">
        <v>166</v>
      </c>
      <c r="AW7" s="10">
        <v>999</v>
      </c>
      <c r="AX7" s="10">
        <v>770</v>
      </c>
      <c r="AY7" s="10"/>
      <c r="AZ7" s="10">
        <v>1177</v>
      </c>
      <c r="BA7" s="10">
        <v>876</v>
      </c>
    </row>
    <row r="8" spans="2:53" ht="30" customHeight="1" x14ac:dyDescent="0.35">
      <c r="B8" s="11" t="s">
        <v>18</v>
      </c>
      <c r="C8" s="11">
        <v>2053</v>
      </c>
      <c r="D8" s="11">
        <v>974</v>
      </c>
      <c r="E8" s="11">
        <v>1075</v>
      </c>
      <c r="F8" s="11"/>
      <c r="G8" s="11">
        <v>212</v>
      </c>
      <c r="H8" s="11">
        <v>302</v>
      </c>
      <c r="I8" s="11">
        <v>326</v>
      </c>
      <c r="J8" s="11">
        <v>348</v>
      </c>
      <c r="K8" s="11">
        <v>329</v>
      </c>
      <c r="L8" s="11">
        <v>535</v>
      </c>
      <c r="M8" s="11"/>
      <c r="N8" s="11">
        <v>815</v>
      </c>
      <c r="O8" s="11">
        <v>1238</v>
      </c>
      <c r="P8" s="11"/>
      <c r="Q8" s="11">
        <v>198</v>
      </c>
      <c r="R8" s="11">
        <v>168</v>
      </c>
      <c r="S8" s="11">
        <v>195</v>
      </c>
      <c r="T8" s="11">
        <v>305</v>
      </c>
      <c r="U8" s="11">
        <v>213</v>
      </c>
      <c r="V8" s="11">
        <v>216</v>
      </c>
      <c r="W8" s="11">
        <v>164</v>
      </c>
      <c r="X8" s="11">
        <v>141</v>
      </c>
      <c r="Y8" s="11">
        <v>99</v>
      </c>
      <c r="Z8" s="11">
        <v>138</v>
      </c>
      <c r="AA8" s="11">
        <v>69</v>
      </c>
      <c r="AB8" s="11">
        <v>45</v>
      </c>
      <c r="AC8" s="11">
        <v>22</v>
      </c>
      <c r="AD8" s="11">
        <v>15</v>
      </c>
      <c r="AE8" s="11">
        <v>27</v>
      </c>
      <c r="AF8" s="11"/>
      <c r="AG8" s="11">
        <v>192</v>
      </c>
      <c r="AH8" s="11">
        <v>330</v>
      </c>
      <c r="AI8" s="11">
        <v>179</v>
      </c>
      <c r="AJ8" s="11">
        <v>173</v>
      </c>
      <c r="AK8" s="11">
        <v>196</v>
      </c>
      <c r="AL8" s="11">
        <v>533</v>
      </c>
      <c r="AM8" s="11"/>
      <c r="AN8" s="11">
        <v>569</v>
      </c>
      <c r="AO8" s="11">
        <v>467</v>
      </c>
      <c r="AP8" s="11">
        <v>751</v>
      </c>
      <c r="AQ8" s="11"/>
      <c r="AR8" s="11">
        <v>162</v>
      </c>
      <c r="AS8" s="11">
        <v>689</v>
      </c>
      <c r="AT8" s="11">
        <v>1078</v>
      </c>
      <c r="AU8" s="11"/>
      <c r="AV8" s="11">
        <v>182</v>
      </c>
      <c r="AW8" s="11">
        <v>976</v>
      </c>
      <c r="AX8" s="11">
        <v>765</v>
      </c>
      <c r="AY8" s="11"/>
      <c r="AZ8" s="11">
        <v>1171</v>
      </c>
      <c r="BA8" s="11">
        <v>882</v>
      </c>
    </row>
    <row r="9" spans="2:53" x14ac:dyDescent="0.35">
      <c r="B9" s="18" t="s">
        <v>171</v>
      </c>
      <c r="C9" s="17">
        <v>0.46471369331928303</v>
      </c>
      <c r="D9" s="17">
        <v>0.46710184973487001</v>
      </c>
      <c r="E9" s="17">
        <v>0.46063596559654202</v>
      </c>
      <c r="F9" s="17"/>
      <c r="G9" s="17">
        <v>0.41494182836990201</v>
      </c>
      <c r="H9" s="17">
        <v>0.402377787279185</v>
      </c>
      <c r="I9" s="17">
        <v>0.43849950655569198</v>
      </c>
      <c r="J9" s="17">
        <v>0.45341028704606801</v>
      </c>
      <c r="K9" s="17">
        <v>0.51159023448446606</v>
      </c>
      <c r="L9" s="17">
        <v>0.51407975935331995</v>
      </c>
      <c r="M9" s="17"/>
      <c r="N9" s="17">
        <v>0.47892726109633799</v>
      </c>
      <c r="O9" s="17">
        <v>0.455356619098159</v>
      </c>
      <c r="P9" s="17"/>
      <c r="Q9" s="17">
        <v>0.42327413505573502</v>
      </c>
      <c r="R9" s="17">
        <v>0.51250620274633296</v>
      </c>
      <c r="S9" s="17">
        <v>0.394698836889946</v>
      </c>
      <c r="T9" s="17">
        <v>0.49007488837834301</v>
      </c>
      <c r="U9" s="17">
        <v>0.46172180392113599</v>
      </c>
      <c r="V9" s="17">
        <v>0.47941162889839001</v>
      </c>
      <c r="W9" s="17">
        <v>0.45398151102870099</v>
      </c>
      <c r="X9" s="17">
        <v>0.50593805050539797</v>
      </c>
      <c r="Y9" s="17">
        <v>0.40671170845975002</v>
      </c>
      <c r="Z9" s="17">
        <v>0.39709523033184302</v>
      </c>
      <c r="AA9" s="17">
        <v>0.573545127881259</v>
      </c>
      <c r="AB9" s="17">
        <v>0.420768761040895</v>
      </c>
      <c r="AC9" s="17">
        <v>0.55436427860358095</v>
      </c>
      <c r="AD9" s="17">
        <v>0.60994805432395105</v>
      </c>
      <c r="AE9" s="17">
        <v>0.48868307283922302</v>
      </c>
      <c r="AF9" s="17"/>
      <c r="AG9" s="17">
        <v>0.58373144746196504</v>
      </c>
      <c r="AH9" s="17">
        <v>0.36476979127334902</v>
      </c>
      <c r="AI9" s="17">
        <v>0.55569248064279697</v>
      </c>
      <c r="AJ9" s="17">
        <v>0.59998764485736999</v>
      </c>
      <c r="AK9" s="17">
        <v>0.43043459886894903</v>
      </c>
      <c r="AL9" s="17">
        <v>0.457900859469696</v>
      </c>
      <c r="AM9" s="17"/>
      <c r="AN9" s="17">
        <v>0.59953779421842501</v>
      </c>
      <c r="AO9" s="17">
        <v>0.46876323635956502</v>
      </c>
      <c r="AP9" s="17">
        <v>0.39523527397556302</v>
      </c>
      <c r="AQ9" s="17"/>
      <c r="AR9" s="17">
        <v>0.42260268053246303</v>
      </c>
      <c r="AS9" s="17">
        <v>0.51755426855184605</v>
      </c>
      <c r="AT9" s="17">
        <v>0.469798263152157</v>
      </c>
      <c r="AU9" s="17"/>
      <c r="AV9" s="17">
        <v>0.550000693794782</v>
      </c>
      <c r="AW9" s="17">
        <v>0.502198577274244</v>
      </c>
      <c r="AX9" s="17">
        <v>0.43742725318074199</v>
      </c>
      <c r="AY9" s="17"/>
      <c r="AZ9" s="17">
        <v>0.49273662057413298</v>
      </c>
      <c r="BA9" s="17">
        <v>0.42753086948427099</v>
      </c>
    </row>
    <row r="10" spans="2:53" x14ac:dyDescent="0.35">
      <c r="B10" s="18" t="s">
        <v>172</v>
      </c>
      <c r="C10" s="17">
        <v>0.300574528518188</v>
      </c>
      <c r="D10" s="17">
        <v>0.30420902967466901</v>
      </c>
      <c r="E10" s="17">
        <v>0.29835663976112697</v>
      </c>
      <c r="F10" s="17"/>
      <c r="G10" s="17">
        <v>0.277545404353433</v>
      </c>
      <c r="H10" s="17">
        <v>0.32849006207339598</v>
      </c>
      <c r="I10" s="17">
        <v>0.30826771918011397</v>
      </c>
      <c r="J10" s="17">
        <v>0.30859023559295701</v>
      </c>
      <c r="K10" s="17">
        <v>0.277444584155283</v>
      </c>
      <c r="L10" s="17">
        <v>0.29827985142834101</v>
      </c>
      <c r="M10" s="17"/>
      <c r="N10" s="17">
        <v>0.30507252227798498</v>
      </c>
      <c r="O10" s="17">
        <v>0.29761340980987</v>
      </c>
      <c r="P10" s="17"/>
      <c r="Q10" s="17">
        <v>0.22304114006105499</v>
      </c>
      <c r="R10" s="17">
        <v>0.23394688782477099</v>
      </c>
      <c r="S10" s="17">
        <v>0.34130933536519098</v>
      </c>
      <c r="T10" s="17">
        <v>0.298053290624892</v>
      </c>
      <c r="U10" s="17">
        <v>0.29825464242618899</v>
      </c>
      <c r="V10" s="17">
        <v>0.31237651639003799</v>
      </c>
      <c r="W10" s="17">
        <v>0.30800295257900201</v>
      </c>
      <c r="X10" s="17">
        <v>0.29288915614001998</v>
      </c>
      <c r="Y10" s="17">
        <v>0.36333109252916301</v>
      </c>
      <c r="Z10" s="17">
        <v>0.42818318311283299</v>
      </c>
      <c r="AA10" s="17">
        <v>0.26234592676435398</v>
      </c>
      <c r="AB10" s="17">
        <v>0.33218662774365898</v>
      </c>
      <c r="AC10" s="17">
        <v>0.28298200276858099</v>
      </c>
      <c r="AD10" s="17">
        <v>0.348726467666372</v>
      </c>
      <c r="AE10" s="17">
        <v>0.27107330726328499</v>
      </c>
      <c r="AF10" s="17"/>
      <c r="AG10" s="17">
        <v>0.30544330255704699</v>
      </c>
      <c r="AH10" s="17">
        <v>0.347521288636923</v>
      </c>
      <c r="AI10" s="17">
        <v>0.326918125082029</v>
      </c>
      <c r="AJ10" s="17">
        <v>0.25587918268085702</v>
      </c>
      <c r="AK10" s="17">
        <v>0.41211061112399799</v>
      </c>
      <c r="AL10" s="17">
        <v>0.24512836632250101</v>
      </c>
      <c r="AM10" s="17"/>
      <c r="AN10" s="17">
        <v>0.26616096061441302</v>
      </c>
      <c r="AO10" s="17">
        <v>0.27773104435763202</v>
      </c>
      <c r="AP10" s="17">
        <v>0.35193498614572699</v>
      </c>
      <c r="AQ10" s="17"/>
      <c r="AR10" s="17">
        <v>0.42430501389958097</v>
      </c>
      <c r="AS10" s="17">
        <v>0.34703667824877299</v>
      </c>
      <c r="AT10" s="17">
        <v>0.26556219999077602</v>
      </c>
      <c r="AU10" s="17"/>
      <c r="AV10" s="17">
        <v>0.3100855518417</v>
      </c>
      <c r="AW10" s="17">
        <v>0.340692621617388</v>
      </c>
      <c r="AX10" s="17">
        <v>0.26842833146992001</v>
      </c>
      <c r="AY10" s="17"/>
      <c r="AZ10" s="17">
        <v>0.30768319196125998</v>
      </c>
      <c r="BA10" s="17">
        <v>0.29114224551283502</v>
      </c>
    </row>
    <row r="11" spans="2:53" x14ac:dyDescent="0.35">
      <c r="B11" s="18" t="s">
        <v>113</v>
      </c>
      <c r="C11" s="17">
        <v>0.137889323283683</v>
      </c>
      <c r="D11" s="17">
        <v>0.13381254500367401</v>
      </c>
      <c r="E11" s="17">
        <v>0.14207581520589599</v>
      </c>
      <c r="F11" s="17"/>
      <c r="G11" s="17">
        <v>0.16650253363154599</v>
      </c>
      <c r="H11" s="17">
        <v>0.155160454531105</v>
      </c>
      <c r="I11" s="17">
        <v>0.153770114945806</v>
      </c>
      <c r="J11" s="17">
        <v>0.13392986863603301</v>
      </c>
      <c r="K11" s="17">
        <v>0.13198000956903799</v>
      </c>
      <c r="L11" s="17">
        <v>0.113354507396367</v>
      </c>
      <c r="M11" s="17"/>
      <c r="N11" s="17">
        <v>0.13338683458816999</v>
      </c>
      <c r="O11" s="17">
        <v>0.14085340109753799</v>
      </c>
      <c r="P11" s="17"/>
      <c r="Q11" s="17">
        <v>0.16338963235391599</v>
      </c>
      <c r="R11" s="17">
        <v>0.133990438450868</v>
      </c>
      <c r="S11" s="17">
        <v>0.150195859489648</v>
      </c>
      <c r="T11" s="17">
        <v>0.15600490181999299</v>
      </c>
      <c r="U11" s="17">
        <v>0.142414992708358</v>
      </c>
      <c r="V11" s="17">
        <v>0.119742771257209</v>
      </c>
      <c r="W11" s="17">
        <v>0.16264834730189601</v>
      </c>
      <c r="X11" s="17">
        <v>0.120788048120305</v>
      </c>
      <c r="Y11" s="17">
        <v>0.172762838008612</v>
      </c>
      <c r="Z11" s="17">
        <v>8.9294743414643704E-2</v>
      </c>
      <c r="AA11" s="17">
        <v>7.0245822877759698E-2</v>
      </c>
      <c r="AB11" s="17">
        <v>9.6525855115012299E-2</v>
      </c>
      <c r="AC11" s="17">
        <v>0.16265371862783701</v>
      </c>
      <c r="AD11" s="17">
        <v>0</v>
      </c>
      <c r="AE11" s="17">
        <v>0.114463297942306</v>
      </c>
      <c r="AF11" s="17"/>
      <c r="AG11" s="17">
        <v>6.7512656615629094E-2</v>
      </c>
      <c r="AH11" s="17">
        <v>0.17188901398527701</v>
      </c>
      <c r="AI11" s="17">
        <v>8.2794488968064101E-2</v>
      </c>
      <c r="AJ11" s="17">
        <v>7.8911695398951903E-2</v>
      </c>
      <c r="AK11" s="17">
        <v>8.7559004807984994E-2</v>
      </c>
      <c r="AL11" s="17">
        <v>0.17898917227446901</v>
      </c>
      <c r="AM11" s="17"/>
      <c r="AN11" s="17">
        <v>8.6998562605624497E-2</v>
      </c>
      <c r="AO11" s="17">
        <v>0.16681967804779499</v>
      </c>
      <c r="AP11" s="17">
        <v>0.14403721813817599</v>
      </c>
      <c r="AQ11" s="17"/>
      <c r="AR11" s="17">
        <v>4.6349924536658198E-2</v>
      </c>
      <c r="AS11" s="17">
        <v>9.6710372973573294E-2</v>
      </c>
      <c r="AT11" s="17">
        <v>0.16259374929643799</v>
      </c>
      <c r="AU11" s="17"/>
      <c r="AV11" s="17">
        <v>6.2891711681898693E-2</v>
      </c>
      <c r="AW11" s="17">
        <v>0.109450770309533</v>
      </c>
      <c r="AX11" s="17">
        <v>0.16977721976829999</v>
      </c>
      <c r="AY11" s="17"/>
      <c r="AZ11" s="17">
        <v>0.124456695054704</v>
      </c>
      <c r="BA11" s="17">
        <v>0.15571269500131499</v>
      </c>
    </row>
    <row r="12" spans="2:53" x14ac:dyDescent="0.35">
      <c r="B12" s="18" t="s">
        <v>173</v>
      </c>
      <c r="C12" s="17">
        <v>2.8897241210905599E-2</v>
      </c>
      <c r="D12" s="17">
        <v>2.8527895069539198E-2</v>
      </c>
      <c r="E12" s="17">
        <v>2.9335189596928799E-2</v>
      </c>
      <c r="F12" s="17"/>
      <c r="G12" s="17">
        <v>2.5590423087777401E-2</v>
      </c>
      <c r="H12" s="17">
        <v>5.1511011767694202E-2</v>
      </c>
      <c r="I12" s="17">
        <v>3.7574603256250498E-2</v>
      </c>
      <c r="J12" s="17">
        <v>2.7445554945011701E-2</v>
      </c>
      <c r="K12" s="17">
        <v>1.78311778626127E-2</v>
      </c>
      <c r="L12" s="17">
        <v>1.9918462335356699E-2</v>
      </c>
      <c r="M12" s="17"/>
      <c r="N12" s="17">
        <v>2.4499950442427299E-2</v>
      </c>
      <c r="O12" s="17">
        <v>3.1792065138149299E-2</v>
      </c>
      <c r="P12" s="17"/>
      <c r="Q12" s="17">
        <v>4.2526004231420202E-2</v>
      </c>
      <c r="R12" s="17">
        <v>3.2694699841476299E-2</v>
      </c>
      <c r="S12" s="17">
        <v>5.3054700563478302E-2</v>
      </c>
      <c r="T12" s="17">
        <v>1.19377994234812E-2</v>
      </c>
      <c r="U12" s="17">
        <v>2.0597232011308302E-2</v>
      </c>
      <c r="V12" s="17">
        <v>3.15827788718561E-2</v>
      </c>
      <c r="W12" s="17">
        <v>1.04537130699872E-2</v>
      </c>
      <c r="X12" s="17">
        <v>4.5165283703079498E-2</v>
      </c>
      <c r="Y12" s="17">
        <v>3.06867019318183E-2</v>
      </c>
      <c r="Z12" s="17">
        <v>2.1944705732273501E-2</v>
      </c>
      <c r="AA12" s="17">
        <v>2.1268875482935701E-2</v>
      </c>
      <c r="AB12" s="17">
        <v>7.1527354139356694E-2</v>
      </c>
      <c r="AC12" s="17">
        <v>0</v>
      </c>
      <c r="AD12" s="17">
        <v>0</v>
      </c>
      <c r="AE12" s="17">
        <v>4.9924428814458001E-2</v>
      </c>
      <c r="AF12" s="17"/>
      <c r="AG12" s="17">
        <v>2.50107756053288E-2</v>
      </c>
      <c r="AH12" s="17">
        <v>2.77658376682626E-2</v>
      </c>
      <c r="AI12" s="17">
        <v>1.74597187488824E-2</v>
      </c>
      <c r="AJ12" s="17">
        <v>3.45604645763792E-2</v>
      </c>
      <c r="AK12" s="17">
        <v>3.9870864794311102E-2</v>
      </c>
      <c r="AL12" s="17">
        <v>1.7261870584112E-2</v>
      </c>
      <c r="AM12" s="17"/>
      <c r="AN12" s="17">
        <v>1.18404715544348E-2</v>
      </c>
      <c r="AO12" s="17">
        <v>3.2118786891209103E-2</v>
      </c>
      <c r="AP12" s="17">
        <v>3.6546590389339398E-2</v>
      </c>
      <c r="AQ12" s="17"/>
      <c r="AR12" s="17">
        <v>5.74493323706919E-2</v>
      </c>
      <c r="AS12" s="17">
        <v>2.0538096957133201E-2</v>
      </c>
      <c r="AT12" s="17">
        <v>3.0075535460921499E-2</v>
      </c>
      <c r="AU12" s="17"/>
      <c r="AV12" s="17">
        <v>3.3380904034854997E-2</v>
      </c>
      <c r="AW12" s="17">
        <v>2.13038854788648E-2</v>
      </c>
      <c r="AX12" s="17">
        <v>3.5113219049342601E-2</v>
      </c>
      <c r="AY12" s="17"/>
      <c r="AZ12" s="17">
        <v>3.0854477602577399E-2</v>
      </c>
      <c r="BA12" s="17">
        <v>2.6300240002103799E-2</v>
      </c>
    </row>
    <row r="13" spans="2:53" x14ac:dyDescent="0.35">
      <c r="B13" s="18" t="s">
        <v>174</v>
      </c>
      <c r="C13" s="17">
        <v>3.8417645096193102E-2</v>
      </c>
      <c r="D13" s="17">
        <v>4.72638564089626E-2</v>
      </c>
      <c r="E13" s="17">
        <v>3.05406861867706E-2</v>
      </c>
      <c r="F13" s="17"/>
      <c r="G13" s="17">
        <v>7.1571221746762906E-2</v>
      </c>
      <c r="H13" s="17">
        <v>3.3720037360787797E-2</v>
      </c>
      <c r="I13" s="17">
        <v>4.3296966409203802E-2</v>
      </c>
      <c r="J13" s="17">
        <v>3.4930493099641899E-2</v>
      </c>
      <c r="K13" s="17">
        <v>2.9132262367500199E-2</v>
      </c>
      <c r="L13" s="17">
        <v>3.2950218245062897E-2</v>
      </c>
      <c r="M13" s="17"/>
      <c r="N13" s="17">
        <v>3.00826120012854E-2</v>
      </c>
      <c r="O13" s="17">
        <v>4.39047630758524E-2</v>
      </c>
      <c r="P13" s="17"/>
      <c r="Q13" s="17">
        <v>4.55283375237674E-2</v>
      </c>
      <c r="R13" s="17">
        <v>5.71379809423819E-2</v>
      </c>
      <c r="S13" s="17">
        <v>3.1055591571727301E-2</v>
      </c>
      <c r="T13" s="17">
        <v>1.9999419850341999E-2</v>
      </c>
      <c r="U13" s="17">
        <v>4.5443476202932098E-2</v>
      </c>
      <c r="V13" s="17">
        <v>3.0529913341558398E-2</v>
      </c>
      <c r="W13" s="17">
        <v>4.3870538224485299E-2</v>
      </c>
      <c r="X13" s="17">
        <v>2.2707687866836201E-2</v>
      </c>
      <c r="Y13" s="17">
        <v>1.9341405697449101E-2</v>
      </c>
      <c r="Z13" s="17">
        <v>6.3482137408407302E-2</v>
      </c>
      <c r="AA13" s="17">
        <v>7.2594246993691602E-2</v>
      </c>
      <c r="AB13" s="17">
        <v>6.7330591575150298E-2</v>
      </c>
      <c r="AC13" s="17">
        <v>0</v>
      </c>
      <c r="AD13" s="17">
        <v>4.1325478009677397E-2</v>
      </c>
      <c r="AE13" s="17">
        <v>5.1404153954909403E-2</v>
      </c>
      <c r="AF13" s="17"/>
      <c r="AG13" s="17">
        <v>9.5459044345163994E-3</v>
      </c>
      <c r="AH13" s="17">
        <v>7.52367616961028E-2</v>
      </c>
      <c r="AI13" s="17">
        <v>3.9978052808637699E-3</v>
      </c>
      <c r="AJ13" s="17">
        <v>1.6340108985599299E-2</v>
      </c>
      <c r="AK13" s="17">
        <v>2.12919463820813E-2</v>
      </c>
      <c r="AL13" s="17">
        <v>5.6656659030596301E-2</v>
      </c>
      <c r="AM13" s="17"/>
      <c r="AN13" s="17">
        <v>1.9376996322900499E-2</v>
      </c>
      <c r="AO13" s="17">
        <v>2.52925589620491E-2</v>
      </c>
      <c r="AP13" s="17">
        <v>6.2001087973884698E-2</v>
      </c>
      <c r="AQ13" s="17"/>
      <c r="AR13" s="17">
        <v>3.5829887116441798E-2</v>
      </c>
      <c r="AS13" s="17">
        <v>1.3523821995666801E-2</v>
      </c>
      <c r="AT13" s="17">
        <v>5.5510624783625201E-2</v>
      </c>
      <c r="AU13" s="17"/>
      <c r="AV13" s="17">
        <v>3.1640265837897398E-2</v>
      </c>
      <c r="AW13" s="17">
        <v>1.5700606215090802E-2</v>
      </c>
      <c r="AX13" s="17">
        <v>7.1110599120223605E-2</v>
      </c>
      <c r="AY13" s="17"/>
      <c r="AZ13" s="17">
        <v>3.2326590914422401E-2</v>
      </c>
      <c r="BA13" s="17">
        <v>4.6499691363187101E-2</v>
      </c>
    </row>
    <row r="14" spans="2:53" x14ac:dyDescent="0.35">
      <c r="B14" s="18" t="s">
        <v>130</v>
      </c>
      <c r="C14" s="19">
        <v>2.95075685717472E-2</v>
      </c>
      <c r="D14" s="19">
        <v>1.9084824108285599E-2</v>
      </c>
      <c r="E14" s="19">
        <v>3.90557036527358E-2</v>
      </c>
      <c r="F14" s="19"/>
      <c r="G14" s="19">
        <v>4.3848588810578702E-2</v>
      </c>
      <c r="H14" s="19">
        <v>2.8740646987831998E-2</v>
      </c>
      <c r="I14" s="19">
        <v>1.8591089652933102E-2</v>
      </c>
      <c r="J14" s="19">
        <v>4.16935606802879E-2</v>
      </c>
      <c r="K14" s="19">
        <v>3.2021731561100601E-2</v>
      </c>
      <c r="L14" s="19">
        <v>2.1417201241552199E-2</v>
      </c>
      <c r="M14" s="19"/>
      <c r="N14" s="19">
        <v>2.80308195937942E-2</v>
      </c>
      <c r="O14" s="19">
        <v>3.0479741780431901E-2</v>
      </c>
      <c r="P14" s="19"/>
      <c r="Q14" s="19">
        <v>0.10224075077410601</v>
      </c>
      <c r="R14" s="19">
        <v>2.97237901941696E-2</v>
      </c>
      <c r="S14" s="19">
        <v>2.9685676120008799E-2</v>
      </c>
      <c r="T14" s="19">
        <v>2.3929699902948701E-2</v>
      </c>
      <c r="U14" s="19">
        <v>3.1567852730076999E-2</v>
      </c>
      <c r="V14" s="19">
        <v>2.6356391240947501E-2</v>
      </c>
      <c r="W14" s="19">
        <v>2.1042937795928002E-2</v>
      </c>
      <c r="X14" s="19">
        <v>1.25117736643606E-2</v>
      </c>
      <c r="Y14" s="19">
        <v>7.1662533732084902E-3</v>
      </c>
      <c r="Z14" s="19">
        <v>0</v>
      </c>
      <c r="AA14" s="19">
        <v>0</v>
      </c>
      <c r="AB14" s="19">
        <v>1.16608103859268E-2</v>
      </c>
      <c r="AC14" s="19">
        <v>0</v>
      </c>
      <c r="AD14" s="19">
        <v>0</v>
      </c>
      <c r="AE14" s="19">
        <v>2.4451739185818101E-2</v>
      </c>
      <c r="AF14" s="19"/>
      <c r="AG14" s="19">
        <v>8.7559133255136097E-3</v>
      </c>
      <c r="AH14" s="19">
        <v>1.28173067400857E-2</v>
      </c>
      <c r="AI14" s="19">
        <v>1.3137381277364E-2</v>
      </c>
      <c r="AJ14" s="19">
        <v>1.4320903500842801E-2</v>
      </c>
      <c r="AK14" s="19">
        <v>8.7329740226759905E-3</v>
      </c>
      <c r="AL14" s="19">
        <v>4.4063072318626002E-2</v>
      </c>
      <c r="AM14" s="19"/>
      <c r="AN14" s="19">
        <v>1.6085214684203E-2</v>
      </c>
      <c r="AO14" s="19">
        <v>2.92746953817501E-2</v>
      </c>
      <c r="AP14" s="19">
        <v>1.02448433773101E-2</v>
      </c>
      <c r="AQ14" s="19"/>
      <c r="AR14" s="19">
        <v>1.34631615441635E-2</v>
      </c>
      <c r="AS14" s="19">
        <v>4.6367612730072501E-3</v>
      </c>
      <c r="AT14" s="19">
        <v>1.6459627316082501E-2</v>
      </c>
      <c r="AU14" s="19"/>
      <c r="AV14" s="19">
        <v>1.2000872808866501E-2</v>
      </c>
      <c r="AW14" s="19">
        <v>1.0653539104879199E-2</v>
      </c>
      <c r="AX14" s="19">
        <v>1.8143377411473201E-2</v>
      </c>
      <c r="AY14" s="19"/>
      <c r="AZ14" s="19">
        <v>1.1942423892903301E-2</v>
      </c>
      <c r="BA14" s="19">
        <v>5.2814258636288601E-2</v>
      </c>
    </row>
    <row r="15" spans="2:53" x14ac:dyDescent="0.35">
      <c r="B15" s="16"/>
    </row>
    <row r="16" spans="2:53" x14ac:dyDescent="0.35">
      <c r="B16" t="s">
        <v>87</v>
      </c>
    </row>
    <row r="17" spans="2:2" x14ac:dyDescent="0.35">
      <c r="B17" t="s">
        <v>88</v>
      </c>
    </row>
    <row r="19" spans="2:2" x14ac:dyDescent="0.35">
      <c r="B19" s="8" t="str">
        <f>HYPERLINK("#'Contents'!A1", "Return to Contents")</f>
        <v>Return to Contents</v>
      </c>
    </row>
  </sheetData>
  <mergeCells count="10">
    <mergeCell ref="AN5:AP5"/>
    <mergeCell ref="AR5:AT5"/>
    <mergeCell ref="AV5:AX5"/>
    <mergeCell ref="AZ5:BA5"/>
    <mergeCell ref="D2:AT2"/>
    <mergeCell ref="D5:E5"/>
    <mergeCell ref="G5:L5"/>
    <mergeCell ref="N5:O5"/>
    <mergeCell ref="Q5:AE5"/>
    <mergeCell ref="AG5:AL5"/>
  </mergeCells>
  <pageMargins left="0.7" right="0.7" top="0.75" bottom="0.75" header="0.3" footer="0.3"/>
  <pageSetup paperSize="9" orientation="portrait" horizontalDpi="300" verticalDpi="300"/>
  <drawing r:id="rId1"/>
</worksheet>
</file>

<file path=xl/worksheets/sheet5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600-000000000000}">
  <dimension ref="B2:BA19"/>
  <sheetViews>
    <sheetView showGridLines="0" workbookViewId="0">
      <pane xSplit="2" topLeftCell="C1" activePane="topRight" state="frozen"/>
      <selection activeCell="B19" sqref="B19"/>
      <selection pane="topRight" activeCell="Y6" sqref="Y6:AE8"/>
    </sheetView>
  </sheetViews>
  <sheetFormatPr defaultColWidth="11.54296875" defaultRowHeight="14.5" x14ac:dyDescent="0.35"/>
  <cols>
    <col min="2" max="2" width="25.6328125" customWidth="1"/>
    <col min="3" max="5" width="10.6328125" customWidth="1"/>
    <col min="6" max="6" width="2.1796875" customWidth="1"/>
    <col min="7" max="12" width="10.6328125" customWidth="1"/>
    <col min="13" max="13" width="2.1796875" customWidth="1"/>
    <col min="14" max="15" width="10.6328125" customWidth="1"/>
    <col min="16" max="16" width="2.1796875" customWidth="1"/>
    <col min="17" max="31" width="10.6328125" customWidth="1"/>
    <col min="32" max="32" width="2.1796875" customWidth="1"/>
    <col min="33" max="38" width="10.6328125" customWidth="1"/>
    <col min="39" max="39" width="2.1796875" customWidth="1"/>
    <col min="40" max="42" width="10.6328125" customWidth="1"/>
    <col min="43" max="43" width="2.1796875" customWidth="1"/>
    <col min="44" max="46" width="10.6328125" customWidth="1"/>
    <col min="47" max="47" width="2.1796875" customWidth="1"/>
    <col min="48" max="50" width="10.6328125" customWidth="1"/>
    <col min="51" max="51" width="2.1796875" customWidth="1"/>
    <col min="52" max="53" width="10.6328125" customWidth="1"/>
    <col min="54" max="54" width="2.1796875" customWidth="1"/>
  </cols>
  <sheetData>
    <row r="2" spans="2:53" ht="40" customHeight="1" x14ac:dyDescent="0.35">
      <c r="D2" s="28" t="s">
        <v>220</v>
      </c>
      <c r="E2" s="24"/>
      <c r="F2" s="24"/>
      <c r="G2" s="24"/>
      <c r="H2" s="24"/>
      <c r="I2" s="24"/>
      <c r="J2" s="24"/>
      <c r="K2" s="24"/>
      <c r="L2" s="24"/>
      <c r="M2" s="24"/>
      <c r="N2" s="24"/>
      <c r="O2" s="24"/>
      <c r="P2" s="24"/>
      <c r="Q2" s="24"/>
      <c r="R2" s="24"/>
      <c r="S2" s="24"/>
      <c r="T2" s="24"/>
      <c r="U2" s="24"/>
      <c r="V2" s="24"/>
      <c r="W2" s="24"/>
      <c r="X2" s="24"/>
      <c r="Y2" s="24"/>
      <c r="Z2" s="24"/>
      <c r="AA2" s="24"/>
      <c r="AB2" s="24"/>
      <c r="AC2" s="24"/>
      <c r="AD2" s="24"/>
      <c r="AE2" s="24"/>
      <c r="AF2" s="24"/>
      <c r="AG2" s="24"/>
      <c r="AH2" s="24"/>
      <c r="AI2" s="24"/>
      <c r="AJ2" s="24"/>
      <c r="AK2" s="24"/>
      <c r="AL2" s="24"/>
      <c r="AM2" s="24"/>
      <c r="AN2" s="24"/>
      <c r="AO2" s="24"/>
      <c r="AP2" s="24"/>
      <c r="AQ2" s="24"/>
      <c r="AR2" s="24"/>
      <c r="AS2" s="24"/>
      <c r="AT2" s="24"/>
    </row>
    <row r="5" spans="2:53" ht="30" customHeight="1" x14ac:dyDescent="0.35">
      <c r="B5" s="15"/>
      <c r="C5" s="15"/>
      <c r="D5" s="27" t="s">
        <v>56</v>
      </c>
      <c r="E5" s="27"/>
      <c r="F5" s="15"/>
      <c r="G5" s="27" t="s">
        <v>57</v>
      </c>
      <c r="H5" s="27"/>
      <c r="I5" s="27"/>
      <c r="J5" s="27"/>
      <c r="K5" s="27"/>
      <c r="L5" s="27"/>
      <c r="M5" s="15"/>
      <c r="N5" s="27" t="s">
        <v>58</v>
      </c>
      <c r="O5" s="27"/>
      <c r="P5" s="15"/>
      <c r="Q5" s="27" t="s">
        <v>59</v>
      </c>
      <c r="R5" s="27"/>
      <c r="S5" s="27"/>
      <c r="T5" s="27"/>
      <c r="U5" s="27"/>
      <c r="V5" s="27"/>
      <c r="W5" s="27"/>
      <c r="X5" s="27"/>
      <c r="Y5" s="27"/>
      <c r="Z5" s="27"/>
      <c r="AA5" s="27"/>
      <c r="AB5" s="27"/>
      <c r="AC5" s="27"/>
      <c r="AD5" s="27"/>
      <c r="AE5" s="27"/>
      <c r="AF5" s="15"/>
      <c r="AG5" s="27" t="s">
        <v>60</v>
      </c>
      <c r="AH5" s="27"/>
      <c r="AI5" s="27"/>
      <c r="AJ5" s="27"/>
      <c r="AK5" s="27"/>
      <c r="AL5" s="27"/>
      <c r="AM5" s="15"/>
      <c r="AN5" s="27" t="s">
        <v>61</v>
      </c>
      <c r="AO5" s="27"/>
      <c r="AP5" s="27"/>
      <c r="AQ5" s="15"/>
      <c r="AR5" s="27" t="s">
        <v>62</v>
      </c>
      <c r="AS5" s="27"/>
      <c r="AT5" s="27"/>
      <c r="AU5" s="15"/>
      <c r="AV5" s="27" t="s">
        <v>63</v>
      </c>
      <c r="AW5" s="27"/>
      <c r="AX5" s="27"/>
      <c r="AY5" s="15"/>
      <c r="AZ5" s="27" t="s">
        <v>64</v>
      </c>
      <c r="BA5" s="27"/>
    </row>
    <row r="6" spans="2:53" ht="33" customHeight="1" x14ac:dyDescent="0.35">
      <c r="B6" t="s">
        <v>13</v>
      </c>
      <c r="C6" s="9" t="s">
        <v>14</v>
      </c>
      <c r="D6" s="12" t="s">
        <v>15</v>
      </c>
      <c r="E6" s="12" t="s">
        <v>16</v>
      </c>
      <c r="G6" s="12" t="s">
        <v>19</v>
      </c>
      <c r="H6" s="12" t="s">
        <v>20</v>
      </c>
      <c r="I6" s="12" t="s">
        <v>21</v>
      </c>
      <c r="J6" s="12" t="s">
        <v>22</v>
      </c>
      <c r="K6" s="12" t="s">
        <v>23</v>
      </c>
      <c r="L6" s="12" t="s">
        <v>24</v>
      </c>
      <c r="N6" s="12" t="s">
        <v>25</v>
      </c>
      <c r="O6" s="12" t="s">
        <v>26</v>
      </c>
      <c r="Q6" s="12" t="s">
        <v>27</v>
      </c>
      <c r="R6" s="12" t="s">
        <v>28</v>
      </c>
      <c r="S6" s="12" t="s">
        <v>29</v>
      </c>
      <c r="T6" s="12" t="s">
        <v>30</v>
      </c>
      <c r="U6" s="12" t="s">
        <v>31</v>
      </c>
      <c r="V6" s="12" t="s">
        <v>32</v>
      </c>
      <c r="W6" s="12" t="s">
        <v>33</v>
      </c>
      <c r="X6" s="12" t="s">
        <v>34</v>
      </c>
      <c r="Y6" s="12" t="s">
        <v>35</v>
      </c>
      <c r="Z6" s="12" t="s">
        <v>36</v>
      </c>
      <c r="AA6" s="12" t="s">
        <v>37</v>
      </c>
      <c r="AB6" s="12" t="s">
        <v>38</v>
      </c>
      <c r="AC6" s="12" t="s">
        <v>39</v>
      </c>
      <c r="AD6" s="12" t="s">
        <v>40</v>
      </c>
      <c r="AE6" s="12" t="s">
        <v>41</v>
      </c>
      <c r="AG6" s="12" t="s">
        <v>42</v>
      </c>
      <c r="AH6" s="12" t="s">
        <v>43</v>
      </c>
      <c r="AI6" s="12" t="s">
        <v>44</v>
      </c>
      <c r="AJ6" s="12" t="s">
        <v>45</v>
      </c>
      <c r="AK6" s="12" t="s">
        <v>46</v>
      </c>
      <c r="AL6" s="12" t="s">
        <v>47</v>
      </c>
      <c r="AN6" s="12" t="s">
        <v>48</v>
      </c>
      <c r="AO6" s="12" t="s">
        <v>49</v>
      </c>
      <c r="AP6" s="12" t="s">
        <v>50</v>
      </c>
      <c r="AR6" s="12" t="s">
        <v>51</v>
      </c>
      <c r="AS6" s="12" t="s">
        <v>52</v>
      </c>
      <c r="AT6" s="12" t="s">
        <v>53</v>
      </c>
      <c r="AV6" s="12" t="s">
        <v>51</v>
      </c>
      <c r="AW6" s="12" t="s">
        <v>52</v>
      </c>
      <c r="AX6" s="12" t="s">
        <v>53</v>
      </c>
      <c r="AZ6" s="12" t="s">
        <v>54</v>
      </c>
      <c r="BA6" s="12" t="s">
        <v>55</v>
      </c>
    </row>
    <row r="7" spans="2:53" ht="30" customHeight="1" x14ac:dyDescent="0.35">
      <c r="B7" s="10" t="s">
        <v>17</v>
      </c>
      <c r="C7" s="10">
        <v>2053</v>
      </c>
      <c r="D7" s="10">
        <v>938</v>
      </c>
      <c r="E7" s="10">
        <v>1112</v>
      </c>
      <c r="F7" s="10"/>
      <c r="G7" s="10">
        <v>192</v>
      </c>
      <c r="H7" s="10">
        <v>236</v>
      </c>
      <c r="I7" s="10">
        <v>325</v>
      </c>
      <c r="J7" s="10">
        <v>380</v>
      </c>
      <c r="K7" s="10">
        <v>348</v>
      </c>
      <c r="L7" s="10">
        <v>572</v>
      </c>
      <c r="M7" s="10"/>
      <c r="N7" s="10">
        <v>1161</v>
      </c>
      <c r="O7" s="10">
        <v>892</v>
      </c>
      <c r="P7" s="10"/>
      <c r="Q7" s="10">
        <v>175</v>
      </c>
      <c r="R7" s="10">
        <v>152</v>
      </c>
      <c r="S7" s="10">
        <v>180</v>
      </c>
      <c r="T7" s="10">
        <v>273</v>
      </c>
      <c r="U7" s="10">
        <v>217</v>
      </c>
      <c r="V7" s="10">
        <v>227</v>
      </c>
      <c r="W7" s="10">
        <v>175</v>
      </c>
      <c r="X7" s="10">
        <v>143</v>
      </c>
      <c r="Y7" s="10">
        <v>108</v>
      </c>
      <c r="Z7" s="10">
        <v>153</v>
      </c>
      <c r="AA7" s="10">
        <v>79</v>
      </c>
      <c r="AB7" s="10">
        <v>54</v>
      </c>
      <c r="AC7" s="10">
        <v>25</v>
      </c>
      <c r="AD7" s="10">
        <v>17</v>
      </c>
      <c r="AE7" s="10">
        <v>34</v>
      </c>
      <c r="AF7" s="10"/>
      <c r="AG7" s="10">
        <v>204</v>
      </c>
      <c r="AH7" s="10">
        <v>344</v>
      </c>
      <c r="AI7" s="10">
        <v>158</v>
      </c>
      <c r="AJ7" s="10">
        <v>186</v>
      </c>
      <c r="AK7" s="10">
        <v>197</v>
      </c>
      <c r="AL7" s="10">
        <v>511</v>
      </c>
      <c r="AM7" s="10"/>
      <c r="AN7" s="10">
        <v>571</v>
      </c>
      <c r="AO7" s="10">
        <v>447</v>
      </c>
      <c r="AP7" s="10">
        <v>778</v>
      </c>
      <c r="AQ7" s="10"/>
      <c r="AR7" s="10">
        <v>150</v>
      </c>
      <c r="AS7" s="10">
        <v>698</v>
      </c>
      <c r="AT7" s="10">
        <v>1093</v>
      </c>
      <c r="AU7" s="10"/>
      <c r="AV7" s="10">
        <v>166</v>
      </c>
      <c r="AW7" s="10">
        <v>999</v>
      </c>
      <c r="AX7" s="10">
        <v>770</v>
      </c>
      <c r="AY7" s="10"/>
      <c r="AZ7" s="10">
        <v>1177</v>
      </c>
      <c r="BA7" s="10">
        <v>876</v>
      </c>
    </row>
    <row r="8" spans="2:53" ht="30" customHeight="1" x14ac:dyDescent="0.35">
      <c r="B8" s="11" t="s">
        <v>18</v>
      </c>
      <c r="C8" s="11">
        <v>2053</v>
      </c>
      <c r="D8" s="11">
        <v>974</v>
      </c>
      <c r="E8" s="11">
        <v>1075</v>
      </c>
      <c r="F8" s="11"/>
      <c r="G8" s="11">
        <v>212</v>
      </c>
      <c r="H8" s="11">
        <v>302</v>
      </c>
      <c r="I8" s="11">
        <v>326</v>
      </c>
      <c r="J8" s="11">
        <v>348</v>
      </c>
      <c r="K8" s="11">
        <v>329</v>
      </c>
      <c r="L8" s="11">
        <v>535</v>
      </c>
      <c r="M8" s="11"/>
      <c r="N8" s="11">
        <v>815</v>
      </c>
      <c r="O8" s="11">
        <v>1238</v>
      </c>
      <c r="P8" s="11"/>
      <c r="Q8" s="11">
        <v>198</v>
      </c>
      <c r="R8" s="11">
        <v>168</v>
      </c>
      <c r="S8" s="11">
        <v>195</v>
      </c>
      <c r="T8" s="11">
        <v>305</v>
      </c>
      <c r="U8" s="11">
        <v>213</v>
      </c>
      <c r="V8" s="11">
        <v>216</v>
      </c>
      <c r="W8" s="11">
        <v>164</v>
      </c>
      <c r="X8" s="11">
        <v>141</v>
      </c>
      <c r="Y8" s="11">
        <v>99</v>
      </c>
      <c r="Z8" s="11">
        <v>138</v>
      </c>
      <c r="AA8" s="11">
        <v>69</v>
      </c>
      <c r="AB8" s="11">
        <v>45</v>
      </c>
      <c r="AC8" s="11">
        <v>22</v>
      </c>
      <c r="AD8" s="11">
        <v>15</v>
      </c>
      <c r="AE8" s="11">
        <v>27</v>
      </c>
      <c r="AF8" s="11"/>
      <c r="AG8" s="11">
        <v>192</v>
      </c>
      <c r="AH8" s="11">
        <v>330</v>
      </c>
      <c r="AI8" s="11">
        <v>179</v>
      </c>
      <c r="AJ8" s="11">
        <v>173</v>
      </c>
      <c r="AK8" s="11">
        <v>196</v>
      </c>
      <c r="AL8" s="11">
        <v>533</v>
      </c>
      <c r="AM8" s="11"/>
      <c r="AN8" s="11">
        <v>569</v>
      </c>
      <c r="AO8" s="11">
        <v>467</v>
      </c>
      <c r="AP8" s="11">
        <v>751</v>
      </c>
      <c r="AQ8" s="11"/>
      <c r="AR8" s="11">
        <v>162</v>
      </c>
      <c r="AS8" s="11">
        <v>689</v>
      </c>
      <c r="AT8" s="11">
        <v>1078</v>
      </c>
      <c r="AU8" s="11"/>
      <c r="AV8" s="11">
        <v>182</v>
      </c>
      <c r="AW8" s="11">
        <v>976</v>
      </c>
      <c r="AX8" s="11">
        <v>765</v>
      </c>
      <c r="AY8" s="11"/>
      <c r="AZ8" s="11">
        <v>1171</v>
      </c>
      <c r="BA8" s="11">
        <v>882</v>
      </c>
    </row>
    <row r="9" spans="2:53" x14ac:dyDescent="0.35">
      <c r="B9" s="18" t="s">
        <v>171</v>
      </c>
      <c r="C9" s="17">
        <v>0.28898946881112098</v>
      </c>
      <c r="D9" s="17">
        <v>0.27172000513349298</v>
      </c>
      <c r="E9" s="17">
        <v>0.30209243454627399</v>
      </c>
      <c r="F9" s="17"/>
      <c r="G9" s="17">
        <v>0.29437566862290798</v>
      </c>
      <c r="H9" s="17">
        <v>0.29061919542673498</v>
      </c>
      <c r="I9" s="17">
        <v>0.28383598028242302</v>
      </c>
      <c r="J9" s="17">
        <v>0.28803988921611301</v>
      </c>
      <c r="K9" s="17">
        <v>0.31919875527094299</v>
      </c>
      <c r="L9" s="17">
        <v>0.27109100811238002</v>
      </c>
      <c r="M9" s="17"/>
      <c r="N9" s="17">
        <v>0.29718129790360498</v>
      </c>
      <c r="O9" s="17">
        <v>0.283596624873029</v>
      </c>
      <c r="P9" s="17"/>
      <c r="Q9" s="17">
        <v>0.33396737813819</v>
      </c>
      <c r="R9" s="17">
        <v>0.34103108632956802</v>
      </c>
      <c r="S9" s="17">
        <v>0.24503623228026</v>
      </c>
      <c r="T9" s="17">
        <v>0.31479368811699199</v>
      </c>
      <c r="U9" s="17">
        <v>0.35768113481514602</v>
      </c>
      <c r="V9" s="17">
        <v>0.226684421636724</v>
      </c>
      <c r="W9" s="17">
        <v>0.34696529415677801</v>
      </c>
      <c r="X9" s="17">
        <v>0.19449218893088399</v>
      </c>
      <c r="Y9" s="17">
        <v>0.23098044041188201</v>
      </c>
      <c r="Z9" s="17">
        <v>0.21176675175020601</v>
      </c>
      <c r="AA9" s="17">
        <v>0.24807245362754499</v>
      </c>
      <c r="AB9" s="17">
        <v>0.32527696478857898</v>
      </c>
      <c r="AC9" s="17">
        <v>0.39815367101038401</v>
      </c>
      <c r="AD9" s="17">
        <v>0.29567111415480002</v>
      </c>
      <c r="AE9" s="17">
        <v>0.32845925671827098</v>
      </c>
      <c r="AF9" s="17"/>
      <c r="AG9" s="17">
        <v>0.33558578446815801</v>
      </c>
      <c r="AH9" s="17">
        <v>0.318506335541277</v>
      </c>
      <c r="AI9" s="17">
        <v>0.40065273091555098</v>
      </c>
      <c r="AJ9" s="17">
        <v>0.27311016704851199</v>
      </c>
      <c r="AK9" s="17">
        <v>0.27940257774487698</v>
      </c>
      <c r="AL9" s="17">
        <v>0.24381332064227801</v>
      </c>
      <c r="AM9" s="17"/>
      <c r="AN9" s="17">
        <v>0.351933130412936</v>
      </c>
      <c r="AO9" s="17">
        <v>0.26610691132639902</v>
      </c>
      <c r="AP9" s="17">
        <v>0.28005219694269301</v>
      </c>
      <c r="AQ9" s="17"/>
      <c r="AR9" s="17">
        <v>0.33394480359429901</v>
      </c>
      <c r="AS9" s="17">
        <v>0.29836856530261602</v>
      </c>
      <c r="AT9" s="17">
        <v>0.289560098079577</v>
      </c>
      <c r="AU9" s="17"/>
      <c r="AV9" s="17">
        <v>0.41784973363186501</v>
      </c>
      <c r="AW9" s="17">
        <v>0.27831767486137898</v>
      </c>
      <c r="AX9" s="17">
        <v>0.29189601744545102</v>
      </c>
      <c r="AY9" s="17"/>
      <c r="AZ9" s="17">
        <v>0.324682837551235</v>
      </c>
      <c r="BA9" s="17">
        <v>0.24162895469095</v>
      </c>
    </row>
    <row r="10" spans="2:53" x14ac:dyDescent="0.35">
      <c r="B10" s="18" t="s">
        <v>172</v>
      </c>
      <c r="C10" s="17">
        <v>0.29542001536828</v>
      </c>
      <c r="D10" s="17">
        <v>0.29312411005739097</v>
      </c>
      <c r="E10" s="17">
        <v>0.29855642166975499</v>
      </c>
      <c r="F10" s="17"/>
      <c r="G10" s="17">
        <v>0.231270934176217</v>
      </c>
      <c r="H10" s="17">
        <v>0.26237897182412101</v>
      </c>
      <c r="I10" s="17">
        <v>0.298425097351319</v>
      </c>
      <c r="J10" s="17">
        <v>0.29624954073938298</v>
      </c>
      <c r="K10" s="17">
        <v>0.29980725683155102</v>
      </c>
      <c r="L10" s="17">
        <v>0.33442812496519903</v>
      </c>
      <c r="M10" s="17"/>
      <c r="N10" s="17">
        <v>0.30628829980762501</v>
      </c>
      <c r="O10" s="17">
        <v>0.28826520766972102</v>
      </c>
      <c r="P10" s="17"/>
      <c r="Q10" s="17">
        <v>0.224472938710919</v>
      </c>
      <c r="R10" s="17">
        <v>0.22059817994082101</v>
      </c>
      <c r="S10" s="17">
        <v>0.263172205880912</v>
      </c>
      <c r="T10" s="17">
        <v>0.30097952000119399</v>
      </c>
      <c r="U10" s="17">
        <v>0.289714696840774</v>
      </c>
      <c r="V10" s="17">
        <v>0.34213729808808202</v>
      </c>
      <c r="W10" s="17">
        <v>0.30486941310187798</v>
      </c>
      <c r="X10" s="17">
        <v>0.321055582815366</v>
      </c>
      <c r="Y10" s="17">
        <v>0.40315422205292201</v>
      </c>
      <c r="Z10" s="17">
        <v>0.37411649263354702</v>
      </c>
      <c r="AA10" s="17">
        <v>0.33780866388476699</v>
      </c>
      <c r="AB10" s="17">
        <v>0.315798269833792</v>
      </c>
      <c r="AC10" s="17">
        <v>0.13293166415058699</v>
      </c>
      <c r="AD10" s="17">
        <v>0.42692627999376898</v>
      </c>
      <c r="AE10" s="17">
        <v>0.23339970661881199</v>
      </c>
      <c r="AF10" s="17"/>
      <c r="AG10" s="17">
        <v>0.38000665923326599</v>
      </c>
      <c r="AH10" s="17">
        <v>0.23183992255434899</v>
      </c>
      <c r="AI10" s="17">
        <v>0.333454585185887</v>
      </c>
      <c r="AJ10" s="17">
        <v>0.408219359685564</v>
      </c>
      <c r="AK10" s="17">
        <v>0.28056889335948199</v>
      </c>
      <c r="AL10" s="17">
        <v>0.25150244043759101</v>
      </c>
      <c r="AM10" s="17"/>
      <c r="AN10" s="17">
        <v>0.37643645218959798</v>
      </c>
      <c r="AO10" s="17">
        <v>0.31144665489122098</v>
      </c>
      <c r="AP10" s="17">
        <v>0.25863609269509802</v>
      </c>
      <c r="AQ10" s="17"/>
      <c r="AR10" s="17">
        <v>0.31942281904277298</v>
      </c>
      <c r="AS10" s="17">
        <v>0.361940389785602</v>
      </c>
      <c r="AT10" s="17">
        <v>0.26662768897039002</v>
      </c>
      <c r="AU10" s="17"/>
      <c r="AV10" s="17">
        <v>0.32698956676901297</v>
      </c>
      <c r="AW10" s="17">
        <v>0.35556711863377699</v>
      </c>
      <c r="AX10" s="17">
        <v>0.23872287588829799</v>
      </c>
      <c r="AY10" s="17"/>
      <c r="AZ10" s="17">
        <v>0.31188134363115899</v>
      </c>
      <c r="BA10" s="17">
        <v>0.27357794785968098</v>
      </c>
    </row>
    <row r="11" spans="2:53" x14ac:dyDescent="0.35">
      <c r="B11" s="18" t="s">
        <v>113</v>
      </c>
      <c r="C11" s="17">
        <v>0.22751172093684899</v>
      </c>
      <c r="D11" s="17">
        <v>0.22695861172047899</v>
      </c>
      <c r="E11" s="17">
        <v>0.22882638353802101</v>
      </c>
      <c r="F11" s="17"/>
      <c r="G11" s="17">
        <v>0.25903486352425897</v>
      </c>
      <c r="H11" s="17">
        <v>0.25452205947376599</v>
      </c>
      <c r="I11" s="17">
        <v>0.20628111077997199</v>
      </c>
      <c r="J11" s="17">
        <v>0.21351711459824499</v>
      </c>
      <c r="K11" s="17">
        <v>0.223801247931363</v>
      </c>
      <c r="L11" s="17">
        <v>0.22407664633958099</v>
      </c>
      <c r="M11" s="17"/>
      <c r="N11" s="17">
        <v>0.21773404355963</v>
      </c>
      <c r="O11" s="17">
        <v>0.23394856032608</v>
      </c>
      <c r="P11" s="17"/>
      <c r="Q11" s="17">
        <v>0.21989220145383501</v>
      </c>
      <c r="R11" s="17">
        <v>0.279896587656354</v>
      </c>
      <c r="S11" s="17">
        <v>0.28069100979245798</v>
      </c>
      <c r="T11" s="17">
        <v>0.204569131548826</v>
      </c>
      <c r="U11" s="17">
        <v>0.177207256113777</v>
      </c>
      <c r="V11" s="17">
        <v>0.245756614250349</v>
      </c>
      <c r="W11" s="17">
        <v>0.17180183167282001</v>
      </c>
      <c r="X11" s="17">
        <v>0.26694985344182698</v>
      </c>
      <c r="Y11" s="17">
        <v>0.198095428281302</v>
      </c>
      <c r="Z11" s="17">
        <v>0.19564643260599099</v>
      </c>
      <c r="AA11" s="17">
        <v>0.23112139735075801</v>
      </c>
      <c r="AB11" s="17">
        <v>0.27236400024388002</v>
      </c>
      <c r="AC11" s="17">
        <v>0.42007382397410697</v>
      </c>
      <c r="AD11" s="17">
        <v>0.103957751121647</v>
      </c>
      <c r="AE11" s="17">
        <v>0.210727522485056</v>
      </c>
      <c r="AF11" s="17"/>
      <c r="AG11" s="17">
        <v>0.18167729851995101</v>
      </c>
      <c r="AH11" s="17">
        <v>0.17909207114794301</v>
      </c>
      <c r="AI11" s="17">
        <v>0.16421997003326499</v>
      </c>
      <c r="AJ11" s="17">
        <v>0.22109861451448301</v>
      </c>
      <c r="AK11" s="17">
        <v>0.22830924392945201</v>
      </c>
      <c r="AL11" s="17">
        <v>0.29022992025507599</v>
      </c>
      <c r="AM11" s="17"/>
      <c r="AN11" s="17">
        <v>0.168671109236986</v>
      </c>
      <c r="AO11" s="17">
        <v>0.28424286975591401</v>
      </c>
      <c r="AP11" s="17">
        <v>0.208305608230614</v>
      </c>
      <c r="AQ11" s="17"/>
      <c r="AR11" s="17">
        <v>0.21363772186955199</v>
      </c>
      <c r="AS11" s="17">
        <v>0.223518045122061</v>
      </c>
      <c r="AT11" s="17">
        <v>0.22486075989520801</v>
      </c>
      <c r="AU11" s="17"/>
      <c r="AV11" s="17">
        <v>0.14712428610867201</v>
      </c>
      <c r="AW11" s="17">
        <v>0.23225167193976801</v>
      </c>
      <c r="AX11" s="17">
        <v>0.227637314922426</v>
      </c>
      <c r="AY11" s="17"/>
      <c r="AZ11" s="17">
        <v>0.20739790934029001</v>
      </c>
      <c r="BA11" s="17">
        <v>0.25420016452605598</v>
      </c>
    </row>
    <row r="12" spans="2:53" x14ac:dyDescent="0.35">
      <c r="B12" s="18" t="s">
        <v>173</v>
      </c>
      <c r="C12" s="17">
        <v>8.8707951342325495E-2</v>
      </c>
      <c r="D12" s="17">
        <v>9.6592171168169705E-2</v>
      </c>
      <c r="E12" s="17">
        <v>8.1882355544128996E-2</v>
      </c>
      <c r="F12" s="17"/>
      <c r="G12" s="17">
        <v>0.120316047200165</v>
      </c>
      <c r="H12" s="17">
        <v>9.1476890398230204E-2</v>
      </c>
      <c r="I12" s="17">
        <v>0.115021846217052</v>
      </c>
      <c r="J12" s="17">
        <v>6.4311762522950899E-2</v>
      </c>
      <c r="K12" s="17">
        <v>6.4568841345793798E-2</v>
      </c>
      <c r="L12" s="17">
        <v>8.9354405541615306E-2</v>
      </c>
      <c r="M12" s="17"/>
      <c r="N12" s="17">
        <v>8.7220720612076405E-2</v>
      </c>
      <c r="O12" s="17">
        <v>8.9687024896915005E-2</v>
      </c>
      <c r="P12" s="17"/>
      <c r="Q12" s="17">
        <v>5.8156114449800601E-2</v>
      </c>
      <c r="R12" s="17">
        <v>7.7611796037705502E-2</v>
      </c>
      <c r="S12" s="17">
        <v>9.9920619329751104E-2</v>
      </c>
      <c r="T12" s="17">
        <v>7.9096595554661697E-2</v>
      </c>
      <c r="U12" s="17">
        <v>8.5869110278984806E-2</v>
      </c>
      <c r="V12" s="17">
        <v>8.0314266009627294E-2</v>
      </c>
      <c r="W12" s="17">
        <v>9.8304688889400596E-2</v>
      </c>
      <c r="X12" s="17">
        <v>0.12067107182100199</v>
      </c>
      <c r="Y12" s="17">
        <v>0.113584569361038</v>
      </c>
      <c r="Z12" s="17">
        <v>0.119253280288292</v>
      </c>
      <c r="AA12" s="17">
        <v>0.119602286613502</v>
      </c>
      <c r="AB12" s="17">
        <v>3.9161155286197298E-2</v>
      </c>
      <c r="AC12" s="17">
        <v>4.8840840864921999E-2</v>
      </c>
      <c r="AD12" s="17">
        <v>0.117781294927088</v>
      </c>
      <c r="AE12" s="17">
        <v>2.3258535533147901E-2</v>
      </c>
      <c r="AF12" s="17"/>
      <c r="AG12" s="17">
        <v>6.1597673209257103E-2</v>
      </c>
      <c r="AH12" s="17">
        <v>0.124405407244273</v>
      </c>
      <c r="AI12" s="17">
        <v>4.9659533226051301E-2</v>
      </c>
      <c r="AJ12" s="17">
        <v>5.8377733875229501E-2</v>
      </c>
      <c r="AK12" s="17">
        <v>0.132916290349153</v>
      </c>
      <c r="AL12" s="17">
        <v>8.4669909321647793E-2</v>
      </c>
      <c r="AM12" s="17"/>
      <c r="AN12" s="17">
        <v>5.5498112731515198E-2</v>
      </c>
      <c r="AO12" s="17">
        <v>7.5146837847006806E-2</v>
      </c>
      <c r="AP12" s="17">
        <v>0.126797244546521</v>
      </c>
      <c r="AQ12" s="17"/>
      <c r="AR12" s="17">
        <v>7.3687153071061495E-2</v>
      </c>
      <c r="AS12" s="17">
        <v>6.95609767132849E-2</v>
      </c>
      <c r="AT12" s="17">
        <v>0.107866965179854</v>
      </c>
      <c r="AU12" s="17"/>
      <c r="AV12" s="17">
        <v>6.8177183885430204E-2</v>
      </c>
      <c r="AW12" s="17">
        <v>7.9409884803414404E-2</v>
      </c>
      <c r="AX12" s="17">
        <v>0.108993006566521</v>
      </c>
      <c r="AY12" s="17"/>
      <c r="AZ12" s="17">
        <v>8.3053339849584698E-2</v>
      </c>
      <c r="BA12" s="17">
        <v>9.6210894238972305E-2</v>
      </c>
    </row>
    <row r="13" spans="2:53" x14ac:dyDescent="0.35">
      <c r="B13" s="18" t="s">
        <v>174</v>
      </c>
      <c r="C13" s="17">
        <v>6.8315832704653703E-2</v>
      </c>
      <c r="D13" s="17">
        <v>8.8507506628714094E-2</v>
      </c>
      <c r="E13" s="17">
        <v>5.0267221358344501E-2</v>
      </c>
      <c r="F13" s="17"/>
      <c r="G13" s="17">
        <v>4.1716603508515998E-2</v>
      </c>
      <c r="H13" s="17">
        <v>7.5495510731293999E-2</v>
      </c>
      <c r="I13" s="17">
        <v>7.3052145688034906E-2</v>
      </c>
      <c r="J13" s="17">
        <v>9.3316142260653004E-2</v>
      </c>
      <c r="K13" s="17">
        <v>6.0727919218394801E-2</v>
      </c>
      <c r="L13" s="17">
        <v>6.0318581068372901E-2</v>
      </c>
      <c r="M13" s="17"/>
      <c r="N13" s="17">
        <v>6.7894997946656502E-2</v>
      </c>
      <c r="O13" s="17">
        <v>6.8592876591675997E-2</v>
      </c>
      <c r="P13" s="17"/>
      <c r="Q13" s="17">
        <v>5.0794011184564503E-2</v>
      </c>
      <c r="R13" s="17">
        <v>6.1010355510209002E-2</v>
      </c>
      <c r="S13" s="17">
        <v>8.4564166019822196E-2</v>
      </c>
      <c r="T13" s="17">
        <v>7.6562505571080006E-2</v>
      </c>
      <c r="U13" s="17">
        <v>5.8006724079458297E-2</v>
      </c>
      <c r="V13" s="17">
        <v>6.7570477947441407E-2</v>
      </c>
      <c r="W13" s="17">
        <v>5.7015834383195498E-2</v>
      </c>
      <c r="X13" s="17">
        <v>7.3377647578184393E-2</v>
      </c>
      <c r="Y13" s="17">
        <v>5.4185339892855802E-2</v>
      </c>
      <c r="Z13" s="17">
        <v>9.5218313633794696E-2</v>
      </c>
      <c r="AA13" s="17">
        <v>6.3395198523428703E-2</v>
      </c>
      <c r="AB13" s="17">
        <v>4.73996098475504E-2</v>
      </c>
      <c r="AC13" s="17">
        <v>0</v>
      </c>
      <c r="AD13" s="17">
        <v>5.5663559802695398E-2</v>
      </c>
      <c r="AE13" s="17">
        <v>0.14962264376739001</v>
      </c>
      <c r="AF13" s="17"/>
      <c r="AG13" s="17">
        <v>2.9560017096353901E-2</v>
      </c>
      <c r="AH13" s="17">
        <v>0.141561834861163</v>
      </c>
      <c r="AI13" s="17">
        <v>2.3383097224670701E-2</v>
      </c>
      <c r="AJ13" s="17">
        <v>2.4873221375369198E-2</v>
      </c>
      <c r="AK13" s="17">
        <v>6.4252595394031095E-2</v>
      </c>
      <c r="AL13" s="17">
        <v>8.3779524905045394E-2</v>
      </c>
      <c r="AM13" s="17"/>
      <c r="AN13" s="17">
        <v>2.97480816418116E-2</v>
      </c>
      <c r="AO13" s="17">
        <v>3.4693153572338001E-2</v>
      </c>
      <c r="AP13" s="17">
        <v>0.11471016368600399</v>
      </c>
      <c r="AQ13" s="17"/>
      <c r="AR13" s="17">
        <v>4.7001173855116901E-2</v>
      </c>
      <c r="AS13" s="17">
        <v>3.9886448387357297E-2</v>
      </c>
      <c r="AT13" s="17">
        <v>9.6506951179971101E-2</v>
      </c>
      <c r="AU13" s="17"/>
      <c r="AV13" s="17">
        <v>3.2029676231859601E-2</v>
      </c>
      <c r="AW13" s="17">
        <v>4.19986962937548E-2</v>
      </c>
      <c r="AX13" s="17">
        <v>0.11550576516672301</v>
      </c>
      <c r="AY13" s="17"/>
      <c r="AZ13" s="17">
        <v>6.1134867419000101E-2</v>
      </c>
      <c r="BA13" s="17">
        <v>7.7844050965135206E-2</v>
      </c>
    </row>
    <row r="14" spans="2:53" x14ac:dyDescent="0.35">
      <c r="B14" s="18" t="s">
        <v>130</v>
      </c>
      <c r="C14" s="19">
        <v>3.10550108367715E-2</v>
      </c>
      <c r="D14" s="19">
        <v>2.3097595291753099E-2</v>
      </c>
      <c r="E14" s="19">
        <v>3.8375183343476699E-2</v>
      </c>
      <c r="F14" s="19"/>
      <c r="G14" s="19">
        <v>5.3285882967933698E-2</v>
      </c>
      <c r="H14" s="19">
        <v>2.5507372145853701E-2</v>
      </c>
      <c r="I14" s="19">
        <v>2.3383819681199201E-2</v>
      </c>
      <c r="J14" s="19">
        <v>4.4565550662655197E-2</v>
      </c>
      <c r="K14" s="19">
        <v>3.1895979401954301E-2</v>
      </c>
      <c r="L14" s="19">
        <v>2.0731233972852401E-2</v>
      </c>
      <c r="M14" s="19"/>
      <c r="N14" s="19">
        <v>2.36806401704063E-2</v>
      </c>
      <c r="O14" s="19">
        <v>3.5909705642579198E-2</v>
      </c>
      <c r="P14" s="19"/>
      <c r="Q14" s="19">
        <v>0.11271735606269</v>
      </c>
      <c r="R14" s="19">
        <v>1.98519945253431E-2</v>
      </c>
      <c r="S14" s="19">
        <v>2.6615766696797799E-2</v>
      </c>
      <c r="T14" s="19">
        <v>2.39985592072465E-2</v>
      </c>
      <c r="U14" s="19">
        <v>3.1521077871859503E-2</v>
      </c>
      <c r="V14" s="19">
        <v>3.7536922067775799E-2</v>
      </c>
      <c r="W14" s="19">
        <v>2.1042937795928002E-2</v>
      </c>
      <c r="X14" s="19">
        <v>2.3453655412735998E-2</v>
      </c>
      <c r="Y14" s="19">
        <v>0</v>
      </c>
      <c r="Z14" s="19">
        <v>3.9987290881683497E-3</v>
      </c>
      <c r="AA14" s="19">
        <v>0</v>
      </c>
      <c r="AB14" s="19">
        <v>0</v>
      </c>
      <c r="AC14" s="19">
        <v>0</v>
      </c>
      <c r="AD14" s="19">
        <v>0</v>
      </c>
      <c r="AE14" s="19">
        <v>5.4532334877323597E-2</v>
      </c>
      <c r="AF14" s="19"/>
      <c r="AG14" s="19">
        <v>1.15725674730139E-2</v>
      </c>
      <c r="AH14" s="19">
        <v>4.5944286509950801E-3</v>
      </c>
      <c r="AI14" s="19">
        <v>2.86300834145755E-2</v>
      </c>
      <c r="AJ14" s="19">
        <v>1.4320903500842801E-2</v>
      </c>
      <c r="AK14" s="19">
        <v>1.45503992230053E-2</v>
      </c>
      <c r="AL14" s="19">
        <v>4.6004884438360899E-2</v>
      </c>
      <c r="AM14" s="19"/>
      <c r="AN14" s="19">
        <v>1.7713113787152599E-2</v>
      </c>
      <c r="AO14" s="19">
        <v>2.83635726071222E-2</v>
      </c>
      <c r="AP14" s="19">
        <v>1.14986938990698E-2</v>
      </c>
      <c r="AQ14" s="19"/>
      <c r="AR14" s="19">
        <v>1.23063285671965E-2</v>
      </c>
      <c r="AS14" s="19">
        <v>6.7255746890789898E-3</v>
      </c>
      <c r="AT14" s="19">
        <v>1.4577536695000899E-2</v>
      </c>
      <c r="AU14" s="19"/>
      <c r="AV14" s="19">
        <v>7.8295533731599296E-3</v>
      </c>
      <c r="AW14" s="19">
        <v>1.24549534679069E-2</v>
      </c>
      <c r="AX14" s="19">
        <v>1.7245020010581001E-2</v>
      </c>
      <c r="AY14" s="19"/>
      <c r="AZ14" s="19">
        <v>1.1849702208731499E-2</v>
      </c>
      <c r="BA14" s="19">
        <v>5.6537987719205499E-2</v>
      </c>
    </row>
    <row r="15" spans="2:53" x14ac:dyDescent="0.35">
      <c r="B15" s="16"/>
    </row>
    <row r="16" spans="2:53" x14ac:dyDescent="0.35">
      <c r="B16" t="s">
        <v>87</v>
      </c>
    </row>
    <row r="17" spans="2:2" x14ac:dyDescent="0.35">
      <c r="B17" t="s">
        <v>88</v>
      </c>
    </row>
    <row r="19" spans="2:2" x14ac:dyDescent="0.35">
      <c r="B19" s="8" t="str">
        <f>HYPERLINK("#'Contents'!A1", "Return to Contents")</f>
        <v>Return to Contents</v>
      </c>
    </row>
  </sheetData>
  <mergeCells count="10">
    <mergeCell ref="AN5:AP5"/>
    <mergeCell ref="AR5:AT5"/>
    <mergeCell ref="AV5:AX5"/>
    <mergeCell ref="AZ5:BA5"/>
    <mergeCell ref="D2:AT2"/>
    <mergeCell ref="D5:E5"/>
    <mergeCell ref="G5:L5"/>
    <mergeCell ref="N5:O5"/>
    <mergeCell ref="Q5:AE5"/>
    <mergeCell ref="AG5:AL5"/>
  </mergeCells>
  <pageMargins left="0.7" right="0.7" top="0.75" bottom="0.75" header="0.3" footer="0.3"/>
  <pageSetup paperSize="9" orientation="portrait" horizontalDpi="300" verticalDpi="300"/>
  <drawing r:id="rId1"/>
</worksheet>
</file>

<file path=xl/worksheets/sheet5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700-000000000000}">
  <dimension ref="B2:BA18"/>
  <sheetViews>
    <sheetView showGridLines="0" workbookViewId="0">
      <pane xSplit="2" topLeftCell="C1" activePane="topRight" state="frozen"/>
      <selection activeCell="B19" sqref="B19"/>
      <selection pane="topRight" activeCell="Y8" sqref="Y8"/>
    </sheetView>
  </sheetViews>
  <sheetFormatPr defaultColWidth="11.54296875" defaultRowHeight="14.5" x14ac:dyDescent="0.35"/>
  <cols>
    <col min="2" max="2" width="25.6328125" customWidth="1"/>
    <col min="3" max="5" width="10.6328125" customWidth="1"/>
    <col min="6" max="6" width="2.1796875" customWidth="1"/>
    <col min="7" max="12" width="10.6328125" customWidth="1"/>
    <col min="13" max="13" width="2.1796875" customWidth="1"/>
    <col min="14" max="15" width="10.6328125" customWidth="1"/>
    <col min="16" max="16" width="2.1796875" customWidth="1"/>
    <col min="17" max="31" width="10.6328125" customWidth="1"/>
    <col min="32" max="32" width="2.1796875" customWidth="1"/>
    <col min="33" max="38" width="10.6328125" customWidth="1"/>
    <col min="39" max="39" width="2.1796875" customWidth="1"/>
    <col min="40" max="42" width="10.6328125" customWidth="1"/>
    <col min="43" max="43" width="2.1796875" customWidth="1"/>
    <col min="44" max="46" width="10.6328125" customWidth="1"/>
    <col min="47" max="47" width="2.1796875" customWidth="1"/>
    <col min="48" max="50" width="10.6328125" customWidth="1"/>
    <col min="51" max="51" width="2.1796875" customWidth="1"/>
    <col min="52" max="53" width="10.6328125" customWidth="1"/>
    <col min="54" max="54" width="2.1796875" customWidth="1"/>
  </cols>
  <sheetData>
    <row r="2" spans="2:53" ht="40" customHeight="1" x14ac:dyDescent="0.35">
      <c r="D2" s="28" t="s">
        <v>131</v>
      </c>
      <c r="E2" s="24"/>
      <c r="F2" s="24"/>
      <c r="G2" s="24"/>
      <c r="H2" s="24"/>
      <c r="I2" s="24"/>
      <c r="J2" s="24"/>
      <c r="K2" s="24"/>
      <c r="L2" s="24"/>
      <c r="M2" s="24"/>
      <c r="N2" s="24"/>
      <c r="O2" s="24"/>
      <c r="P2" s="24"/>
      <c r="Q2" s="24"/>
      <c r="R2" s="24"/>
      <c r="S2" s="24"/>
      <c r="T2" s="24"/>
      <c r="U2" s="24"/>
      <c r="V2" s="24"/>
      <c r="W2" s="24"/>
      <c r="X2" s="24"/>
      <c r="Y2" s="24"/>
      <c r="Z2" s="24"/>
      <c r="AA2" s="24"/>
      <c r="AB2" s="24"/>
      <c r="AC2" s="24"/>
      <c r="AD2" s="24"/>
      <c r="AE2" s="24"/>
      <c r="AF2" s="24"/>
      <c r="AG2" s="24"/>
      <c r="AH2" s="24"/>
      <c r="AI2" s="24"/>
      <c r="AJ2" s="24"/>
      <c r="AK2" s="24"/>
      <c r="AL2" s="24"/>
      <c r="AM2" s="24"/>
      <c r="AN2" s="24"/>
      <c r="AO2" s="24"/>
      <c r="AP2" s="24"/>
      <c r="AQ2" s="24"/>
      <c r="AR2" s="24"/>
      <c r="AS2" s="24"/>
      <c r="AT2" s="24"/>
    </row>
    <row r="5" spans="2:53" ht="30" customHeight="1" x14ac:dyDescent="0.35">
      <c r="B5" s="15"/>
      <c r="C5" s="15"/>
      <c r="D5" s="27" t="s">
        <v>56</v>
      </c>
      <c r="E5" s="27"/>
      <c r="F5" s="15"/>
      <c r="G5" s="27" t="s">
        <v>57</v>
      </c>
      <c r="H5" s="27"/>
      <c r="I5" s="27"/>
      <c r="J5" s="27"/>
      <c r="K5" s="27"/>
      <c r="L5" s="27"/>
      <c r="M5" s="15"/>
      <c r="N5" s="27" t="s">
        <v>58</v>
      </c>
      <c r="O5" s="27"/>
      <c r="P5" s="15"/>
      <c r="Q5" s="27" t="s">
        <v>59</v>
      </c>
      <c r="R5" s="27"/>
      <c r="S5" s="27"/>
      <c r="T5" s="27"/>
      <c r="U5" s="27"/>
      <c r="V5" s="27"/>
      <c r="W5" s="27"/>
      <c r="X5" s="27"/>
      <c r="Y5" s="27"/>
      <c r="Z5" s="27"/>
      <c r="AA5" s="27"/>
      <c r="AB5" s="27"/>
      <c r="AC5" s="27"/>
      <c r="AD5" s="27"/>
      <c r="AE5" s="27"/>
      <c r="AF5" s="15"/>
      <c r="AG5" s="27" t="s">
        <v>60</v>
      </c>
      <c r="AH5" s="27"/>
      <c r="AI5" s="27"/>
      <c r="AJ5" s="27"/>
      <c r="AK5" s="27"/>
      <c r="AL5" s="27"/>
      <c r="AM5" s="15"/>
      <c r="AN5" s="27" t="s">
        <v>61</v>
      </c>
      <c r="AO5" s="27"/>
      <c r="AP5" s="27"/>
      <c r="AQ5" s="15"/>
      <c r="AR5" s="27" t="s">
        <v>62</v>
      </c>
      <c r="AS5" s="27"/>
      <c r="AT5" s="27"/>
      <c r="AU5" s="15"/>
      <c r="AV5" s="27" t="s">
        <v>63</v>
      </c>
      <c r="AW5" s="27"/>
      <c r="AX5" s="27"/>
      <c r="AY5" s="15"/>
      <c r="AZ5" s="27" t="s">
        <v>64</v>
      </c>
      <c r="BA5" s="27"/>
    </row>
    <row r="6" spans="2:53" ht="33" customHeight="1" x14ac:dyDescent="0.35">
      <c r="B6" t="s">
        <v>13</v>
      </c>
      <c r="C6" s="9" t="s">
        <v>14</v>
      </c>
      <c r="D6" s="12" t="s">
        <v>15</v>
      </c>
      <c r="E6" s="12" t="s">
        <v>16</v>
      </c>
      <c r="G6" s="12" t="s">
        <v>19</v>
      </c>
      <c r="H6" s="12" t="s">
        <v>20</v>
      </c>
      <c r="I6" s="12" t="s">
        <v>21</v>
      </c>
      <c r="J6" s="12" t="s">
        <v>22</v>
      </c>
      <c r="K6" s="12" t="s">
        <v>23</v>
      </c>
      <c r="L6" s="12" t="s">
        <v>24</v>
      </c>
      <c r="N6" s="12" t="s">
        <v>25</v>
      </c>
      <c r="O6" s="12" t="s">
        <v>26</v>
      </c>
      <c r="Q6" s="12" t="s">
        <v>27</v>
      </c>
      <c r="R6" s="12" t="s">
        <v>28</v>
      </c>
      <c r="S6" s="12" t="s">
        <v>29</v>
      </c>
      <c r="T6" s="12" t="s">
        <v>30</v>
      </c>
      <c r="U6" s="12" t="s">
        <v>31</v>
      </c>
      <c r="V6" s="12" t="s">
        <v>32</v>
      </c>
      <c r="W6" s="12" t="s">
        <v>33</v>
      </c>
      <c r="X6" s="12" t="s">
        <v>34</v>
      </c>
      <c r="Y6" s="12" t="s">
        <v>35</v>
      </c>
      <c r="Z6" s="12" t="s">
        <v>36</v>
      </c>
      <c r="AA6" s="12" t="s">
        <v>37</v>
      </c>
      <c r="AB6" s="12" t="s">
        <v>38</v>
      </c>
      <c r="AC6" s="12" t="s">
        <v>39</v>
      </c>
      <c r="AD6" s="12" t="s">
        <v>40</v>
      </c>
      <c r="AE6" s="12" t="s">
        <v>41</v>
      </c>
      <c r="AG6" s="12" t="s">
        <v>42</v>
      </c>
      <c r="AH6" s="12" t="s">
        <v>43</v>
      </c>
      <c r="AI6" s="12" t="s">
        <v>44</v>
      </c>
      <c r="AJ6" s="12" t="s">
        <v>45</v>
      </c>
      <c r="AK6" s="12" t="s">
        <v>46</v>
      </c>
      <c r="AL6" s="12" t="s">
        <v>47</v>
      </c>
      <c r="AN6" s="12" t="s">
        <v>48</v>
      </c>
      <c r="AO6" s="12" t="s">
        <v>49</v>
      </c>
      <c r="AP6" s="12" t="s">
        <v>50</v>
      </c>
      <c r="AR6" s="12" t="s">
        <v>51</v>
      </c>
      <c r="AS6" s="12" t="s">
        <v>52</v>
      </c>
      <c r="AT6" s="12" t="s">
        <v>53</v>
      </c>
      <c r="AV6" s="12" t="s">
        <v>51</v>
      </c>
      <c r="AW6" s="12" t="s">
        <v>52</v>
      </c>
      <c r="AX6" s="12" t="s">
        <v>53</v>
      </c>
      <c r="AZ6" s="12" t="s">
        <v>54</v>
      </c>
      <c r="BA6" s="12" t="s">
        <v>55</v>
      </c>
    </row>
    <row r="7" spans="2:53" ht="30" customHeight="1" x14ac:dyDescent="0.35">
      <c r="B7" s="10" t="s">
        <v>17</v>
      </c>
      <c r="C7" s="10">
        <v>2053</v>
      </c>
      <c r="D7" s="10">
        <v>938</v>
      </c>
      <c r="E7" s="10">
        <v>1112</v>
      </c>
      <c r="F7" s="10"/>
      <c r="G7" s="10">
        <v>192</v>
      </c>
      <c r="H7" s="10">
        <v>236</v>
      </c>
      <c r="I7" s="10">
        <v>325</v>
      </c>
      <c r="J7" s="10">
        <v>380</v>
      </c>
      <c r="K7" s="10">
        <v>348</v>
      </c>
      <c r="L7" s="10">
        <v>572</v>
      </c>
      <c r="M7" s="10"/>
      <c r="N7" s="10">
        <v>1161</v>
      </c>
      <c r="O7" s="10">
        <v>892</v>
      </c>
      <c r="P7" s="10"/>
      <c r="Q7" s="10">
        <v>175</v>
      </c>
      <c r="R7" s="10">
        <v>152</v>
      </c>
      <c r="S7" s="10">
        <v>180</v>
      </c>
      <c r="T7" s="10">
        <v>273</v>
      </c>
      <c r="U7" s="10">
        <v>217</v>
      </c>
      <c r="V7" s="10">
        <v>227</v>
      </c>
      <c r="W7" s="10">
        <v>175</v>
      </c>
      <c r="X7" s="10">
        <v>143</v>
      </c>
      <c r="Y7" s="10">
        <v>108</v>
      </c>
      <c r="Z7" s="10">
        <v>153</v>
      </c>
      <c r="AA7" s="10">
        <v>79</v>
      </c>
      <c r="AB7" s="10">
        <v>54</v>
      </c>
      <c r="AC7" s="10">
        <v>25</v>
      </c>
      <c r="AD7" s="10">
        <v>17</v>
      </c>
      <c r="AE7" s="10">
        <v>34</v>
      </c>
      <c r="AF7" s="10"/>
      <c r="AG7" s="10">
        <v>204</v>
      </c>
      <c r="AH7" s="10">
        <v>344</v>
      </c>
      <c r="AI7" s="10">
        <v>158</v>
      </c>
      <c r="AJ7" s="10">
        <v>186</v>
      </c>
      <c r="AK7" s="10">
        <v>197</v>
      </c>
      <c r="AL7" s="10">
        <v>511</v>
      </c>
      <c r="AM7" s="10"/>
      <c r="AN7" s="10">
        <v>571</v>
      </c>
      <c r="AO7" s="10">
        <v>447</v>
      </c>
      <c r="AP7" s="10">
        <v>778</v>
      </c>
      <c r="AQ7" s="10"/>
      <c r="AR7" s="10">
        <v>150</v>
      </c>
      <c r="AS7" s="10">
        <v>698</v>
      </c>
      <c r="AT7" s="10">
        <v>1093</v>
      </c>
      <c r="AU7" s="10"/>
      <c r="AV7" s="10">
        <v>166</v>
      </c>
      <c r="AW7" s="10">
        <v>999</v>
      </c>
      <c r="AX7" s="10">
        <v>770</v>
      </c>
      <c r="AY7" s="10"/>
      <c r="AZ7" s="10">
        <v>1177</v>
      </c>
      <c r="BA7" s="10">
        <v>876</v>
      </c>
    </row>
    <row r="8" spans="2:53" ht="30" customHeight="1" x14ac:dyDescent="0.35">
      <c r="B8" s="11" t="s">
        <v>18</v>
      </c>
      <c r="C8" s="11">
        <v>2053</v>
      </c>
      <c r="D8" s="11">
        <v>974</v>
      </c>
      <c r="E8" s="11">
        <v>1075</v>
      </c>
      <c r="F8" s="11"/>
      <c r="G8" s="11">
        <v>212</v>
      </c>
      <c r="H8" s="11">
        <v>302</v>
      </c>
      <c r="I8" s="11">
        <v>326</v>
      </c>
      <c r="J8" s="11">
        <v>348</v>
      </c>
      <c r="K8" s="11">
        <v>329</v>
      </c>
      <c r="L8" s="11">
        <v>535</v>
      </c>
      <c r="M8" s="11"/>
      <c r="N8" s="11">
        <v>815</v>
      </c>
      <c r="O8" s="11">
        <v>1238</v>
      </c>
      <c r="P8" s="11"/>
      <c r="Q8" s="11">
        <v>198</v>
      </c>
      <c r="R8" s="11">
        <v>168</v>
      </c>
      <c r="S8" s="11">
        <v>195</v>
      </c>
      <c r="T8" s="11">
        <v>305</v>
      </c>
      <c r="U8" s="11">
        <v>213</v>
      </c>
      <c r="V8" s="11">
        <v>216</v>
      </c>
      <c r="W8" s="11">
        <v>164</v>
      </c>
      <c r="X8" s="11">
        <v>141</v>
      </c>
      <c r="Y8" s="11">
        <v>99</v>
      </c>
      <c r="Z8" s="11">
        <v>138</v>
      </c>
      <c r="AA8" s="11">
        <v>69</v>
      </c>
      <c r="AB8" s="11">
        <v>45</v>
      </c>
      <c r="AC8" s="11">
        <v>22</v>
      </c>
      <c r="AD8" s="11">
        <v>15</v>
      </c>
      <c r="AE8" s="11">
        <v>27</v>
      </c>
      <c r="AF8" s="11"/>
      <c r="AG8" s="11">
        <v>192</v>
      </c>
      <c r="AH8" s="11">
        <v>330</v>
      </c>
      <c r="AI8" s="11">
        <v>179</v>
      </c>
      <c r="AJ8" s="11">
        <v>173</v>
      </c>
      <c r="AK8" s="11">
        <v>196</v>
      </c>
      <c r="AL8" s="11">
        <v>533</v>
      </c>
      <c r="AM8" s="11"/>
      <c r="AN8" s="11">
        <v>569</v>
      </c>
      <c r="AO8" s="11">
        <v>467</v>
      </c>
      <c r="AP8" s="11">
        <v>751</v>
      </c>
      <c r="AQ8" s="11"/>
      <c r="AR8" s="11">
        <v>162</v>
      </c>
      <c r="AS8" s="11">
        <v>689</v>
      </c>
      <c r="AT8" s="11">
        <v>1078</v>
      </c>
      <c r="AU8" s="11"/>
      <c r="AV8" s="11">
        <v>182</v>
      </c>
      <c r="AW8" s="11">
        <v>976</v>
      </c>
      <c r="AX8" s="11">
        <v>765</v>
      </c>
      <c r="AY8" s="11"/>
      <c r="AZ8" s="11">
        <v>1171</v>
      </c>
      <c r="BA8" s="11">
        <v>882</v>
      </c>
    </row>
    <row r="9" spans="2:53" ht="58" x14ac:dyDescent="0.35">
      <c r="B9" s="18" t="s">
        <v>221</v>
      </c>
      <c r="C9" s="17">
        <v>0.190074673132101</v>
      </c>
      <c r="D9" s="17">
        <v>0.204044873417043</v>
      </c>
      <c r="E9" s="17">
        <v>0.17594671832275399</v>
      </c>
      <c r="F9" s="17"/>
      <c r="G9" s="17">
        <v>0.19311607993268101</v>
      </c>
      <c r="H9" s="17">
        <v>0.188511304157263</v>
      </c>
      <c r="I9" s="17">
        <v>0.184954060661601</v>
      </c>
      <c r="J9" s="17">
        <v>0.173637460869218</v>
      </c>
      <c r="K9" s="17">
        <v>0.15188606002044899</v>
      </c>
      <c r="L9" s="17">
        <v>0.22707537453169199</v>
      </c>
      <c r="M9" s="17"/>
      <c r="N9" s="17">
        <v>0.23055009366988599</v>
      </c>
      <c r="O9" s="17">
        <v>0.16342889917556599</v>
      </c>
      <c r="P9" s="17"/>
      <c r="Q9" s="17">
        <v>0.17726117222994001</v>
      </c>
      <c r="R9" s="17">
        <v>0.17234628787318901</v>
      </c>
      <c r="S9" s="17">
        <v>0.16181110880063099</v>
      </c>
      <c r="T9" s="17">
        <v>0.205191541085674</v>
      </c>
      <c r="U9" s="17">
        <v>0.18665852559273199</v>
      </c>
      <c r="V9" s="17">
        <v>0.19402451483622599</v>
      </c>
      <c r="W9" s="17">
        <v>0.22413624500922</v>
      </c>
      <c r="X9" s="17">
        <v>0.186394176733889</v>
      </c>
      <c r="Y9" s="17">
        <v>0.19730361862396201</v>
      </c>
      <c r="Z9" s="17">
        <v>0.175062707562017</v>
      </c>
      <c r="AA9" s="17">
        <v>0.182734561643523</v>
      </c>
      <c r="AB9" s="17">
        <v>0.189375621183555</v>
      </c>
      <c r="AC9" s="17">
        <v>0.30725913563273299</v>
      </c>
      <c r="AD9" s="17">
        <v>0.40465088861953402</v>
      </c>
      <c r="AE9" s="17">
        <v>0.24027329890015101</v>
      </c>
      <c r="AF9" s="17"/>
      <c r="AG9" s="17">
        <v>0.33901130127158902</v>
      </c>
      <c r="AH9" s="17">
        <v>6.2074150176904999E-2</v>
      </c>
      <c r="AI9" s="17">
        <v>0.402274321558726</v>
      </c>
      <c r="AJ9" s="17">
        <v>0.33503556021512498</v>
      </c>
      <c r="AK9" s="17">
        <v>0.11718994712922499</v>
      </c>
      <c r="AL9" s="17">
        <v>0.13567050976285999</v>
      </c>
      <c r="AM9" s="17"/>
      <c r="AN9" s="17">
        <v>0.34854053517221101</v>
      </c>
      <c r="AO9" s="17">
        <v>0.18183797287373399</v>
      </c>
      <c r="AP9" s="17">
        <v>0.106250985490822</v>
      </c>
      <c r="AQ9" s="17"/>
      <c r="AR9" s="17">
        <v>0.30578415264808101</v>
      </c>
      <c r="AS9" s="17">
        <v>0.25358014521631</v>
      </c>
      <c r="AT9" s="17">
        <v>0.14591540579467099</v>
      </c>
      <c r="AU9" s="17"/>
      <c r="AV9" s="17">
        <v>0.33795369842954498</v>
      </c>
      <c r="AW9" s="17">
        <v>0.22391925000323301</v>
      </c>
      <c r="AX9" s="17">
        <v>0.13116777004069799</v>
      </c>
      <c r="AY9" s="17"/>
      <c r="AZ9" s="17">
        <v>0.247954388763792</v>
      </c>
      <c r="BA9" s="17">
        <v>0.113275727383798</v>
      </c>
    </row>
    <row r="10" spans="2:53" ht="58" x14ac:dyDescent="0.35">
      <c r="B10" s="18" t="s">
        <v>222</v>
      </c>
      <c r="C10" s="17">
        <v>0.23974847855248299</v>
      </c>
      <c r="D10" s="17">
        <v>0.240418908582408</v>
      </c>
      <c r="E10" s="17">
        <v>0.23999841799931901</v>
      </c>
      <c r="F10" s="17"/>
      <c r="G10" s="17">
        <v>0.37371879399413899</v>
      </c>
      <c r="H10" s="17">
        <v>0.364657414951436</v>
      </c>
      <c r="I10" s="17">
        <v>0.24447543572039701</v>
      </c>
      <c r="J10" s="17">
        <v>0.20530088180023001</v>
      </c>
      <c r="K10" s="17">
        <v>0.156106440638762</v>
      </c>
      <c r="L10" s="17">
        <v>0.187170360575242</v>
      </c>
      <c r="M10" s="17"/>
      <c r="N10" s="17">
        <v>0.25321210288377299</v>
      </c>
      <c r="O10" s="17">
        <v>0.230885107009935</v>
      </c>
      <c r="P10" s="17"/>
      <c r="Q10" s="17">
        <v>0.26179271550617</v>
      </c>
      <c r="R10" s="17">
        <v>0.27715887893813501</v>
      </c>
      <c r="S10" s="17">
        <v>0.215795451984058</v>
      </c>
      <c r="T10" s="17">
        <v>0.244240233084426</v>
      </c>
      <c r="U10" s="17">
        <v>0.243945476668673</v>
      </c>
      <c r="V10" s="17">
        <v>0.199804297590531</v>
      </c>
      <c r="W10" s="17">
        <v>0.23879787342523101</v>
      </c>
      <c r="X10" s="17">
        <v>0.208868522987991</v>
      </c>
      <c r="Y10" s="17">
        <v>0.28765592281485097</v>
      </c>
      <c r="Z10" s="17">
        <v>0.27485564482840902</v>
      </c>
      <c r="AA10" s="17">
        <v>0.260013959974919</v>
      </c>
      <c r="AB10" s="17">
        <v>0.22411450936812899</v>
      </c>
      <c r="AC10" s="17">
        <v>0.22091725214376501</v>
      </c>
      <c r="AD10" s="17">
        <v>0.32706846463748601</v>
      </c>
      <c r="AE10" s="17">
        <v>9.5272005452148603E-2</v>
      </c>
      <c r="AF10" s="17"/>
      <c r="AG10" s="17">
        <v>0.32263793044900002</v>
      </c>
      <c r="AH10" s="17">
        <v>0.14736046767583699</v>
      </c>
      <c r="AI10" s="17">
        <v>0.29738410119099501</v>
      </c>
      <c r="AJ10" s="17">
        <v>0.323696719212822</v>
      </c>
      <c r="AK10" s="17">
        <v>0.22873972445541099</v>
      </c>
      <c r="AL10" s="17">
        <v>0.23281852714366</v>
      </c>
      <c r="AM10" s="17"/>
      <c r="AN10" s="17">
        <v>0.26829560064496499</v>
      </c>
      <c r="AO10" s="17">
        <v>0.31589406293004102</v>
      </c>
      <c r="AP10" s="17">
        <v>0.20503420742626499</v>
      </c>
      <c r="AQ10" s="17"/>
      <c r="AR10" s="17">
        <v>0.34639314622034401</v>
      </c>
      <c r="AS10" s="17">
        <v>0.30532148979447099</v>
      </c>
      <c r="AT10" s="17">
        <v>0.187270813792101</v>
      </c>
      <c r="AU10" s="17"/>
      <c r="AV10" s="17">
        <v>0.29532816980736898</v>
      </c>
      <c r="AW10" s="17">
        <v>0.27785440905148701</v>
      </c>
      <c r="AX10" s="17">
        <v>0.19247100488118199</v>
      </c>
      <c r="AY10" s="17"/>
      <c r="AZ10" s="17">
        <v>0.27335508245373402</v>
      </c>
      <c r="BA10" s="17">
        <v>0.19515683324758201</v>
      </c>
    </row>
    <row r="11" spans="2:53" ht="72.5" x14ac:dyDescent="0.35">
      <c r="B11" s="18" t="s">
        <v>223</v>
      </c>
      <c r="C11" s="17">
        <v>0.314941685000375</v>
      </c>
      <c r="D11" s="17">
        <v>0.33375404670596598</v>
      </c>
      <c r="E11" s="17">
        <v>0.29902459620289001</v>
      </c>
      <c r="F11" s="17"/>
      <c r="G11" s="17">
        <v>0.189263814958953</v>
      </c>
      <c r="H11" s="17">
        <v>0.22929839785931899</v>
      </c>
      <c r="I11" s="17">
        <v>0.30500761443517899</v>
      </c>
      <c r="J11" s="17">
        <v>0.36992352118042698</v>
      </c>
      <c r="K11" s="17">
        <v>0.36155422628518402</v>
      </c>
      <c r="L11" s="17">
        <v>0.35465848291997099</v>
      </c>
      <c r="M11" s="17"/>
      <c r="N11" s="17">
        <v>0.28714026039947499</v>
      </c>
      <c r="O11" s="17">
        <v>0.33324391548353099</v>
      </c>
      <c r="P11" s="17"/>
      <c r="Q11" s="17">
        <v>0.19936941256201399</v>
      </c>
      <c r="R11" s="17">
        <v>0.32395052743742198</v>
      </c>
      <c r="S11" s="17">
        <v>0.27566479116374398</v>
      </c>
      <c r="T11" s="17">
        <v>0.30844440231478198</v>
      </c>
      <c r="U11" s="17">
        <v>0.31065608746060003</v>
      </c>
      <c r="V11" s="17">
        <v>0.33088273708479399</v>
      </c>
      <c r="W11" s="17">
        <v>0.35653987629769301</v>
      </c>
      <c r="X11" s="17">
        <v>0.357852682068317</v>
      </c>
      <c r="Y11" s="17">
        <v>0.334525064570664</v>
      </c>
      <c r="Z11" s="17">
        <v>0.36412853969133802</v>
      </c>
      <c r="AA11" s="17">
        <v>0.411308952186069</v>
      </c>
      <c r="AB11" s="17">
        <v>0.399365799898308</v>
      </c>
      <c r="AC11" s="17">
        <v>0.329699785552723</v>
      </c>
      <c r="AD11" s="17">
        <v>0.17604464399175401</v>
      </c>
      <c r="AE11" s="17">
        <v>0.30466100105727001</v>
      </c>
      <c r="AF11" s="17"/>
      <c r="AG11" s="17">
        <v>0.19372706291226299</v>
      </c>
      <c r="AH11" s="17">
        <v>0.587338652756487</v>
      </c>
      <c r="AI11" s="17">
        <v>0.132472958018505</v>
      </c>
      <c r="AJ11" s="17">
        <v>0.164515823002651</v>
      </c>
      <c r="AK11" s="17">
        <v>0.37095832525626399</v>
      </c>
      <c r="AL11" s="17">
        <v>0.30377883761847402</v>
      </c>
      <c r="AM11" s="17"/>
      <c r="AN11" s="17">
        <v>0.20060095258327601</v>
      </c>
      <c r="AO11" s="17">
        <v>0.244935053831492</v>
      </c>
      <c r="AP11" s="17">
        <v>0.465008546901233</v>
      </c>
      <c r="AQ11" s="17"/>
      <c r="AR11" s="17">
        <v>0.19617914327785901</v>
      </c>
      <c r="AS11" s="17">
        <v>0.23063519612458</v>
      </c>
      <c r="AT11" s="17">
        <v>0.40600507526077301</v>
      </c>
      <c r="AU11" s="17"/>
      <c r="AV11" s="17">
        <v>0.196729261889005</v>
      </c>
      <c r="AW11" s="17">
        <v>0.28811009685516697</v>
      </c>
      <c r="AX11" s="17">
        <v>0.39961809133225001</v>
      </c>
      <c r="AY11" s="17"/>
      <c r="AZ11" s="17">
        <v>0.29076372123134397</v>
      </c>
      <c r="BA11" s="17">
        <v>0.34702273632443298</v>
      </c>
    </row>
    <row r="12" spans="2:53" ht="58" x14ac:dyDescent="0.35">
      <c r="B12" s="18" t="s">
        <v>224</v>
      </c>
      <c r="C12" s="17">
        <v>0.167999669768994</v>
      </c>
      <c r="D12" s="17">
        <v>0.159408324320679</v>
      </c>
      <c r="E12" s="17">
        <v>0.174959100562641</v>
      </c>
      <c r="F12" s="17"/>
      <c r="G12" s="17">
        <v>0.118159103699758</v>
      </c>
      <c r="H12" s="17">
        <v>0.129521593964494</v>
      </c>
      <c r="I12" s="17">
        <v>0.19199146760456001</v>
      </c>
      <c r="J12" s="17">
        <v>0.16490968198692599</v>
      </c>
      <c r="K12" s="17">
        <v>0.242138267936544</v>
      </c>
      <c r="L12" s="17">
        <v>0.151255471921277</v>
      </c>
      <c r="M12" s="17"/>
      <c r="N12" s="17">
        <v>0.15436232027948699</v>
      </c>
      <c r="O12" s="17">
        <v>0.176977408036703</v>
      </c>
      <c r="P12" s="17"/>
      <c r="Q12" s="17">
        <v>0.18259263692177799</v>
      </c>
      <c r="R12" s="17">
        <v>0.10615758363209001</v>
      </c>
      <c r="S12" s="17">
        <v>0.21893096016644001</v>
      </c>
      <c r="T12" s="17">
        <v>0.17753647404227399</v>
      </c>
      <c r="U12" s="17">
        <v>0.17360837349088501</v>
      </c>
      <c r="V12" s="17">
        <v>0.16912791243818201</v>
      </c>
      <c r="W12" s="17">
        <v>0.136240026903483</v>
      </c>
      <c r="X12" s="17">
        <v>0.21507476081379201</v>
      </c>
      <c r="Y12" s="17">
        <v>0.15705129815683999</v>
      </c>
      <c r="Z12" s="17">
        <v>0.16768237681411299</v>
      </c>
      <c r="AA12" s="17">
        <v>6.9400920400996505E-2</v>
      </c>
      <c r="AB12" s="17">
        <v>0.135708734235541</v>
      </c>
      <c r="AC12" s="17">
        <v>0.14212382667078</v>
      </c>
      <c r="AD12" s="17">
        <v>0</v>
      </c>
      <c r="AE12" s="17">
        <v>0.31686255818562098</v>
      </c>
      <c r="AF12" s="17"/>
      <c r="AG12" s="17">
        <v>0.11222494263522299</v>
      </c>
      <c r="AH12" s="17">
        <v>0.18023499210168001</v>
      </c>
      <c r="AI12" s="17">
        <v>0.106863260269417</v>
      </c>
      <c r="AJ12" s="17">
        <v>0.121404582832583</v>
      </c>
      <c r="AK12" s="17">
        <v>0.225986815399668</v>
      </c>
      <c r="AL12" s="17">
        <v>0.19009852816056499</v>
      </c>
      <c r="AM12" s="17"/>
      <c r="AN12" s="17">
        <v>0.12327249886646301</v>
      </c>
      <c r="AO12" s="17">
        <v>0.16435130008708199</v>
      </c>
      <c r="AP12" s="17">
        <v>0.186617067033681</v>
      </c>
      <c r="AQ12" s="17"/>
      <c r="AR12" s="17">
        <v>0.107846480640872</v>
      </c>
      <c r="AS12" s="17">
        <v>0.148612434415515</v>
      </c>
      <c r="AT12" s="17">
        <v>0.19813320620802999</v>
      </c>
      <c r="AU12" s="17"/>
      <c r="AV12" s="17">
        <v>0.115152054338222</v>
      </c>
      <c r="AW12" s="17">
        <v>0.15718648206827299</v>
      </c>
      <c r="AX12" s="17">
        <v>0.20228340644144799</v>
      </c>
      <c r="AY12" s="17"/>
      <c r="AZ12" s="17">
        <v>0.14226551810368199</v>
      </c>
      <c r="BA12" s="17">
        <v>0.20214558247871001</v>
      </c>
    </row>
    <row r="13" spans="2:53" x14ac:dyDescent="0.35">
      <c r="B13" s="18" t="s">
        <v>130</v>
      </c>
      <c r="C13" s="19">
        <v>8.7235493546047593E-2</v>
      </c>
      <c r="D13" s="19">
        <v>6.2373846973904502E-2</v>
      </c>
      <c r="E13" s="19">
        <v>0.110071166912396</v>
      </c>
      <c r="F13" s="19"/>
      <c r="G13" s="19">
        <v>0.12574220741447001</v>
      </c>
      <c r="H13" s="19">
        <v>8.8011289067488799E-2</v>
      </c>
      <c r="I13" s="19">
        <v>7.3571421578263102E-2</v>
      </c>
      <c r="J13" s="19">
        <v>8.6228454163198298E-2</v>
      </c>
      <c r="K13" s="19">
        <v>8.8315005119060805E-2</v>
      </c>
      <c r="L13" s="19">
        <v>7.9840310051818603E-2</v>
      </c>
      <c r="M13" s="19"/>
      <c r="N13" s="19">
        <v>7.4735222767379497E-2</v>
      </c>
      <c r="O13" s="19">
        <v>9.5464670294265294E-2</v>
      </c>
      <c r="P13" s="19"/>
      <c r="Q13" s="19">
        <v>0.17898406278009801</v>
      </c>
      <c r="R13" s="19">
        <v>0.120386722119165</v>
      </c>
      <c r="S13" s="19">
        <v>0.12779768788512599</v>
      </c>
      <c r="T13" s="19">
        <v>6.4587349472843905E-2</v>
      </c>
      <c r="U13" s="19">
        <v>8.5131536787110301E-2</v>
      </c>
      <c r="V13" s="19">
        <v>0.106160538050267</v>
      </c>
      <c r="W13" s="19">
        <v>4.4285978364373403E-2</v>
      </c>
      <c r="X13" s="19">
        <v>3.1809857396012303E-2</v>
      </c>
      <c r="Y13" s="19">
        <v>2.34640958336832E-2</v>
      </c>
      <c r="Z13" s="19">
        <v>1.8270731104122698E-2</v>
      </c>
      <c r="AA13" s="19">
        <v>7.6541605794491499E-2</v>
      </c>
      <c r="AB13" s="19">
        <v>5.1435335314467402E-2</v>
      </c>
      <c r="AC13" s="19">
        <v>0</v>
      </c>
      <c r="AD13" s="19">
        <v>9.2236002751225996E-2</v>
      </c>
      <c r="AE13" s="19">
        <v>4.2931136404810097E-2</v>
      </c>
      <c r="AF13" s="19"/>
      <c r="AG13" s="19">
        <v>3.2398762731925101E-2</v>
      </c>
      <c r="AH13" s="19">
        <v>2.2991737289091201E-2</v>
      </c>
      <c r="AI13" s="19">
        <v>6.1005358962356503E-2</v>
      </c>
      <c r="AJ13" s="19">
        <v>5.5347314736819198E-2</v>
      </c>
      <c r="AK13" s="19">
        <v>5.7125187759431997E-2</v>
      </c>
      <c r="AL13" s="19">
        <v>0.137633597314441</v>
      </c>
      <c r="AM13" s="19"/>
      <c r="AN13" s="19">
        <v>5.92904127330851E-2</v>
      </c>
      <c r="AO13" s="19">
        <v>9.2981610277650895E-2</v>
      </c>
      <c r="AP13" s="19">
        <v>3.7089193147997801E-2</v>
      </c>
      <c r="AQ13" s="19"/>
      <c r="AR13" s="19">
        <v>4.37970772128441E-2</v>
      </c>
      <c r="AS13" s="19">
        <v>6.1850734449124402E-2</v>
      </c>
      <c r="AT13" s="19">
        <v>6.2675498944425506E-2</v>
      </c>
      <c r="AU13" s="19"/>
      <c r="AV13" s="19">
        <v>5.4836815535858001E-2</v>
      </c>
      <c r="AW13" s="19">
        <v>5.2929762021839098E-2</v>
      </c>
      <c r="AX13" s="19">
        <v>7.4459727304422602E-2</v>
      </c>
      <c r="AY13" s="19"/>
      <c r="AZ13" s="19">
        <v>4.5661289447447503E-2</v>
      </c>
      <c r="BA13" s="19">
        <v>0.14239912056547699</v>
      </c>
    </row>
    <row r="14" spans="2:53" x14ac:dyDescent="0.35">
      <c r="B14" s="16"/>
    </row>
    <row r="15" spans="2:53" x14ac:dyDescent="0.35">
      <c r="B15" t="s">
        <v>87</v>
      </c>
    </row>
    <row r="16" spans="2:53" x14ac:dyDescent="0.35">
      <c r="B16" t="s">
        <v>88</v>
      </c>
    </row>
    <row r="18" spans="2:2" x14ac:dyDescent="0.35">
      <c r="B18" s="8" t="str">
        <f>HYPERLINK("#'Contents'!A1", "Return to Contents")</f>
        <v>Return to Contents</v>
      </c>
    </row>
  </sheetData>
  <mergeCells count="10">
    <mergeCell ref="AN5:AP5"/>
    <mergeCell ref="AR5:AT5"/>
    <mergeCell ref="AV5:AX5"/>
    <mergeCell ref="AZ5:BA5"/>
    <mergeCell ref="D2:AT2"/>
    <mergeCell ref="D5:E5"/>
    <mergeCell ref="G5:L5"/>
    <mergeCell ref="N5:O5"/>
    <mergeCell ref="Q5:AE5"/>
    <mergeCell ref="AG5:AL5"/>
  </mergeCells>
  <pageMargins left="0.7" right="0.7" top="0.75" bottom="0.75" header="0.3" footer="0.3"/>
  <pageSetup paperSize="9" orientation="portrait" horizontalDpi="300" verticalDpi="300"/>
  <drawing r:id="rId1"/>
</worksheet>
</file>

<file path=xl/worksheets/sheet5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800-000000000000}">
  <dimension ref="B2:BA22"/>
  <sheetViews>
    <sheetView showGridLines="0" workbookViewId="0">
      <pane xSplit="2" topLeftCell="C1" activePane="topRight" state="frozen"/>
      <selection activeCell="B19" sqref="B19"/>
      <selection pane="topRight" activeCell="AC15" sqref="AC15"/>
    </sheetView>
  </sheetViews>
  <sheetFormatPr defaultColWidth="11.54296875" defaultRowHeight="14.5" x14ac:dyDescent="0.35"/>
  <cols>
    <col min="2" max="2" width="25.6328125" customWidth="1"/>
    <col min="3" max="5" width="10.6328125" customWidth="1"/>
    <col min="6" max="6" width="2.1796875" customWidth="1"/>
    <col min="7" max="12" width="10.6328125" customWidth="1"/>
    <col min="13" max="13" width="2.1796875" customWidth="1"/>
    <col min="14" max="15" width="10.6328125" customWidth="1"/>
    <col min="16" max="16" width="2.1796875" customWidth="1"/>
    <col min="17" max="31" width="10.6328125" customWidth="1"/>
    <col min="32" max="32" width="2.1796875" customWidth="1"/>
    <col min="33" max="38" width="10.6328125" customWidth="1"/>
    <col min="39" max="39" width="2.1796875" customWidth="1"/>
    <col min="40" max="42" width="10.6328125" customWidth="1"/>
    <col min="43" max="43" width="2.1796875" customWidth="1"/>
    <col min="44" max="46" width="10.6328125" customWidth="1"/>
    <col min="47" max="47" width="2.1796875" customWidth="1"/>
    <col min="48" max="50" width="10.6328125" customWidth="1"/>
    <col min="51" max="51" width="2.1796875" customWidth="1"/>
    <col min="52" max="53" width="10.6328125" customWidth="1"/>
    <col min="54" max="54" width="2.1796875" customWidth="1"/>
  </cols>
  <sheetData>
    <row r="2" spans="2:53" ht="40" customHeight="1" x14ac:dyDescent="0.35">
      <c r="D2" s="28" t="s">
        <v>233</v>
      </c>
      <c r="E2" s="24"/>
      <c r="F2" s="24"/>
      <c r="G2" s="24"/>
      <c r="H2" s="24"/>
      <c r="I2" s="24"/>
      <c r="J2" s="24"/>
      <c r="K2" s="24"/>
      <c r="L2" s="24"/>
      <c r="M2" s="24"/>
      <c r="N2" s="24"/>
      <c r="O2" s="24"/>
      <c r="P2" s="24"/>
      <c r="Q2" s="24"/>
      <c r="R2" s="24"/>
      <c r="S2" s="24"/>
      <c r="T2" s="24"/>
      <c r="U2" s="24"/>
      <c r="V2" s="24"/>
      <c r="W2" s="24"/>
      <c r="X2" s="24"/>
      <c r="Y2" s="24"/>
      <c r="Z2" s="24"/>
      <c r="AA2" s="24"/>
      <c r="AB2" s="24"/>
      <c r="AC2" s="24"/>
      <c r="AD2" s="24"/>
      <c r="AE2" s="24"/>
      <c r="AF2" s="24"/>
      <c r="AG2" s="24"/>
      <c r="AH2" s="24"/>
      <c r="AI2" s="24"/>
      <c r="AJ2" s="24"/>
      <c r="AK2" s="24"/>
      <c r="AL2" s="24"/>
      <c r="AM2" s="24"/>
      <c r="AN2" s="24"/>
      <c r="AO2" s="24"/>
      <c r="AP2" s="24"/>
      <c r="AQ2" s="24"/>
      <c r="AR2" s="24"/>
      <c r="AS2" s="24"/>
      <c r="AT2" s="24"/>
    </row>
    <row r="5" spans="2:53" ht="30" customHeight="1" x14ac:dyDescent="0.35">
      <c r="B5" s="15"/>
      <c r="C5" s="15"/>
      <c r="D5" s="27" t="s">
        <v>56</v>
      </c>
      <c r="E5" s="27"/>
      <c r="F5" s="15"/>
      <c r="G5" s="27" t="s">
        <v>57</v>
      </c>
      <c r="H5" s="27"/>
      <c r="I5" s="27"/>
      <c r="J5" s="27"/>
      <c r="K5" s="27"/>
      <c r="L5" s="27"/>
      <c r="M5" s="15"/>
      <c r="N5" s="27" t="s">
        <v>58</v>
      </c>
      <c r="O5" s="27"/>
      <c r="P5" s="15"/>
      <c r="Q5" s="27" t="s">
        <v>59</v>
      </c>
      <c r="R5" s="27"/>
      <c r="S5" s="27"/>
      <c r="T5" s="27"/>
      <c r="U5" s="27"/>
      <c r="V5" s="27"/>
      <c r="W5" s="27"/>
      <c r="X5" s="27"/>
      <c r="Y5" s="27"/>
      <c r="Z5" s="27"/>
      <c r="AA5" s="27"/>
      <c r="AB5" s="27"/>
      <c r="AC5" s="27"/>
      <c r="AD5" s="27"/>
      <c r="AE5" s="27"/>
      <c r="AF5" s="15"/>
      <c r="AG5" s="27" t="s">
        <v>60</v>
      </c>
      <c r="AH5" s="27"/>
      <c r="AI5" s="27"/>
      <c r="AJ5" s="27"/>
      <c r="AK5" s="27"/>
      <c r="AL5" s="27"/>
      <c r="AM5" s="15"/>
      <c r="AN5" s="27" t="s">
        <v>61</v>
      </c>
      <c r="AO5" s="27"/>
      <c r="AP5" s="27"/>
      <c r="AQ5" s="15"/>
      <c r="AR5" s="27" t="s">
        <v>62</v>
      </c>
      <c r="AS5" s="27"/>
      <c r="AT5" s="27"/>
      <c r="AU5" s="15"/>
      <c r="AV5" s="27" t="s">
        <v>63</v>
      </c>
      <c r="AW5" s="27"/>
      <c r="AX5" s="27"/>
      <c r="AY5" s="15"/>
      <c r="AZ5" s="27" t="s">
        <v>64</v>
      </c>
      <c r="BA5" s="27"/>
    </row>
    <row r="6" spans="2:53" ht="33" customHeight="1" x14ac:dyDescent="0.35">
      <c r="B6" t="s">
        <v>13</v>
      </c>
      <c r="C6" s="9" t="s">
        <v>14</v>
      </c>
      <c r="D6" s="12" t="s">
        <v>15</v>
      </c>
      <c r="E6" s="12" t="s">
        <v>16</v>
      </c>
      <c r="G6" s="12" t="s">
        <v>19</v>
      </c>
      <c r="H6" s="12" t="s">
        <v>20</v>
      </c>
      <c r="I6" s="12" t="s">
        <v>21</v>
      </c>
      <c r="J6" s="12" t="s">
        <v>22</v>
      </c>
      <c r="K6" s="12" t="s">
        <v>23</v>
      </c>
      <c r="L6" s="12" t="s">
        <v>24</v>
      </c>
      <c r="N6" s="12" t="s">
        <v>25</v>
      </c>
      <c r="O6" s="12" t="s">
        <v>26</v>
      </c>
      <c r="Q6" s="12" t="s">
        <v>27</v>
      </c>
      <c r="R6" s="12" t="s">
        <v>28</v>
      </c>
      <c r="S6" s="12" t="s">
        <v>29</v>
      </c>
      <c r="T6" s="12" t="s">
        <v>30</v>
      </c>
      <c r="U6" s="12" t="s">
        <v>31</v>
      </c>
      <c r="V6" s="12" t="s">
        <v>32</v>
      </c>
      <c r="W6" s="12" t="s">
        <v>33</v>
      </c>
      <c r="X6" s="12" t="s">
        <v>34</v>
      </c>
      <c r="Y6" s="12" t="s">
        <v>35</v>
      </c>
      <c r="Z6" s="12" t="s">
        <v>36</v>
      </c>
      <c r="AA6" s="12" t="s">
        <v>37</v>
      </c>
      <c r="AB6" s="12" t="s">
        <v>38</v>
      </c>
      <c r="AC6" s="12" t="s">
        <v>39</v>
      </c>
      <c r="AD6" s="12" t="s">
        <v>40</v>
      </c>
      <c r="AE6" s="12" t="s">
        <v>41</v>
      </c>
      <c r="AG6" s="12" t="s">
        <v>42</v>
      </c>
      <c r="AH6" s="12" t="s">
        <v>43</v>
      </c>
      <c r="AI6" s="12" t="s">
        <v>44</v>
      </c>
      <c r="AJ6" s="12" t="s">
        <v>45</v>
      </c>
      <c r="AK6" s="12" t="s">
        <v>46</v>
      </c>
      <c r="AL6" s="12" t="s">
        <v>47</v>
      </c>
      <c r="AN6" s="12" t="s">
        <v>48</v>
      </c>
      <c r="AO6" s="12" t="s">
        <v>49</v>
      </c>
      <c r="AP6" s="12" t="s">
        <v>50</v>
      </c>
      <c r="AR6" s="12" t="s">
        <v>51</v>
      </c>
      <c r="AS6" s="12" t="s">
        <v>52</v>
      </c>
      <c r="AT6" s="12" t="s">
        <v>53</v>
      </c>
      <c r="AV6" s="12" t="s">
        <v>51</v>
      </c>
      <c r="AW6" s="12" t="s">
        <v>52</v>
      </c>
      <c r="AX6" s="12" t="s">
        <v>53</v>
      </c>
      <c r="AZ6" s="12" t="s">
        <v>54</v>
      </c>
      <c r="BA6" s="12" t="s">
        <v>55</v>
      </c>
    </row>
    <row r="7" spans="2:53" ht="30" customHeight="1" x14ac:dyDescent="0.35">
      <c r="B7" s="10" t="s">
        <v>17</v>
      </c>
      <c r="C7" s="10">
        <v>2053</v>
      </c>
      <c r="D7" s="10">
        <v>938</v>
      </c>
      <c r="E7" s="10">
        <v>1112</v>
      </c>
      <c r="F7" s="10"/>
      <c r="G7" s="10">
        <v>192</v>
      </c>
      <c r="H7" s="10">
        <v>236</v>
      </c>
      <c r="I7" s="10">
        <v>325</v>
      </c>
      <c r="J7" s="10">
        <v>380</v>
      </c>
      <c r="K7" s="10">
        <v>348</v>
      </c>
      <c r="L7" s="10">
        <v>572</v>
      </c>
      <c r="M7" s="10"/>
      <c r="N7" s="10">
        <v>1161</v>
      </c>
      <c r="O7" s="10">
        <v>892</v>
      </c>
      <c r="P7" s="10"/>
      <c r="Q7" s="10">
        <v>175</v>
      </c>
      <c r="R7" s="10">
        <v>152</v>
      </c>
      <c r="S7" s="10">
        <v>180</v>
      </c>
      <c r="T7" s="10">
        <v>273</v>
      </c>
      <c r="U7" s="10">
        <v>217</v>
      </c>
      <c r="V7" s="10">
        <v>227</v>
      </c>
      <c r="W7" s="10">
        <v>175</v>
      </c>
      <c r="X7" s="10">
        <v>143</v>
      </c>
      <c r="Y7" s="10">
        <v>108</v>
      </c>
      <c r="Z7" s="10">
        <v>153</v>
      </c>
      <c r="AA7" s="10">
        <v>79</v>
      </c>
      <c r="AB7" s="10">
        <v>54</v>
      </c>
      <c r="AC7" s="10">
        <v>25</v>
      </c>
      <c r="AD7" s="10">
        <v>17</v>
      </c>
      <c r="AE7" s="10">
        <v>34</v>
      </c>
      <c r="AF7" s="10"/>
      <c r="AG7" s="10">
        <v>204</v>
      </c>
      <c r="AH7" s="10">
        <v>344</v>
      </c>
      <c r="AI7" s="10">
        <v>158</v>
      </c>
      <c r="AJ7" s="10">
        <v>186</v>
      </c>
      <c r="AK7" s="10">
        <v>197</v>
      </c>
      <c r="AL7" s="10">
        <v>511</v>
      </c>
      <c r="AM7" s="10"/>
      <c r="AN7" s="10">
        <v>571</v>
      </c>
      <c r="AO7" s="10">
        <v>447</v>
      </c>
      <c r="AP7" s="10">
        <v>778</v>
      </c>
      <c r="AQ7" s="10"/>
      <c r="AR7" s="10">
        <v>150</v>
      </c>
      <c r="AS7" s="10">
        <v>698</v>
      </c>
      <c r="AT7" s="10">
        <v>1093</v>
      </c>
      <c r="AU7" s="10"/>
      <c r="AV7" s="10">
        <v>166</v>
      </c>
      <c r="AW7" s="10">
        <v>999</v>
      </c>
      <c r="AX7" s="10">
        <v>770</v>
      </c>
      <c r="AY7" s="10"/>
      <c r="AZ7" s="10">
        <v>1177</v>
      </c>
      <c r="BA7" s="10">
        <v>876</v>
      </c>
    </row>
    <row r="8" spans="2:53" ht="30" customHeight="1" x14ac:dyDescent="0.35">
      <c r="B8" s="11" t="s">
        <v>18</v>
      </c>
      <c r="C8" s="11">
        <v>2053</v>
      </c>
      <c r="D8" s="11">
        <v>974</v>
      </c>
      <c r="E8" s="11">
        <v>1075</v>
      </c>
      <c r="F8" s="11"/>
      <c r="G8" s="11">
        <v>212</v>
      </c>
      <c r="H8" s="11">
        <v>302</v>
      </c>
      <c r="I8" s="11">
        <v>326</v>
      </c>
      <c r="J8" s="11">
        <v>348</v>
      </c>
      <c r="K8" s="11">
        <v>329</v>
      </c>
      <c r="L8" s="11">
        <v>535</v>
      </c>
      <c r="M8" s="11"/>
      <c r="N8" s="11">
        <v>815</v>
      </c>
      <c r="O8" s="11">
        <v>1238</v>
      </c>
      <c r="P8" s="11"/>
      <c r="Q8" s="11">
        <v>198</v>
      </c>
      <c r="R8" s="11">
        <v>168</v>
      </c>
      <c r="S8" s="11">
        <v>195</v>
      </c>
      <c r="T8" s="11">
        <v>305</v>
      </c>
      <c r="U8" s="11">
        <v>213</v>
      </c>
      <c r="V8" s="11">
        <v>216</v>
      </c>
      <c r="W8" s="11">
        <v>164</v>
      </c>
      <c r="X8" s="11">
        <v>141</v>
      </c>
      <c r="Y8" s="11">
        <v>99</v>
      </c>
      <c r="Z8" s="11">
        <v>138</v>
      </c>
      <c r="AA8" s="11">
        <v>69</v>
      </c>
      <c r="AB8" s="11">
        <v>45</v>
      </c>
      <c r="AC8" s="11">
        <v>22</v>
      </c>
      <c r="AD8" s="11">
        <v>15</v>
      </c>
      <c r="AE8" s="11">
        <v>27</v>
      </c>
      <c r="AF8" s="11"/>
      <c r="AG8" s="11">
        <v>192</v>
      </c>
      <c r="AH8" s="11">
        <v>330</v>
      </c>
      <c r="AI8" s="11">
        <v>179</v>
      </c>
      <c r="AJ8" s="11">
        <v>173</v>
      </c>
      <c r="AK8" s="11">
        <v>196</v>
      </c>
      <c r="AL8" s="11">
        <v>533</v>
      </c>
      <c r="AM8" s="11"/>
      <c r="AN8" s="11">
        <v>569</v>
      </c>
      <c r="AO8" s="11">
        <v>467</v>
      </c>
      <c r="AP8" s="11">
        <v>751</v>
      </c>
      <c r="AQ8" s="11"/>
      <c r="AR8" s="11">
        <v>162</v>
      </c>
      <c r="AS8" s="11">
        <v>689</v>
      </c>
      <c r="AT8" s="11">
        <v>1078</v>
      </c>
      <c r="AU8" s="11"/>
      <c r="AV8" s="11">
        <v>182</v>
      </c>
      <c r="AW8" s="11">
        <v>976</v>
      </c>
      <c r="AX8" s="11">
        <v>765</v>
      </c>
      <c r="AY8" s="11"/>
      <c r="AZ8" s="11">
        <v>1171</v>
      </c>
      <c r="BA8" s="11">
        <v>882</v>
      </c>
    </row>
    <row r="9" spans="2:53" x14ac:dyDescent="0.35">
      <c r="B9" s="18" t="s">
        <v>225</v>
      </c>
      <c r="C9" s="17">
        <v>0.18461128186685</v>
      </c>
      <c r="D9" s="17">
        <v>0.22739373945458399</v>
      </c>
      <c r="E9" s="17">
        <v>0.14508736370866199</v>
      </c>
      <c r="F9" s="17"/>
      <c r="G9" s="17">
        <v>0.118034532117323</v>
      </c>
      <c r="H9" s="17">
        <v>0.145898484362422</v>
      </c>
      <c r="I9" s="17">
        <v>0.176820092214237</v>
      </c>
      <c r="J9" s="17">
        <v>0.201126572181128</v>
      </c>
      <c r="K9" s="17">
        <v>0.158467212780215</v>
      </c>
      <c r="L9" s="17">
        <v>0.24293466207817599</v>
      </c>
      <c r="M9" s="17"/>
      <c r="N9" s="17">
        <v>0.220774190728867</v>
      </c>
      <c r="O9" s="17">
        <v>0.16080452007549201</v>
      </c>
      <c r="P9" s="17"/>
      <c r="Q9" s="17">
        <v>0.11978508929368301</v>
      </c>
      <c r="R9" s="17">
        <v>0.15329034329295299</v>
      </c>
      <c r="S9" s="17">
        <v>0.104150095424103</v>
      </c>
      <c r="T9" s="17">
        <v>0.14834891363283301</v>
      </c>
      <c r="U9" s="17">
        <v>0.19900750310630699</v>
      </c>
      <c r="V9" s="17">
        <v>0.19826578822895399</v>
      </c>
      <c r="W9" s="17">
        <v>0.17970360341744401</v>
      </c>
      <c r="X9" s="17">
        <v>0.19863802072304201</v>
      </c>
      <c r="Y9" s="17">
        <v>0.27504075741190098</v>
      </c>
      <c r="Z9" s="17">
        <v>0.23607995660638201</v>
      </c>
      <c r="AA9" s="17">
        <v>0.22901113680061699</v>
      </c>
      <c r="AB9" s="17">
        <v>0.273158739558783</v>
      </c>
      <c r="AC9" s="17">
        <v>0.40502320126952801</v>
      </c>
      <c r="AD9" s="17">
        <v>0.53511135601673598</v>
      </c>
      <c r="AE9" s="17">
        <v>0.38062281660356601</v>
      </c>
      <c r="AF9" s="17"/>
      <c r="AG9" s="17">
        <v>0.25199549576324698</v>
      </c>
      <c r="AH9" s="17">
        <v>0.19150903591565599</v>
      </c>
      <c r="AI9" s="17">
        <v>0.246224739878247</v>
      </c>
      <c r="AJ9" s="17">
        <v>0.19435090985332601</v>
      </c>
      <c r="AK9" s="17">
        <v>0.21378430821244301</v>
      </c>
      <c r="AL9" s="17">
        <v>0.119355636026527</v>
      </c>
      <c r="AM9" s="17"/>
      <c r="AN9" s="17">
        <v>0.220956696384286</v>
      </c>
      <c r="AO9" s="17">
        <v>0.14826190164810699</v>
      </c>
      <c r="AP9" s="17">
        <v>0.20150205737666699</v>
      </c>
      <c r="AQ9" s="17"/>
      <c r="AR9" s="17">
        <v>0.23326899040922899</v>
      </c>
      <c r="AS9" s="17">
        <v>0.19154089902375701</v>
      </c>
      <c r="AT9" s="17">
        <v>0.18547834039171099</v>
      </c>
      <c r="AU9" s="17"/>
      <c r="AV9" s="17">
        <v>0.34626637172035202</v>
      </c>
      <c r="AW9" s="17">
        <v>0.184666235827569</v>
      </c>
      <c r="AX9" s="17">
        <v>0.167984524507935</v>
      </c>
      <c r="AY9" s="17"/>
      <c r="AZ9" s="17">
        <v>0.224607166817298</v>
      </c>
      <c r="BA9" s="17">
        <v>0.13154188156069299</v>
      </c>
    </row>
    <row r="10" spans="2:53" x14ac:dyDescent="0.35">
      <c r="B10" s="18" t="s">
        <v>226</v>
      </c>
      <c r="C10" s="17">
        <v>0.38321850902260901</v>
      </c>
      <c r="D10" s="17">
        <v>0.389623316242731</v>
      </c>
      <c r="E10" s="17">
        <v>0.37719760062984098</v>
      </c>
      <c r="F10" s="17"/>
      <c r="G10" s="17">
        <v>0.161290528411759</v>
      </c>
      <c r="H10" s="17">
        <v>0.25563397469131599</v>
      </c>
      <c r="I10" s="17">
        <v>0.35275679741851901</v>
      </c>
      <c r="J10" s="17">
        <v>0.37229407680186599</v>
      </c>
      <c r="K10" s="17">
        <v>0.49071205760209102</v>
      </c>
      <c r="L10" s="17">
        <v>0.50266876695933904</v>
      </c>
      <c r="M10" s="17"/>
      <c r="N10" s="17">
        <v>0.36615402840105099</v>
      </c>
      <c r="O10" s="17">
        <v>0.39445239584296399</v>
      </c>
      <c r="P10" s="17"/>
      <c r="Q10" s="17">
        <v>0.21456227445149401</v>
      </c>
      <c r="R10" s="17">
        <v>0.33071511140162302</v>
      </c>
      <c r="S10" s="17">
        <v>0.36136009167058603</v>
      </c>
      <c r="T10" s="17">
        <v>0.39844051341501802</v>
      </c>
      <c r="U10" s="17">
        <v>0.386422425845037</v>
      </c>
      <c r="V10" s="17">
        <v>0.417967057536139</v>
      </c>
      <c r="W10" s="17">
        <v>0.51455146763520399</v>
      </c>
      <c r="X10" s="17">
        <v>0.41050974132110601</v>
      </c>
      <c r="Y10" s="17">
        <v>0.37624724302648299</v>
      </c>
      <c r="Z10" s="17">
        <v>0.39049978503778898</v>
      </c>
      <c r="AA10" s="17">
        <v>0.49437997346000301</v>
      </c>
      <c r="AB10" s="17">
        <v>0.47332205890741003</v>
      </c>
      <c r="AC10" s="17">
        <v>0.39599190353771802</v>
      </c>
      <c r="AD10" s="17">
        <v>0.15719759053292701</v>
      </c>
      <c r="AE10" s="17">
        <v>0.45793170589660298</v>
      </c>
      <c r="AF10" s="17"/>
      <c r="AG10" s="17">
        <v>0.463479811819559</v>
      </c>
      <c r="AH10" s="17">
        <v>0.46260751539299499</v>
      </c>
      <c r="AI10" s="17">
        <v>0.29820429963249201</v>
      </c>
      <c r="AJ10" s="17">
        <v>0.488727117753122</v>
      </c>
      <c r="AK10" s="17">
        <v>0.50957671860368103</v>
      </c>
      <c r="AL10" s="17">
        <v>0.29304842050675201</v>
      </c>
      <c r="AM10" s="17"/>
      <c r="AN10" s="17">
        <v>0.420489330520469</v>
      </c>
      <c r="AO10" s="17">
        <v>0.34585474439554997</v>
      </c>
      <c r="AP10" s="17">
        <v>0.43646290196759602</v>
      </c>
      <c r="AQ10" s="17"/>
      <c r="AR10" s="17">
        <v>0.33603636964338401</v>
      </c>
      <c r="AS10" s="17">
        <v>0.42591210260845602</v>
      </c>
      <c r="AT10" s="17">
        <v>0.39008033583414797</v>
      </c>
      <c r="AU10" s="17"/>
      <c r="AV10" s="17">
        <v>0.33945009419744399</v>
      </c>
      <c r="AW10" s="17">
        <v>0.449354795765675</v>
      </c>
      <c r="AX10" s="17">
        <v>0.339340662764404</v>
      </c>
      <c r="AY10" s="17"/>
      <c r="AZ10" s="17">
        <v>0.39283838351747302</v>
      </c>
      <c r="BA10" s="17">
        <v>0.37045417161401301</v>
      </c>
    </row>
    <row r="11" spans="2:53" x14ac:dyDescent="0.35">
      <c r="B11" s="18" t="s">
        <v>227</v>
      </c>
      <c r="C11" s="17">
        <v>0.17790212720512399</v>
      </c>
      <c r="D11" s="17">
        <v>0.172478240645699</v>
      </c>
      <c r="E11" s="17">
        <v>0.18288971888068101</v>
      </c>
      <c r="F11" s="17"/>
      <c r="G11" s="17">
        <v>0.23089542219077899</v>
      </c>
      <c r="H11" s="17">
        <v>0.23071863105786</v>
      </c>
      <c r="I11" s="17">
        <v>0.17796963280078301</v>
      </c>
      <c r="J11" s="17">
        <v>0.202615598213058</v>
      </c>
      <c r="K11" s="17">
        <v>0.15500916819153901</v>
      </c>
      <c r="L11" s="17">
        <v>0.12504456063127301</v>
      </c>
      <c r="M11" s="17"/>
      <c r="N11" s="17">
        <v>0.184398728517533</v>
      </c>
      <c r="O11" s="17">
        <v>0.17362528541432601</v>
      </c>
      <c r="P11" s="17"/>
      <c r="Q11" s="17">
        <v>0.16034622561856701</v>
      </c>
      <c r="R11" s="17">
        <v>0.22138402049114</v>
      </c>
      <c r="S11" s="17">
        <v>0.22787834513799801</v>
      </c>
      <c r="T11" s="17">
        <v>0.18077907082991099</v>
      </c>
      <c r="U11" s="17">
        <v>0.17205720367692701</v>
      </c>
      <c r="V11" s="17">
        <v>0.15595307340004</v>
      </c>
      <c r="W11" s="17">
        <v>9.8025840888872603E-2</v>
      </c>
      <c r="X11" s="17">
        <v>0.230683044373655</v>
      </c>
      <c r="Y11" s="17">
        <v>0.177831222262747</v>
      </c>
      <c r="Z11" s="17">
        <v>0.21252238968130999</v>
      </c>
      <c r="AA11" s="17">
        <v>0.148362188108843</v>
      </c>
      <c r="AB11" s="17">
        <v>0.14824927171140501</v>
      </c>
      <c r="AC11" s="17">
        <v>0.198984895192754</v>
      </c>
      <c r="AD11" s="17">
        <v>4.6583594591393197E-2</v>
      </c>
      <c r="AE11" s="17">
        <v>8.85972414236426E-2</v>
      </c>
      <c r="AF11" s="17"/>
      <c r="AG11" s="17">
        <v>0.175078399018507</v>
      </c>
      <c r="AH11" s="17">
        <v>0.16909366088535899</v>
      </c>
      <c r="AI11" s="17">
        <v>0.22622178217257699</v>
      </c>
      <c r="AJ11" s="17">
        <v>0.16096489481308501</v>
      </c>
      <c r="AK11" s="17">
        <v>0.175280839050588</v>
      </c>
      <c r="AL11" s="17">
        <v>0.195019153448305</v>
      </c>
      <c r="AM11" s="17"/>
      <c r="AN11" s="17">
        <v>0.17122569905684401</v>
      </c>
      <c r="AO11" s="17">
        <v>0.19256453692404901</v>
      </c>
      <c r="AP11" s="17">
        <v>0.17417438500374999</v>
      </c>
      <c r="AQ11" s="17"/>
      <c r="AR11" s="17">
        <v>0.25038472773035902</v>
      </c>
      <c r="AS11" s="17">
        <v>0.18519803037224</v>
      </c>
      <c r="AT11" s="17">
        <v>0.16698906491513199</v>
      </c>
      <c r="AU11" s="17"/>
      <c r="AV11" s="17">
        <v>0.136013114610433</v>
      </c>
      <c r="AW11" s="17">
        <v>0.188225766424747</v>
      </c>
      <c r="AX11" s="17">
        <v>0.17551243013116</v>
      </c>
      <c r="AY11" s="17"/>
      <c r="AZ11" s="17">
        <v>0.18183872670664</v>
      </c>
      <c r="BA11" s="17">
        <v>0.17267876547554101</v>
      </c>
    </row>
    <row r="12" spans="2:53" x14ac:dyDescent="0.35">
      <c r="B12" s="18" t="s">
        <v>228</v>
      </c>
      <c r="C12" s="17">
        <v>6.98298429036215E-2</v>
      </c>
      <c r="D12" s="17">
        <v>7.5524265422201406E-2</v>
      </c>
      <c r="E12" s="17">
        <v>6.4920615038445206E-2</v>
      </c>
      <c r="F12" s="17"/>
      <c r="G12" s="17">
        <v>0.174336515817928</v>
      </c>
      <c r="H12" s="17">
        <v>0.112809241413492</v>
      </c>
      <c r="I12" s="17">
        <v>7.1577001634997903E-2</v>
      </c>
      <c r="J12" s="17">
        <v>5.6059383158893299E-2</v>
      </c>
      <c r="K12" s="17">
        <v>4.03562412206004E-2</v>
      </c>
      <c r="L12" s="17">
        <v>3.01939570118567E-2</v>
      </c>
      <c r="M12" s="17"/>
      <c r="N12" s="17">
        <v>7.2605983145532405E-2</v>
      </c>
      <c r="O12" s="17">
        <v>6.8002254595093806E-2</v>
      </c>
      <c r="P12" s="17"/>
      <c r="Q12" s="17">
        <v>0.10413160367961</v>
      </c>
      <c r="R12" s="17">
        <v>4.5089389185670299E-2</v>
      </c>
      <c r="S12" s="17">
        <v>7.7975025278863005E-2</v>
      </c>
      <c r="T12" s="17">
        <v>7.2342682290833404E-2</v>
      </c>
      <c r="U12" s="17">
        <v>6.9231944412963001E-2</v>
      </c>
      <c r="V12" s="17">
        <v>7.3479082847376198E-2</v>
      </c>
      <c r="W12" s="17">
        <v>6.3851842313910098E-2</v>
      </c>
      <c r="X12" s="17">
        <v>6.53804861997348E-2</v>
      </c>
      <c r="Y12" s="17">
        <v>7.7641471490826994E-2</v>
      </c>
      <c r="Z12" s="17">
        <v>5.5647692584714602E-2</v>
      </c>
      <c r="AA12" s="17">
        <v>5.4571746792500701E-2</v>
      </c>
      <c r="AB12" s="17">
        <v>1.4373885071870001E-2</v>
      </c>
      <c r="AC12" s="17">
        <v>0</v>
      </c>
      <c r="AD12" s="17">
        <v>0.14041976671561701</v>
      </c>
      <c r="AE12" s="17">
        <v>2.2531186520355798E-2</v>
      </c>
      <c r="AF12" s="17"/>
      <c r="AG12" s="17">
        <v>1.37016909337898E-2</v>
      </c>
      <c r="AH12" s="17">
        <v>4.0590196541492499E-2</v>
      </c>
      <c r="AI12" s="17">
        <v>9.2695824904156399E-2</v>
      </c>
      <c r="AJ12" s="17">
        <v>6.8198147092231098E-2</v>
      </c>
      <c r="AK12" s="17">
        <v>5.57282418185771E-2</v>
      </c>
      <c r="AL12" s="17">
        <v>9.1157460522973993E-2</v>
      </c>
      <c r="AM12" s="17"/>
      <c r="AN12" s="17">
        <v>6.4619226042064298E-2</v>
      </c>
      <c r="AO12" s="17">
        <v>9.8931570756401105E-2</v>
      </c>
      <c r="AP12" s="17">
        <v>6.7095200966826599E-2</v>
      </c>
      <c r="AQ12" s="17"/>
      <c r="AR12" s="17">
        <v>7.9743399368432305E-2</v>
      </c>
      <c r="AS12" s="17">
        <v>5.43689991541631E-2</v>
      </c>
      <c r="AT12" s="17">
        <v>7.4105130764868701E-2</v>
      </c>
      <c r="AU12" s="17"/>
      <c r="AV12" s="17">
        <v>5.5533039695333998E-2</v>
      </c>
      <c r="AW12" s="17">
        <v>6.2946696187614101E-2</v>
      </c>
      <c r="AX12" s="17">
        <v>7.9159121029776694E-2</v>
      </c>
      <c r="AY12" s="17"/>
      <c r="AZ12" s="17">
        <v>7.8663086533333093E-2</v>
      </c>
      <c r="BA12" s="17">
        <v>5.8109263579829401E-2</v>
      </c>
    </row>
    <row r="13" spans="2:53" x14ac:dyDescent="0.35">
      <c r="B13" s="18" t="s">
        <v>229</v>
      </c>
      <c r="C13" s="17">
        <v>4.5263951594442499E-2</v>
      </c>
      <c r="D13" s="17">
        <v>3.6706762782353602E-2</v>
      </c>
      <c r="E13" s="17">
        <v>5.3178306523339998E-2</v>
      </c>
      <c r="F13" s="17"/>
      <c r="G13" s="17">
        <v>6.4733029061829095E-2</v>
      </c>
      <c r="H13" s="17">
        <v>8.4554242223892004E-2</v>
      </c>
      <c r="I13" s="17">
        <v>5.7833163555201399E-2</v>
      </c>
      <c r="J13" s="17">
        <v>4.77220912258709E-2</v>
      </c>
      <c r="K13" s="17">
        <v>2.3988785930079401E-2</v>
      </c>
      <c r="L13" s="17">
        <v>1.9215860194069099E-2</v>
      </c>
      <c r="M13" s="17"/>
      <c r="N13" s="17">
        <v>4.4881125701168201E-2</v>
      </c>
      <c r="O13" s="17">
        <v>4.5515973490234202E-2</v>
      </c>
      <c r="P13" s="17"/>
      <c r="Q13" s="17">
        <v>8.8439800020638004E-2</v>
      </c>
      <c r="R13" s="17">
        <v>2.7012466491122999E-2</v>
      </c>
      <c r="S13" s="17">
        <v>6.7260507041916107E-2</v>
      </c>
      <c r="T13" s="17">
        <v>4.4667357969466297E-2</v>
      </c>
      <c r="U13" s="17">
        <v>3.4923195468643302E-2</v>
      </c>
      <c r="V13" s="17">
        <v>5.9136512103488997E-2</v>
      </c>
      <c r="W13" s="17">
        <v>4.3172362723350198E-2</v>
      </c>
      <c r="X13" s="17">
        <v>1.87800295387998E-2</v>
      </c>
      <c r="Y13" s="17">
        <v>2.8394788625035701E-2</v>
      </c>
      <c r="Z13" s="17">
        <v>4.49344622805294E-2</v>
      </c>
      <c r="AA13" s="17">
        <v>0</v>
      </c>
      <c r="AB13" s="17">
        <v>4.5232315104135203E-2</v>
      </c>
      <c r="AC13" s="17">
        <v>0</v>
      </c>
      <c r="AD13" s="17">
        <v>0.120687692143327</v>
      </c>
      <c r="AE13" s="17">
        <v>2.5865310370015202E-2</v>
      </c>
      <c r="AF13" s="17"/>
      <c r="AG13" s="17">
        <v>8.68284474307425E-3</v>
      </c>
      <c r="AH13" s="17">
        <v>3.5372072494536E-2</v>
      </c>
      <c r="AI13" s="17">
        <v>6.4077537918046198E-2</v>
      </c>
      <c r="AJ13" s="17">
        <v>4.5222060868537403E-2</v>
      </c>
      <c r="AK13" s="17">
        <v>1.44712513729385E-2</v>
      </c>
      <c r="AL13" s="17">
        <v>6.8970671876484299E-2</v>
      </c>
      <c r="AM13" s="17"/>
      <c r="AN13" s="17">
        <v>3.6257929040353999E-2</v>
      </c>
      <c r="AO13" s="17">
        <v>6.4471554825641E-2</v>
      </c>
      <c r="AP13" s="17">
        <v>3.9782514729974898E-2</v>
      </c>
      <c r="AQ13" s="17"/>
      <c r="AR13" s="17">
        <v>5.1630923258870601E-2</v>
      </c>
      <c r="AS13" s="17">
        <v>5.3856790569971599E-2</v>
      </c>
      <c r="AT13" s="17">
        <v>3.9949964502400501E-2</v>
      </c>
      <c r="AU13" s="17"/>
      <c r="AV13" s="17">
        <v>6.4106295382485495E-2</v>
      </c>
      <c r="AW13" s="17">
        <v>3.6784957367721402E-2</v>
      </c>
      <c r="AX13" s="17">
        <v>5.3978592415810697E-2</v>
      </c>
      <c r="AY13" s="17"/>
      <c r="AZ13" s="17">
        <v>4.68935924165634E-2</v>
      </c>
      <c r="BA13" s="17">
        <v>4.3101627614074697E-2</v>
      </c>
    </row>
    <row r="14" spans="2:53" x14ac:dyDescent="0.35">
      <c r="B14" s="18" t="s">
        <v>230</v>
      </c>
      <c r="C14" s="17">
        <v>1.72042089722329E-2</v>
      </c>
      <c r="D14" s="17">
        <v>1.6390503698388601E-2</v>
      </c>
      <c r="E14" s="17">
        <v>1.8002916692775098E-2</v>
      </c>
      <c r="F14" s="17"/>
      <c r="G14" s="17">
        <v>5.3066524263847198E-2</v>
      </c>
      <c r="H14" s="17">
        <v>4.1507163293492501E-2</v>
      </c>
      <c r="I14" s="17">
        <v>1.6139224196982299E-2</v>
      </c>
      <c r="J14" s="17">
        <v>5.2210002345205904E-3</v>
      </c>
      <c r="K14" s="17">
        <v>4.12263332789717E-3</v>
      </c>
      <c r="L14" s="17">
        <v>5.7719854733973798E-3</v>
      </c>
      <c r="M14" s="17"/>
      <c r="N14" s="17">
        <v>2.0033723004174799E-2</v>
      </c>
      <c r="O14" s="17">
        <v>1.53414836367027E-2</v>
      </c>
      <c r="P14" s="17"/>
      <c r="Q14" s="17">
        <v>4.0693434398947799E-2</v>
      </c>
      <c r="R14" s="17">
        <v>2.16127379451104E-2</v>
      </c>
      <c r="S14" s="17">
        <v>3.7160213296404003E-2</v>
      </c>
      <c r="T14" s="17">
        <v>1.8007728902770699E-2</v>
      </c>
      <c r="U14" s="17">
        <v>2.3332818459009801E-2</v>
      </c>
      <c r="V14" s="17">
        <v>6.4172246047560803E-3</v>
      </c>
      <c r="W14" s="17">
        <v>1.52638538174707E-2</v>
      </c>
      <c r="X14" s="17">
        <v>0</v>
      </c>
      <c r="Y14" s="17">
        <v>1.42322293500687E-2</v>
      </c>
      <c r="Z14" s="17">
        <v>4.5284816712369098E-3</v>
      </c>
      <c r="AA14" s="17">
        <v>0</v>
      </c>
      <c r="AB14" s="17">
        <v>0</v>
      </c>
      <c r="AC14" s="17">
        <v>0</v>
      </c>
      <c r="AD14" s="17">
        <v>0</v>
      </c>
      <c r="AE14" s="17">
        <v>0</v>
      </c>
      <c r="AF14" s="17"/>
      <c r="AG14" s="17">
        <v>8.1532673105775503E-3</v>
      </c>
      <c r="AH14" s="17">
        <v>2.8395295900084899E-3</v>
      </c>
      <c r="AI14" s="17">
        <v>2.30685148368973E-2</v>
      </c>
      <c r="AJ14" s="17">
        <v>3.8410831673005501E-3</v>
      </c>
      <c r="AK14" s="17">
        <v>0</v>
      </c>
      <c r="AL14" s="17">
        <v>2.54442123714099E-2</v>
      </c>
      <c r="AM14" s="17"/>
      <c r="AN14" s="17">
        <v>1.3125241126014899E-2</v>
      </c>
      <c r="AO14" s="17">
        <v>2.9740284282983101E-2</v>
      </c>
      <c r="AP14" s="17">
        <v>6.2462209659804096E-3</v>
      </c>
      <c r="AQ14" s="17"/>
      <c r="AR14" s="17">
        <v>1.25320467158734E-2</v>
      </c>
      <c r="AS14" s="17">
        <v>2.02490314955674E-2</v>
      </c>
      <c r="AT14" s="17">
        <v>1.70578570871249E-2</v>
      </c>
      <c r="AU14" s="17"/>
      <c r="AV14" s="17">
        <v>1.88095196235071E-2</v>
      </c>
      <c r="AW14" s="17">
        <v>1.7724212607610201E-2</v>
      </c>
      <c r="AX14" s="17">
        <v>1.39964127231901E-2</v>
      </c>
      <c r="AY14" s="17"/>
      <c r="AZ14" s="17">
        <v>2.2322287178992199E-2</v>
      </c>
      <c r="BA14" s="17">
        <v>1.0413176807567801E-2</v>
      </c>
    </row>
    <row r="15" spans="2:53" x14ac:dyDescent="0.35">
      <c r="B15" s="18" t="s">
        <v>231</v>
      </c>
      <c r="C15" s="17">
        <v>4.0145816971416302E-2</v>
      </c>
      <c r="D15" s="17">
        <v>3.2926870522907201E-2</v>
      </c>
      <c r="E15" s="17">
        <v>4.6829472095628599E-2</v>
      </c>
      <c r="F15" s="17"/>
      <c r="G15" s="17">
        <v>6.6306327622650998E-2</v>
      </c>
      <c r="H15" s="17">
        <v>5.3432568489123998E-2</v>
      </c>
      <c r="I15" s="17">
        <v>5.1526876779499201E-2</v>
      </c>
      <c r="J15" s="17">
        <v>2.2599482893178899E-2</v>
      </c>
      <c r="K15" s="17">
        <v>3.29654565573861E-2</v>
      </c>
      <c r="L15" s="17">
        <v>3.1196594362426399E-2</v>
      </c>
      <c r="M15" s="17"/>
      <c r="N15" s="17">
        <v>3.5232590235129403E-2</v>
      </c>
      <c r="O15" s="17">
        <v>4.3380291802631303E-2</v>
      </c>
      <c r="P15" s="17"/>
      <c r="Q15" s="17">
        <v>8.2103922806369301E-2</v>
      </c>
      <c r="R15" s="17">
        <v>8.5937881633095001E-2</v>
      </c>
      <c r="S15" s="17">
        <v>4.0648327695199701E-2</v>
      </c>
      <c r="T15" s="17">
        <v>5.9610703325311702E-2</v>
      </c>
      <c r="U15" s="17">
        <v>2.7054406358656798E-2</v>
      </c>
      <c r="V15" s="17">
        <v>1.9930262773742699E-2</v>
      </c>
      <c r="W15" s="17">
        <v>2.7789257953803201E-2</v>
      </c>
      <c r="X15" s="17">
        <v>1.9321186300774298E-2</v>
      </c>
      <c r="Y15" s="17">
        <v>1.406556719692E-2</v>
      </c>
      <c r="Z15" s="17">
        <v>2.02448165294834E-2</v>
      </c>
      <c r="AA15" s="17">
        <v>4.6941673932710599E-2</v>
      </c>
      <c r="AB15" s="17">
        <v>0</v>
      </c>
      <c r="AC15" s="17">
        <v>0</v>
      </c>
      <c r="AD15" s="17">
        <v>0</v>
      </c>
      <c r="AE15" s="17">
        <v>0</v>
      </c>
      <c r="AF15" s="17"/>
      <c r="AG15" s="17">
        <v>5.7782062622587199E-2</v>
      </c>
      <c r="AH15" s="17">
        <v>4.0883360961703502E-2</v>
      </c>
      <c r="AI15" s="17">
        <v>3.8201122703903599E-2</v>
      </c>
      <c r="AJ15" s="17">
        <v>1.06438104350246E-2</v>
      </c>
      <c r="AK15" s="17">
        <v>1.2516246632505E-2</v>
      </c>
      <c r="AL15" s="17">
        <v>6.43838440809755E-2</v>
      </c>
      <c r="AM15" s="17"/>
      <c r="AN15" s="17">
        <v>3.1526197098850801E-2</v>
      </c>
      <c r="AO15" s="17">
        <v>4.4023046223526298E-2</v>
      </c>
      <c r="AP15" s="17">
        <v>2.7449527452715498E-2</v>
      </c>
      <c r="AQ15" s="17"/>
      <c r="AR15" s="17">
        <v>1.88390583035364E-2</v>
      </c>
      <c r="AS15" s="17">
        <v>4.2743086514279702E-2</v>
      </c>
      <c r="AT15" s="17">
        <v>3.5713003868378002E-2</v>
      </c>
      <c r="AU15" s="17"/>
      <c r="AV15" s="17">
        <v>1.7274069283585099E-2</v>
      </c>
      <c r="AW15" s="17">
        <v>2.9439246606446499E-2</v>
      </c>
      <c r="AX15" s="17">
        <v>5.5818175219346303E-2</v>
      </c>
      <c r="AY15" s="17"/>
      <c r="AZ15" s="17">
        <v>1.99941928289737E-2</v>
      </c>
      <c r="BA15" s="17">
        <v>6.6884432950522099E-2</v>
      </c>
    </row>
    <row r="16" spans="2:53" x14ac:dyDescent="0.35">
      <c r="B16" s="18" t="s">
        <v>232</v>
      </c>
      <c r="C16" s="17">
        <v>5.6794714466607499E-2</v>
      </c>
      <c r="D16" s="17">
        <v>3.1432344565670102E-2</v>
      </c>
      <c r="E16" s="17">
        <v>7.9975170375604407E-2</v>
      </c>
      <c r="F16" s="17"/>
      <c r="G16" s="17">
        <v>7.0806482781062802E-2</v>
      </c>
      <c r="H16" s="17">
        <v>5.1736962549888098E-2</v>
      </c>
      <c r="I16" s="17">
        <v>8.5471735962384596E-2</v>
      </c>
      <c r="J16" s="17">
        <v>6.6067785748364999E-2</v>
      </c>
      <c r="K16" s="17">
        <v>6.1611987473218999E-2</v>
      </c>
      <c r="L16" s="17">
        <v>2.7653245169615901E-2</v>
      </c>
      <c r="M16" s="17"/>
      <c r="N16" s="17">
        <v>3.4307805659642997E-2</v>
      </c>
      <c r="O16" s="17">
        <v>7.15982935546184E-2</v>
      </c>
      <c r="P16" s="17"/>
      <c r="Q16" s="17">
        <v>0.118356245846666</v>
      </c>
      <c r="R16" s="17">
        <v>8.2472713804695993E-2</v>
      </c>
      <c r="S16" s="17">
        <v>6.3930634682991899E-2</v>
      </c>
      <c r="T16" s="17">
        <v>5.5440039209063499E-2</v>
      </c>
      <c r="U16" s="17">
        <v>6.4072927187782097E-2</v>
      </c>
      <c r="V16" s="17">
        <v>3.7090169329272803E-2</v>
      </c>
      <c r="W16" s="17">
        <v>3.9721992105879199E-2</v>
      </c>
      <c r="X16" s="17">
        <v>5.6687491542887998E-2</v>
      </c>
      <c r="Y16" s="17">
        <v>3.6546720636017098E-2</v>
      </c>
      <c r="Z16" s="17">
        <v>3.5542415608554097E-2</v>
      </c>
      <c r="AA16" s="17">
        <v>2.6733280905325299E-2</v>
      </c>
      <c r="AB16" s="17">
        <v>0</v>
      </c>
      <c r="AC16" s="17">
        <v>0</v>
      </c>
      <c r="AD16" s="17">
        <v>0</v>
      </c>
      <c r="AE16" s="17">
        <v>2.4451739185818101E-2</v>
      </c>
      <c r="AF16" s="17"/>
      <c r="AG16" s="17">
        <v>2.11264277886586E-2</v>
      </c>
      <c r="AH16" s="17">
        <v>4.8598906481227298E-2</v>
      </c>
      <c r="AI16" s="17">
        <v>1.13061779536802E-2</v>
      </c>
      <c r="AJ16" s="17">
        <v>2.0757901715718601E-2</v>
      </c>
      <c r="AK16" s="17">
        <v>1.8642394309267799E-2</v>
      </c>
      <c r="AL16" s="17">
        <v>9.8929961863626306E-2</v>
      </c>
      <c r="AM16" s="17"/>
      <c r="AN16" s="17">
        <v>3.0234822030435898E-2</v>
      </c>
      <c r="AO16" s="17">
        <v>5.3748753859530901E-2</v>
      </c>
      <c r="AP16" s="17">
        <v>4.0678919126095801E-2</v>
      </c>
      <c r="AQ16" s="17"/>
      <c r="AR16" s="17">
        <v>1.7564484570314801E-2</v>
      </c>
      <c r="AS16" s="17">
        <v>1.67937887423227E-2</v>
      </c>
      <c r="AT16" s="17">
        <v>7.7039839116280304E-2</v>
      </c>
      <c r="AU16" s="17"/>
      <c r="AV16" s="17">
        <v>1.7988725602624701E-2</v>
      </c>
      <c r="AW16" s="17">
        <v>2.4345786994653298E-2</v>
      </c>
      <c r="AX16" s="17">
        <v>9.4965693517798599E-2</v>
      </c>
      <c r="AY16" s="17"/>
      <c r="AZ16" s="17">
        <v>2.5745536156674301E-2</v>
      </c>
      <c r="BA16" s="17">
        <v>9.7992984612363096E-2</v>
      </c>
    </row>
    <row r="17" spans="2:53" x14ac:dyDescent="0.35">
      <c r="B17" s="18" t="s">
        <v>130</v>
      </c>
      <c r="C17" s="19">
        <v>2.5029546997095399E-2</v>
      </c>
      <c r="D17" s="19">
        <v>1.7523956665464802E-2</v>
      </c>
      <c r="E17" s="19">
        <v>3.1918836055021903E-2</v>
      </c>
      <c r="F17" s="19"/>
      <c r="G17" s="19">
        <v>6.0530637732819997E-2</v>
      </c>
      <c r="H17" s="19">
        <v>2.3708731918512901E-2</v>
      </c>
      <c r="I17" s="19">
        <v>9.9054754373958196E-3</v>
      </c>
      <c r="J17" s="19">
        <v>2.6294009543119001E-2</v>
      </c>
      <c r="K17" s="19">
        <v>3.27664569169724E-2</v>
      </c>
      <c r="L17" s="19">
        <v>1.53203681198477E-2</v>
      </c>
      <c r="M17" s="19"/>
      <c r="N17" s="19">
        <v>2.1611824606901801E-2</v>
      </c>
      <c r="O17" s="19">
        <v>2.72795015879384E-2</v>
      </c>
      <c r="P17" s="19"/>
      <c r="Q17" s="19">
        <v>7.1581403884025105E-2</v>
      </c>
      <c r="R17" s="19">
        <v>3.2485335754589201E-2</v>
      </c>
      <c r="S17" s="19">
        <v>1.9636759771937198E-2</v>
      </c>
      <c r="T17" s="19">
        <v>2.2362990424791701E-2</v>
      </c>
      <c r="U17" s="19">
        <v>2.38975754846735E-2</v>
      </c>
      <c r="V17" s="19">
        <v>3.176082917623E-2</v>
      </c>
      <c r="W17" s="19">
        <v>1.7919779144065399E-2</v>
      </c>
      <c r="X17" s="19">
        <v>0</v>
      </c>
      <c r="Y17" s="19">
        <v>0</v>
      </c>
      <c r="Z17" s="19">
        <v>0</v>
      </c>
      <c r="AA17" s="19">
        <v>0</v>
      </c>
      <c r="AB17" s="19">
        <v>4.5663729646397401E-2</v>
      </c>
      <c r="AC17" s="19">
        <v>0</v>
      </c>
      <c r="AD17" s="19">
        <v>0</v>
      </c>
      <c r="AE17" s="19">
        <v>0</v>
      </c>
      <c r="AF17" s="19"/>
      <c r="AG17" s="19">
        <v>0</v>
      </c>
      <c r="AH17" s="19">
        <v>8.5057217370224092E-3</v>
      </c>
      <c r="AI17" s="19">
        <v>0</v>
      </c>
      <c r="AJ17" s="19">
        <v>7.2940743016551004E-3</v>
      </c>
      <c r="AK17" s="19">
        <v>0</v>
      </c>
      <c r="AL17" s="19">
        <v>4.36906393029457E-2</v>
      </c>
      <c r="AM17" s="19"/>
      <c r="AN17" s="19">
        <v>1.15648587006807E-2</v>
      </c>
      <c r="AO17" s="19">
        <v>2.2403607084211099E-2</v>
      </c>
      <c r="AP17" s="19">
        <v>6.6082724103934901E-3</v>
      </c>
      <c r="AQ17" s="19"/>
      <c r="AR17" s="19">
        <v>0</v>
      </c>
      <c r="AS17" s="19">
        <v>9.3372715192423707E-3</v>
      </c>
      <c r="AT17" s="19">
        <v>1.35864635199563E-2</v>
      </c>
      <c r="AU17" s="19"/>
      <c r="AV17" s="19">
        <v>4.5587698842354902E-3</v>
      </c>
      <c r="AW17" s="19">
        <v>6.5123022179631503E-3</v>
      </c>
      <c r="AX17" s="19">
        <v>1.9244387690577701E-2</v>
      </c>
      <c r="AY17" s="19"/>
      <c r="AZ17" s="19">
        <v>7.0970278440518801E-3</v>
      </c>
      <c r="BA17" s="19">
        <v>4.8823695785395999E-2</v>
      </c>
    </row>
    <row r="18" spans="2:53" x14ac:dyDescent="0.35">
      <c r="B18" s="16"/>
    </row>
    <row r="19" spans="2:53" x14ac:dyDescent="0.35">
      <c r="B19" t="s">
        <v>87</v>
      </c>
    </row>
    <row r="20" spans="2:53" x14ac:dyDescent="0.35">
      <c r="B20" t="s">
        <v>88</v>
      </c>
    </row>
    <row r="22" spans="2:53" x14ac:dyDescent="0.35">
      <c r="B22" s="8" t="str">
        <f>HYPERLINK("#'Contents'!A1", "Return to Contents")</f>
        <v>Return to Contents</v>
      </c>
    </row>
  </sheetData>
  <mergeCells count="10">
    <mergeCell ref="AN5:AP5"/>
    <mergeCell ref="AR5:AT5"/>
    <mergeCell ref="AV5:AX5"/>
    <mergeCell ref="AZ5:BA5"/>
    <mergeCell ref="D2:AT2"/>
    <mergeCell ref="D5:E5"/>
    <mergeCell ref="G5:L5"/>
    <mergeCell ref="N5:O5"/>
    <mergeCell ref="Q5:AE5"/>
    <mergeCell ref="AG5:AL5"/>
  </mergeCells>
  <pageMargins left="0.7" right="0.7" top="0.75" bottom="0.75" header="0.3" footer="0.3"/>
  <pageSetup paperSize="9" orientation="portrait" horizontalDpi="300" verticalDpi="300"/>
  <drawing r:id="rId1"/>
</worksheet>
</file>

<file path=xl/worksheets/sheet5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900-000000000000}">
  <dimension ref="B2:BA26"/>
  <sheetViews>
    <sheetView showGridLines="0" workbookViewId="0">
      <pane xSplit="2" topLeftCell="C1" activePane="topRight" state="frozen"/>
      <selection activeCell="B19" sqref="B19"/>
      <selection pane="topRight" activeCell="AC15" sqref="AC15"/>
    </sheetView>
  </sheetViews>
  <sheetFormatPr defaultColWidth="11.54296875" defaultRowHeight="14.5" x14ac:dyDescent="0.35"/>
  <cols>
    <col min="2" max="2" width="25.6328125" customWidth="1"/>
    <col min="3" max="5" width="10.6328125" customWidth="1"/>
    <col min="6" max="6" width="2.1796875" customWidth="1"/>
    <col min="7" max="12" width="10.6328125" customWidth="1"/>
    <col min="13" max="13" width="2.1796875" customWidth="1"/>
    <col min="14" max="15" width="10.6328125" customWidth="1"/>
    <col min="16" max="16" width="2.1796875" customWidth="1"/>
    <col min="17" max="31" width="10.6328125" customWidth="1"/>
    <col min="32" max="32" width="2.1796875" customWidth="1"/>
    <col min="33" max="38" width="10.6328125" customWidth="1"/>
    <col min="39" max="39" width="2.1796875" customWidth="1"/>
    <col min="40" max="42" width="10.6328125" customWidth="1"/>
    <col min="43" max="43" width="2.1796875" customWidth="1"/>
    <col min="44" max="46" width="10.6328125" customWidth="1"/>
    <col min="47" max="47" width="2.1796875" customWidth="1"/>
    <col min="48" max="50" width="10.6328125" customWidth="1"/>
    <col min="51" max="51" width="2.1796875" customWidth="1"/>
    <col min="52" max="53" width="10.6328125" customWidth="1"/>
    <col min="54" max="54" width="2.1796875" customWidth="1"/>
  </cols>
  <sheetData>
    <row r="2" spans="2:53" ht="40" customHeight="1" x14ac:dyDescent="0.35">
      <c r="D2" s="28" t="s">
        <v>246</v>
      </c>
      <c r="E2" s="24"/>
      <c r="F2" s="24"/>
      <c r="G2" s="24"/>
      <c r="H2" s="24"/>
      <c r="I2" s="24"/>
      <c r="J2" s="24"/>
      <c r="K2" s="24"/>
      <c r="L2" s="24"/>
      <c r="M2" s="24"/>
      <c r="N2" s="24"/>
      <c r="O2" s="24"/>
      <c r="P2" s="24"/>
      <c r="Q2" s="24"/>
      <c r="R2" s="24"/>
      <c r="S2" s="24"/>
      <c r="T2" s="24"/>
      <c r="U2" s="24"/>
      <c r="V2" s="24"/>
      <c r="W2" s="24"/>
      <c r="X2" s="24"/>
      <c r="Y2" s="24"/>
      <c r="Z2" s="24"/>
      <c r="AA2" s="24"/>
      <c r="AB2" s="24"/>
      <c r="AC2" s="24"/>
      <c r="AD2" s="24"/>
      <c r="AE2" s="24"/>
      <c r="AF2" s="24"/>
      <c r="AG2" s="24"/>
      <c r="AH2" s="24"/>
      <c r="AI2" s="24"/>
      <c r="AJ2" s="24"/>
      <c r="AK2" s="24"/>
      <c r="AL2" s="24"/>
      <c r="AM2" s="24"/>
      <c r="AN2" s="24"/>
      <c r="AO2" s="24"/>
      <c r="AP2" s="24"/>
      <c r="AQ2" s="24"/>
      <c r="AR2" s="24"/>
      <c r="AS2" s="24"/>
      <c r="AT2" s="24"/>
    </row>
    <row r="5" spans="2:53" ht="30" customHeight="1" x14ac:dyDescent="0.35">
      <c r="B5" s="15"/>
      <c r="C5" s="15"/>
      <c r="D5" s="27" t="s">
        <v>56</v>
      </c>
      <c r="E5" s="27"/>
      <c r="F5" s="15"/>
      <c r="G5" s="27" t="s">
        <v>57</v>
      </c>
      <c r="H5" s="27"/>
      <c r="I5" s="27"/>
      <c r="J5" s="27"/>
      <c r="K5" s="27"/>
      <c r="L5" s="27"/>
      <c r="M5" s="15"/>
      <c r="N5" s="27" t="s">
        <v>58</v>
      </c>
      <c r="O5" s="27"/>
      <c r="P5" s="15"/>
      <c r="Q5" s="27" t="s">
        <v>59</v>
      </c>
      <c r="R5" s="27"/>
      <c r="S5" s="27"/>
      <c r="T5" s="27"/>
      <c r="U5" s="27"/>
      <c r="V5" s="27"/>
      <c r="W5" s="27"/>
      <c r="X5" s="27"/>
      <c r="Y5" s="27"/>
      <c r="Z5" s="27"/>
      <c r="AA5" s="27"/>
      <c r="AB5" s="27"/>
      <c r="AC5" s="27"/>
      <c r="AD5" s="27"/>
      <c r="AE5" s="27"/>
      <c r="AF5" s="15"/>
      <c r="AG5" s="27" t="s">
        <v>60</v>
      </c>
      <c r="AH5" s="27"/>
      <c r="AI5" s="27"/>
      <c r="AJ5" s="27"/>
      <c r="AK5" s="27"/>
      <c r="AL5" s="27"/>
      <c r="AM5" s="15"/>
      <c r="AN5" s="27" t="s">
        <v>61</v>
      </c>
      <c r="AO5" s="27"/>
      <c r="AP5" s="27"/>
      <c r="AQ5" s="15"/>
      <c r="AR5" s="27" t="s">
        <v>62</v>
      </c>
      <c r="AS5" s="27"/>
      <c r="AT5" s="27"/>
      <c r="AU5" s="15"/>
      <c r="AV5" s="27" t="s">
        <v>63</v>
      </c>
      <c r="AW5" s="27"/>
      <c r="AX5" s="27"/>
      <c r="AY5" s="15"/>
      <c r="AZ5" s="27" t="s">
        <v>64</v>
      </c>
      <c r="BA5" s="27"/>
    </row>
    <row r="6" spans="2:53" ht="33" customHeight="1" x14ac:dyDescent="0.35">
      <c r="B6" t="s">
        <v>13</v>
      </c>
      <c r="C6" s="9" t="s">
        <v>14</v>
      </c>
      <c r="D6" s="12" t="s">
        <v>15</v>
      </c>
      <c r="E6" s="12" t="s">
        <v>16</v>
      </c>
      <c r="G6" s="12" t="s">
        <v>19</v>
      </c>
      <c r="H6" s="12" t="s">
        <v>20</v>
      </c>
      <c r="I6" s="12" t="s">
        <v>21</v>
      </c>
      <c r="J6" s="12" t="s">
        <v>22</v>
      </c>
      <c r="K6" s="12" t="s">
        <v>23</v>
      </c>
      <c r="L6" s="12" t="s">
        <v>24</v>
      </c>
      <c r="N6" s="12" t="s">
        <v>25</v>
      </c>
      <c r="O6" s="12" t="s">
        <v>26</v>
      </c>
      <c r="Q6" s="12" t="s">
        <v>27</v>
      </c>
      <c r="R6" s="12" t="s">
        <v>28</v>
      </c>
      <c r="S6" s="12" t="s">
        <v>29</v>
      </c>
      <c r="T6" s="12" t="s">
        <v>30</v>
      </c>
      <c r="U6" s="12" t="s">
        <v>31</v>
      </c>
      <c r="V6" s="12" t="s">
        <v>32</v>
      </c>
      <c r="W6" s="12" t="s">
        <v>33</v>
      </c>
      <c r="X6" s="12" t="s">
        <v>34</v>
      </c>
      <c r="Y6" s="12" t="s">
        <v>35</v>
      </c>
      <c r="Z6" s="12" t="s">
        <v>36</v>
      </c>
      <c r="AA6" s="12" t="s">
        <v>37</v>
      </c>
      <c r="AB6" s="12" t="s">
        <v>38</v>
      </c>
      <c r="AC6" s="12" t="s">
        <v>39</v>
      </c>
      <c r="AD6" s="12" t="s">
        <v>40</v>
      </c>
      <c r="AE6" s="12" t="s">
        <v>41</v>
      </c>
      <c r="AG6" s="12" t="s">
        <v>42</v>
      </c>
      <c r="AH6" s="12" t="s">
        <v>43</v>
      </c>
      <c r="AI6" s="12" t="s">
        <v>44</v>
      </c>
      <c r="AJ6" s="12" t="s">
        <v>45</v>
      </c>
      <c r="AK6" s="12" t="s">
        <v>46</v>
      </c>
      <c r="AL6" s="12" t="s">
        <v>47</v>
      </c>
      <c r="AN6" s="12" t="s">
        <v>48</v>
      </c>
      <c r="AO6" s="12" t="s">
        <v>49</v>
      </c>
      <c r="AP6" s="12" t="s">
        <v>50</v>
      </c>
      <c r="AR6" s="12" t="s">
        <v>51</v>
      </c>
      <c r="AS6" s="12" t="s">
        <v>52</v>
      </c>
      <c r="AT6" s="12" t="s">
        <v>53</v>
      </c>
      <c r="AV6" s="12" t="s">
        <v>51</v>
      </c>
      <c r="AW6" s="12" t="s">
        <v>52</v>
      </c>
      <c r="AX6" s="12" t="s">
        <v>53</v>
      </c>
      <c r="AZ6" s="12" t="s">
        <v>54</v>
      </c>
      <c r="BA6" s="12" t="s">
        <v>55</v>
      </c>
    </row>
    <row r="7" spans="2:53" ht="30" customHeight="1" x14ac:dyDescent="0.35">
      <c r="B7" s="10" t="s">
        <v>17</v>
      </c>
      <c r="C7" s="10">
        <v>2053</v>
      </c>
      <c r="D7" s="10">
        <v>938</v>
      </c>
      <c r="E7" s="10">
        <v>1112</v>
      </c>
      <c r="F7" s="10"/>
      <c r="G7" s="10">
        <v>192</v>
      </c>
      <c r="H7" s="10">
        <v>236</v>
      </c>
      <c r="I7" s="10">
        <v>325</v>
      </c>
      <c r="J7" s="10">
        <v>380</v>
      </c>
      <c r="K7" s="10">
        <v>348</v>
      </c>
      <c r="L7" s="10">
        <v>572</v>
      </c>
      <c r="M7" s="10"/>
      <c r="N7" s="10">
        <v>1161</v>
      </c>
      <c r="O7" s="10">
        <v>892</v>
      </c>
      <c r="P7" s="10"/>
      <c r="Q7" s="10">
        <v>175</v>
      </c>
      <c r="R7" s="10">
        <v>152</v>
      </c>
      <c r="S7" s="10">
        <v>180</v>
      </c>
      <c r="T7" s="10">
        <v>273</v>
      </c>
      <c r="U7" s="10">
        <v>217</v>
      </c>
      <c r="V7" s="10">
        <v>227</v>
      </c>
      <c r="W7" s="10">
        <v>175</v>
      </c>
      <c r="X7" s="10">
        <v>143</v>
      </c>
      <c r="Y7" s="10">
        <v>108</v>
      </c>
      <c r="Z7" s="10">
        <v>153</v>
      </c>
      <c r="AA7" s="10">
        <v>79</v>
      </c>
      <c r="AB7" s="10">
        <v>54</v>
      </c>
      <c r="AC7" s="10">
        <v>25</v>
      </c>
      <c r="AD7" s="10">
        <v>17</v>
      </c>
      <c r="AE7" s="10">
        <v>34</v>
      </c>
      <c r="AF7" s="10"/>
      <c r="AG7" s="10">
        <v>204</v>
      </c>
      <c r="AH7" s="10">
        <v>344</v>
      </c>
      <c r="AI7" s="10">
        <v>158</v>
      </c>
      <c r="AJ7" s="10">
        <v>186</v>
      </c>
      <c r="AK7" s="10">
        <v>197</v>
      </c>
      <c r="AL7" s="10">
        <v>511</v>
      </c>
      <c r="AM7" s="10"/>
      <c r="AN7" s="10">
        <v>571</v>
      </c>
      <c r="AO7" s="10">
        <v>447</v>
      </c>
      <c r="AP7" s="10">
        <v>778</v>
      </c>
      <c r="AQ7" s="10"/>
      <c r="AR7" s="10">
        <v>150</v>
      </c>
      <c r="AS7" s="10">
        <v>698</v>
      </c>
      <c r="AT7" s="10">
        <v>1093</v>
      </c>
      <c r="AU7" s="10"/>
      <c r="AV7" s="10">
        <v>166</v>
      </c>
      <c r="AW7" s="10">
        <v>999</v>
      </c>
      <c r="AX7" s="10">
        <v>770</v>
      </c>
      <c r="AY7" s="10"/>
      <c r="AZ7" s="10">
        <v>1177</v>
      </c>
      <c r="BA7" s="10">
        <v>876</v>
      </c>
    </row>
    <row r="8" spans="2:53" ht="30" customHeight="1" x14ac:dyDescent="0.35">
      <c r="B8" s="11" t="s">
        <v>18</v>
      </c>
      <c r="C8" s="11">
        <v>2053</v>
      </c>
      <c r="D8" s="11">
        <v>974</v>
      </c>
      <c r="E8" s="11">
        <v>1075</v>
      </c>
      <c r="F8" s="11"/>
      <c r="G8" s="11">
        <v>212</v>
      </c>
      <c r="H8" s="11">
        <v>302</v>
      </c>
      <c r="I8" s="11">
        <v>326</v>
      </c>
      <c r="J8" s="11">
        <v>348</v>
      </c>
      <c r="K8" s="11">
        <v>329</v>
      </c>
      <c r="L8" s="11">
        <v>535</v>
      </c>
      <c r="M8" s="11"/>
      <c r="N8" s="11">
        <v>815</v>
      </c>
      <c r="O8" s="11">
        <v>1238</v>
      </c>
      <c r="P8" s="11"/>
      <c r="Q8" s="11">
        <v>198</v>
      </c>
      <c r="R8" s="11">
        <v>168</v>
      </c>
      <c r="S8" s="11">
        <v>195</v>
      </c>
      <c r="T8" s="11">
        <v>305</v>
      </c>
      <c r="U8" s="11">
        <v>213</v>
      </c>
      <c r="V8" s="11">
        <v>216</v>
      </c>
      <c r="W8" s="11">
        <v>164</v>
      </c>
      <c r="X8" s="11">
        <v>141</v>
      </c>
      <c r="Y8" s="11">
        <v>99</v>
      </c>
      <c r="Z8" s="11">
        <v>138</v>
      </c>
      <c r="AA8" s="11">
        <v>69</v>
      </c>
      <c r="AB8" s="11">
        <v>45</v>
      </c>
      <c r="AC8" s="11">
        <v>22</v>
      </c>
      <c r="AD8" s="11">
        <v>15</v>
      </c>
      <c r="AE8" s="11">
        <v>27</v>
      </c>
      <c r="AF8" s="11"/>
      <c r="AG8" s="11">
        <v>192</v>
      </c>
      <c r="AH8" s="11">
        <v>330</v>
      </c>
      <c r="AI8" s="11">
        <v>179</v>
      </c>
      <c r="AJ8" s="11">
        <v>173</v>
      </c>
      <c r="AK8" s="11">
        <v>196</v>
      </c>
      <c r="AL8" s="11">
        <v>533</v>
      </c>
      <c r="AM8" s="11"/>
      <c r="AN8" s="11">
        <v>569</v>
      </c>
      <c r="AO8" s="11">
        <v>467</v>
      </c>
      <c r="AP8" s="11">
        <v>751</v>
      </c>
      <c r="AQ8" s="11"/>
      <c r="AR8" s="11">
        <v>162</v>
      </c>
      <c r="AS8" s="11">
        <v>689</v>
      </c>
      <c r="AT8" s="11">
        <v>1078</v>
      </c>
      <c r="AU8" s="11"/>
      <c r="AV8" s="11">
        <v>182</v>
      </c>
      <c r="AW8" s="11">
        <v>976</v>
      </c>
      <c r="AX8" s="11">
        <v>765</v>
      </c>
      <c r="AY8" s="11"/>
      <c r="AZ8" s="11">
        <v>1171</v>
      </c>
      <c r="BA8" s="11">
        <v>882</v>
      </c>
    </row>
    <row r="9" spans="2:53" x14ac:dyDescent="0.35">
      <c r="B9" s="18" t="s">
        <v>234</v>
      </c>
      <c r="C9" s="17">
        <v>0.57992644871901</v>
      </c>
      <c r="D9" s="17">
        <v>0.56079803509092996</v>
      </c>
      <c r="E9" s="17">
        <v>0.59790509241144996</v>
      </c>
      <c r="F9" s="17"/>
      <c r="G9" s="17">
        <v>0.24743222663907799</v>
      </c>
      <c r="H9" s="17">
        <v>0.39328805672990902</v>
      </c>
      <c r="I9" s="17">
        <v>0.47323309974406802</v>
      </c>
      <c r="J9" s="17">
        <v>0.60778553592200102</v>
      </c>
      <c r="K9" s="17">
        <v>0.71454459850148</v>
      </c>
      <c r="L9" s="17">
        <v>0.780958555787026</v>
      </c>
      <c r="M9" s="17"/>
      <c r="N9" s="17">
        <v>0.56769349371688504</v>
      </c>
      <c r="O9" s="17">
        <v>0.58797964617752196</v>
      </c>
      <c r="P9" s="17"/>
      <c r="Q9" s="17">
        <v>0.37322043898305701</v>
      </c>
      <c r="R9" s="17">
        <v>0.50248634069635301</v>
      </c>
      <c r="S9" s="17">
        <v>0.58526032007902995</v>
      </c>
      <c r="T9" s="17">
        <v>0.58948961578509196</v>
      </c>
      <c r="U9" s="17">
        <v>0.58472001491999004</v>
      </c>
      <c r="V9" s="17">
        <v>0.59845171627445803</v>
      </c>
      <c r="W9" s="17">
        <v>0.57982810274499597</v>
      </c>
      <c r="X9" s="17">
        <v>0.65660662786755897</v>
      </c>
      <c r="Y9" s="17">
        <v>0.72841523734158198</v>
      </c>
      <c r="Z9" s="17">
        <v>0.68432549003976495</v>
      </c>
      <c r="AA9" s="17">
        <v>0.649562403818989</v>
      </c>
      <c r="AB9" s="17">
        <v>0.61167280190135997</v>
      </c>
      <c r="AC9" s="17">
        <v>0.59657837449978501</v>
      </c>
      <c r="AD9" s="17">
        <v>0.53068528993680897</v>
      </c>
      <c r="AE9" s="17">
        <v>0.45915490678276299</v>
      </c>
      <c r="AF9" s="17"/>
      <c r="AG9" s="17">
        <v>0.70324228295042401</v>
      </c>
      <c r="AH9" s="17">
        <v>0.66722594005834601</v>
      </c>
      <c r="AI9" s="17">
        <v>0.42181633576289101</v>
      </c>
      <c r="AJ9" s="17">
        <v>0.63954885441460796</v>
      </c>
      <c r="AK9" s="17">
        <v>0.68469820897165401</v>
      </c>
      <c r="AL9" s="17">
        <v>0.49244301860455503</v>
      </c>
      <c r="AM9" s="17"/>
      <c r="AN9" s="17">
        <v>0.58480109510206402</v>
      </c>
      <c r="AO9" s="17">
        <v>0.52803330288669503</v>
      </c>
      <c r="AP9" s="17">
        <v>0.65621020635509097</v>
      </c>
      <c r="AQ9" s="17"/>
      <c r="AR9" s="17">
        <v>0.46533084371858302</v>
      </c>
      <c r="AS9" s="17">
        <v>0.64955429945854204</v>
      </c>
      <c r="AT9" s="17">
        <v>0.57950518749553603</v>
      </c>
      <c r="AU9" s="17"/>
      <c r="AV9" s="17">
        <v>0.53755556960448303</v>
      </c>
      <c r="AW9" s="17">
        <v>0.67473446146931904</v>
      </c>
      <c r="AX9" s="17">
        <v>0.50815974473621395</v>
      </c>
      <c r="AY9" s="17"/>
      <c r="AZ9" s="17">
        <v>0.54849018767439495</v>
      </c>
      <c r="BA9" s="17">
        <v>0.62163832791789397</v>
      </c>
    </row>
    <row r="10" spans="2:53" x14ac:dyDescent="0.35">
      <c r="B10" s="18" t="s">
        <v>235</v>
      </c>
      <c r="C10" s="17">
        <v>0.29870939991303702</v>
      </c>
      <c r="D10" s="17">
        <v>0.34602600385160598</v>
      </c>
      <c r="E10" s="17">
        <v>0.25634807124562797</v>
      </c>
      <c r="F10" s="17"/>
      <c r="G10" s="17">
        <v>0.124371574188894</v>
      </c>
      <c r="H10" s="17">
        <v>0.16805913502526301</v>
      </c>
      <c r="I10" s="17">
        <v>0.25828772152269303</v>
      </c>
      <c r="J10" s="17">
        <v>0.34442916771846899</v>
      </c>
      <c r="K10" s="17">
        <v>0.35900482318354898</v>
      </c>
      <c r="L10" s="17">
        <v>0.39927146382491202</v>
      </c>
      <c r="M10" s="17"/>
      <c r="N10" s="17">
        <v>0.30011518481947003</v>
      </c>
      <c r="O10" s="17">
        <v>0.297783943763339</v>
      </c>
      <c r="P10" s="17"/>
      <c r="Q10" s="17">
        <v>0.144568049074525</v>
      </c>
      <c r="R10" s="17">
        <v>0.20490769637806899</v>
      </c>
      <c r="S10" s="17">
        <v>0.26458699681911901</v>
      </c>
      <c r="T10" s="17">
        <v>0.25642094267920501</v>
      </c>
      <c r="U10" s="17">
        <v>0.341658455194429</v>
      </c>
      <c r="V10" s="17">
        <v>0.26574448543767498</v>
      </c>
      <c r="W10" s="17">
        <v>0.34102060097057302</v>
      </c>
      <c r="X10" s="17">
        <v>0.36985898158123098</v>
      </c>
      <c r="Y10" s="17">
        <v>0.36084428239475602</v>
      </c>
      <c r="Z10" s="17">
        <v>0.42163168600705803</v>
      </c>
      <c r="AA10" s="17">
        <v>0.419112045856467</v>
      </c>
      <c r="AB10" s="17">
        <v>0.42723887901065499</v>
      </c>
      <c r="AC10" s="17">
        <v>0.51074547978674401</v>
      </c>
      <c r="AD10" s="17">
        <v>0.29501756798657303</v>
      </c>
      <c r="AE10" s="17">
        <v>0.40162205944410401</v>
      </c>
      <c r="AF10" s="17"/>
      <c r="AG10" s="17">
        <v>0.38258314980213798</v>
      </c>
      <c r="AH10" s="17">
        <v>0.29567532037775701</v>
      </c>
      <c r="AI10" s="17">
        <v>0.225892630379319</v>
      </c>
      <c r="AJ10" s="17">
        <v>0.35944976143693502</v>
      </c>
      <c r="AK10" s="17">
        <v>0.38621126001247402</v>
      </c>
      <c r="AL10" s="17">
        <v>0.23034950203927701</v>
      </c>
      <c r="AM10" s="17"/>
      <c r="AN10" s="17">
        <v>0.30170233055624701</v>
      </c>
      <c r="AO10" s="17">
        <v>0.28928479956769798</v>
      </c>
      <c r="AP10" s="17">
        <v>0.34824386240086402</v>
      </c>
      <c r="AQ10" s="17"/>
      <c r="AR10" s="17">
        <v>0.30326447459974298</v>
      </c>
      <c r="AS10" s="17">
        <v>0.33709906566324399</v>
      </c>
      <c r="AT10" s="17">
        <v>0.28579514924812699</v>
      </c>
      <c r="AU10" s="17"/>
      <c r="AV10" s="17">
        <v>0.29827511704087101</v>
      </c>
      <c r="AW10" s="17">
        <v>0.34187330257783799</v>
      </c>
      <c r="AX10" s="17">
        <v>0.26663285746952198</v>
      </c>
      <c r="AY10" s="17"/>
      <c r="AZ10" s="17">
        <v>0.31950218783901901</v>
      </c>
      <c r="BA10" s="17">
        <v>0.27112004197553702</v>
      </c>
    </row>
    <row r="11" spans="2:53" x14ac:dyDescent="0.35">
      <c r="B11" s="18" t="s">
        <v>236</v>
      </c>
      <c r="C11" s="17">
        <v>0.270400610053318</v>
      </c>
      <c r="D11" s="17">
        <v>0.24213731154288701</v>
      </c>
      <c r="E11" s="17">
        <v>0.296973039159379</v>
      </c>
      <c r="F11" s="17"/>
      <c r="G11" s="17">
        <v>0.14698855620708501</v>
      </c>
      <c r="H11" s="17">
        <v>0.40067319281749603</v>
      </c>
      <c r="I11" s="17">
        <v>0.41542988683575399</v>
      </c>
      <c r="J11" s="17">
        <v>0.29844441618670098</v>
      </c>
      <c r="K11" s="17">
        <v>0.228502556273566</v>
      </c>
      <c r="L11" s="17">
        <v>0.16507307192875401</v>
      </c>
      <c r="M11" s="17"/>
      <c r="N11" s="17">
        <v>0.237755071055126</v>
      </c>
      <c r="O11" s="17">
        <v>0.29189181734103598</v>
      </c>
      <c r="P11" s="17"/>
      <c r="Q11" s="17">
        <v>0.23038805571829599</v>
      </c>
      <c r="R11" s="17">
        <v>0.30426146097310203</v>
      </c>
      <c r="S11" s="17">
        <v>0.25576097717302199</v>
      </c>
      <c r="T11" s="17">
        <v>0.32459781467175902</v>
      </c>
      <c r="U11" s="17">
        <v>0.30424285211461799</v>
      </c>
      <c r="V11" s="17">
        <v>0.31335178094979499</v>
      </c>
      <c r="W11" s="17">
        <v>0.29933746970646402</v>
      </c>
      <c r="X11" s="17">
        <v>0.223064512991618</v>
      </c>
      <c r="Y11" s="17">
        <v>0.19380165470116001</v>
      </c>
      <c r="Z11" s="17">
        <v>0.22990871658299</v>
      </c>
      <c r="AA11" s="17">
        <v>0.34962873660441801</v>
      </c>
      <c r="AB11" s="17">
        <v>0.174055367483538</v>
      </c>
      <c r="AC11" s="17">
        <v>7.2117350466916003E-2</v>
      </c>
      <c r="AD11" s="17">
        <v>0.22543656970232701</v>
      </c>
      <c r="AE11" s="17">
        <v>0.14791202426297301</v>
      </c>
      <c r="AF11" s="17"/>
      <c r="AG11" s="17">
        <v>0.22271717574552599</v>
      </c>
      <c r="AH11" s="17">
        <v>0.28815659078283501</v>
      </c>
      <c r="AI11" s="17">
        <v>0.365939355149213</v>
      </c>
      <c r="AJ11" s="17">
        <v>0.203012474971138</v>
      </c>
      <c r="AK11" s="17">
        <v>0.27481182740994198</v>
      </c>
      <c r="AL11" s="17">
        <v>0.24969164387814599</v>
      </c>
      <c r="AM11" s="17"/>
      <c r="AN11" s="17">
        <v>0.253435869269998</v>
      </c>
      <c r="AO11" s="17">
        <v>0.30003702182143699</v>
      </c>
      <c r="AP11" s="17">
        <v>0.26914565197043699</v>
      </c>
      <c r="AQ11" s="17"/>
      <c r="AR11" s="17">
        <v>0.342251769674425</v>
      </c>
      <c r="AS11" s="17">
        <v>0.24804802319107699</v>
      </c>
      <c r="AT11" s="17">
        <v>0.27502094428035301</v>
      </c>
      <c r="AU11" s="17"/>
      <c r="AV11" s="17">
        <v>0.271988967174566</v>
      </c>
      <c r="AW11" s="17">
        <v>0.231785439741512</v>
      </c>
      <c r="AX11" s="17">
        <v>0.32204370056355303</v>
      </c>
      <c r="AY11" s="17"/>
      <c r="AZ11" s="17">
        <v>0.28674066312926899</v>
      </c>
      <c r="BA11" s="17">
        <v>0.24871945913526999</v>
      </c>
    </row>
    <row r="12" spans="2:53" ht="29" x14ac:dyDescent="0.35">
      <c r="B12" s="18" t="s">
        <v>237</v>
      </c>
      <c r="C12" s="17">
        <v>0.26081094614620198</v>
      </c>
      <c r="D12" s="17">
        <v>0.30940289550786698</v>
      </c>
      <c r="E12" s="17">
        <v>0.21470757493265699</v>
      </c>
      <c r="F12" s="17"/>
      <c r="G12" s="17">
        <v>0.17229077627846001</v>
      </c>
      <c r="H12" s="17">
        <v>0.213237533098421</v>
      </c>
      <c r="I12" s="17">
        <v>0.292109038919318</v>
      </c>
      <c r="J12" s="17">
        <v>0.27973567070191602</v>
      </c>
      <c r="K12" s="17">
        <v>0.24409859180075499</v>
      </c>
      <c r="L12" s="17">
        <v>0.30168237238100898</v>
      </c>
      <c r="M12" s="17"/>
      <c r="N12" s="17">
        <v>0.29387595481042</v>
      </c>
      <c r="O12" s="17">
        <v>0.239043593638643</v>
      </c>
      <c r="P12" s="17"/>
      <c r="Q12" s="17">
        <v>0.17060771935984201</v>
      </c>
      <c r="R12" s="17">
        <v>0.23861777119560099</v>
      </c>
      <c r="S12" s="17">
        <v>0.176754447671573</v>
      </c>
      <c r="T12" s="17">
        <v>0.20542726677294501</v>
      </c>
      <c r="U12" s="17">
        <v>0.24436103540078599</v>
      </c>
      <c r="V12" s="17">
        <v>0.280598313492536</v>
      </c>
      <c r="W12" s="17">
        <v>0.35095102059074801</v>
      </c>
      <c r="X12" s="17">
        <v>0.28156967012397499</v>
      </c>
      <c r="Y12" s="17">
        <v>0.350704532315326</v>
      </c>
      <c r="Z12" s="17">
        <v>0.283626363529355</v>
      </c>
      <c r="AA12" s="17">
        <v>0.35964501263513798</v>
      </c>
      <c r="AB12" s="17">
        <v>0.28653812474104501</v>
      </c>
      <c r="AC12" s="17">
        <v>0.57538854909389703</v>
      </c>
      <c r="AD12" s="17">
        <v>0.386442032018185</v>
      </c>
      <c r="AE12" s="17">
        <v>0.57692815867455605</v>
      </c>
      <c r="AF12" s="17"/>
      <c r="AG12" s="17">
        <v>0.37436519968259002</v>
      </c>
      <c r="AH12" s="17">
        <v>0.28161081031005503</v>
      </c>
      <c r="AI12" s="17">
        <v>0.22555565636174699</v>
      </c>
      <c r="AJ12" s="17">
        <v>0.31169304430128503</v>
      </c>
      <c r="AK12" s="17">
        <v>0.32449770439488701</v>
      </c>
      <c r="AL12" s="17">
        <v>0.21122916703269001</v>
      </c>
      <c r="AM12" s="17"/>
      <c r="AN12" s="17">
        <v>0.29318855882443201</v>
      </c>
      <c r="AO12" s="17">
        <v>0.23599826858581899</v>
      </c>
      <c r="AP12" s="17">
        <v>0.28365138741780699</v>
      </c>
      <c r="AQ12" s="17"/>
      <c r="AR12" s="17">
        <v>0.24547350453521199</v>
      </c>
      <c r="AS12" s="17">
        <v>0.28753819496327898</v>
      </c>
      <c r="AT12" s="17">
        <v>0.26068292843191199</v>
      </c>
      <c r="AU12" s="17"/>
      <c r="AV12" s="17">
        <v>0.34466535554767103</v>
      </c>
      <c r="AW12" s="17">
        <v>0.28444609705416102</v>
      </c>
      <c r="AX12" s="17">
        <v>0.22721353521548401</v>
      </c>
      <c r="AY12" s="17"/>
      <c r="AZ12" s="17">
        <v>0.306509275368817</v>
      </c>
      <c r="BA12" s="17">
        <v>0.20017513499107401</v>
      </c>
    </row>
    <row r="13" spans="2:53" x14ac:dyDescent="0.35">
      <c r="B13" s="18" t="s">
        <v>238</v>
      </c>
      <c r="C13" s="17">
        <v>0.19419899543916</v>
      </c>
      <c r="D13" s="17">
        <v>0.191958136959406</v>
      </c>
      <c r="E13" s="17">
        <v>0.196361158780542</v>
      </c>
      <c r="F13" s="17"/>
      <c r="G13" s="17">
        <v>0.59683146620217198</v>
      </c>
      <c r="H13" s="17">
        <v>0.367258768421377</v>
      </c>
      <c r="I13" s="17">
        <v>0.27536564179059297</v>
      </c>
      <c r="J13" s="17">
        <v>9.9718587036776996E-2</v>
      </c>
      <c r="K13" s="17">
        <v>7.5647776231432706E-2</v>
      </c>
      <c r="L13" s="17">
        <v>2.2043498938114799E-2</v>
      </c>
      <c r="M13" s="17"/>
      <c r="N13" s="17">
        <v>0.249438110907477</v>
      </c>
      <c r="O13" s="17">
        <v>0.15783398762031201</v>
      </c>
      <c r="P13" s="17"/>
      <c r="Q13" s="17">
        <v>0.33741919009228599</v>
      </c>
      <c r="R13" s="17">
        <v>0.249565622332001</v>
      </c>
      <c r="S13" s="17">
        <v>0.113935887332347</v>
      </c>
      <c r="T13" s="17">
        <v>0.239153198215943</v>
      </c>
      <c r="U13" s="17">
        <v>0.22817592189358801</v>
      </c>
      <c r="V13" s="17">
        <v>0.14594084905106</v>
      </c>
      <c r="W13" s="17">
        <v>0.134714919612651</v>
      </c>
      <c r="X13" s="17">
        <v>0.11962864812776799</v>
      </c>
      <c r="Y13" s="17">
        <v>0.213168511716127</v>
      </c>
      <c r="Z13" s="17">
        <v>0.13518418852480399</v>
      </c>
      <c r="AA13" s="17">
        <v>0.175942249997983</v>
      </c>
      <c r="AB13" s="17">
        <v>0.232803868572524</v>
      </c>
      <c r="AC13" s="17">
        <v>9.4773959517726603E-2</v>
      </c>
      <c r="AD13" s="17">
        <v>0.15356497873927699</v>
      </c>
      <c r="AE13" s="17">
        <v>0.168303419402131</v>
      </c>
      <c r="AF13" s="17"/>
      <c r="AG13" s="17">
        <v>0.18038977401200099</v>
      </c>
      <c r="AH13" s="17">
        <v>0.13431805417266501</v>
      </c>
      <c r="AI13" s="17">
        <v>0.35394900187880401</v>
      </c>
      <c r="AJ13" s="17">
        <v>0.16552379990189001</v>
      </c>
      <c r="AK13" s="17">
        <v>0.14010095915436699</v>
      </c>
      <c r="AL13" s="17">
        <v>0.219702793884405</v>
      </c>
      <c r="AM13" s="17"/>
      <c r="AN13" s="17">
        <v>0.223369469621052</v>
      </c>
      <c r="AO13" s="17">
        <v>0.25009197089489099</v>
      </c>
      <c r="AP13" s="17">
        <v>0.15321578495369401</v>
      </c>
      <c r="AQ13" s="17"/>
      <c r="AR13" s="17">
        <v>0.32324850374820502</v>
      </c>
      <c r="AS13" s="17">
        <v>0.19501824233158499</v>
      </c>
      <c r="AT13" s="17">
        <v>0.17325563369090699</v>
      </c>
      <c r="AU13" s="17"/>
      <c r="AV13" s="17">
        <v>0.25047702500482699</v>
      </c>
      <c r="AW13" s="17">
        <v>0.18397797037649699</v>
      </c>
      <c r="AX13" s="17">
        <v>0.19418540121908301</v>
      </c>
      <c r="AY13" s="17"/>
      <c r="AZ13" s="17">
        <v>0.23607687774907801</v>
      </c>
      <c r="BA13" s="17">
        <v>0.13863242645255899</v>
      </c>
    </row>
    <row r="14" spans="2:53" ht="29" x14ac:dyDescent="0.35">
      <c r="B14" s="18" t="s">
        <v>239</v>
      </c>
      <c r="C14" s="17">
        <v>0.19269771709446001</v>
      </c>
      <c r="D14" s="17">
        <v>0.220211823414314</v>
      </c>
      <c r="E14" s="17">
        <v>0.16846003595542799</v>
      </c>
      <c r="F14" s="17"/>
      <c r="G14" s="17">
        <v>6.8167673165261095E-2</v>
      </c>
      <c r="H14" s="17">
        <v>0.124440156169307</v>
      </c>
      <c r="I14" s="17">
        <v>0.11413632010153001</v>
      </c>
      <c r="J14" s="17">
        <v>0.178830596503633</v>
      </c>
      <c r="K14" s="17">
        <v>0.218773219463159</v>
      </c>
      <c r="L14" s="17">
        <v>0.32134624418901397</v>
      </c>
      <c r="M14" s="17"/>
      <c r="N14" s="17">
        <v>0.18388046649050699</v>
      </c>
      <c r="O14" s="17">
        <v>0.198502288446393</v>
      </c>
      <c r="P14" s="17"/>
      <c r="Q14" s="17">
        <v>9.39332391957763E-2</v>
      </c>
      <c r="R14" s="17">
        <v>0.13520654912725499</v>
      </c>
      <c r="S14" s="17">
        <v>0.159665265318749</v>
      </c>
      <c r="T14" s="17">
        <v>0.19117513591494201</v>
      </c>
      <c r="U14" s="17">
        <v>0.224920172761814</v>
      </c>
      <c r="V14" s="17">
        <v>0.20047194908062599</v>
      </c>
      <c r="W14" s="17">
        <v>0.22850400491612</v>
      </c>
      <c r="X14" s="17">
        <v>0.24810475606292701</v>
      </c>
      <c r="Y14" s="17">
        <v>0.14995238725538901</v>
      </c>
      <c r="Z14" s="17">
        <v>0.25997398834709401</v>
      </c>
      <c r="AA14" s="17">
        <v>0.127788091479591</v>
      </c>
      <c r="AB14" s="17">
        <v>0.32966565392967101</v>
      </c>
      <c r="AC14" s="17">
        <v>0.27678991530028402</v>
      </c>
      <c r="AD14" s="17">
        <v>0.153657884087671</v>
      </c>
      <c r="AE14" s="17">
        <v>0.40337740678409301</v>
      </c>
      <c r="AF14" s="17"/>
      <c r="AG14" s="17">
        <v>0.27138412764447001</v>
      </c>
      <c r="AH14" s="17">
        <v>0.20241262722467401</v>
      </c>
      <c r="AI14" s="17">
        <v>0.13938344930282601</v>
      </c>
      <c r="AJ14" s="17">
        <v>0.282478989610361</v>
      </c>
      <c r="AK14" s="17">
        <v>0.242740656365449</v>
      </c>
      <c r="AL14" s="17">
        <v>0.14440213296266799</v>
      </c>
      <c r="AM14" s="17"/>
      <c r="AN14" s="17">
        <v>0.21459447589887201</v>
      </c>
      <c r="AO14" s="17">
        <v>0.171754500120161</v>
      </c>
      <c r="AP14" s="17">
        <v>0.21770112860131499</v>
      </c>
      <c r="AQ14" s="17"/>
      <c r="AR14" s="17">
        <v>0.22610277254918301</v>
      </c>
      <c r="AS14" s="17">
        <v>0.24542909182855799</v>
      </c>
      <c r="AT14" s="17">
        <v>0.170244451301056</v>
      </c>
      <c r="AU14" s="17"/>
      <c r="AV14" s="17">
        <v>0.24467183736867901</v>
      </c>
      <c r="AW14" s="17">
        <v>0.21888072262957201</v>
      </c>
      <c r="AX14" s="17">
        <v>0.15846523113657099</v>
      </c>
      <c r="AY14" s="17"/>
      <c r="AZ14" s="17">
        <v>0.22231056379814401</v>
      </c>
      <c r="BA14" s="17">
        <v>0.15340527443767901</v>
      </c>
    </row>
    <row r="15" spans="2:53" x14ac:dyDescent="0.35">
      <c r="B15" s="18" t="s">
        <v>240</v>
      </c>
      <c r="C15" s="17">
        <v>0.15996477400335701</v>
      </c>
      <c r="D15" s="17">
        <v>0.15475627228351299</v>
      </c>
      <c r="E15" s="17">
        <v>0.16469309230006701</v>
      </c>
      <c r="F15" s="17"/>
      <c r="G15" s="17">
        <v>0.63312230669182401</v>
      </c>
      <c r="H15" s="17">
        <v>0.31547849986691501</v>
      </c>
      <c r="I15" s="17">
        <v>0.12768713258245401</v>
      </c>
      <c r="J15" s="17">
        <v>0.107499750420762</v>
      </c>
      <c r="K15" s="17">
        <v>4.9000674647740702E-2</v>
      </c>
      <c r="L15" s="17">
        <v>6.75023932881941E-3</v>
      </c>
      <c r="M15" s="17"/>
      <c r="N15" s="17">
        <v>0.20241610180904601</v>
      </c>
      <c r="O15" s="17">
        <v>0.13201822101302499</v>
      </c>
      <c r="P15" s="17"/>
      <c r="Q15" s="17">
        <v>0.38104792499427298</v>
      </c>
      <c r="R15" s="17">
        <v>0.22039500795644901</v>
      </c>
      <c r="S15" s="17">
        <v>0.117588776905084</v>
      </c>
      <c r="T15" s="17">
        <v>0.162710564005524</v>
      </c>
      <c r="U15" s="17">
        <v>0.13279758390535101</v>
      </c>
      <c r="V15" s="17">
        <v>0.134230419921952</v>
      </c>
      <c r="W15" s="17">
        <v>0.115247766259833</v>
      </c>
      <c r="X15" s="17">
        <v>0.10356891012265999</v>
      </c>
      <c r="Y15" s="17">
        <v>0.111868734235008</v>
      </c>
      <c r="Z15" s="17">
        <v>0.11927805070464299</v>
      </c>
      <c r="AA15" s="17">
        <v>6.8516397426895095E-2</v>
      </c>
      <c r="AB15" s="17">
        <v>0.104863971313245</v>
      </c>
      <c r="AC15" s="17">
        <v>6.3145164299151499E-2</v>
      </c>
      <c r="AD15" s="17">
        <v>0.21256278108475099</v>
      </c>
      <c r="AE15" s="17">
        <v>7.3003178337477603E-2</v>
      </c>
      <c r="AF15" s="17"/>
      <c r="AG15" s="17">
        <v>0.101717406798901</v>
      </c>
      <c r="AH15" s="17">
        <v>0.115449943828246</v>
      </c>
      <c r="AI15" s="17">
        <v>0.34409076967082602</v>
      </c>
      <c r="AJ15" s="17">
        <v>0.121358718851067</v>
      </c>
      <c r="AK15" s="17">
        <v>5.1324418163484903E-2</v>
      </c>
      <c r="AL15" s="17">
        <v>0.22125277676440999</v>
      </c>
      <c r="AM15" s="17"/>
      <c r="AN15" s="17">
        <v>0.19832208206646301</v>
      </c>
      <c r="AO15" s="17">
        <v>0.20692458965792401</v>
      </c>
      <c r="AP15" s="17">
        <v>0.11677989094537</v>
      </c>
      <c r="AQ15" s="17"/>
      <c r="AR15" s="17">
        <v>0.27678307933997798</v>
      </c>
      <c r="AS15" s="17">
        <v>0.16633583778185801</v>
      </c>
      <c r="AT15" s="17">
        <v>0.12986378561432599</v>
      </c>
      <c r="AU15" s="17"/>
      <c r="AV15" s="17">
        <v>0.179619576796688</v>
      </c>
      <c r="AW15" s="17">
        <v>0.131333186535805</v>
      </c>
      <c r="AX15" s="17">
        <v>0.18341812686869899</v>
      </c>
      <c r="AY15" s="17"/>
      <c r="AZ15" s="17">
        <v>0.19757563974265699</v>
      </c>
      <c r="BA15" s="17">
        <v>0.11005998774214699</v>
      </c>
    </row>
    <row r="16" spans="2:53" x14ac:dyDescent="0.35">
      <c r="B16" s="18" t="s">
        <v>241</v>
      </c>
      <c r="C16" s="17">
        <v>0.10162862160017901</v>
      </c>
      <c r="D16" s="17">
        <v>0.14781236293229799</v>
      </c>
      <c r="E16" s="17">
        <v>6.0151290105155499E-2</v>
      </c>
      <c r="F16" s="17"/>
      <c r="G16" s="17">
        <v>0.256194126085104</v>
      </c>
      <c r="H16" s="17">
        <v>0.28320586579568202</v>
      </c>
      <c r="I16" s="17">
        <v>7.9187308026292202E-2</v>
      </c>
      <c r="J16" s="17">
        <v>8.5217138553363603E-2</v>
      </c>
      <c r="K16" s="17">
        <v>2.3959977956787001E-2</v>
      </c>
      <c r="L16" s="17">
        <v>9.9996807188573594E-3</v>
      </c>
      <c r="M16" s="17"/>
      <c r="N16" s="17">
        <v>0.14624731928163601</v>
      </c>
      <c r="O16" s="17">
        <v>7.2255245935182094E-2</v>
      </c>
      <c r="P16" s="17"/>
      <c r="Q16" s="17">
        <v>0.14562953524678501</v>
      </c>
      <c r="R16" s="17">
        <v>0.108754049276198</v>
      </c>
      <c r="S16" s="17">
        <v>8.9140933977711695E-2</v>
      </c>
      <c r="T16" s="17">
        <v>0.11946892375055999</v>
      </c>
      <c r="U16" s="17">
        <v>9.0843942773985595E-2</v>
      </c>
      <c r="V16" s="17">
        <v>8.0829986486637903E-2</v>
      </c>
      <c r="W16" s="17">
        <v>0.118495930765759</v>
      </c>
      <c r="X16" s="17">
        <v>5.73823370591982E-2</v>
      </c>
      <c r="Y16" s="17">
        <v>6.8164558927840402E-2</v>
      </c>
      <c r="Z16" s="17">
        <v>9.1960511027072506E-2</v>
      </c>
      <c r="AA16" s="17">
        <v>0.141906834637056</v>
      </c>
      <c r="AB16" s="17">
        <v>9.5299470134225295E-2</v>
      </c>
      <c r="AC16" s="17">
        <v>8.5001587094726397E-2</v>
      </c>
      <c r="AD16" s="17">
        <v>0.23201481174871799</v>
      </c>
      <c r="AE16" s="17">
        <v>0.13532878076094301</v>
      </c>
      <c r="AF16" s="17"/>
      <c r="AG16" s="17">
        <v>0.110961559025784</v>
      </c>
      <c r="AH16" s="17">
        <v>9.6724774759475704E-2</v>
      </c>
      <c r="AI16" s="17">
        <v>0.296833236190717</v>
      </c>
      <c r="AJ16" s="17">
        <v>6.0037043093176597E-2</v>
      </c>
      <c r="AK16" s="17">
        <v>4.2237405776171001E-2</v>
      </c>
      <c r="AL16" s="17">
        <v>9.6332746472808303E-2</v>
      </c>
      <c r="AM16" s="17"/>
      <c r="AN16" s="17">
        <v>0.14084142763086999</v>
      </c>
      <c r="AO16" s="17">
        <v>0.10647825375252699</v>
      </c>
      <c r="AP16" s="17">
        <v>9.26144618000527E-2</v>
      </c>
      <c r="AQ16" s="17"/>
      <c r="AR16" s="17">
        <v>0.17485625470566299</v>
      </c>
      <c r="AS16" s="17">
        <v>9.8405552770470806E-2</v>
      </c>
      <c r="AT16" s="17">
        <v>9.2922297736053094E-2</v>
      </c>
      <c r="AU16" s="17"/>
      <c r="AV16" s="17">
        <v>0.22957796344600401</v>
      </c>
      <c r="AW16" s="17">
        <v>7.2973089880177006E-2</v>
      </c>
      <c r="AX16" s="17">
        <v>0.114496958546323</v>
      </c>
      <c r="AY16" s="17"/>
      <c r="AZ16" s="17">
        <v>0.14428061995137501</v>
      </c>
      <c r="BA16" s="17">
        <v>4.5034900092040198E-2</v>
      </c>
    </row>
    <row r="17" spans="2:53" ht="29" x14ac:dyDescent="0.35">
      <c r="B17" s="18" t="s">
        <v>242</v>
      </c>
      <c r="C17" s="17">
        <v>2.99616452074901E-2</v>
      </c>
      <c r="D17" s="17">
        <v>1.9310154418441701E-2</v>
      </c>
      <c r="E17" s="17">
        <v>3.9718639681278999E-2</v>
      </c>
      <c r="F17" s="17"/>
      <c r="G17" s="17">
        <v>1.4057923016461801E-2</v>
      </c>
      <c r="H17" s="17">
        <v>2.79756267675654E-2</v>
      </c>
      <c r="I17" s="17">
        <v>3.77812984774041E-2</v>
      </c>
      <c r="J17" s="17">
        <v>1.6247959642890102E-2</v>
      </c>
      <c r="K17" s="17">
        <v>4.2413384803580902E-2</v>
      </c>
      <c r="L17" s="17">
        <v>3.3890886686680097E-2</v>
      </c>
      <c r="M17" s="17"/>
      <c r="N17" s="17">
        <v>1.44321489599189E-2</v>
      </c>
      <c r="O17" s="17">
        <v>4.0185021300280802E-2</v>
      </c>
      <c r="P17" s="17"/>
      <c r="Q17" s="17">
        <v>3.9304048938667402E-2</v>
      </c>
      <c r="R17" s="17">
        <v>5.7442073143100798E-2</v>
      </c>
      <c r="S17" s="17">
        <v>6.3880783580676698E-2</v>
      </c>
      <c r="T17" s="17">
        <v>1.2958842151436299E-2</v>
      </c>
      <c r="U17" s="17">
        <v>2.9095386026601298E-2</v>
      </c>
      <c r="V17" s="17">
        <v>1.81299804522666E-2</v>
      </c>
      <c r="W17" s="17">
        <v>2.2041790007296402E-2</v>
      </c>
      <c r="X17" s="17">
        <v>1.6963123506050299E-2</v>
      </c>
      <c r="Y17" s="17">
        <v>3.3499194270010399E-2</v>
      </c>
      <c r="Z17" s="17">
        <v>2.3801991543609902E-2</v>
      </c>
      <c r="AA17" s="17">
        <v>1.6649694591949302E-2</v>
      </c>
      <c r="AB17" s="17">
        <v>2.5282542000866701E-2</v>
      </c>
      <c r="AC17" s="17">
        <v>0</v>
      </c>
      <c r="AD17" s="17">
        <v>0</v>
      </c>
      <c r="AE17" s="17">
        <v>0</v>
      </c>
      <c r="AF17" s="17"/>
      <c r="AG17" s="17">
        <v>0</v>
      </c>
      <c r="AH17" s="17">
        <v>2.4488024913751499E-2</v>
      </c>
      <c r="AI17" s="17">
        <v>0</v>
      </c>
      <c r="AJ17" s="17">
        <v>1.7390671075428101E-2</v>
      </c>
      <c r="AK17" s="17">
        <v>1.2706741936282601E-2</v>
      </c>
      <c r="AL17" s="17">
        <v>5.5041365444349101E-2</v>
      </c>
      <c r="AM17" s="17"/>
      <c r="AN17" s="17">
        <v>1.58371664653983E-2</v>
      </c>
      <c r="AO17" s="17">
        <v>1.8688610453832501E-2</v>
      </c>
      <c r="AP17" s="17">
        <v>2.1598209751250999E-2</v>
      </c>
      <c r="AQ17" s="17"/>
      <c r="AR17" s="17">
        <v>7.3375553414594102E-3</v>
      </c>
      <c r="AS17" s="17">
        <v>1.30611690714489E-2</v>
      </c>
      <c r="AT17" s="17">
        <v>3.7658676276629999E-2</v>
      </c>
      <c r="AU17" s="17"/>
      <c r="AV17" s="17">
        <v>0</v>
      </c>
      <c r="AW17" s="17">
        <v>1.6837046330220502E-2</v>
      </c>
      <c r="AX17" s="17">
        <v>4.2756867547542002E-2</v>
      </c>
      <c r="AY17" s="17"/>
      <c r="AZ17" s="17">
        <v>1.1117078277070201E-2</v>
      </c>
      <c r="BA17" s="17">
        <v>5.4965964208448501E-2</v>
      </c>
    </row>
    <row r="18" spans="2:53" x14ac:dyDescent="0.35">
      <c r="B18" s="18" t="s">
        <v>130</v>
      </c>
      <c r="C18" s="17">
        <v>1.9303119045482601E-2</v>
      </c>
      <c r="D18" s="17">
        <v>1.3947236735744399E-2</v>
      </c>
      <c r="E18" s="17">
        <v>2.4224375439173201E-2</v>
      </c>
      <c r="F18" s="17"/>
      <c r="G18" s="17">
        <v>2.82759686028086E-2</v>
      </c>
      <c r="H18" s="17">
        <v>1.3380303782165599E-2</v>
      </c>
      <c r="I18" s="17">
        <v>2.86375602051008E-2</v>
      </c>
      <c r="J18" s="17">
        <v>1.9921904576661702E-2</v>
      </c>
      <c r="K18" s="17">
        <v>1.50639334001303E-2</v>
      </c>
      <c r="L18" s="17">
        <v>1.56207069410172E-2</v>
      </c>
      <c r="M18" s="17"/>
      <c r="N18" s="17">
        <v>8.9588804325557696E-3</v>
      </c>
      <c r="O18" s="17">
        <v>2.6112936958929699E-2</v>
      </c>
      <c r="P18" s="17"/>
      <c r="Q18" s="17">
        <v>7.3081377361189498E-2</v>
      </c>
      <c r="R18" s="17">
        <v>2.60528836476796E-2</v>
      </c>
      <c r="S18" s="17">
        <v>2.2900724566556601E-2</v>
      </c>
      <c r="T18" s="17">
        <v>1.07866310489105E-2</v>
      </c>
      <c r="U18" s="17">
        <v>1.26722861073771E-2</v>
      </c>
      <c r="V18" s="17">
        <v>1.92688141200263E-2</v>
      </c>
      <c r="W18" s="17">
        <v>1.1022104007328899E-2</v>
      </c>
      <c r="X18" s="17">
        <v>1.10337093248695E-2</v>
      </c>
      <c r="Y18" s="17">
        <v>1.6833192078099E-2</v>
      </c>
      <c r="Z18" s="17">
        <v>3.9191022893802401E-3</v>
      </c>
      <c r="AA18" s="17">
        <v>0</v>
      </c>
      <c r="AB18" s="17">
        <v>0</v>
      </c>
      <c r="AC18" s="17">
        <v>0</v>
      </c>
      <c r="AD18" s="17">
        <v>0</v>
      </c>
      <c r="AE18" s="17">
        <v>0</v>
      </c>
      <c r="AF18" s="17"/>
      <c r="AG18" s="17">
        <v>0</v>
      </c>
      <c r="AH18" s="17">
        <v>8.7120100427815692E-3</v>
      </c>
      <c r="AI18" s="17">
        <v>0</v>
      </c>
      <c r="AJ18" s="17">
        <v>1.76963584893318E-2</v>
      </c>
      <c r="AK18" s="17">
        <v>5.9356209652853299E-3</v>
      </c>
      <c r="AL18" s="17">
        <v>2.8882699709780201E-2</v>
      </c>
      <c r="AM18" s="17"/>
      <c r="AN18" s="17">
        <v>8.7381564684208494E-3</v>
      </c>
      <c r="AO18" s="17">
        <v>2.0638999333999101E-2</v>
      </c>
      <c r="AP18" s="17">
        <v>7.45577990524777E-3</v>
      </c>
      <c r="AQ18" s="17"/>
      <c r="AR18" s="17">
        <v>4.0109357310797204E-3</v>
      </c>
      <c r="AS18" s="17">
        <v>6.5914158478296301E-3</v>
      </c>
      <c r="AT18" s="17">
        <v>1.28028153477354E-2</v>
      </c>
      <c r="AU18" s="17"/>
      <c r="AV18" s="17">
        <v>3.57529168727035E-3</v>
      </c>
      <c r="AW18" s="17">
        <v>5.5761794981623401E-3</v>
      </c>
      <c r="AX18" s="17">
        <v>2.0125709852583998E-2</v>
      </c>
      <c r="AY18" s="17"/>
      <c r="AZ18" s="17">
        <v>4.7448520783419899E-3</v>
      </c>
      <c r="BA18" s="17">
        <v>3.8620068736689397E-2</v>
      </c>
    </row>
    <row r="19" spans="2:53" x14ac:dyDescent="0.35">
      <c r="B19" s="18" t="s">
        <v>243</v>
      </c>
      <c r="C19" s="17">
        <v>1.7117095121400899E-2</v>
      </c>
      <c r="D19" s="17">
        <v>2.4252316001867599E-2</v>
      </c>
      <c r="E19" s="17">
        <v>1.07140604763186E-2</v>
      </c>
      <c r="F19" s="17"/>
      <c r="G19" s="17">
        <v>4.5383757118229603E-2</v>
      </c>
      <c r="H19" s="17">
        <v>4.1068500585515103E-2</v>
      </c>
      <c r="I19" s="17">
        <v>2.2969253513597201E-2</v>
      </c>
      <c r="J19" s="17">
        <v>9.6750298727754404E-3</v>
      </c>
      <c r="K19" s="17">
        <v>3.5888355481802701E-3</v>
      </c>
      <c r="L19" s="17">
        <v>2.00485999948494E-3</v>
      </c>
      <c r="M19" s="17"/>
      <c r="N19" s="17">
        <v>2.1771467914831501E-2</v>
      </c>
      <c r="O19" s="17">
        <v>1.40530289865618E-2</v>
      </c>
      <c r="P19" s="17"/>
      <c r="Q19" s="17">
        <v>3.2134656953174502E-2</v>
      </c>
      <c r="R19" s="17">
        <v>1.6240034153529401E-2</v>
      </c>
      <c r="S19" s="17">
        <v>1.8466362661241398E-2</v>
      </c>
      <c r="T19" s="17">
        <v>1.19962384777726E-2</v>
      </c>
      <c r="U19" s="17">
        <v>1.61326840613332E-2</v>
      </c>
      <c r="V19" s="17">
        <v>0</v>
      </c>
      <c r="W19" s="17">
        <v>2.5440300663525799E-2</v>
      </c>
      <c r="X19" s="17">
        <v>0</v>
      </c>
      <c r="Y19" s="17">
        <v>2.02573736923762E-2</v>
      </c>
      <c r="Z19" s="17">
        <v>1.3057735160225299E-2</v>
      </c>
      <c r="AA19" s="17">
        <v>4.2594859531018797E-2</v>
      </c>
      <c r="AB19" s="17">
        <v>0</v>
      </c>
      <c r="AC19" s="17">
        <v>0</v>
      </c>
      <c r="AD19" s="17">
        <v>0.155986840157847</v>
      </c>
      <c r="AE19" s="17">
        <v>2.5865310370015202E-2</v>
      </c>
      <c r="AF19" s="17"/>
      <c r="AG19" s="17">
        <v>2.5710252789840099E-2</v>
      </c>
      <c r="AH19" s="17">
        <v>7.0361459798609204E-3</v>
      </c>
      <c r="AI19" s="17">
        <v>1.5090487530911099E-2</v>
      </c>
      <c r="AJ19" s="17">
        <v>2.12103752967941E-2</v>
      </c>
      <c r="AK19" s="17">
        <v>1.9999183558004101E-2</v>
      </c>
      <c r="AL19" s="17">
        <v>2.0647222062580999E-2</v>
      </c>
      <c r="AM19" s="17"/>
      <c r="AN19" s="17">
        <v>1.2625137687643499E-2</v>
      </c>
      <c r="AO19" s="17">
        <v>3.3906118446870602E-2</v>
      </c>
      <c r="AP19" s="17">
        <v>1.23819172025859E-2</v>
      </c>
      <c r="AQ19" s="17"/>
      <c r="AR19" s="17">
        <v>4.7855238020839297E-2</v>
      </c>
      <c r="AS19" s="17">
        <v>1.6608897075194001E-2</v>
      </c>
      <c r="AT19" s="17">
        <v>1.23939042806903E-2</v>
      </c>
      <c r="AU19" s="17"/>
      <c r="AV19" s="17">
        <v>3.9536387267985397E-2</v>
      </c>
      <c r="AW19" s="17">
        <v>1.27975781303508E-2</v>
      </c>
      <c r="AX19" s="17">
        <v>1.4250295074981699E-2</v>
      </c>
      <c r="AY19" s="17"/>
      <c r="AZ19" s="17">
        <v>2.4221929573592101E-2</v>
      </c>
      <c r="BA19" s="17">
        <v>7.6898926949649903E-3</v>
      </c>
    </row>
    <row r="20" spans="2:53" x14ac:dyDescent="0.35">
      <c r="B20" s="18" t="s">
        <v>244</v>
      </c>
      <c r="C20" s="17">
        <v>4.8389967578213299E-3</v>
      </c>
      <c r="D20" s="17">
        <v>7.0468493188477702E-3</v>
      </c>
      <c r="E20" s="17">
        <v>2.8560685400956798E-3</v>
      </c>
      <c r="F20" s="17"/>
      <c r="G20" s="17">
        <v>1.27239665207372E-2</v>
      </c>
      <c r="H20" s="17">
        <v>2.0114359557751999E-2</v>
      </c>
      <c r="I20" s="17">
        <v>0</v>
      </c>
      <c r="J20" s="17">
        <v>1.76450303686419E-3</v>
      </c>
      <c r="K20" s="17">
        <v>1.6455937953726201E-3</v>
      </c>
      <c r="L20" s="17">
        <v>0</v>
      </c>
      <c r="M20" s="17"/>
      <c r="N20" s="17">
        <v>3.7275788519565999E-3</v>
      </c>
      <c r="O20" s="17">
        <v>5.5706652592831304E-3</v>
      </c>
      <c r="P20" s="17"/>
      <c r="Q20" s="17">
        <v>3.2738824691232898E-3</v>
      </c>
      <c r="R20" s="17">
        <v>1.8046106309446398E-2</v>
      </c>
      <c r="S20" s="17">
        <v>1.3323588666203401E-2</v>
      </c>
      <c r="T20" s="17">
        <v>4.0328679822149499E-3</v>
      </c>
      <c r="U20" s="17">
        <v>1.13746487566196E-2</v>
      </c>
      <c r="V20" s="17">
        <v>0</v>
      </c>
      <c r="W20" s="17">
        <v>0</v>
      </c>
      <c r="X20" s="17">
        <v>0</v>
      </c>
      <c r="Y20" s="17">
        <v>0</v>
      </c>
      <c r="Z20" s="17">
        <v>0</v>
      </c>
      <c r="AA20" s="17">
        <v>0</v>
      </c>
      <c r="AB20" s="17">
        <v>0</v>
      </c>
      <c r="AC20" s="17">
        <v>0</v>
      </c>
      <c r="AD20" s="17">
        <v>0</v>
      </c>
      <c r="AE20" s="17">
        <v>0</v>
      </c>
      <c r="AF20" s="17"/>
      <c r="AG20" s="17">
        <v>0</v>
      </c>
      <c r="AH20" s="17">
        <v>0</v>
      </c>
      <c r="AI20" s="17">
        <v>0</v>
      </c>
      <c r="AJ20" s="17">
        <v>7.1100884977436099E-3</v>
      </c>
      <c r="AK20" s="17">
        <v>3.1388936151248801E-3</v>
      </c>
      <c r="AL20" s="17">
        <v>1.21914789091716E-3</v>
      </c>
      <c r="AM20" s="17"/>
      <c r="AN20" s="17">
        <v>2.16578546815308E-3</v>
      </c>
      <c r="AO20" s="17">
        <v>4.38616558243276E-3</v>
      </c>
      <c r="AP20" s="17">
        <v>7.9977763696528203E-3</v>
      </c>
      <c r="AQ20" s="17"/>
      <c r="AR20" s="17">
        <v>0</v>
      </c>
      <c r="AS20" s="17">
        <v>9.7620534753218493E-3</v>
      </c>
      <c r="AT20" s="17">
        <v>2.9740659036304401E-3</v>
      </c>
      <c r="AU20" s="17"/>
      <c r="AV20" s="17">
        <v>0</v>
      </c>
      <c r="AW20" s="17">
        <v>5.6706117533008096E-3</v>
      </c>
      <c r="AX20" s="17">
        <v>3.3858377108322698E-3</v>
      </c>
      <c r="AY20" s="17"/>
      <c r="AZ20" s="17">
        <v>7.4338595051716902E-3</v>
      </c>
      <c r="BA20" s="17">
        <v>1.3959473028765899E-3</v>
      </c>
    </row>
    <row r="21" spans="2:53" x14ac:dyDescent="0.35">
      <c r="B21" s="18" t="s">
        <v>245</v>
      </c>
      <c r="C21" s="19">
        <v>3.17482236498704E-2</v>
      </c>
      <c r="D21" s="19">
        <v>3.1008028469085399E-2</v>
      </c>
      <c r="E21" s="19">
        <v>3.2532342361773103E-2</v>
      </c>
      <c r="F21" s="19"/>
      <c r="G21" s="19">
        <v>2.9066430146867401E-2</v>
      </c>
      <c r="H21" s="19">
        <v>2.5286589623716101E-2</v>
      </c>
      <c r="I21" s="19">
        <v>5.10739230432826E-2</v>
      </c>
      <c r="J21" s="19">
        <v>4.1082396668159403E-2</v>
      </c>
      <c r="K21" s="19">
        <v>1.4090023769598699E-2</v>
      </c>
      <c r="L21" s="19">
        <v>2.9498578292552799E-2</v>
      </c>
      <c r="M21" s="19"/>
      <c r="N21" s="19">
        <v>3.7154235329799001E-2</v>
      </c>
      <c r="O21" s="19">
        <v>2.81893386941157E-2</v>
      </c>
      <c r="P21" s="19"/>
      <c r="Q21" s="19">
        <v>3.7034964906549603E-2</v>
      </c>
      <c r="R21" s="19">
        <v>2.8762002812729899E-2</v>
      </c>
      <c r="S21" s="19">
        <v>2.46182269027806E-2</v>
      </c>
      <c r="T21" s="19">
        <v>2.0245532115369901E-2</v>
      </c>
      <c r="U21" s="19">
        <v>3.4706930021371901E-2</v>
      </c>
      <c r="V21" s="19">
        <v>3.8465889490859197E-2</v>
      </c>
      <c r="W21" s="19">
        <v>2.02341250849336E-2</v>
      </c>
      <c r="X21" s="19">
        <v>3.6264909412898401E-2</v>
      </c>
      <c r="Y21" s="19">
        <v>1.35928046581792E-2</v>
      </c>
      <c r="Z21" s="19">
        <v>5.90849554564098E-2</v>
      </c>
      <c r="AA21" s="19">
        <v>5.0240871848199198E-2</v>
      </c>
      <c r="AB21" s="19">
        <v>2.8552538525344801E-2</v>
      </c>
      <c r="AC21" s="19">
        <v>6.4822962576097404E-2</v>
      </c>
      <c r="AD21" s="19">
        <v>5.03317521864627E-2</v>
      </c>
      <c r="AE21" s="19">
        <v>0</v>
      </c>
      <c r="AF21" s="19"/>
      <c r="AG21" s="19">
        <v>2.2804166685398398E-2</v>
      </c>
      <c r="AH21" s="19">
        <v>3.4985085997767403E-2</v>
      </c>
      <c r="AI21" s="19">
        <v>2.5536368424031699E-2</v>
      </c>
      <c r="AJ21" s="19">
        <v>2.0526559113081901E-2</v>
      </c>
      <c r="AK21" s="19">
        <v>3.79718192336823E-2</v>
      </c>
      <c r="AL21" s="19">
        <v>4.5375155810134002E-2</v>
      </c>
      <c r="AM21" s="19"/>
      <c r="AN21" s="19">
        <v>2.1514573495261601E-2</v>
      </c>
      <c r="AO21" s="19">
        <v>3.0314741544711199E-2</v>
      </c>
      <c r="AP21" s="19">
        <v>3.4046247227965599E-2</v>
      </c>
      <c r="AQ21" s="19"/>
      <c r="AR21" s="19">
        <v>1.2526298949804299E-2</v>
      </c>
      <c r="AS21" s="19">
        <v>3.0011158370117998E-2</v>
      </c>
      <c r="AT21" s="19">
        <v>3.9390204065996401E-2</v>
      </c>
      <c r="AU21" s="19"/>
      <c r="AV21" s="19">
        <v>3.5803551725254901E-2</v>
      </c>
      <c r="AW21" s="19">
        <v>2.5424384144579301E-2</v>
      </c>
      <c r="AX21" s="19">
        <v>4.3520590420525203E-2</v>
      </c>
      <c r="AY21" s="19"/>
      <c r="AZ21" s="19">
        <v>3.1705908869956501E-2</v>
      </c>
      <c r="BA21" s="19">
        <v>3.1804369925841E-2</v>
      </c>
    </row>
    <row r="22" spans="2:53" x14ac:dyDescent="0.35">
      <c r="B22" s="16"/>
    </row>
    <row r="23" spans="2:53" x14ac:dyDescent="0.35">
      <c r="B23" t="s">
        <v>87</v>
      </c>
    </row>
    <row r="24" spans="2:53" x14ac:dyDescent="0.35">
      <c r="B24" t="s">
        <v>88</v>
      </c>
    </row>
    <row r="26" spans="2:53" x14ac:dyDescent="0.35">
      <c r="B26" s="8" t="str">
        <f>HYPERLINK("#'Contents'!A1", "Return to Contents")</f>
        <v>Return to Contents</v>
      </c>
    </row>
  </sheetData>
  <mergeCells count="10">
    <mergeCell ref="AN5:AP5"/>
    <mergeCell ref="AR5:AT5"/>
    <mergeCell ref="AV5:AX5"/>
    <mergeCell ref="AZ5:BA5"/>
    <mergeCell ref="D2:AT2"/>
    <mergeCell ref="D5:E5"/>
    <mergeCell ref="G5:L5"/>
    <mergeCell ref="N5:O5"/>
    <mergeCell ref="Q5:AE5"/>
    <mergeCell ref="AG5:AL5"/>
  </mergeCells>
  <pageMargins left="0.7" right="0.7" top="0.75" bottom="0.75" header="0.3" footer="0.3"/>
  <pageSetup paperSize="9" orientation="portrait" horizontalDpi="300" verticalDpi="300"/>
  <drawing r:id="rId1"/>
</worksheet>
</file>

<file path=xl/worksheets/sheet5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A00-000000000000}">
  <dimension ref="B2:AE20"/>
  <sheetViews>
    <sheetView showGridLines="0" workbookViewId="0">
      <pane xSplit="2" topLeftCell="C1" activePane="topRight" state="frozen"/>
      <selection activeCell="B19" sqref="B19"/>
      <selection pane="topRight" activeCell="B19" sqref="B19"/>
    </sheetView>
  </sheetViews>
  <sheetFormatPr defaultColWidth="11.54296875" defaultRowHeight="14.5" x14ac:dyDescent="0.35"/>
  <cols>
    <col min="2" max="2" width="25.6328125" customWidth="1"/>
    <col min="3" max="11" width="20.6328125" customWidth="1"/>
  </cols>
  <sheetData>
    <row r="2" spans="2:31" ht="40" customHeight="1" x14ac:dyDescent="0.35">
      <c r="D2" s="28" t="s">
        <v>262</v>
      </c>
      <c r="E2" s="24"/>
      <c r="F2" s="24"/>
      <c r="G2" s="24"/>
      <c r="H2" s="24"/>
      <c r="I2" s="24"/>
      <c r="J2" s="24"/>
      <c r="K2" s="24"/>
    </row>
    <row r="6" spans="2:31" ht="33" customHeight="1" x14ac:dyDescent="0.35">
      <c r="B6" s="20" t="s">
        <v>13</v>
      </c>
      <c r="C6" s="20" t="s">
        <v>247</v>
      </c>
      <c r="D6" s="20" t="s">
        <v>248</v>
      </c>
      <c r="E6" s="20" t="s">
        <v>249</v>
      </c>
      <c r="F6" s="20" t="s">
        <v>250</v>
      </c>
      <c r="G6" s="20" t="s">
        <v>251</v>
      </c>
      <c r="H6" s="20" t="s">
        <v>252</v>
      </c>
      <c r="I6" s="20" t="s">
        <v>253</v>
      </c>
      <c r="J6" s="20" t="s">
        <v>254</v>
      </c>
      <c r="Y6" s="22"/>
      <c r="AA6" s="22"/>
      <c r="AB6" s="22"/>
      <c r="AC6" s="22"/>
      <c r="AD6" s="22"/>
      <c r="AE6" s="22"/>
    </row>
    <row r="7" spans="2:31" x14ac:dyDescent="0.35">
      <c r="B7" s="18" t="s">
        <v>255</v>
      </c>
      <c r="C7" s="17">
        <v>0.178383689021229</v>
      </c>
      <c r="D7" s="17">
        <v>0.12891396780242001</v>
      </c>
      <c r="E7" s="17">
        <v>4.8739404142124403E-2</v>
      </c>
      <c r="F7" s="17">
        <v>4.43962506897621E-2</v>
      </c>
      <c r="G7" s="17">
        <v>7.7979800685342507E-2</v>
      </c>
      <c r="H7" s="17">
        <v>6.2443212684456399E-2</v>
      </c>
      <c r="I7" s="17">
        <v>5.0902202355588497E-2</v>
      </c>
      <c r="J7" s="17">
        <v>4.0876893029144101E-2</v>
      </c>
      <c r="Y7" s="22"/>
      <c r="AA7" s="22"/>
      <c r="AB7" s="22"/>
      <c r="AC7" s="22"/>
      <c r="AD7" s="22"/>
      <c r="AE7" s="22"/>
    </row>
    <row r="8" spans="2:31" x14ac:dyDescent="0.35">
      <c r="B8" s="18" t="s">
        <v>256</v>
      </c>
      <c r="C8" s="17">
        <v>0.41321096263298501</v>
      </c>
      <c r="D8" s="17">
        <v>0.35869252512048799</v>
      </c>
      <c r="E8" s="17">
        <v>0.22534777923759</v>
      </c>
      <c r="F8" s="17">
        <v>0.22926219671151299</v>
      </c>
      <c r="G8" s="17">
        <v>0.30105328581867802</v>
      </c>
      <c r="H8" s="17">
        <v>0.28087510636560797</v>
      </c>
      <c r="I8" s="17">
        <v>0.21639902662407201</v>
      </c>
      <c r="J8" s="17">
        <v>0.210950319848007</v>
      </c>
      <c r="Y8" s="22"/>
      <c r="AA8" s="22"/>
      <c r="AB8" s="22"/>
      <c r="AC8" s="22"/>
      <c r="AD8" s="22"/>
      <c r="AE8" s="22"/>
    </row>
    <row r="9" spans="2:31" x14ac:dyDescent="0.35">
      <c r="B9" s="18" t="s">
        <v>257</v>
      </c>
      <c r="C9" s="17">
        <v>0.21651930230105501</v>
      </c>
      <c r="D9" s="17">
        <v>0.247532027488817</v>
      </c>
      <c r="E9" s="17">
        <v>0.31790777667145798</v>
      </c>
      <c r="F9" s="17">
        <v>0.29492957025142802</v>
      </c>
      <c r="G9" s="17">
        <v>0.27593068079042998</v>
      </c>
      <c r="H9" s="17">
        <v>0.24067210595599101</v>
      </c>
      <c r="I9" s="17">
        <v>0.32537985514467199</v>
      </c>
      <c r="J9" s="17">
        <v>0.303104448801989</v>
      </c>
    </row>
    <row r="10" spans="2:31" x14ac:dyDescent="0.35">
      <c r="B10" s="18" t="s">
        <v>258</v>
      </c>
      <c r="C10" s="17">
        <v>5.9888431176815297E-2</v>
      </c>
      <c r="D10" s="17">
        <v>9.6860333054665904E-2</v>
      </c>
      <c r="E10" s="17">
        <v>0.15789146464269799</v>
      </c>
      <c r="F10" s="17">
        <v>0.16049535703259199</v>
      </c>
      <c r="G10" s="17">
        <v>0.13346303275718899</v>
      </c>
      <c r="H10" s="17">
        <v>0.175898848176058</v>
      </c>
      <c r="I10" s="17">
        <v>0.10530855713199901</v>
      </c>
      <c r="J10" s="17">
        <v>0.10257729071973599</v>
      </c>
    </row>
    <row r="11" spans="2:31" x14ac:dyDescent="0.35">
      <c r="B11" s="18" t="s">
        <v>259</v>
      </c>
      <c r="C11" s="17">
        <v>4.9047051465463697E-2</v>
      </c>
      <c r="D11" s="17">
        <v>6.6682585538269903E-2</v>
      </c>
      <c r="E11" s="17">
        <v>0.12687309085659301</v>
      </c>
      <c r="F11" s="17">
        <v>0.129085501694016</v>
      </c>
      <c r="G11" s="17">
        <v>0.11476167097857499</v>
      </c>
      <c r="H11" s="17">
        <v>0.167160070216818</v>
      </c>
      <c r="I11" s="17">
        <v>8.3793853621736705E-2</v>
      </c>
      <c r="J11" s="17">
        <v>8.7592995816771504E-2</v>
      </c>
    </row>
    <row r="12" spans="2:31" x14ac:dyDescent="0.35">
      <c r="B12" s="18" t="s">
        <v>260</v>
      </c>
      <c r="C12" s="17">
        <v>1.9152430033934E-2</v>
      </c>
      <c r="D12" s="17">
        <v>2.0566831853757999E-2</v>
      </c>
      <c r="E12" s="17">
        <v>2.91602362609019E-2</v>
      </c>
      <c r="F12" s="17">
        <v>4.9267835629693099E-2</v>
      </c>
      <c r="G12" s="17">
        <v>1.48851050775254E-2</v>
      </c>
      <c r="H12" s="17">
        <v>1.14272201019547E-2</v>
      </c>
      <c r="I12" s="17">
        <v>0.105341771353741</v>
      </c>
      <c r="J12" s="17">
        <v>0.12911328862378399</v>
      </c>
    </row>
    <row r="13" spans="2:31" x14ac:dyDescent="0.35">
      <c r="B13" s="18" t="s">
        <v>261</v>
      </c>
      <c r="C13" s="17">
        <v>6.3798133368517695E-2</v>
      </c>
      <c r="D13" s="17">
        <v>8.0751729141582296E-2</v>
      </c>
      <c r="E13" s="17">
        <v>9.4080248188634003E-2</v>
      </c>
      <c r="F13" s="17">
        <v>9.2563287990995002E-2</v>
      </c>
      <c r="G13" s="17">
        <v>8.1926423892260694E-2</v>
      </c>
      <c r="H13" s="17">
        <v>6.15234364991138E-2</v>
      </c>
      <c r="I13" s="17">
        <v>0.11287473376819</v>
      </c>
      <c r="J13" s="17">
        <v>0.125784763160567</v>
      </c>
    </row>
    <row r="14" spans="2:31" x14ac:dyDescent="0.35">
      <c r="B14" s="16"/>
      <c r="C14" s="16"/>
      <c r="D14" s="16"/>
      <c r="E14" s="16"/>
      <c r="F14" s="16"/>
      <c r="G14" s="16"/>
      <c r="H14" s="16"/>
      <c r="I14" s="16"/>
      <c r="J14" s="16"/>
    </row>
    <row r="15" spans="2:31" x14ac:dyDescent="0.35">
      <c r="B15" t="s">
        <v>87</v>
      </c>
    </row>
    <row r="16" spans="2:31" x14ac:dyDescent="0.35">
      <c r="B16" t="s">
        <v>88</v>
      </c>
    </row>
    <row r="20" spans="2:2" x14ac:dyDescent="0.35">
      <c r="B20" s="8" t="str">
        <f>HYPERLINK("#'Contents'!A1", "Return to Contents")</f>
        <v>Return to Contents</v>
      </c>
    </row>
  </sheetData>
  <mergeCells count="1">
    <mergeCell ref="D2:K2"/>
  </mergeCells>
  <pageMargins left="0.7" right="0.7" top="0.75" bottom="0.75" header="0.3" footer="0.3"/>
  <pageSetup paperSize="9" orientation="portrait" horizontalDpi="300" verticalDpi="300"/>
  <drawing r:id="rId1"/>
</worksheet>
</file>

<file path=xl/worksheets/sheet6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B00-000000000000}">
  <dimension ref="B2:BA20"/>
  <sheetViews>
    <sheetView showGridLines="0" workbookViewId="0">
      <pane xSplit="2" topLeftCell="AP1" activePane="topRight" state="frozen"/>
      <selection activeCell="B19" sqref="B19"/>
      <selection pane="topRight" activeCell="U9" sqref="U9"/>
    </sheetView>
  </sheetViews>
  <sheetFormatPr defaultColWidth="11.54296875" defaultRowHeight="14.5" x14ac:dyDescent="0.35"/>
  <cols>
    <col min="2" max="2" width="25.6328125" customWidth="1"/>
    <col min="3" max="5" width="10.6328125" customWidth="1"/>
    <col min="6" max="6" width="2.1796875" customWidth="1"/>
    <col min="7" max="12" width="10.6328125" customWidth="1"/>
    <col min="13" max="13" width="2.1796875" customWidth="1"/>
    <col min="14" max="15" width="10.6328125" customWidth="1"/>
    <col min="16" max="16" width="2.1796875" customWidth="1"/>
    <col min="17" max="31" width="10.6328125" customWidth="1"/>
    <col min="32" max="32" width="2.1796875" customWidth="1"/>
    <col min="33" max="38" width="10.6328125" customWidth="1"/>
    <col min="39" max="39" width="2.1796875" customWidth="1"/>
    <col min="40" max="42" width="10.6328125" customWidth="1"/>
    <col min="43" max="43" width="2.1796875" customWidth="1"/>
    <col min="44" max="46" width="10.6328125" customWidth="1"/>
    <col min="47" max="47" width="2.1796875" customWidth="1"/>
    <col min="48" max="50" width="10.6328125" customWidth="1"/>
    <col min="51" max="51" width="2.1796875" customWidth="1"/>
    <col min="52" max="53" width="10.6328125" customWidth="1"/>
    <col min="54" max="54" width="2.1796875" customWidth="1"/>
  </cols>
  <sheetData>
    <row r="2" spans="2:53" ht="40" customHeight="1" x14ac:dyDescent="0.35">
      <c r="D2" s="28" t="s">
        <v>263</v>
      </c>
      <c r="E2" s="24"/>
      <c r="F2" s="24"/>
      <c r="G2" s="24"/>
      <c r="H2" s="24"/>
      <c r="I2" s="24"/>
      <c r="J2" s="24"/>
      <c r="K2" s="24"/>
      <c r="L2" s="24"/>
      <c r="M2" s="24"/>
      <c r="N2" s="24"/>
      <c r="O2" s="24"/>
      <c r="P2" s="24"/>
      <c r="Q2" s="24"/>
      <c r="R2" s="24"/>
      <c r="S2" s="24"/>
      <c r="T2" s="24"/>
      <c r="U2" s="24"/>
      <c r="V2" s="24"/>
      <c r="W2" s="24"/>
      <c r="X2" s="24"/>
      <c r="Y2" s="24"/>
      <c r="Z2" s="24"/>
      <c r="AA2" s="24"/>
      <c r="AB2" s="24"/>
      <c r="AC2" s="24"/>
      <c r="AD2" s="24"/>
      <c r="AE2" s="24"/>
      <c r="AF2" s="24"/>
      <c r="AG2" s="24"/>
      <c r="AH2" s="24"/>
      <c r="AI2" s="24"/>
      <c r="AJ2" s="24"/>
      <c r="AK2" s="24"/>
      <c r="AL2" s="24"/>
      <c r="AM2" s="24"/>
      <c r="AN2" s="24"/>
      <c r="AO2" s="24"/>
      <c r="AP2" s="24"/>
      <c r="AQ2" s="24"/>
      <c r="AR2" s="24"/>
      <c r="AS2" s="24"/>
      <c r="AT2" s="24"/>
    </row>
    <row r="5" spans="2:53" ht="30" customHeight="1" x14ac:dyDescent="0.35">
      <c r="B5" s="15"/>
      <c r="C5" s="15"/>
      <c r="D5" s="27" t="s">
        <v>56</v>
      </c>
      <c r="E5" s="27"/>
      <c r="F5" s="15"/>
      <c r="G5" s="27" t="s">
        <v>57</v>
      </c>
      <c r="H5" s="27"/>
      <c r="I5" s="27"/>
      <c r="J5" s="27"/>
      <c r="K5" s="27"/>
      <c r="L5" s="27"/>
      <c r="M5" s="15"/>
      <c r="N5" s="27" t="s">
        <v>58</v>
      </c>
      <c r="O5" s="27"/>
      <c r="P5" s="15"/>
      <c r="Q5" s="27" t="s">
        <v>59</v>
      </c>
      <c r="R5" s="27"/>
      <c r="S5" s="27"/>
      <c r="T5" s="27"/>
      <c r="U5" s="27"/>
      <c r="V5" s="27"/>
      <c r="W5" s="27"/>
      <c r="X5" s="27"/>
      <c r="Y5" s="27"/>
      <c r="Z5" s="27"/>
      <c r="AA5" s="27"/>
      <c r="AB5" s="27"/>
      <c r="AC5" s="27"/>
      <c r="AD5" s="27"/>
      <c r="AE5" s="27"/>
      <c r="AF5" s="15"/>
      <c r="AG5" s="27" t="s">
        <v>60</v>
      </c>
      <c r="AH5" s="27"/>
      <c r="AI5" s="27"/>
      <c r="AJ5" s="27"/>
      <c r="AK5" s="27"/>
      <c r="AL5" s="27"/>
      <c r="AM5" s="15"/>
      <c r="AN5" s="27" t="s">
        <v>61</v>
      </c>
      <c r="AO5" s="27"/>
      <c r="AP5" s="27"/>
      <c r="AQ5" s="15"/>
      <c r="AR5" s="27" t="s">
        <v>62</v>
      </c>
      <c r="AS5" s="27"/>
      <c r="AT5" s="27"/>
      <c r="AU5" s="15"/>
      <c r="AV5" s="27" t="s">
        <v>63</v>
      </c>
      <c r="AW5" s="27"/>
      <c r="AX5" s="27"/>
      <c r="AY5" s="15"/>
      <c r="AZ5" s="27" t="s">
        <v>64</v>
      </c>
      <c r="BA5" s="27"/>
    </row>
    <row r="6" spans="2:53" ht="33" customHeight="1" x14ac:dyDescent="0.35">
      <c r="B6" t="s">
        <v>13</v>
      </c>
      <c r="C6" s="9" t="s">
        <v>14</v>
      </c>
      <c r="D6" s="12" t="s">
        <v>15</v>
      </c>
      <c r="E6" s="12" t="s">
        <v>16</v>
      </c>
      <c r="G6" s="12" t="s">
        <v>19</v>
      </c>
      <c r="H6" s="12" t="s">
        <v>20</v>
      </c>
      <c r="I6" s="12" t="s">
        <v>21</v>
      </c>
      <c r="J6" s="12" t="s">
        <v>22</v>
      </c>
      <c r="K6" s="12" t="s">
        <v>23</v>
      </c>
      <c r="L6" s="12" t="s">
        <v>24</v>
      </c>
      <c r="N6" s="12" t="s">
        <v>25</v>
      </c>
      <c r="O6" s="12" t="s">
        <v>26</v>
      </c>
      <c r="Q6" s="12" t="s">
        <v>27</v>
      </c>
      <c r="R6" s="12" t="s">
        <v>28</v>
      </c>
      <c r="S6" s="12" t="s">
        <v>29</v>
      </c>
      <c r="T6" s="12" t="s">
        <v>30</v>
      </c>
      <c r="U6" s="12" t="s">
        <v>31</v>
      </c>
      <c r="V6" s="12" t="s">
        <v>32</v>
      </c>
      <c r="W6" s="12" t="s">
        <v>33</v>
      </c>
      <c r="X6" s="12" t="s">
        <v>34</v>
      </c>
      <c r="Y6" s="12" t="s">
        <v>35</v>
      </c>
      <c r="Z6" s="12" t="s">
        <v>36</v>
      </c>
      <c r="AA6" s="12" t="s">
        <v>37</v>
      </c>
      <c r="AB6" s="12" t="s">
        <v>38</v>
      </c>
      <c r="AC6" s="12" t="s">
        <v>39</v>
      </c>
      <c r="AD6" s="12" t="s">
        <v>40</v>
      </c>
      <c r="AE6" s="12" t="s">
        <v>41</v>
      </c>
      <c r="AG6" s="12" t="s">
        <v>42</v>
      </c>
      <c r="AH6" s="12" t="s">
        <v>43</v>
      </c>
      <c r="AI6" s="12" t="s">
        <v>44</v>
      </c>
      <c r="AJ6" s="12" t="s">
        <v>45</v>
      </c>
      <c r="AK6" s="12" t="s">
        <v>46</v>
      </c>
      <c r="AL6" s="12" t="s">
        <v>47</v>
      </c>
      <c r="AN6" s="12" t="s">
        <v>48</v>
      </c>
      <c r="AO6" s="12" t="s">
        <v>49</v>
      </c>
      <c r="AP6" s="12" t="s">
        <v>50</v>
      </c>
      <c r="AR6" s="12" t="s">
        <v>51</v>
      </c>
      <c r="AS6" s="12" t="s">
        <v>52</v>
      </c>
      <c r="AT6" s="12" t="s">
        <v>53</v>
      </c>
      <c r="AV6" s="12" t="s">
        <v>51</v>
      </c>
      <c r="AW6" s="12" t="s">
        <v>52</v>
      </c>
      <c r="AX6" s="12" t="s">
        <v>53</v>
      </c>
      <c r="AZ6" s="12" t="s">
        <v>54</v>
      </c>
      <c r="BA6" s="12" t="s">
        <v>55</v>
      </c>
    </row>
    <row r="7" spans="2:53" ht="30" customHeight="1" x14ac:dyDescent="0.35">
      <c r="B7" s="10" t="s">
        <v>17</v>
      </c>
      <c r="C7" s="10">
        <v>2053</v>
      </c>
      <c r="D7" s="10">
        <v>938</v>
      </c>
      <c r="E7" s="10">
        <v>1112</v>
      </c>
      <c r="F7" s="10"/>
      <c r="G7" s="10">
        <v>192</v>
      </c>
      <c r="H7" s="10">
        <v>236</v>
      </c>
      <c r="I7" s="10">
        <v>325</v>
      </c>
      <c r="J7" s="10">
        <v>380</v>
      </c>
      <c r="K7" s="10">
        <v>348</v>
      </c>
      <c r="L7" s="10">
        <v>572</v>
      </c>
      <c r="M7" s="10"/>
      <c r="N7" s="10">
        <v>1161</v>
      </c>
      <c r="O7" s="10">
        <v>892</v>
      </c>
      <c r="P7" s="10"/>
      <c r="Q7" s="10">
        <v>175</v>
      </c>
      <c r="R7" s="10">
        <v>152</v>
      </c>
      <c r="S7" s="10">
        <v>180</v>
      </c>
      <c r="T7" s="10">
        <v>273</v>
      </c>
      <c r="U7" s="10">
        <v>217</v>
      </c>
      <c r="V7" s="10">
        <v>227</v>
      </c>
      <c r="W7" s="10">
        <v>175</v>
      </c>
      <c r="X7" s="10">
        <v>143</v>
      </c>
      <c r="Y7" s="10">
        <v>108</v>
      </c>
      <c r="Z7" s="10">
        <v>153</v>
      </c>
      <c r="AA7" s="10">
        <v>79</v>
      </c>
      <c r="AB7" s="10">
        <v>54</v>
      </c>
      <c r="AC7" s="10">
        <v>25</v>
      </c>
      <c r="AD7" s="10">
        <v>17</v>
      </c>
      <c r="AE7" s="10">
        <v>34</v>
      </c>
      <c r="AF7" s="10"/>
      <c r="AG7" s="10">
        <v>204</v>
      </c>
      <c r="AH7" s="10">
        <v>344</v>
      </c>
      <c r="AI7" s="10">
        <v>158</v>
      </c>
      <c r="AJ7" s="10">
        <v>186</v>
      </c>
      <c r="AK7" s="10">
        <v>197</v>
      </c>
      <c r="AL7" s="10">
        <v>511</v>
      </c>
      <c r="AM7" s="10"/>
      <c r="AN7" s="10">
        <v>571</v>
      </c>
      <c r="AO7" s="10">
        <v>447</v>
      </c>
      <c r="AP7" s="10">
        <v>778</v>
      </c>
      <c r="AQ7" s="10"/>
      <c r="AR7" s="10">
        <v>150</v>
      </c>
      <c r="AS7" s="10">
        <v>698</v>
      </c>
      <c r="AT7" s="10">
        <v>1093</v>
      </c>
      <c r="AU7" s="10"/>
      <c r="AV7" s="10">
        <v>166</v>
      </c>
      <c r="AW7" s="10">
        <v>999</v>
      </c>
      <c r="AX7" s="10">
        <v>770</v>
      </c>
      <c r="AY7" s="10"/>
      <c r="AZ7" s="10">
        <v>1177</v>
      </c>
      <c r="BA7" s="10">
        <v>876</v>
      </c>
    </row>
    <row r="8" spans="2:53" ht="30" customHeight="1" x14ac:dyDescent="0.35">
      <c r="B8" s="11" t="s">
        <v>18</v>
      </c>
      <c r="C8" s="11">
        <v>2053</v>
      </c>
      <c r="D8" s="11">
        <v>974</v>
      </c>
      <c r="E8" s="11">
        <v>1075</v>
      </c>
      <c r="F8" s="11"/>
      <c r="G8" s="11">
        <v>212</v>
      </c>
      <c r="H8" s="11">
        <v>302</v>
      </c>
      <c r="I8" s="11">
        <v>326</v>
      </c>
      <c r="J8" s="11">
        <v>348</v>
      </c>
      <c r="K8" s="11">
        <v>329</v>
      </c>
      <c r="L8" s="11">
        <v>535</v>
      </c>
      <c r="M8" s="11"/>
      <c r="N8" s="11">
        <v>815</v>
      </c>
      <c r="O8" s="11">
        <v>1238</v>
      </c>
      <c r="P8" s="11"/>
      <c r="Q8" s="11">
        <v>198</v>
      </c>
      <c r="R8" s="11">
        <v>168</v>
      </c>
      <c r="S8" s="11">
        <v>195</v>
      </c>
      <c r="T8" s="11">
        <v>305</v>
      </c>
      <c r="U8" s="11">
        <v>213</v>
      </c>
      <c r="V8" s="11">
        <v>216</v>
      </c>
      <c r="W8" s="11">
        <v>164</v>
      </c>
      <c r="X8" s="11">
        <v>141</v>
      </c>
      <c r="Y8" s="11">
        <v>99</v>
      </c>
      <c r="Z8" s="11">
        <v>138</v>
      </c>
      <c r="AA8" s="11">
        <v>69</v>
      </c>
      <c r="AB8" s="11">
        <v>45</v>
      </c>
      <c r="AC8" s="11">
        <v>22</v>
      </c>
      <c r="AD8" s="11">
        <v>15</v>
      </c>
      <c r="AE8" s="11">
        <v>27</v>
      </c>
      <c r="AF8" s="11"/>
      <c r="AG8" s="11">
        <v>192</v>
      </c>
      <c r="AH8" s="11">
        <v>330</v>
      </c>
      <c r="AI8" s="11">
        <v>179</v>
      </c>
      <c r="AJ8" s="11">
        <v>173</v>
      </c>
      <c r="AK8" s="11">
        <v>196</v>
      </c>
      <c r="AL8" s="11">
        <v>533</v>
      </c>
      <c r="AM8" s="11"/>
      <c r="AN8" s="11">
        <v>569</v>
      </c>
      <c r="AO8" s="11">
        <v>467</v>
      </c>
      <c r="AP8" s="11">
        <v>751</v>
      </c>
      <c r="AQ8" s="11"/>
      <c r="AR8" s="11">
        <v>162</v>
      </c>
      <c r="AS8" s="11">
        <v>689</v>
      </c>
      <c r="AT8" s="11">
        <v>1078</v>
      </c>
      <c r="AU8" s="11"/>
      <c r="AV8" s="11">
        <v>182</v>
      </c>
      <c r="AW8" s="11">
        <v>976</v>
      </c>
      <c r="AX8" s="11">
        <v>765</v>
      </c>
      <c r="AY8" s="11"/>
      <c r="AZ8" s="11">
        <v>1171</v>
      </c>
      <c r="BA8" s="11">
        <v>882</v>
      </c>
    </row>
    <row r="9" spans="2:53" x14ac:dyDescent="0.35">
      <c r="B9" s="18" t="s">
        <v>255</v>
      </c>
      <c r="C9" s="17">
        <v>0.178383689021229</v>
      </c>
      <c r="D9" s="17">
        <v>0.18524776824748199</v>
      </c>
      <c r="E9" s="17">
        <v>0.17081580041854899</v>
      </c>
      <c r="F9" s="17"/>
      <c r="G9" s="17">
        <v>0.19107783868817799</v>
      </c>
      <c r="H9" s="17">
        <v>0.18696160670621201</v>
      </c>
      <c r="I9" s="17">
        <v>0.20092669745154601</v>
      </c>
      <c r="J9" s="17">
        <v>0.19288498251585201</v>
      </c>
      <c r="K9" s="17">
        <v>0.12555369523295101</v>
      </c>
      <c r="L9" s="17">
        <v>0.177880107689942</v>
      </c>
      <c r="M9" s="17"/>
      <c r="N9" s="17">
        <v>0.21298741626857101</v>
      </c>
      <c r="O9" s="17">
        <v>0.15560336748199999</v>
      </c>
      <c r="P9" s="17"/>
      <c r="Q9" s="17">
        <v>0.17912293038718299</v>
      </c>
      <c r="R9" s="17">
        <v>0.17878424676799501</v>
      </c>
      <c r="S9" s="17">
        <v>0.16482045314619401</v>
      </c>
      <c r="T9" s="17">
        <v>0.14084137206387201</v>
      </c>
      <c r="U9" s="17">
        <v>0.21655545993435399</v>
      </c>
      <c r="V9" s="17">
        <v>0.176578493180086</v>
      </c>
      <c r="W9" s="17">
        <v>0.17296585380923099</v>
      </c>
      <c r="X9" s="17">
        <v>0.21959463295367301</v>
      </c>
      <c r="Y9" s="17">
        <v>0.15934414840018801</v>
      </c>
      <c r="Z9" s="17">
        <v>0.18437424604944</v>
      </c>
      <c r="AA9" s="17">
        <v>0.175612538991293</v>
      </c>
      <c r="AB9" s="17">
        <v>0.152940495085545</v>
      </c>
      <c r="AC9" s="17">
        <v>0.30383828708895999</v>
      </c>
      <c r="AD9" s="17">
        <v>0.262470844084082</v>
      </c>
      <c r="AE9" s="17">
        <v>0.30421184440106902</v>
      </c>
      <c r="AF9" s="17"/>
      <c r="AG9" s="17">
        <v>0.26528307858899802</v>
      </c>
      <c r="AH9" s="17">
        <v>9.5732560605476899E-2</v>
      </c>
      <c r="AI9" s="17">
        <v>0.33531740959012901</v>
      </c>
      <c r="AJ9" s="17">
        <v>0.25825700645184002</v>
      </c>
      <c r="AK9" s="17">
        <v>0.154075153183096</v>
      </c>
      <c r="AL9" s="17">
        <v>0.15406616467196499</v>
      </c>
      <c r="AM9" s="17"/>
      <c r="AN9" s="17">
        <v>0.29940547892450697</v>
      </c>
      <c r="AO9" s="17">
        <v>0.15754587110570001</v>
      </c>
      <c r="AP9" s="17">
        <v>0.135775458869205</v>
      </c>
      <c r="AQ9" s="17"/>
      <c r="AR9" s="17">
        <v>0.33743563940433002</v>
      </c>
      <c r="AS9" s="17">
        <v>0.21692450737892899</v>
      </c>
      <c r="AT9" s="17">
        <v>0.142328957402301</v>
      </c>
      <c r="AU9" s="17"/>
      <c r="AV9" s="17">
        <v>0.335890561758799</v>
      </c>
      <c r="AW9" s="17">
        <v>0.19403128022365701</v>
      </c>
      <c r="AX9" s="17">
        <v>0.13866477868951599</v>
      </c>
      <c r="AY9" s="17"/>
      <c r="AZ9" s="17">
        <v>0.213531426079238</v>
      </c>
      <c r="BA9" s="17">
        <v>0.13174715803565501</v>
      </c>
    </row>
    <row r="10" spans="2:53" x14ac:dyDescent="0.35">
      <c r="B10" s="18" t="s">
        <v>256</v>
      </c>
      <c r="C10" s="17">
        <v>0.41321096263298501</v>
      </c>
      <c r="D10" s="17">
        <v>0.38808763684213698</v>
      </c>
      <c r="E10" s="17">
        <v>0.43586061869789899</v>
      </c>
      <c r="F10" s="17"/>
      <c r="G10" s="17">
        <v>0.35266445903565702</v>
      </c>
      <c r="H10" s="17">
        <v>0.35089261444744901</v>
      </c>
      <c r="I10" s="17">
        <v>0.40573023248996898</v>
      </c>
      <c r="J10" s="17">
        <v>0.39065397151237102</v>
      </c>
      <c r="K10" s="17">
        <v>0.45349764261936198</v>
      </c>
      <c r="L10" s="17">
        <v>0.46682456559505597</v>
      </c>
      <c r="M10" s="17"/>
      <c r="N10" s="17">
        <v>0.41617075522383201</v>
      </c>
      <c r="O10" s="17">
        <v>0.41126247233230301</v>
      </c>
      <c r="P10" s="17"/>
      <c r="Q10" s="17">
        <v>0.321780041453119</v>
      </c>
      <c r="R10" s="17">
        <v>0.38355988840684602</v>
      </c>
      <c r="S10" s="17">
        <v>0.38346189468946101</v>
      </c>
      <c r="T10" s="17">
        <v>0.44610496354689799</v>
      </c>
      <c r="U10" s="17">
        <v>0.398176728173321</v>
      </c>
      <c r="V10" s="17">
        <v>0.46620691770556599</v>
      </c>
      <c r="W10" s="17">
        <v>0.45829674800676401</v>
      </c>
      <c r="X10" s="17">
        <v>0.35876269249932902</v>
      </c>
      <c r="Y10" s="17">
        <v>0.48571294968140899</v>
      </c>
      <c r="Z10" s="17">
        <v>0.44304460840765397</v>
      </c>
      <c r="AA10" s="17">
        <v>0.48870610284397398</v>
      </c>
      <c r="AB10" s="17">
        <v>0.39219148767008399</v>
      </c>
      <c r="AC10" s="17">
        <v>0.30073798331215801</v>
      </c>
      <c r="AD10" s="17">
        <v>0.48587977227365697</v>
      </c>
      <c r="AE10" s="17">
        <v>0.22786797144146501</v>
      </c>
      <c r="AF10" s="17"/>
      <c r="AG10" s="17">
        <v>0.52267477222116898</v>
      </c>
      <c r="AH10" s="17">
        <v>0.39461809297344602</v>
      </c>
      <c r="AI10" s="17">
        <v>0.39917293055918801</v>
      </c>
      <c r="AJ10" s="17">
        <v>0.50035386712832997</v>
      </c>
      <c r="AK10" s="17">
        <v>0.50290518893351699</v>
      </c>
      <c r="AL10" s="17">
        <v>0.35905232322559699</v>
      </c>
      <c r="AM10" s="17"/>
      <c r="AN10" s="17">
        <v>0.44920347370508501</v>
      </c>
      <c r="AO10" s="17">
        <v>0.40004038673093401</v>
      </c>
      <c r="AP10" s="17">
        <v>0.43252833209617197</v>
      </c>
      <c r="AQ10" s="17"/>
      <c r="AR10" s="17">
        <v>0.33565830053706402</v>
      </c>
      <c r="AS10" s="17">
        <v>0.49048730026162002</v>
      </c>
      <c r="AT10" s="17">
        <v>0.40487515945213998</v>
      </c>
      <c r="AU10" s="17"/>
      <c r="AV10" s="17">
        <v>0.41812361635543199</v>
      </c>
      <c r="AW10" s="17">
        <v>0.49629592445003201</v>
      </c>
      <c r="AX10" s="17">
        <v>0.347444218070391</v>
      </c>
      <c r="AY10" s="17"/>
      <c r="AZ10" s="17">
        <v>0.43582308481815502</v>
      </c>
      <c r="BA10" s="17">
        <v>0.383207581897611</v>
      </c>
    </row>
    <row r="11" spans="2:53" x14ac:dyDescent="0.35">
      <c r="B11" s="18" t="s">
        <v>257</v>
      </c>
      <c r="C11" s="17">
        <v>0.21651930230105501</v>
      </c>
      <c r="D11" s="17">
        <v>0.22564647187930001</v>
      </c>
      <c r="E11" s="17">
        <v>0.20902468494934801</v>
      </c>
      <c r="F11" s="17"/>
      <c r="G11" s="17">
        <v>0.271975628723442</v>
      </c>
      <c r="H11" s="17">
        <v>0.24228181035969701</v>
      </c>
      <c r="I11" s="17">
        <v>0.19964120046904801</v>
      </c>
      <c r="J11" s="17">
        <v>0.19913515381170799</v>
      </c>
      <c r="K11" s="17">
        <v>0.227233323025432</v>
      </c>
      <c r="L11" s="17">
        <v>0.19498407334562701</v>
      </c>
      <c r="M11" s="17"/>
      <c r="N11" s="17">
        <v>0.187940604215109</v>
      </c>
      <c r="O11" s="17">
        <v>0.235333227370945</v>
      </c>
      <c r="P11" s="17"/>
      <c r="Q11" s="17">
        <v>0.24174482285364099</v>
      </c>
      <c r="R11" s="17">
        <v>0.25357770742969099</v>
      </c>
      <c r="S11" s="17">
        <v>0.19517353965644399</v>
      </c>
      <c r="T11" s="17">
        <v>0.27320766150095999</v>
      </c>
      <c r="U11" s="17">
        <v>0.19243995886292001</v>
      </c>
      <c r="V11" s="17">
        <v>0.185559540545681</v>
      </c>
      <c r="W11" s="17">
        <v>0.15626438016456801</v>
      </c>
      <c r="X11" s="17">
        <v>0.21593161202438901</v>
      </c>
      <c r="Y11" s="17">
        <v>0.17334285783384901</v>
      </c>
      <c r="Z11" s="17">
        <v>0.226120750110858</v>
      </c>
      <c r="AA11" s="17">
        <v>0.13767142707741001</v>
      </c>
      <c r="AB11" s="17">
        <v>0.224427790361481</v>
      </c>
      <c r="AC11" s="17">
        <v>0.33935834032843598</v>
      </c>
      <c r="AD11" s="17">
        <v>0.21292369489455301</v>
      </c>
      <c r="AE11" s="17">
        <v>0.31829754039007602</v>
      </c>
      <c r="AF11" s="17"/>
      <c r="AG11" s="17">
        <v>0.15942006148048499</v>
      </c>
      <c r="AH11" s="17">
        <v>0.263899112129656</v>
      </c>
      <c r="AI11" s="17">
        <v>0.18459070065015301</v>
      </c>
      <c r="AJ11" s="17">
        <v>0.13632888340284199</v>
      </c>
      <c r="AK11" s="17">
        <v>0.21071360777230499</v>
      </c>
      <c r="AL11" s="17">
        <v>0.23656397416383099</v>
      </c>
      <c r="AM11" s="17"/>
      <c r="AN11" s="17">
        <v>0.15701443898886799</v>
      </c>
      <c r="AO11" s="17">
        <v>0.25838307952483902</v>
      </c>
      <c r="AP11" s="17">
        <v>0.21809087928035401</v>
      </c>
      <c r="AQ11" s="17"/>
      <c r="AR11" s="17">
        <v>0.22275506982806301</v>
      </c>
      <c r="AS11" s="17">
        <v>0.199294788397157</v>
      </c>
      <c r="AT11" s="17">
        <v>0.22037188072870201</v>
      </c>
      <c r="AU11" s="17"/>
      <c r="AV11" s="17">
        <v>0.16438686475286701</v>
      </c>
      <c r="AW11" s="17">
        <v>0.19293461514336599</v>
      </c>
      <c r="AX11" s="17">
        <v>0.246033175759271</v>
      </c>
      <c r="AY11" s="17"/>
      <c r="AZ11" s="17">
        <v>0.200842508670835</v>
      </c>
      <c r="BA11" s="17">
        <v>0.23732039315602399</v>
      </c>
    </row>
    <row r="12" spans="2:53" x14ac:dyDescent="0.35">
      <c r="B12" s="18" t="s">
        <v>258</v>
      </c>
      <c r="C12" s="17">
        <v>5.9888431176815297E-2</v>
      </c>
      <c r="D12" s="17">
        <v>7.9137378914048595E-2</v>
      </c>
      <c r="E12" s="17">
        <v>4.26637588137447E-2</v>
      </c>
      <c r="F12" s="17"/>
      <c r="G12" s="17">
        <v>5.9593004781268097E-2</v>
      </c>
      <c r="H12" s="17">
        <v>8.3191427284943095E-2</v>
      </c>
      <c r="I12" s="17">
        <v>5.5282177601314E-2</v>
      </c>
      <c r="J12" s="17">
        <v>5.3712142917320502E-2</v>
      </c>
      <c r="K12" s="17">
        <v>6.2341953043751397E-2</v>
      </c>
      <c r="L12" s="17">
        <v>5.2159894501339697E-2</v>
      </c>
      <c r="M12" s="17"/>
      <c r="N12" s="17">
        <v>6.2622639268988506E-2</v>
      </c>
      <c r="O12" s="17">
        <v>5.80884476360349E-2</v>
      </c>
      <c r="P12" s="17"/>
      <c r="Q12" s="17">
        <v>4.1243248813078802E-2</v>
      </c>
      <c r="R12" s="17">
        <v>2.2530117198465802E-2</v>
      </c>
      <c r="S12" s="17">
        <v>7.5010316601129196E-2</v>
      </c>
      <c r="T12" s="17">
        <v>5.5167133446380197E-2</v>
      </c>
      <c r="U12" s="17">
        <v>5.3402924162075503E-2</v>
      </c>
      <c r="V12" s="17">
        <v>3.9334800699364403E-2</v>
      </c>
      <c r="W12" s="17">
        <v>8.8882770186280394E-2</v>
      </c>
      <c r="X12" s="17">
        <v>9.7255675630130101E-2</v>
      </c>
      <c r="Y12" s="17">
        <v>7.8618265597666201E-2</v>
      </c>
      <c r="Z12" s="17">
        <v>6.6834674828564297E-2</v>
      </c>
      <c r="AA12" s="17">
        <v>4.2594859531018797E-2</v>
      </c>
      <c r="AB12" s="17">
        <v>0.156119669007005</v>
      </c>
      <c r="AC12" s="17">
        <v>5.6065389270446103E-2</v>
      </c>
      <c r="AD12" s="17">
        <v>0</v>
      </c>
      <c r="AE12" s="17">
        <v>4.5148684129568899E-2</v>
      </c>
      <c r="AF12" s="17"/>
      <c r="AG12" s="17">
        <v>2.12725566821804E-2</v>
      </c>
      <c r="AH12" s="17">
        <v>9.6348650608974795E-2</v>
      </c>
      <c r="AI12" s="17">
        <v>3.6328642674280501E-2</v>
      </c>
      <c r="AJ12" s="17">
        <v>3.4525369206494697E-2</v>
      </c>
      <c r="AK12" s="17">
        <v>5.3719726331097097E-2</v>
      </c>
      <c r="AL12" s="17">
        <v>5.8306522314366498E-2</v>
      </c>
      <c r="AM12" s="17"/>
      <c r="AN12" s="17">
        <v>3.0889530070041998E-2</v>
      </c>
      <c r="AO12" s="17">
        <v>5.8357740528892602E-2</v>
      </c>
      <c r="AP12" s="17">
        <v>8.7498153575771204E-2</v>
      </c>
      <c r="AQ12" s="17"/>
      <c r="AR12" s="17">
        <v>5.0829267140090298E-2</v>
      </c>
      <c r="AS12" s="17">
        <v>4.1800557807039E-2</v>
      </c>
      <c r="AT12" s="17">
        <v>7.6899924092398195E-2</v>
      </c>
      <c r="AU12" s="17"/>
      <c r="AV12" s="17">
        <v>4.9111139107128297E-2</v>
      </c>
      <c r="AW12" s="17">
        <v>4.9699633515789203E-2</v>
      </c>
      <c r="AX12" s="17">
        <v>8.26493666501672E-2</v>
      </c>
      <c r="AY12" s="17"/>
      <c r="AZ12" s="17">
        <v>5.9702011107837197E-2</v>
      </c>
      <c r="BA12" s="17">
        <v>6.0135786655459003E-2</v>
      </c>
    </row>
    <row r="13" spans="2:53" x14ac:dyDescent="0.35">
      <c r="B13" s="18" t="s">
        <v>259</v>
      </c>
      <c r="C13" s="17">
        <v>4.9047051465463697E-2</v>
      </c>
      <c r="D13" s="17">
        <v>6.3424213048536196E-2</v>
      </c>
      <c r="E13" s="17">
        <v>3.61972677665372E-2</v>
      </c>
      <c r="F13" s="17"/>
      <c r="G13" s="17">
        <v>2.0309273474965799E-2</v>
      </c>
      <c r="H13" s="17">
        <v>3.6563531064553498E-2</v>
      </c>
      <c r="I13" s="17">
        <v>6.7517692218011599E-2</v>
      </c>
      <c r="J13" s="17">
        <v>6.2024293796918199E-2</v>
      </c>
      <c r="K13" s="17">
        <v>4.4974945863998902E-2</v>
      </c>
      <c r="L13" s="17">
        <v>5.0308011924902502E-2</v>
      </c>
      <c r="M13" s="17"/>
      <c r="N13" s="17">
        <v>4.9007677974247599E-2</v>
      </c>
      <c r="O13" s="17">
        <v>4.9072971817442398E-2</v>
      </c>
      <c r="P13" s="17"/>
      <c r="Q13" s="17">
        <v>4.8812884349015102E-2</v>
      </c>
      <c r="R13" s="17">
        <v>4.6291754137998999E-2</v>
      </c>
      <c r="S13" s="17">
        <v>7.7981505397800396E-2</v>
      </c>
      <c r="T13" s="17">
        <v>1.06437423101853E-2</v>
      </c>
      <c r="U13" s="17">
        <v>7.28926166733085E-2</v>
      </c>
      <c r="V13" s="17">
        <v>4.21317531173237E-2</v>
      </c>
      <c r="W13" s="17">
        <v>5.8603805109535001E-2</v>
      </c>
      <c r="X13" s="17">
        <v>3.5332907796774303E-2</v>
      </c>
      <c r="Y13" s="17">
        <v>4.8249110421516903E-2</v>
      </c>
      <c r="Z13" s="17">
        <v>5.8756343638141501E-2</v>
      </c>
      <c r="AA13" s="17">
        <v>9.8186564025032397E-2</v>
      </c>
      <c r="AB13" s="17">
        <v>5.3939370230354403E-2</v>
      </c>
      <c r="AC13" s="17">
        <v>0</v>
      </c>
      <c r="AD13" s="17">
        <v>0</v>
      </c>
      <c r="AE13" s="17">
        <v>0.104473959637821</v>
      </c>
      <c r="AF13" s="17"/>
      <c r="AG13" s="17">
        <v>9.8362757065405901E-3</v>
      </c>
      <c r="AH13" s="17">
        <v>0.103628865699935</v>
      </c>
      <c r="AI13" s="17">
        <v>1.13428109607435E-2</v>
      </c>
      <c r="AJ13" s="17">
        <v>9.4824830554145808E-3</v>
      </c>
      <c r="AK13" s="17">
        <v>2.8121715650025299E-2</v>
      </c>
      <c r="AL13" s="17">
        <v>6.5718849609558705E-2</v>
      </c>
      <c r="AM13" s="17"/>
      <c r="AN13" s="17">
        <v>1.5013381190093E-2</v>
      </c>
      <c r="AO13" s="17">
        <v>3.7001214389317798E-2</v>
      </c>
      <c r="AP13" s="17">
        <v>8.1915709393297204E-2</v>
      </c>
      <c r="AQ13" s="17"/>
      <c r="AR13" s="17">
        <v>3.8371898788243798E-2</v>
      </c>
      <c r="AS13" s="17">
        <v>1.9452466463402599E-2</v>
      </c>
      <c r="AT13" s="17">
        <v>7.2722062856657693E-2</v>
      </c>
      <c r="AU13" s="17"/>
      <c r="AV13" s="17">
        <v>2.3287548434709399E-2</v>
      </c>
      <c r="AW13" s="17">
        <v>2.4576234879353599E-2</v>
      </c>
      <c r="AX13" s="17">
        <v>9.3141558047824105E-2</v>
      </c>
      <c r="AY13" s="17"/>
      <c r="AZ13" s="17">
        <v>4.8115307661761302E-2</v>
      </c>
      <c r="BA13" s="17">
        <v>5.0283355774337603E-2</v>
      </c>
    </row>
    <row r="14" spans="2:53" x14ac:dyDescent="0.35">
      <c r="B14" s="18" t="s">
        <v>260</v>
      </c>
      <c r="C14" s="17">
        <v>1.9152430033934E-2</v>
      </c>
      <c r="D14" s="17">
        <v>8.0533848548239896E-3</v>
      </c>
      <c r="E14" s="17">
        <v>2.9276239095561998E-2</v>
      </c>
      <c r="F14" s="17"/>
      <c r="G14" s="17">
        <v>3.8835414607316598E-2</v>
      </c>
      <c r="H14" s="17">
        <v>3.9402866814155502E-2</v>
      </c>
      <c r="I14" s="17">
        <v>2.1166858710723799E-2</v>
      </c>
      <c r="J14" s="17">
        <v>1.29042668166709E-2</v>
      </c>
      <c r="K14" s="17">
        <v>1.21132150628936E-2</v>
      </c>
      <c r="L14" s="17">
        <v>7.0938858126454001E-3</v>
      </c>
      <c r="M14" s="17"/>
      <c r="N14" s="17">
        <v>1.3225293025571599E-2</v>
      </c>
      <c r="O14" s="17">
        <v>2.3054382152919502E-2</v>
      </c>
      <c r="P14" s="17"/>
      <c r="Q14" s="17">
        <v>4.7394478123976298E-2</v>
      </c>
      <c r="R14" s="17">
        <v>2.7493694908969201E-2</v>
      </c>
      <c r="S14" s="17">
        <v>4.83664895811316E-2</v>
      </c>
      <c r="T14" s="17">
        <v>1.7803255991095002E-2</v>
      </c>
      <c r="U14" s="17">
        <v>8.4545783036610502E-3</v>
      </c>
      <c r="V14" s="17">
        <v>1.9037408540298201E-2</v>
      </c>
      <c r="W14" s="17">
        <v>4.22472525494994E-3</v>
      </c>
      <c r="X14" s="17">
        <v>4.3455052407819703E-3</v>
      </c>
      <c r="Y14" s="17">
        <v>1.53388855325036E-2</v>
      </c>
      <c r="Z14" s="17">
        <v>5.9024984093901996E-3</v>
      </c>
      <c r="AA14" s="17">
        <v>1.29259803748672E-2</v>
      </c>
      <c r="AB14" s="17">
        <v>0</v>
      </c>
      <c r="AC14" s="17">
        <v>0</v>
      </c>
      <c r="AD14" s="17">
        <v>0</v>
      </c>
      <c r="AE14" s="17">
        <v>0</v>
      </c>
      <c r="AF14" s="17"/>
      <c r="AG14" s="17">
        <v>0</v>
      </c>
      <c r="AH14" s="17">
        <v>7.7365572890134302E-3</v>
      </c>
      <c r="AI14" s="17">
        <v>1.33235080045326E-2</v>
      </c>
      <c r="AJ14" s="17">
        <v>1.9609102434843598E-2</v>
      </c>
      <c r="AK14" s="17">
        <v>2.7082414254373299E-2</v>
      </c>
      <c r="AL14" s="17">
        <v>3.4363549890092299E-2</v>
      </c>
      <c r="AM14" s="17"/>
      <c r="AN14" s="17">
        <v>1.28253543264789E-2</v>
      </c>
      <c r="AO14" s="17">
        <v>2.9727186350484901E-2</v>
      </c>
      <c r="AP14" s="17">
        <v>1.0790462344975301E-2</v>
      </c>
      <c r="AQ14" s="17"/>
      <c r="AR14" s="17">
        <v>0</v>
      </c>
      <c r="AS14" s="17">
        <v>6.8043394100920701E-3</v>
      </c>
      <c r="AT14" s="17">
        <v>2.3667890854676299E-2</v>
      </c>
      <c r="AU14" s="17"/>
      <c r="AV14" s="17">
        <v>0</v>
      </c>
      <c r="AW14" s="17">
        <v>1.23219416998089E-2</v>
      </c>
      <c r="AX14" s="17">
        <v>2.6185932125214001E-2</v>
      </c>
      <c r="AY14" s="17"/>
      <c r="AZ14" s="17">
        <v>9.7736394187544692E-3</v>
      </c>
      <c r="BA14" s="17">
        <v>3.1596880110766799E-2</v>
      </c>
    </row>
    <row r="15" spans="2:53" x14ac:dyDescent="0.35">
      <c r="B15" s="18" t="s">
        <v>261</v>
      </c>
      <c r="C15" s="19">
        <v>6.3798133368517695E-2</v>
      </c>
      <c r="D15" s="19">
        <v>5.0403146213672499E-2</v>
      </c>
      <c r="E15" s="19">
        <v>7.6161630258360799E-2</v>
      </c>
      <c r="F15" s="19"/>
      <c r="G15" s="19">
        <v>6.5544380689171899E-2</v>
      </c>
      <c r="H15" s="19">
        <v>6.07061433229905E-2</v>
      </c>
      <c r="I15" s="19">
        <v>4.9735141059386603E-2</v>
      </c>
      <c r="J15" s="19">
        <v>8.8685188629158904E-2</v>
      </c>
      <c r="K15" s="19">
        <v>7.4285225151611206E-2</v>
      </c>
      <c r="L15" s="19">
        <v>5.07494611304877E-2</v>
      </c>
      <c r="M15" s="19"/>
      <c r="N15" s="19">
        <v>5.8045614023680997E-2</v>
      </c>
      <c r="O15" s="19">
        <v>6.7585131208355395E-2</v>
      </c>
      <c r="P15" s="19"/>
      <c r="Q15" s="19">
        <v>0.119901594019988</v>
      </c>
      <c r="R15" s="19">
        <v>8.7762591150034194E-2</v>
      </c>
      <c r="S15" s="19">
        <v>5.5185800927839902E-2</v>
      </c>
      <c r="T15" s="19">
        <v>5.62318711406102E-2</v>
      </c>
      <c r="U15" s="19">
        <v>5.8077733890360202E-2</v>
      </c>
      <c r="V15" s="19">
        <v>7.11510862116808E-2</v>
      </c>
      <c r="W15" s="19">
        <v>6.0761717468671497E-2</v>
      </c>
      <c r="X15" s="19">
        <v>6.8776973854923096E-2</v>
      </c>
      <c r="Y15" s="19">
        <v>3.9393782532866503E-2</v>
      </c>
      <c r="Z15" s="19">
        <v>1.49668785559524E-2</v>
      </c>
      <c r="AA15" s="19">
        <v>4.4302527156404203E-2</v>
      </c>
      <c r="AB15" s="19">
        <v>2.03811876455307E-2</v>
      </c>
      <c r="AC15" s="19">
        <v>0</v>
      </c>
      <c r="AD15" s="19">
        <v>3.8725688747707099E-2</v>
      </c>
      <c r="AE15" s="19">
        <v>0</v>
      </c>
      <c r="AF15" s="19"/>
      <c r="AG15" s="19">
        <v>2.1513255320626201E-2</v>
      </c>
      <c r="AH15" s="19">
        <v>3.8036160693496898E-2</v>
      </c>
      <c r="AI15" s="19">
        <v>1.9923997560972798E-2</v>
      </c>
      <c r="AJ15" s="19">
        <v>4.1443288320234598E-2</v>
      </c>
      <c r="AK15" s="19">
        <v>2.3382193875585999E-2</v>
      </c>
      <c r="AL15" s="19">
        <v>9.1928616124589399E-2</v>
      </c>
      <c r="AM15" s="19"/>
      <c r="AN15" s="19">
        <v>3.5648342794926402E-2</v>
      </c>
      <c r="AO15" s="19">
        <v>5.8944521369832199E-2</v>
      </c>
      <c r="AP15" s="19">
        <v>3.3401004440226201E-2</v>
      </c>
      <c r="AQ15" s="19"/>
      <c r="AR15" s="19">
        <v>1.4949824302208601E-2</v>
      </c>
      <c r="AS15" s="19">
        <v>2.5236040281760901E-2</v>
      </c>
      <c r="AT15" s="19">
        <v>5.9134124613125699E-2</v>
      </c>
      <c r="AU15" s="19"/>
      <c r="AV15" s="19">
        <v>9.2002695910637002E-3</v>
      </c>
      <c r="AW15" s="19">
        <v>3.0140370087993501E-2</v>
      </c>
      <c r="AX15" s="19">
        <v>6.5880970657616805E-2</v>
      </c>
      <c r="AY15" s="19"/>
      <c r="AZ15" s="19">
        <v>3.2212022243419597E-2</v>
      </c>
      <c r="BA15" s="19">
        <v>0.10570884437014599</v>
      </c>
    </row>
    <row r="16" spans="2:53" x14ac:dyDescent="0.35">
      <c r="B16" s="16"/>
    </row>
    <row r="17" spans="2:2" x14ac:dyDescent="0.35">
      <c r="B17" t="s">
        <v>87</v>
      </c>
    </row>
    <row r="18" spans="2:2" x14ac:dyDescent="0.35">
      <c r="B18" t="s">
        <v>88</v>
      </c>
    </row>
    <row r="20" spans="2:2" x14ac:dyDescent="0.35">
      <c r="B20" s="8" t="str">
        <f>HYPERLINK("#'Contents'!A1", "Return to Contents")</f>
        <v>Return to Contents</v>
      </c>
    </row>
  </sheetData>
  <mergeCells count="10">
    <mergeCell ref="AN5:AP5"/>
    <mergeCell ref="AR5:AT5"/>
    <mergeCell ref="AV5:AX5"/>
    <mergeCell ref="AZ5:BA5"/>
    <mergeCell ref="D2:AT2"/>
    <mergeCell ref="D5:E5"/>
    <mergeCell ref="G5:L5"/>
    <mergeCell ref="N5:O5"/>
    <mergeCell ref="Q5:AE5"/>
    <mergeCell ref="AG5:AL5"/>
  </mergeCells>
  <pageMargins left="0.7" right="0.7" top="0.75" bottom="0.75" header="0.3" footer="0.3"/>
  <pageSetup paperSize="9" orientation="portrait" horizontalDpi="300" verticalDpi="300"/>
  <drawing r:id="rId1"/>
</worksheet>
</file>

<file path=xl/worksheets/sheet6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C00-000000000000}">
  <dimension ref="B2:BA20"/>
  <sheetViews>
    <sheetView showGridLines="0" workbookViewId="0">
      <pane xSplit="2" topLeftCell="C1" activePane="topRight" state="frozen"/>
      <selection activeCell="B19" sqref="B19"/>
      <selection pane="topRight" activeCell="AB12" sqref="AB12"/>
    </sheetView>
  </sheetViews>
  <sheetFormatPr defaultColWidth="11.54296875" defaultRowHeight="14.5" x14ac:dyDescent="0.35"/>
  <cols>
    <col min="2" max="2" width="25.6328125" customWidth="1"/>
    <col min="3" max="5" width="10.6328125" customWidth="1"/>
    <col min="6" max="6" width="2.1796875" customWidth="1"/>
    <col min="7" max="12" width="10.6328125" customWidth="1"/>
    <col min="13" max="13" width="2.1796875" customWidth="1"/>
    <col min="14" max="15" width="10.6328125" customWidth="1"/>
    <col min="16" max="16" width="2.1796875" customWidth="1"/>
    <col min="17" max="31" width="10.6328125" customWidth="1"/>
    <col min="32" max="32" width="2.1796875" customWidth="1"/>
    <col min="33" max="38" width="10.6328125" customWidth="1"/>
    <col min="39" max="39" width="2.1796875" customWidth="1"/>
    <col min="40" max="42" width="10.6328125" customWidth="1"/>
    <col min="43" max="43" width="2.1796875" customWidth="1"/>
    <col min="44" max="46" width="10.6328125" customWidth="1"/>
    <col min="47" max="47" width="2.1796875" customWidth="1"/>
    <col min="48" max="50" width="10.6328125" customWidth="1"/>
    <col min="51" max="51" width="2.1796875" customWidth="1"/>
    <col min="52" max="53" width="10.6328125" customWidth="1"/>
    <col min="54" max="54" width="2.1796875" customWidth="1"/>
  </cols>
  <sheetData>
    <row r="2" spans="2:53" ht="40" customHeight="1" x14ac:dyDescent="0.35">
      <c r="D2" s="28" t="s">
        <v>264</v>
      </c>
      <c r="E2" s="24"/>
      <c r="F2" s="24"/>
      <c r="G2" s="24"/>
      <c r="H2" s="24"/>
      <c r="I2" s="24"/>
      <c r="J2" s="24"/>
      <c r="K2" s="24"/>
      <c r="L2" s="24"/>
      <c r="M2" s="24"/>
      <c r="N2" s="24"/>
      <c r="O2" s="24"/>
      <c r="P2" s="24"/>
      <c r="Q2" s="24"/>
      <c r="R2" s="24"/>
      <c r="S2" s="24"/>
      <c r="T2" s="24"/>
      <c r="U2" s="24"/>
      <c r="V2" s="24"/>
      <c r="W2" s="24"/>
      <c r="X2" s="24"/>
      <c r="Y2" s="24"/>
      <c r="Z2" s="24"/>
      <c r="AA2" s="24"/>
      <c r="AB2" s="24"/>
      <c r="AC2" s="24"/>
      <c r="AD2" s="24"/>
      <c r="AE2" s="24"/>
      <c r="AF2" s="24"/>
      <c r="AG2" s="24"/>
      <c r="AH2" s="24"/>
      <c r="AI2" s="24"/>
      <c r="AJ2" s="24"/>
      <c r="AK2" s="24"/>
      <c r="AL2" s="24"/>
      <c r="AM2" s="24"/>
      <c r="AN2" s="24"/>
      <c r="AO2" s="24"/>
      <c r="AP2" s="24"/>
      <c r="AQ2" s="24"/>
      <c r="AR2" s="24"/>
      <c r="AS2" s="24"/>
      <c r="AT2" s="24"/>
    </row>
    <row r="5" spans="2:53" ht="30" customHeight="1" x14ac:dyDescent="0.35">
      <c r="B5" s="15"/>
      <c r="C5" s="15"/>
      <c r="D5" s="27" t="s">
        <v>56</v>
      </c>
      <c r="E5" s="27"/>
      <c r="F5" s="15"/>
      <c r="G5" s="27" t="s">
        <v>57</v>
      </c>
      <c r="H5" s="27"/>
      <c r="I5" s="27"/>
      <c r="J5" s="27"/>
      <c r="K5" s="27"/>
      <c r="L5" s="27"/>
      <c r="M5" s="15"/>
      <c r="N5" s="27" t="s">
        <v>58</v>
      </c>
      <c r="O5" s="27"/>
      <c r="P5" s="15"/>
      <c r="Q5" s="27" t="s">
        <v>59</v>
      </c>
      <c r="R5" s="27"/>
      <c r="S5" s="27"/>
      <c r="T5" s="27"/>
      <c r="U5" s="27"/>
      <c r="V5" s="27"/>
      <c r="W5" s="27"/>
      <c r="X5" s="27"/>
      <c r="Y5" s="27"/>
      <c r="Z5" s="27"/>
      <c r="AA5" s="27"/>
      <c r="AB5" s="27"/>
      <c r="AC5" s="27"/>
      <c r="AD5" s="27"/>
      <c r="AE5" s="27"/>
      <c r="AF5" s="15"/>
      <c r="AG5" s="27" t="s">
        <v>60</v>
      </c>
      <c r="AH5" s="27"/>
      <c r="AI5" s="27"/>
      <c r="AJ5" s="27"/>
      <c r="AK5" s="27"/>
      <c r="AL5" s="27"/>
      <c r="AM5" s="15"/>
      <c r="AN5" s="27" t="s">
        <v>61</v>
      </c>
      <c r="AO5" s="27"/>
      <c r="AP5" s="27"/>
      <c r="AQ5" s="15"/>
      <c r="AR5" s="27" t="s">
        <v>62</v>
      </c>
      <c r="AS5" s="27"/>
      <c r="AT5" s="27"/>
      <c r="AU5" s="15"/>
      <c r="AV5" s="27" t="s">
        <v>63</v>
      </c>
      <c r="AW5" s="27"/>
      <c r="AX5" s="27"/>
      <c r="AY5" s="15"/>
      <c r="AZ5" s="27" t="s">
        <v>64</v>
      </c>
      <c r="BA5" s="27"/>
    </row>
    <row r="6" spans="2:53" ht="33" customHeight="1" x14ac:dyDescent="0.35">
      <c r="B6" t="s">
        <v>13</v>
      </c>
      <c r="C6" s="9" t="s">
        <v>14</v>
      </c>
      <c r="D6" s="12" t="s">
        <v>15</v>
      </c>
      <c r="E6" s="12" t="s">
        <v>16</v>
      </c>
      <c r="G6" s="12" t="s">
        <v>19</v>
      </c>
      <c r="H6" s="12" t="s">
        <v>20</v>
      </c>
      <c r="I6" s="12" t="s">
        <v>21</v>
      </c>
      <c r="J6" s="12" t="s">
        <v>22</v>
      </c>
      <c r="K6" s="12" t="s">
        <v>23</v>
      </c>
      <c r="L6" s="12" t="s">
        <v>24</v>
      </c>
      <c r="N6" s="12" t="s">
        <v>25</v>
      </c>
      <c r="O6" s="12" t="s">
        <v>26</v>
      </c>
      <c r="Q6" s="12" t="s">
        <v>27</v>
      </c>
      <c r="R6" s="12" t="s">
        <v>28</v>
      </c>
      <c r="S6" s="12" t="s">
        <v>29</v>
      </c>
      <c r="T6" s="12" t="s">
        <v>30</v>
      </c>
      <c r="U6" s="12" t="s">
        <v>31</v>
      </c>
      <c r="V6" s="12" t="s">
        <v>32</v>
      </c>
      <c r="W6" s="12" t="s">
        <v>33</v>
      </c>
      <c r="X6" s="12" t="s">
        <v>34</v>
      </c>
      <c r="Y6" s="12" t="s">
        <v>35</v>
      </c>
      <c r="Z6" s="12" t="s">
        <v>36</v>
      </c>
      <c r="AA6" s="12" t="s">
        <v>37</v>
      </c>
      <c r="AB6" s="12" t="s">
        <v>38</v>
      </c>
      <c r="AC6" s="12" t="s">
        <v>39</v>
      </c>
      <c r="AD6" s="12" t="s">
        <v>40</v>
      </c>
      <c r="AE6" s="12" t="s">
        <v>41</v>
      </c>
      <c r="AG6" s="12" t="s">
        <v>42</v>
      </c>
      <c r="AH6" s="12" t="s">
        <v>43</v>
      </c>
      <c r="AI6" s="12" t="s">
        <v>44</v>
      </c>
      <c r="AJ6" s="12" t="s">
        <v>45</v>
      </c>
      <c r="AK6" s="12" t="s">
        <v>46</v>
      </c>
      <c r="AL6" s="12" t="s">
        <v>47</v>
      </c>
      <c r="AN6" s="12" t="s">
        <v>48</v>
      </c>
      <c r="AO6" s="12" t="s">
        <v>49</v>
      </c>
      <c r="AP6" s="12" t="s">
        <v>50</v>
      </c>
      <c r="AR6" s="12" t="s">
        <v>51</v>
      </c>
      <c r="AS6" s="12" t="s">
        <v>52</v>
      </c>
      <c r="AT6" s="12" t="s">
        <v>53</v>
      </c>
      <c r="AV6" s="12" t="s">
        <v>51</v>
      </c>
      <c r="AW6" s="12" t="s">
        <v>52</v>
      </c>
      <c r="AX6" s="12" t="s">
        <v>53</v>
      </c>
      <c r="AZ6" s="12" t="s">
        <v>54</v>
      </c>
      <c r="BA6" s="12" t="s">
        <v>55</v>
      </c>
    </row>
    <row r="7" spans="2:53" ht="30" customHeight="1" x14ac:dyDescent="0.35">
      <c r="B7" s="10" t="s">
        <v>17</v>
      </c>
      <c r="C7" s="10">
        <v>2053</v>
      </c>
      <c r="D7" s="10">
        <v>938</v>
      </c>
      <c r="E7" s="10">
        <v>1112</v>
      </c>
      <c r="F7" s="10"/>
      <c r="G7" s="10">
        <v>192</v>
      </c>
      <c r="H7" s="10">
        <v>236</v>
      </c>
      <c r="I7" s="10">
        <v>325</v>
      </c>
      <c r="J7" s="10">
        <v>380</v>
      </c>
      <c r="K7" s="10">
        <v>348</v>
      </c>
      <c r="L7" s="10">
        <v>572</v>
      </c>
      <c r="M7" s="10"/>
      <c r="N7" s="10">
        <v>1161</v>
      </c>
      <c r="O7" s="10">
        <v>892</v>
      </c>
      <c r="P7" s="10"/>
      <c r="Q7" s="10">
        <v>175</v>
      </c>
      <c r="R7" s="10">
        <v>152</v>
      </c>
      <c r="S7" s="10">
        <v>180</v>
      </c>
      <c r="T7" s="10">
        <v>273</v>
      </c>
      <c r="U7" s="10">
        <v>217</v>
      </c>
      <c r="V7" s="10">
        <v>227</v>
      </c>
      <c r="W7" s="10">
        <v>175</v>
      </c>
      <c r="X7" s="10">
        <v>143</v>
      </c>
      <c r="Y7" s="10">
        <v>108</v>
      </c>
      <c r="Z7" s="10">
        <v>153</v>
      </c>
      <c r="AA7" s="10">
        <v>79</v>
      </c>
      <c r="AB7" s="10">
        <v>54</v>
      </c>
      <c r="AC7" s="10">
        <v>25</v>
      </c>
      <c r="AD7" s="10">
        <v>17</v>
      </c>
      <c r="AE7" s="10">
        <v>34</v>
      </c>
      <c r="AF7" s="10"/>
      <c r="AG7" s="10">
        <v>204</v>
      </c>
      <c r="AH7" s="10">
        <v>344</v>
      </c>
      <c r="AI7" s="10">
        <v>158</v>
      </c>
      <c r="AJ7" s="10">
        <v>186</v>
      </c>
      <c r="AK7" s="10">
        <v>197</v>
      </c>
      <c r="AL7" s="10">
        <v>511</v>
      </c>
      <c r="AM7" s="10"/>
      <c r="AN7" s="10">
        <v>571</v>
      </c>
      <c r="AO7" s="10">
        <v>447</v>
      </c>
      <c r="AP7" s="10">
        <v>778</v>
      </c>
      <c r="AQ7" s="10"/>
      <c r="AR7" s="10">
        <v>150</v>
      </c>
      <c r="AS7" s="10">
        <v>698</v>
      </c>
      <c r="AT7" s="10">
        <v>1093</v>
      </c>
      <c r="AU7" s="10"/>
      <c r="AV7" s="10">
        <v>166</v>
      </c>
      <c r="AW7" s="10">
        <v>999</v>
      </c>
      <c r="AX7" s="10">
        <v>770</v>
      </c>
      <c r="AY7" s="10"/>
      <c r="AZ7" s="10">
        <v>1177</v>
      </c>
      <c r="BA7" s="10">
        <v>876</v>
      </c>
    </row>
    <row r="8" spans="2:53" ht="30" customHeight="1" x14ac:dyDescent="0.35">
      <c r="B8" s="11" t="s">
        <v>18</v>
      </c>
      <c r="C8" s="11">
        <v>2053</v>
      </c>
      <c r="D8" s="11">
        <v>974</v>
      </c>
      <c r="E8" s="11">
        <v>1075</v>
      </c>
      <c r="F8" s="11"/>
      <c r="G8" s="11">
        <v>212</v>
      </c>
      <c r="H8" s="11">
        <v>302</v>
      </c>
      <c r="I8" s="11">
        <v>326</v>
      </c>
      <c r="J8" s="11">
        <v>348</v>
      </c>
      <c r="K8" s="11">
        <v>329</v>
      </c>
      <c r="L8" s="11">
        <v>535</v>
      </c>
      <c r="M8" s="11"/>
      <c r="N8" s="11">
        <v>815</v>
      </c>
      <c r="O8" s="11">
        <v>1238</v>
      </c>
      <c r="P8" s="11"/>
      <c r="Q8" s="11">
        <v>198</v>
      </c>
      <c r="R8" s="11">
        <v>168</v>
      </c>
      <c r="S8" s="11">
        <v>195</v>
      </c>
      <c r="T8" s="11">
        <v>305</v>
      </c>
      <c r="U8" s="11">
        <v>213</v>
      </c>
      <c r="V8" s="11">
        <v>216</v>
      </c>
      <c r="W8" s="11">
        <v>164</v>
      </c>
      <c r="X8" s="11">
        <v>141</v>
      </c>
      <c r="Y8" s="11">
        <v>99</v>
      </c>
      <c r="Z8" s="11">
        <v>138</v>
      </c>
      <c r="AA8" s="11">
        <v>69</v>
      </c>
      <c r="AB8" s="11">
        <v>45</v>
      </c>
      <c r="AC8" s="11">
        <v>22</v>
      </c>
      <c r="AD8" s="11">
        <v>15</v>
      </c>
      <c r="AE8" s="11">
        <v>27</v>
      </c>
      <c r="AF8" s="11"/>
      <c r="AG8" s="11">
        <v>192</v>
      </c>
      <c r="AH8" s="11">
        <v>330</v>
      </c>
      <c r="AI8" s="11">
        <v>179</v>
      </c>
      <c r="AJ8" s="11">
        <v>173</v>
      </c>
      <c r="AK8" s="11">
        <v>196</v>
      </c>
      <c r="AL8" s="11">
        <v>533</v>
      </c>
      <c r="AM8" s="11"/>
      <c r="AN8" s="11">
        <v>569</v>
      </c>
      <c r="AO8" s="11">
        <v>467</v>
      </c>
      <c r="AP8" s="11">
        <v>751</v>
      </c>
      <c r="AQ8" s="11"/>
      <c r="AR8" s="11">
        <v>162</v>
      </c>
      <c r="AS8" s="11">
        <v>689</v>
      </c>
      <c r="AT8" s="11">
        <v>1078</v>
      </c>
      <c r="AU8" s="11"/>
      <c r="AV8" s="11">
        <v>182</v>
      </c>
      <c r="AW8" s="11">
        <v>976</v>
      </c>
      <c r="AX8" s="11">
        <v>765</v>
      </c>
      <c r="AY8" s="11"/>
      <c r="AZ8" s="11">
        <v>1171</v>
      </c>
      <c r="BA8" s="11">
        <v>882</v>
      </c>
    </row>
    <row r="9" spans="2:53" x14ac:dyDescent="0.35">
      <c r="B9" s="18" t="s">
        <v>255</v>
      </c>
      <c r="C9" s="17">
        <v>0.12891396780242001</v>
      </c>
      <c r="D9" s="17">
        <v>0.135633884530381</v>
      </c>
      <c r="E9" s="17">
        <v>0.122724547990692</v>
      </c>
      <c r="F9" s="17"/>
      <c r="G9" s="17">
        <v>0.23202617786091501</v>
      </c>
      <c r="H9" s="17">
        <v>0.195691088758638</v>
      </c>
      <c r="I9" s="17">
        <v>0.146434476760576</v>
      </c>
      <c r="J9" s="17">
        <v>0.12520796663153799</v>
      </c>
      <c r="K9" s="17">
        <v>7.9333758065083707E-2</v>
      </c>
      <c r="L9" s="17">
        <v>7.2625566630059105E-2</v>
      </c>
      <c r="M9" s="17"/>
      <c r="N9" s="17">
        <v>0.17213540995732099</v>
      </c>
      <c r="O9" s="17">
        <v>0.100460433226791</v>
      </c>
      <c r="P9" s="17"/>
      <c r="Q9" s="17">
        <v>0.189781950999972</v>
      </c>
      <c r="R9" s="17">
        <v>0.142633918665003</v>
      </c>
      <c r="S9" s="17">
        <v>0.10810689609605401</v>
      </c>
      <c r="T9" s="17">
        <v>0.119074201130352</v>
      </c>
      <c r="U9" s="17">
        <v>0.14022303978081799</v>
      </c>
      <c r="V9" s="17">
        <v>9.4859143878097199E-2</v>
      </c>
      <c r="W9" s="17">
        <v>0.13264683299586399</v>
      </c>
      <c r="X9" s="17">
        <v>0.120500310304454</v>
      </c>
      <c r="Y9" s="17">
        <v>9.79157180531538E-2</v>
      </c>
      <c r="Z9" s="17">
        <v>0.120749238155085</v>
      </c>
      <c r="AA9" s="17">
        <v>0.13282952501862699</v>
      </c>
      <c r="AB9" s="17">
        <v>0.15454884300389199</v>
      </c>
      <c r="AC9" s="17">
        <v>0.23210473059647299</v>
      </c>
      <c r="AD9" s="17">
        <v>0.206807284281387</v>
      </c>
      <c r="AE9" s="17">
        <v>0.16269937343527199</v>
      </c>
      <c r="AF9" s="17"/>
      <c r="AG9" s="17">
        <v>0.17113685953489299</v>
      </c>
      <c r="AH9" s="17">
        <v>5.3496478312640101E-2</v>
      </c>
      <c r="AI9" s="17">
        <v>0.27195501459950899</v>
      </c>
      <c r="AJ9" s="17">
        <v>0.19177931582574001</v>
      </c>
      <c r="AK9" s="17">
        <v>7.1546503681786194E-2</v>
      </c>
      <c r="AL9" s="17">
        <v>0.136442862704061</v>
      </c>
      <c r="AM9" s="17"/>
      <c r="AN9" s="17">
        <v>0.22305325576365101</v>
      </c>
      <c r="AO9" s="17">
        <v>0.13721684810225099</v>
      </c>
      <c r="AP9" s="17">
        <v>8.0709756622297693E-2</v>
      </c>
      <c r="AQ9" s="17"/>
      <c r="AR9" s="17">
        <v>0.30063666057926097</v>
      </c>
      <c r="AS9" s="17">
        <v>0.14620459777028399</v>
      </c>
      <c r="AT9" s="17">
        <v>9.6180207125119696E-2</v>
      </c>
      <c r="AU9" s="17"/>
      <c r="AV9" s="17">
        <v>0.29776179192654001</v>
      </c>
      <c r="AW9" s="17">
        <v>0.123105602757419</v>
      </c>
      <c r="AX9" s="17">
        <v>0.10431531840943301</v>
      </c>
      <c r="AY9" s="17"/>
      <c r="AZ9" s="17">
        <v>0.157885187010602</v>
      </c>
      <c r="BA9" s="17">
        <v>9.0472882390225107E-2</v>
      </c>
    </row>
    <row r="10" spans="2:53" x14ac:dyDescent="0.35">
      <c r="B10" s="18" t="s">
        <v>256</v>
      </c>
      <c r="C10" s="17">
        <v>0.35869252512048799</v>
      </c>
      <c r="D10" s="17">
        <v>0.36205247159953702</v>
      </c>
      <c r="E10" s="17">
        <v>0.35534244385080499</v>
      </c>
      <c r="F10" s="17"/>
      <c r="G10" s="17">
        <v>0.32010735689459902</v>
      </c>
      <c r="H10" s="17">
        <v>0.29524065514056003</v>
      </c>
      <c r="I10" s="17">
        <v>0.38444757727164702</v>
      </c>
      <c r="J10" s="17">
        <v>0.34486974814497101</v>
      </c>
      <c r="K10" s="17">
        <v>0.37129092864525698</v>
      </c>
      <c r="L10" s="17">
        <v>0.39538676531801198</v>
      </c>
      <c r="M10" s="17"/>
      <c r="N10" s="17">
        <v>0.35681132970794499</v>
      </c>
      <c r="O10" s="17">
        <v>0.35993095345710902</v>
      </c>
      <c r="P10" s="17"/>
      <c r="Q10" s="17">
        <v>0.30355516561845702</v>
      </c>
      <c r="R10" s="17">
        <v>0.35074932663668001</v>
      </c>
      <c r="S10" s="17">
        <v>0.369534878320322</v>
      </c>
      <c r="T10" s="17">
        <v>0.33354488966207801</v>
      </c>
      <c r="U10" s="17">
        <v>0.35804178463527198</v>
      </c>
      <c r="V10" s="17">
        <v>0.36429452520248801</v>
      </c>
      <c r="W10" s="17">
        <v>0.35294862435630098</v>
      </c>
      <c r="X10" s="17">
        <v>0.35577646997405898</v>
      </c>
      <c r="Y10" s="17">
        <v>0.40429310537083502</v>
      </c>
      <c r="Z10" s="17">
        <v>0.43092084298275302</v>
      </c>
      <c r="AA10" s="17">
        <v>0.47433884594030201</v>
      </c>
      <c r="AB10" s="17">
        <v>0.32777373676912902</v>
      </c>
      <c r="AC10" s="17">
        <v>0.34797198700285298</v>
      </c>
      <c r="AD10" s="17">
        <v>0.48352795979752999</v>
      </c>
      <c r="AE10" s="17">
        <v>0.28413657087213501</v>
      </c>
      <c r="AF10" s="17"/>
      <c r="AG10" s="17">
        <v>0.49046325591309198</v>
      </c>
      <c r="AH10" s="17">
        <v>0.28786823642345499</v>
      </c>
      <c r="AI10" s="17">
        <v>0.39932597400972297</v>
      </c>
      <c r="AJ10" s="17">
        <v>0.45086556906383601</v>
      </c>
      <c r="AK10" s="17">
        <v>0.40387158953241797</v>
      </c>
      <c r="AL10" s="17">
        <v>0.31076267796408402</v>
      </c>
      <c r="AM10" s="17"/>
      <c r="AN10" s="17">
        <v>0.41057271141414697</v>
      </c>
      <c r="AO10" s="17">
        <v>0.39986162752371901</v>
      </c>
      <c r="AP10" s="17">
        <v>0.33258476443156398</v>
      </c>
      <c r="AQ10" s="17"/>
      <c r="AR10" s="17">
        <v>0.35630180242791698</v>
      </c>
      <c r="AS10" s="17">
        <v>0.47143003626614399</v>
      </c>
      <c r="AT10" s="17">
        <v>0.31164906975307699</v>
      </c>
      <c r="AU10" s="17"/>
      <c r="AV10" s="17">
        <v>0.43175885459168201</v>
      </c>
      <c r="AW10" s="17">
        <v>0.442058118715141</v>
      </c>
      <c r="AX10" s="17">
        <v>0.272141733843281</v>
      </c>
      <c r="AY10" s="17"/>
      <c r="AZ10" s="17">
        <v>0.39205480654642799</v>
      </c>
      <c r="BA10" s="17">
        <v>0.31442506434762402</v>
      </c>
    </row>
    <row r="11" spans="2:53" x14ac:dyDescent="0.35">
      <c r="B11" s="18" t="s">
        <v>257</v>
      </c>
      <c r="C11" s="17">
        <v>0.247532027488817</v>
      </c>
      <c r="D11" s="17">
        <v>0.24411053164975299</v>
      </c>
      <c r="E11" s="17">
        <v>0.25151693270925501</v>
      </c>
      <c r="F11" s="17"/>
      <c r="G11" s="17">
        <v>0.24307109405876701</v>
      </c>
      <c r="H11" s="17">
        <v>0.25935149556394899</v>
      </c>
      <c r="I11" s="17">
        <v>0.21532004044744099</v>
      </c>
      <c r="J11" s="17">
        <v>0.255699779172254</v>
      </c>
      <c r="K11" s="17">
        <v>0.261734951938627</v>
      </c>
      <c r="L11" s="17">
        <v>0.248159009629875</v>
      </c>
      <c r="M11" s="17"/>
      <c r="N11" s="17">
        <v>0.24012392197847099</v>
      </c>
      <c r="O11" s="17">
        <v>0.25240893061303599</v>
      </c>
      <c r="P11" s="17"/>
      <c r="Q11" s="17">
        <v>0.239827805614381</v>
      </c>
      <c r="R11" s="17">
        <v>0.24976280717187099</v>
      </c>
      <c r="S11" s="17">
        <v>0.18408355489729</v>
      </c>
      <c r="T11" s="17">
        <v>0.30469179196712198</v>
      </c>
      <c r="U11" s="17">
        <v>0.24217817697199601</v>
      </c>
      <c r="V11" s="17">
        <v>0.269902517362613</v>
      </c>
      <c r="W11" s="17">
        <v>0.211787190399437</v>
      </c>
      <c r="X11" s="17">
        <v>0.23030076571934799</v>
      </c>
      <c r="Y11" s="17">
        <v>0.257324936484917</v>
      </c>
      <c r="Z11" s="17">
        <v>0.24394727956085899</v>
      </c>
      <c r="AA11" s="17">
        <v>0.15267492526842399</v>
      </c>
      <c r="AB11" s="17">
        <v>0.27970743732970399</v>
      </c>
      <c r="AC11" s="17">
        <v>0.33554930268174699</v>
      </c>
      <c r="AD11" s="17">
        <v>0.16438152678975701</v>
      </c>
      <c r="AE11" s="17">
        <v>0.34837660137336501</v>
      </c>
      <c r="AF11" s="17"/>
      <c r="AG11" s="17">
        <v>0.20771273678781199</v>
      </c>
      <c r="AH11" s="17">
        <v>0.29829212762667201</v>
      </c>
      <c r="AI11" s="17">
        <v>0.19603489127234899</v>
      </c>
      <c r="AJ11" s="17">
        <v>0.196555510447084</v>
      </c>
      <c r="AK11" s="17">
        <v>0.29974272382425898</v>
      </c>
      <c r="AL11" s="17">
        <v>0.24299781541165499</v>
      </c>
      <c r="AM11" s="17"/>
      <c r="AN11" s="17">
        <v>0.217502627312255</v>
      </c>
      <c r="AO11" s="17">
        <v>0.241143699835356</v>
      </c>
      <c r="AP11" s="17">
        <v>0.26481368632075403</v>
      </c>
      <c r="AQ11" s="17"/>
      <c r="AR11" s="17">
        <v>0.22862356862622299</v>
      </c>
      <c r="AS11" s="17">
        <v>0.22150637660018099</v>
      </c>
      <c r="AT11" s="17">
        <v>0.26861218469013898</v>
      </c>
      <c r="AU11" s="17"/>
      <c r="AV11" s="17">
        <v>0.113992898696178</v>
      </c>
      <c r="AW11" s="17">
        <v>0.248161437867714</v>
      </c>
      <c r="AX11" s="17">
        <v>0.28593525368430001</v>
      </c>
      <c r="AY11" s="17"/>
      <c r="AZ11" s="17">
        <v>0.235092791419033</v>
      </c>
      <c r="BA11" s="17">
        <v>0.264037295450958</v>
      </c>
    </row>
    <row r="12" spans="2:53" x14ac:dyDescent="0.35">
      <c r="B12" s="18" t="s">
        <v>258</v>
      </c>
      <c r="C12" s="17">
        <v>9.6860333054665904E-2</v>
      </c>
      <c r="D12" s="17">
        <v>0.109498994383171</v>
      </c>
      <c r="E12" s="17">
        <v>8.5756542801462499E-2</v>
      </c>
      <c r="F12" s="17"/>
      <c r="G12" s="17">
        <v>4.88861319847331E-2</v>
      </c>
      <c r="H12" s="17">
        <v>8.4517371755770898E-2</v>
      </c>
      <c r="I12" s="17">
        <v>9.9485752683691295E-2</v>
      </c>
      <c r="J12" s="17">
        <v>0.109976554880216</v>
      </c>
      <c r="K12" s="17">
        <v>9.9391177024294605E-2</v>
      </c>
      <c r="L12" s="17">
        <v>0.111147533023831</v>
      </c>
      <c r="M12" s="17"/>
      <c r="N12" s="17">
        <v>8.2125510284267594E-2</v>
      </c>
      <c r="O12" s="17">
        <v>0.106560559800009</v>
      </c>
      <c r="P12" s="17"/>
      <c r="Q12" s="17">
        <v>5.3234058739693502E-2</v>
      </c>
      <c r="R12" s="17">
        <v>5.4412811631357201E-2</v>
      </c>
      <c r="S12" s="17">
        <v>0.10110390993134299</v>
      </c>
      <c r="T12" s="17">
        <v>0.114827893364809</v>
      </c>
      <c r="U12" s="17">
        <v>0.100985775330713</v>
      </c>
      <c r="V12" s="17">
        <v>8.2483997729834793E-2</v>
      </c>
      <c r="W12" s="17">
        <v>0.15256141151807101</v>
      </c>
      <c r="X12" s="17">
        <v>0.14436361543607601</v>
      </c>
      <c r="Y12" s="17">
        <v>9.2056142002683694E-2</v>
      </c>
      <c r="Z12" s="17">
        <v>9.4367121920744895E-2</v>
      </c>
      <c r="AA12" s="17">
        <v>0.10153313812114299</v>
      </c>
      <c r="AB12" s="17">
        <v>8.0390667256720699E-2</v>
      </c>
      <c r="AC12" s="17">
        <v>5.9874761285419201E-2</v>
      </c>
      <c r="AD12" s="17">
        <v>0.103957751121647</v>
      </c>
      <c r="AE12" s="17">
        <v>5.3069805682911801E-2</v>
      </c>
      <c r="AF12" s="17"/>
      <c r="AG12" s="17">
        <v>6.7216352433673507E-2</v>
      </c>
      <c r="AH12" s="17">
        <v>0.15498567239337199</v>
      </c>
      <c r="AI12" s="17">
        <v>7.7272027577812097E-2</v>
      </c>
      <c r="AJ12" s="17">
        <v>7.4356143799562194E-2</v>
      </c>
      <c r="AK12" s="17">
        <v>8.2819505539647897E-2</v>
      </c>
      <c r="AL12" s="17">
        <v>7.5292048555893207E-2</v>
      </c>
      <c r="AM12" s="17"/>
      <c r="AN12" s="17">
        <v>6.4072165600171899E-2</v>
      </c>
      <c r="AO12" s="17">
        <v>8.8694683523754494E-2</v>
      </c>
      <c r="AP12" s="17">
        <v>0.14085146728152501</v>
      </c>
      <c r="AQ12" s="17"/>
      <c r="AR12" s="17">
        <v>7.3969060855232693E-2</v>
      </c>
      <c r="AS12" s="17">
        <v>7.69174851575396E-2</v>
      </c>
      <c r="AT12" s="17">
        <v>0.12043788328005001</v>
      </c>
      <c r="AU12" s="17"/>
      <c r="AV12" s="17">
        <v>7.8500912963730504E-2</v>
      </c>
      <c r="AW12" s="17">
        <v>8.0602629709611101E-2</v>
      </c>
      <c r="AX12" s="17">
        <v>0.12544173825889399</v>
      </c>
      <c r="AY12" s="17"/>
      <c r="AZ12" s="17">
        <v>9.1793181647662203E-2</v>
      </c>
      <c r="BA12" s="17">
        <v>0.103583791899578</v>
      </c>
    </row>
    <row r="13" spans="2:53" x14ac:dyDescent="0.35">
      <c r="B13" s="18" t="s">
        <v>259</v>
      </c>
      <c r="C13" s="17">
        <v>6.6682585538269903E-2</v>
      </c>
      <c r="D13" s="17">
        <v>7.5151140390354601E-2</v>
      </c>
      <c r="E13" s="17">
        <v>5.92488427904048E-2</v>
      </c>
      <c r="F13" s="17"/>
      <c r="G13" s="17">
        <v>4.5797470738761899E-2</v>
      </c>
      <c r="H13" s="17">
        <v>6.30145311561814E-2</v>
      </c>
      <c r="I13" s="17">
        <v>7.3631147478726205E-2</v>
      </c>
      <c r="J13" s="17">
        <v>6.3043884672853795E-2</v>
      </c>
      <c r="K13" s="17">
        <v>7.2450003096862101E-2</v>
      </c>
      <c r="L13" s="17">
        <v>7.1621781109093993E-2</v>
      </c>
      <c r="M13" s="17"/>
      <c r="N13" s="17">
        <v>5.9183955759345798E-2</v>
      </c>
      <c r="O13" s="17">
        <v>7.1619082588039396E-2</v>
      </c>
      <c r="P13" s="17"/>
      <c r="Q13" s="17">
        <v>4.6846263013649102E-2</v>
      </c>
      <c r="R13" s="17">
        <v>0.103025193544574</v>
      </c>
      <c r="S13" s="17">
        <v>9.8981904212969901E-2</v>
      </c>
      <c r="T13" s="17">
        <v>3.8733615774905902E-2</v>
      </c>
      <c r="U13" s="17">
        <v>7.6136716185975298E-2</v>
      </c>
      <c r="V13" s="17">
        <v>4.3358984099073003E-2</v>
      </c>
      <c r="W13" s="17">
        <v>5.6554613360639501E-2</v>
      </c>
      <c r="X13" s="17">
        <v>5.9370561555675903E-2</v>
      </c>
      <c r="Y13" s="17">
        <v>6.1165792644182898E-2</v>
      </c>
      <c r="Z13" s="17">
        <v>7.2281433403676001E-2</v>
      </c>
      <c r="AA13" s="17">
        <v>0.11415109547850701</v>
      </c>
      <c r="AB13" s="17">
        <v>0.12083380746297601</v>
      </c>
      <c r="AC13" s="17">
        <v>2.44992184335074E-2</v>
      </c>
      <c r="AD13" s="17">
        <v>4.1325478009677397E-2</v>
      </c>
      <c r="AE13" s="17">
        <v>0.15171764863631601</v>
      </c>
      <c r="AF13" s="17"/>
      <c r="AG13" s="17">
        <v>2.4675523746169201E-2</v>
      </c>
      <c r="AH13" s="17">
        <v>0.13137210715353101</v>
      </c>
      <c r="AI13" s="17">
        <v>1.5963736691577999E-2</v>
      </c>
      <c r="AJ13" s="17">
        <v>1.0097168136865901E-2</v>
      </c>
      <c r="AK13" s="17">
        <v>5.2409583749776299E-2</v>
      </c>
      <c r="AL13" s="17">
        <v>8.65343576727714E-2</v>
      </c>
      <c r="AM13" s="17"/>
      <c r="AN13" s="17">
        <v>1.7565571278703E-2</v>
      </c>
      <c r="AO13" s="17">
        <v>4.1763674609521802E-2</v>
      </c>
      <c r="AP13" s="17">
        <v>0.11015245584052299</v>
      </c>
      <c r="AQ13" s="17"/>
      <c r="AR13" s="17">
        <v>1.34631615441635E-2</v>
      </c>
      <c r="AS13" s="17">
        <v>3.1829283769872797E-2</v>
      </c>
      <c r="AT13" s="17">
        <v>0.10209971653099</v>
      </c>
      <c r="AU13" s="17"/>
      <c r="AV13" s="17">
        <v>4.9758942945166397E-2</v>
      </c>
      <c r="AW13" s="17">
        <v>3.7014493955488198E-2</v>
      </c>
      <c r="AX13" s="17">
        <v>0.11733146696671</v>
      </c>
      <c r="AY13" s="17"/>
      <c r="AZ13" s="17">
        <v>6.1775389642458899E-2</v>
      </c>
      <c r="BA13" s="17">
        <v>7.3193803972320504E-2</v>
      </c>
    </row>
    <row r="14" spans="2:53" x14ac:dyDescent="0.35">
      <c r="B14" s="18" t="s">
        <v>260</v>
      </c>
      <c r="C14" s="17">
        <v>2.0566831853757999E-2</v>
      </c>
      <c r="D14" s="17">
        <v>1.4577812294840901E-2</v>
      </c>
      <c r="E14" s="17">
        <v>2.6066205949304901E-2</v>
      </c>
      <c r="F14" s="17"/>
      <c r="G14" s="17">
        <v>3.5204334949209298E-2</v>
      </c>
      <c r="H14" s="17">
        <v>3.6838107821089497E-2</v>
      </c>
      <c r="I14" s="17">
        <v>8.4437077233635999E-3</v>
      </c>
      <c r="J14" s="17">
        <v>1.78706337757993E-2</v>
      </c>
      <c r="K14" s="17">
        <v>1.53241555852016E-2</v>
      </c>
      <c r="L14" s="17">
        <v>1.79354686845055E-2</v>
      </c>
      <c r="M14" s="17"/>
      <c r="N14" s="17">
        <v>2.1966862037481098E-2</v>
      </c>
      <c r="O14" s="17">
        <v>1.96451641524184E-2</v>
      </c>
      <c r="P14" s="17"/>
      <c r="Q14" s="17">
        <v>3.52280392236353E-2</v>
      </c>
      <c r="R14" s="17">
        <v>1.2755035601090399E-2</v>
      </c>
      <c r="S14" s="17">
        <v>3.5732911818218201E-2</v>
      </c>
      <c r="T14" s="17">
        <v>2.1095235375820299E-2</v>
      </c>
      <c r="U14" s="17">
        <v>1.40589312138177E-2</v>
      </c>
      <c r="V14" s="17">
        <v>2.1583995688402802E-2</v>
      </c>
      <c r="W14" s="17">
        <v>1.1394395517665501E-2</v>
      </c>
      <c r="X14" s="17">
        <v>1.63635519578781E-2</v>
      </c>
      <c r="Y14" s="17">
        <v>2.6280090555834201E-2</v>
      </c>
      <c r="Z14" s="17">
        <v>2.2767205420929498E-2</v>
      </c>
      <c r="AA14" s="17">
        <v>0</v>
      </c>
      <c r="AB14" s="17">
        <v>0</v>
      </c>
      <c r="AC14" s="17">
        <v>0</v>
      </c>
      <c r="AD14" s="17">
        <v>0</v>
      </c>
      <c r="AE14" s="17">
        <v>0</v>
      </c>
      <c r="AF14" s="17"/>
      <c r="AG14" s="17">
        <v>0</v>
      </c>
      <c r="AH14" s="17">
        <v>1.5891502432851898E-2</v>
      </c>
      <c r="AI14" s="17">
        <v>8.7521668540132304E-3</v>
      </c>
      <c r="AJ14" s="17">
        <v>2.9527204418504299E-2</v>
      </c>
      <c r="AK14" s="17">
        <v>1.3015657853286299E-2</v>
      </c>
      <c r="AL14" s="17">
        <v>3.1011078911979802E-2</v>
      </c>
      <c r="AM14" s="17"/>
      <c r="AN14" s="17">
        <v>1.41899101297793E-2</v>
      </c>
      <c r="AO14" s="17">
        <v>1.7337583706691199E-2</v>
      </c>
      <c r="AP14" s="17">
        <v>1.5742937311946401E-2</v>
      </c>
      <c r="AQ14" s="17"/>
      <c r="AR14" s="17">
        <v>4.3151465985949702E-3</v>
      </c>
      <c r="AS14" s="17">
        <v>8.9981502207628003E-3</v>
      </c>
      <c r="AT14" s="17">
        <v>2.5311875560072101E-2</v>
      </c>
      <c r="AU14" s="17"/>
      <c r="AV14" s="17">
        <v>0</v>
      </c>
      <c r="AW14" s="17">
        <v>1.50045821835993E-2</v>
      </c>
      <c r="AX14" s="17">
        <v>2.7637317020590801E-2</v>
      </c>
      <c r="AY14" s="17"/>
      <c r="AZ14" s="17">
        <v>1.09947606088606E-2</v>
      </c>
      <c r="BA14" s="17">
        <v>3.3267740491831101E-2</v>
      </c>
    </row>
    <row r="15" spans="2:53" x14ac:dyDescent="0.35">
      <c r="B15" s="18" t="s">
        <v>261</v>
      </c>
      <c r="C15" s="19">
        <v>8.0751729141582296E-2</v>
      </c>
      <c r="D15" s="19">
        <v>5.8975165151962501E-2</v>
      </c>
      <c r="E15" s="19">
        <v>9.9344483908075404E-2</v>
      </c>
      <c r="F15" s="19"/>
      <c r="G15" s="19">
        <v>7.4907433513015598E-2</v>
      </c>
      <c r="H15" s="19">
        <v>6.5346749803810902E-2</v>
      </c>
      <c r="I15" s="19">
        <v>7.2237297634554706E-2</v>
      </c>
      <c r="J15" s="19">
        <v>8.3331432722367704E-2</v>
      </c>
      <c r="K15" s="19">
        <v>0.100475025644674</v>
      </c>
      <c r="L15" s="19">
        <v>8.3123875604622199E-2</v>
      </c>
      <c r="M15" s="19"/>
      <c r="N15" s="19">
        <v>6.7653010275167597E-2</v>
      </c>
      <c r="O15" s="19">
        <v>8.9374876162596303E-2</v>
      </c>
      <c r="P15" s="19"/>
      <c r="Q15" s="19">
        <v>0.131526716790211</v>
      </c>
      <c r="R15" s="19">
        <v>8.6660906749423894E-2</v>
      </c>
      <c r="S15" s="19">
        <v>0.102455944723804</v>
      </c>
      <c r="T15" s="19">
        <v>6.8032372724913207E-2</v>
      </c>
      <c r="U15" s="19">
        <v>6.8375575881407205E-2</v>
      </c>
      <c r="V15" s="19">
        <v>0.123516836039491</v>
      </c>
      <c r="W15" s="19">
        <v>8.2106931852022294E-2</v>
      </c>
      <c r="X15" s="19">
        <v>7.3324725052508893E-2</v>
      </c>
      <c r="Y15" s="19">
        <v>6.0964214888393001E-2</v>
      </c>
      <c r="Z15" s="19">
        <v>1.49668785559524E-2</v>
      </c>
      <c r="AA15" s="19">
        <v>2.44724701729973E-2</v>
      </c>
      <c r="AB15" s="19">
        <v>3.6745508177577997E-2</v>
      </c>
      <c r="AC15" s="19">
        <v>0</v>
      </c>
      <c r="AD15" s="19">
        <v>0</v>
      </c>
      <c r="AE15" s="19">
        <v>0</v>
      </c>
      <c r="AF15" s="19"/>
      <c r="AG15" s="19">
        <v>3.8795271584360497E-2</v>
      </c>
      <c r="AH15" s="19">
        <v>5.8093875657477499E-2</v>
      </c>
      <c r="AI15" s="19">
        <v>3.0696188995015701E-2</v>
      </c>
      <c r="AJ15" s="19">
        <v>4.6819088308406802E-2</v>
      </c>
      <c r="AK15" s="19">
        <v>7.6594435818826301E-2</v>
      </c>
      <c r="AL15" s="19">
        <v>0.116959158779555</v>
      </c>
      <c r="AM15" s="19"/>
      <c r="AN15" s="19">
        <v>5.3043758501292497E-2</v>
      </c>
      <c r="AO15" s="19">
        <v>7.3981882698707299E-2</v>
      </c>
      <c r="AP15" s="19">
        <v>5.5144932191390099E-2</v>
      </c>
      <c r="AQ15" s="19"/>
      <c r="AR15" s="19">
        <v>2.26905993686074E-2</v>
      </c>
      <c r="AS15" s="19">
        <v>4.3114070215216599E-2</v>
      </c>
      <c r="AT15" s="19">
        <v>7.5709063060552195E-2</v>
      </c>
      <c r="AU15" s="19"/>
      <c r="AV15" s="19">
        <v>2.8226598876702699E-2</v>
      </c>
      <c r="AW15" s="19">
        <v>5.4053134811027102E-2</v>
      </c>
      <c r="AX15" s="19">
        <v>6.7197171816791204E-2</v>
      </c>
      <c r="AY15" s="19"/>
      <c r="AZ15" s="19">
        <v>5.0403883124954703E-2</v>
      </c>
      <c r="BA15" s="19">
        <v>0.121019421447463</v>
      </c>
    </row>
    <row r="16" spans="2:53" x14ac:dyDescent="0.35">
      <c r="B16" s="16"/>
    </row>
    <row r="17" spans="2:2" x14ac:dyDescent="0.35">
      <c r="B17" t="s">
        <v>87</v>
      </c>
    </row>
    <row r="18" spans="2:2" x14ac:dyDescent="0.35">
      <c r="B18" t="s">
        <v>88</v>
      </c>
    </row>
    <row r="20" spans="2:2" x14ac:dyDescent="0.35">
      <c r="B20" s="8" t="str">
        <f>HYPERLINK("#'Contents'!A1", "Return to Contents")</f>
        <v>Return to Contents</v>
      </c>
    </row>
  </sheetData>
  <mergeCells count="10">
    <mergeCell ref="AN5:AP5"/>
    <mergeCell ref="AR5:AT5"/>
    <mergeCell ref="AV5:AX5"/>
    <mergeCell ref="AZ5:BA5"/>
    <mergeCell ref="D2:AT2"/>
    <mergeCell ref="D5:E5"/>
    <mergeCell ref="G5:L5"/>
    <mergeCell ref="N5:O5"/>
    <mergeCell ref="Q5:AE5"/>
    <mergeCell ref="AG5:AL5"/>
  </mergeCells>
  <pageMargins left="0.7" right="0.7" top="0.75" bottom="0.75" header="0.3" footer="0.3"/>
  <pageSetup paperSize="9" orientation="portrait" horizontalDpi="300" verticalDpi="300"/>
  <drawing r:id="rId1"/>
</worksheet>
</file>

<file path=xl/worksheets/sheet6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D00-000000000000}">
  <dimension ref="B2:BA20"/>
  <sheetViews>
    <sheetView showGridLines="0" workbookViewId="0">
      <pane xSplit="2" topLeftCell="C1" activePane="topRight" state="frozen"/>
      <selection activeCell="B19" sqref="B19"/>
      <selection pane="topRight" activeCell="Z16" sqref="Z16"/>
    </sheetView>
  </sheetViews>
  <sheetFormatPr defaultColWidth="11.54296875" defaultRowHeight="14.5" x14ac:dyDescent="0.35"/>
  <cols>
    <col min="2" max="2" width="25.6328125" customWidth="1"/>
    <col min="3" max="5" width="10.6328125" customWidth="1"/>
    <col min="6" max="6" width="2.1796875" customWidth="1"/>
    <col min="7" max="12" width="10.6328125" customWidth="1"/>
    <col min="13" max="13" width="2.1796875" customWidth="1"/>
    <col min="14" max="15" width="10.6328125" customWidth="1"/>
    <col min="16" max="16" width="2.1796875" customWidth="1"/>
    <col min="17" max="31" width="10.6328125" customWidth="1"/>
    <col min="32" max="32" width="2.1796875" customWidth="1"/>
    <col min="33" max="38" width="10.6328125" customWidth="1"/>
    <col min="39" max="39" width="2.1796875" customWidth="1"/>
    <col min="40" max="42" width="10.6328125" customWidth="1"/>
    <col min="43" max="43" width="2.1796875" customWidth="1"/>
    <col min="44" max="46" width="10.6328125" customWidth="1"/>
    <col min="47" max="47" width="2.1796875" customWidth="1"/>
    <col min="48" max="50" width="10.6328125" customWidth="1"/>
    <col min="51" max="51" width="2.1796875" customWidth="1"/>
    <col min="52" max="53" width="10.6328125" customWidth="1"/>
    <col min="54" max="54" width="2.1796875" customWidth="1"/>
  </cols>
  <sheetData>
    <row r="2" spans="2:53" ht="40" customHeight="1" x14ac:dyDescent="0.35">
      <c r="D2" s="28" t="s">
        <v>265</v>
      </c>
      <c r="E2" s="24"/>
      <c r="F2" s="24"/>
      <c r="G2" s="24"/>
      <c r="H2" s="24"/>
      <c r="I2" s="24"/>
      <c r="J2" s="24"/>
      <c r="K2" s="24"/>
      <c r="L2" s="24"/>
      <c r="M2" s="24"/>
      <c r="N2" s="24"/>
      <c r="O2" s="24"/>
      <c r="P2" s="24"/>
      <c r="Q2" s="24"/>
      <c r="R2" s="24"/>
      <c r="S2" s="24"/>
      <c r="T2" s="24"/>
      <c r="U2" s="24"/>
      <c r="V2" s="24"/>
      <c r="W2" s="24"/>
      <c r="X2" s="24"/>
      <c r="Y2" s="24"/>
      <c r="Z2" s="24"/>
      <c r="AA2" s="24"/>
      <c r="AB2" s="24"/>
      <c r="AC2" s="24"/>
      <c r="AD2" s="24"/>
      <c r="AE2" s="24"/>
      <c r="AF2" s="24"/>
      <c r="AG2" s="24"/>
      <c r="AH2" s="24"/>
      <c r="AI2" s="24"/>
      <c r="AJ2" s="24"/>
      <c r="AK2" s="24"/>
      <c r="AL2" s="24"/>
      <c r="AM2" s="24"/>
      <c r="AN2" s="24"/>
      <c r="AO2" s="24"/>
      <c r="AP2" s="24"/>
      <c r="AQ2" s="24"/>
      <c r="AR2" s="24"/>
      <c r="AS2" s="24"/>
      <c r="AT2" s="24"/>
    </row>
    <row r="5" spans="2:53" ht="30" customHeight="1" x14ac:dyDescent="0.35">
      <c r="B5" s="15"/>
      <c r="C5" s="15"/>
      <c r="D5" s="27" t="s">
        <v>56</v>
      </c>
      <c r="E5" s="27"/>
      <c r="F5" s="15"/>
      <c r="G5" s="27" t="s">
        <v>57</v>
      </c>
      <c r="H5" s="27"/>
      <c r="I5" s="27"/>
      <c r="J5" s="27"/>
      <c r="K5" s="27"/>
      <c r="L5" s="27"/>
      <c r="M5" s="15"/>
      <c r="N5" s="27" t="s">
        <v>58</v>
      </c>
      <c r="O5" s="27"/>
      <c r="P5" s="15"/>
      <c r="Q5" s="27" t="s">
        <v>59</v>
      </c>
      <c r="R5" s="27"/>
      <c r="S5" s="27"/>
      <c r="T5" s="27"/>
      <c r="U5" s="27"/>
      <c r="V5" s="27"/>
      <c r="W5" s="27"/>
      <c r="X5" s="27"/>
      <c r="Y5" s="27"/>
      <c r="Z5" s="27"/>
      <c r="AA5" s="27"/>
      <c r="AB5" s="27"/>
      <c r="AC5" s="27"/>
      <c r="AD5" s="27"/>
      <c r="AE5" s="27"/>
      <c r="AF5" s="15"/>
      <c r="AG5" s="27" t="s">
        <v>60</v>
      </c>
      <c r="AH5" s="27"/>
      <c r="AI5" s="27"/>
      <c r="AJ5" s="27"/>
      <c r="AK5" s="27"/>
      <c r="AL5" s="27"/>
      <c r="AM5" s="15"/>
      <c r="AN5" s="27" t="s">
        <v>61</v>
      </c>
      <c r="AO5" s="27"/>
      <c r="AP5" s="27"/>
      <c r="AQ5" s="15"/>
      <c r="AR5" s="27" t="s">
        <v>62</v>
      </c>
      <c r="AS5" s="27"/>
      <c r="AT5" s="27"/>
      <c r="AU5" s="15"/>
      <c r="AV5" s="27" t="s">
        <v>63</v>
      </c>
      <c r="AW5" s="27"/>
      <c r="AX5" s="27"/>
      <c r="AY5" s="15"/>
      <c r="AZ5" s="27" t="s">
        <v>64</v>
      </c>
      <c r="BA5" s="27"/>
    </row>
    <row r="6" spans="2:53" ht="33" customHeight="1" x14ac:dyDescent="0.35">
      <c r="B6" t="s">
        <v>13</v>
      </c>
      <c r="C6" s="9" t="s">
        <v>14</v>
      </c>
      <c r="D6" s="12" t="s">
        <v>15</v>
      </c>
      <c r="E6" s="12" t="s">
        <v>16</v>
      </c>
      <c r="G6" s="12" t="s">
        <v>19</v>
      </c>
      <c r="H6" s="12" t="s">
        <v>20</v>
      </c>
      <c r="I6" s="12" t="s">
        <v>21</v>
      </c>
      <c r="J6" s="12" t="s">
        <v>22</v>
      </c>
      <c r="K6" s="12" t="s">
        <v>23</v>
      </c>
      <c r="L6" s="12" t="s">
        <v>24</v>
      </c>
      <c r="N6" s="12" t="s">
        <v>25</v>
      </c>
      <c r="O6" s="12" t="s">
        <v>26</v>
      </c>
      <c r="Q6" s="12" t="s">
        <v>27</v>
      </c>
      <c r="R6" s="12" t="s">
        <v>28</v>
      </c>
      <c r="S6" s="12" t="s">
        <v>29</v>
      </c>
      <c r="T6" s="12" t="s">
        <v>30</v>
      </c>
      <c r="U6" s="12" t="s">
        <v>31</v>
      </c>
      <c r="V6" s="12" t="s">
        <v>32</v>
      </c>
      <c r="W6" s="12" t="s">
        <v>33</v>
      </c>
      <c r="X6" s="12" t="s">
        <v>34</v>
      </c>
      <c r="Y6" s="12" t="s">
        <v>35</v>
      </c>
      <c r="Z6" s="12" t="s">
        <v>36</v>
      </c>
      <c r="AA6" s="12" t="s">
        <v>37</v>
      </c>
      <c r="AB6" s="12" t="s">
        <v>38</v>
      </c>
      <c r="AC6" s="12" t="s">
        <v>39</v>
      </c>
      <c r="AD6" s="12" t="s">
        <v>40</v>
      </c>
      <c r="AE6" s="12" t="s">
        <v>41</v>
      </c>
      <c r="AG6" s="12" t="s">
        <v>42</v>
      </c>
      <c r="AH6" s="12" t="s">
        <v>43</v>
      </c>
      <c r="AI6" s="12" t="s">
        <v>44</v>
      </c>
      <c r="AJ6" s="12" t="s">
        <v>45</v>
      </c>
      <c r="AK6" s="12" t="s">
        <v>46</v>
      </c>
      <c r="AL6" s="12" t="s">
        <v>47</v>
      </c>
      <c r="AN6" s="12" t="s">
        <v>48</v>
      </c>
      <c r="AO6" s="12" t="s">
        <v>49</v>
      </c>
      <c r="AP6" s="12" t="s">
        <v>50</v>
      </c>
      <c r="AR6" s="12" t="s">
        <v>51</v>
      </c>
      <c r="AS6" s="12" t="s">
        <v>52</v>
      </c>
      <c r="AT6" s="12" t="s">
        <v>53</v>
      </c>
      <c r="AV6" s="12" t="s">
        <v>51</v>
      </c>
      <c r="AW6" s="12" t="s">
        <v>52</v>
      </c>
      <c r="AX6" s="12" t="s">
        <v>53</v>
      </c>
      <c r="AZ6" s="12" t="s">
        <v>54</v>
      </c>
      <c r="BA6" s="12" t="s">
        <v>55</v>
      </c>
    </row>
    <row r="7" spans="2:53" ht="30" customHeight="1" x14ac:dyDescent="0.35">
      <c r="B7" s="10" t="s">
        <v>17</v>
      </c>
      <c r="C7" s="10">
        <v>2053</v>
      </c>
      <c r="D7" s="10">
        <v>938</v>
      </c>
      <c r="E7" s="10">
        <v>1112</v>
      </c>
      <c r="F7" s="10"/>
      <c r="G7" s="10">
        <v>192</v>
      </c>
      <c r="H7" s="10">
        <v>236</v>
      </c>
      <c r="I7" s="10">
        <v>325</v>
      </c>
      <c r="J7" s="10">
        <v>380</v>
      </c>
      <c r="K7" s="10">
        <v>348</v>
      </c>
      <c r="L7" s="10">
        <v>572</v>
      </c>
      <c r="M7" s="10"/>
      <c r="N7" s="10">
        <v>1161</v>
      </c>
      <c r="O7" s="10">
        <v>892</v>
      </c>
      <c r="P7" s="10"/>
      <c r="Q7" s="10">
        <v>175</v>
      </c>
      <c r="R7" s="10">
        <v>152</v>
      </c>
      <c r="S7" s="10">
        <v>180</v>
      </c>
      <c r="T7" s="10">
        <v>273</v>
      </c>
      <c r="U7" s="10">
        <v>217</v>
      </c>
      <c r="V7" s="10">
        <v>227</v>
      </c>
      <c r="W7" s="10">
        <v>175</v>
      </c>
      <c r="X7" s="10">
        <v>143</v>
      </c>
      <c r="Y7" s="10">
        <v>108</v>
      </c>
      <c r="Z7" s="10">
        <v>153</v>
      </c>
      <c r="AA7" s="10">
        <v>79</v>
      </c>
      <c r="AB7" s="10">
        <v>54</v>
      </c>
      <c r="AC7" s="10">
        <v>25</v>
      </c>
      <c r="AD7" s="10">
        <v>17</v>
      </c>
      <c r="AE7" s="10">
        <v>34</v>
      </c>
      <c r="AF7" s="10"/>
      <c r="AG7" s="10">
        <v>204</v>
      </c>
      <c r="AH7" s="10">
        <v>344</v>
      </c>
      <c r="AI7" s="10">
        <v>158</v>
      </c>
      <c r="AJ7" s="10">
        <v>186</v>
      </c>
      <c r="AK7" s="10">
        <v>197</v>
      </c>
      <c r="AL7" s="10">
        <v>511</v>
      </c>
      <c r="AM7" s="10"/>
      <c r="AN7" s="10">
        <v>571</v>
      </c>
      <c r="AO7" s="10">
        <v>447</v>
      </c>
      <c r="AP7" s="10">
        <v>778</v>
      </c>
      <c r="AQ7" s="10"/>
      <c r="AR7" s="10">
        <v>150</v>
      </c>
      <c r="AS7" s="10">
        <v>698</v>
      </c>
      <c r="AT7" s="10">
        <v>1093</v>
      </c>
      <c r="AU7" s="10"/>
      <c r="AV7" s="10">
        <v>166</v>
      </c>
      <c r="AW7" s="10">
        <v>999</v>
      </c>
      <c r="AX7" s="10">
        <v>770</v>
      </c>
      <c r="AY7" s="10"/>
      <c r="AZ7" s="10">
        <v>1177</v>
      </c>
      <c r="BA7" s="10">
        <v>876</v>
      </c>
    </row>
    <row r="8" spans="2:53" ht="30" customHeight="1" x14ac:dyDescent="0.35">
      <c r="B8" s="11" t="s">
        <v>18</v>
      </c>
      <c r="C8" s="11">
        <v>2053</v>
      </c>
      <c r="D8" s="11">
        <v>974</v>
      </c>
      <c r="E8" s="11">
        <v>1075</v>
      </c>
      <c r="F8" s="11"/>
      <c r="G8" s="11">
        <v>212</v>
      </c>
      <c r="H8" s="11">
        <v>302</v>
      </c>
      <c r="I8" s="11">
        <v>326</v>
      </c>
      <c r="J8" s="11">
        <v>348</v>
      </c>
      <c r="K8" s="11">
        <v>329</v>
      </c>
      <c r="L8" s="11">
        <v>535</v>
      </c>
      <c r="M8" s="11"/>
      <c r="N8" s="11">
        <v>815</v>
      </c>
      <c r="O8" s="11">
        <v>1238</v>
      </c>
      <c r="P8" s="11"/>
      <c r="Q8" s="11">
        <v>198</v>
      </c>
      <c r="R8" s="11">
        <v>168</v>
      </c>
      <c r="S8" s="11">
        <v>195</v>
      </c>
      <c r="T8" s="11">
        <v>305</v>
      </c>
      <c r="U8" s="11">
        <v>213</v>
      </c>
      <c r="V8" s="11">
        <v>216</v>
      </c>
      <c r="W8" s="11">
        <v>164</v>
      </c>
      <c r="X8" s="11">
        <v>141</v>
      </c>
      <c r="Y8" s="11">
        <v>99</v>
      </c>
      <c r="Z8" s="11">
        <v>138</v>
      </c>
      <c r="AA8" s="11">
        <v>69</v>
      </c>
      <c r="AB8" s="11">
        <v>45</v>
      </c>
      <c r="AC8" s="11">
        <v>22</v>
      </c>
      <c r="AD8" s="11">
        <v>15</v>
      </c>
      <c r="AE8" s="11">
        <v>27</v>
      </c>
      <c r="AF8" s="11"/>
      <c r="AG8" s="11">
        <v>192</v>
      </c>
      <c r="AH8" s="11">
        <v>330</v>
      </c>
      <c r="AI8" s="11">
        <v>179</v>
      </c>
      <c r="AJ8" s="11">
        <v>173</v>
      </c>
      <c r="AK8" s="11">
        <v>196</v>
      </c>
      <c r="AL8" s="11">
        <v>533</v>
      </c>
      <c r="AM8" s="11"/>
      <c r="AN8" s="11">
        <v>569</v>
      </c>
      <c r="AO8" s="11">
        <v>467</v>
      </c>
      <c r="AP8" s="11">
        <v>751</v>
      </c>
      <c r="AQ8" s="11"/>
      <c r="AR8" s="11">
        <v>162</v>
      </c>
      <c r="AS8" s="11">
        <v>689</v>
      </c>
      <c r="AT8" s="11">
        <v>1078</v>
      </c>
      <c r="AU8" s="11"/>
      <c r="AV8" s="11">
        <v>182</v>
      </c>
      <c r="AW8" s="11">
        <v>976</v>
      </c>
      <c r="AX8" s="11">
        <v>765</v>
      </c>
      <c r="AY8" s="11"/>
      <c r="AZ8" s="11">
        <v>1171</v>
      </c>
      <c r="BA8" s="11">
        <v>882</v>
      </c>
    </row>
    <row r="9" spans="2:53" x14ac:dyDescent="0.35">
      <c r="B9" s="18" t="s">
        <v>255</v>
      </c>
      <c r="C9" s="17">
        <v>4.8739404142124403E-2</v>
      </c>
      <c r="D9" s="17">
        <v>4.79198116673809E-2</v>
      </c>
      <c r="E9" s="17">
        <v>4.9656213136044597E-2</v>
      </c>
      <c r="F9" s="17"/>
      <c r="G9" s="17">
        <v>0.12556531255859699</v>
      </c>
      <c r="H9" s="17">
        <v>6.8126445720430404E-2</v>
      </c>
      <c r="I9" s="17">
        <v>3.2159907816853101E-2</v>
      </c>
      <c r="J9" s="17">
        <v>3.2997876004020099E-2</v>
      </c>
      <c r="K9" s="17">
        <v>3.6008138324624302E-2</v>
      </c>
      <c r="L9" s="17">
        <v>3.5517489572745101E-2</v>
      </c>
      <c r="M9" s="17"/>
      <c r="N9" s="17">
        <v>6.6795706655605594E-2</v>
      </c>
      <c r="O9" s="17">
        <v>3.6852581253752098E-2</v>
      </c>
      <c r="P9" s="17"/>
      <c r="Q9" s="17">
        <v>9.72323002735309E-2</v>
      </c>
      <c r="R9" s="17">
        <v>5.6486349883847001E-2</v>
      </c>
      <c r="S9" s="17">
        <v>4.4353911355969597E-2</v>
      </c>
      <c r="T9" s="17">
        <v>1.8168407832986001E-2</v>
      </c>
      <c r="U9" s="17">
        <v>4.6584075402872301E-2</v>
      </c>
      <c r="V9" s="17">
        <v>5.2349507225340201E-2</v>
      </c>
      <c r="W9" s="17">
        <v>7.6009457390114193E-2</v>
      </c>
      <c r="X9" s="17">
        <v>6.1679627445621402E-2</v>
      </c>
      <c r="Y9" s="17">
        <v>3.0891622654365299E-2</v>
      </c>
      <c r="Z9" s="17">
        <v>3.6214372852458702E-2</v>
      </c>
      <c r="AA9" s="17">
        <v>1.1827399707937E-2</v>
      </c>
      <c r="AB9" s="17">
        <v>4.2047585300633801E-2</v>
      </c>
      <c r="AC9" s="17">
        <v>5.2533224813504503E-2</v>
      </c>
      <c r="AD9" s="17">
        <v>5.6575940926904399E-2</v>
      </c>
      <c r="AE9" s="17">
        <v>7.0973145436314694E-2</v>
      </c>
      <c r="AF9" s="17"/>
      <c r="AG9" s="17">
        <v>6.4368595249759894E-2</v>
      </c>
      <c r="AH9" s="17">
        <v>3.07095653658245E-2</v>
      </c>
      <c r="AI9" s="17">
        <v>6.8787228805867601E-2</v>
      </c>
      <c r="AJ9" s="17">
        <v>9.6544686663044596E-2</v>
      </c>
      <c r="AK9" s="17">
        <v>6.2304066498678201E-2</v>
      </c>
      <c r="AL9" s="17">
        <v>2.0031584133512501E-2</v>
      </c>
      <c r="AM9" s="17"/>
      <c r="AN9" s="17">
        <v>6.1151040718988497E-2</v>
      </c>
      <c r="AO9" s="17">
        <v>4.92954261161112E-2</v>
      </c>
      <c r="AP9" s="17">
        <v>5.1498959534622898E-2</v>
      </c>
      <c r="AQ9" s="17"/>
      <c r="AR9" s="17">
        <v>0.18860138852428701</v>
      </c>
      <c r="AS9" s="17">
        <v>5.8003274696434098E-2</v>
      </c>
      <c r="AT9" s="17">
        <v>2.5705128476276599E-2</v>
      </c>
      <c r="AU9" s="17"/>
      <c r="AV9" s="17">
        <v>0.159277155270663</v>
      </c>
      <c r="AW9" s="17">
        <v>4.2963259198667503E-2</v>
      </c>
      <c r="AX9" s="17">
        <v>3.7300547801608602E-2</v>
      </c>
      <c r="AY9" s="17"/>
      <c r="AZ9" s="17">
        <v>5.54652271979795E-2</v>
      </c>
      <c r="BA9" s="17">
        <v>3.9815101139908701E-2</v>
      </c>
    </row>
    <row r="10" spans="2:53" x14ac:dyDescent="0.35">
      <c r="B10" s="18" t="s">
        <v>256</v>
      </c>
      <c r="C10" s="17">
        <v>0.22534777923759</v>
      </c>
      <c r="D10" s="17">
        <v>0.24844828904944</v>
      </c>
      <c r="E10" s="17">
        <v>0.205225406423753</v>
      </c>
      <c r="F10" s="17"/>
      <c r="G10" s="17">
        <v>0.225113735713523</v>
      </c>
      <c r="H10" s="17">
        <v>0.19891728742790099</v>
      </c>
      <c r="I10" s="17">
        <v>0.19523488931233601</v>
      </c>
      <c r="J10" s="17">
        <v>0.19753444458900599</v>
      </c>
      <c r="K10" s="17">
        <v>0.216471906546361</v>
      </c>
      <c r="L10" s="17">
        <v>0.28224941825872801</v>
      </c>
      <c r="M10" s="17"/>
      <c r="N10" s="17">
        <v>0.227631945857037</v>
      </c>
      <c r="O10" s="17">
        <v>0.22384406694474299</v>
      </c>
      <c r="P10" s="17"/>
      <c r="Q10" s="17">
        <v>0.14339336338691999</v>
      </c>
      <c r="R10" s="17">
        <v>0.19040510118030499</v>
      </c>
      <c r="S10" s="17">
        <v>0.184836950720767</v>
      </c>
      <c r="T10" s="17">
        <v>0.22396459185838999</v>
      </c>
      <c r="U10" s="17">
        <v>0.20250572132229999</v>
      </c>
      <c r="V10" s="17">
        <v>0.24910069417007399</v>
      </c>
      <c r="W10" s="17">
        <v>0.26454761514047598</v>
      </c>
      <c r="X10" s="17">
        <v>0.22586107371925801</v>
      </c>
      <c r="Y10" s="17">
        <v>0.207267756051395</v>
      </c>
      <c r="Z10" s="17">
        <v>0.36560853926534798</v>
      </c>
      <c r="AA10" s="17">
        <v>0.31394659578537298</v>
      </c>
      <c r="AB10" s="17">
        <v>0.265687609552059</v>
      </c>
      <c r="AC10" s="17">
        <v>0.31779977947537302</v>
      </c>
      <c r="AD10" s="17">
        <v>0.42075059992956698</v>
      </c>
      <c r="AE10" s="17">
        <v>0.15521998148617899</v>
      </c>
      <c r="AF10" s="17"/>
      <c r="AG10" s="17">
        <v>0.389891203579326</v>
      </c>
      <c r="AH10" s="17">
        <v>0.165725475250631</v>
      </c>
      <c r="AI10" s="17">
        <v>0.26181605261789997</v>
      </c>
      <c r="AJ10" s="17">
        <v>0.31928662071289399</v>
      </c>
      <c r="AK10" s="17">
        <v>0.29438999228374302</v>
      </c>
      <c r="AL10" s="17">
        <v>0.15064934034928201</v>
      </c>
      <c r="AM10" s="17"/>
      <c r="AN10" s="17">
        <v>0.26767488966144598</v>
      </c>
      <c r="AO10" s="17">
        <v>0.22330711657247099</v>
      </c>
      <c r="AP10" s="17">
        <v>0.24518900133194499</v>
      </c>
      <c r="AQ10" s="17"/>
      <c r="AR10" s="17">
        <v>0.46349495960930298</v>
      </c>
      <c r="AS10" s="17">
        <v>0.34506360706473199</v>
      </c>
      <c r="AT10" s="17">
        <v>0.13336335102667099</v>
      </c>
      <c r="AU10" s="17"/>
      <c r="AV10" s="17">
        <v>0.35191658826196398</v>
      </c>
      <c r="AW10" s="17">
        <v>0.30181526406063303</v>
      </c>
      <c r="AX10" s="17">
        <v>0.124652881890338</v>
      </c>
      <c r="AY10" s="17"/>
      <c r="AZ10" s="17">
        <v>0.25524333639072599</v>
      </c>
      <c r="BA10" s="17">
        <v>0.18568021613951299</v>
      </c>
    </row>
    <row r="11" spans="2:53" x14ac:dyDescent="0.35">
      <c r="B11" s="18" t="s">
        <v>257</v>
      </c>
      <c r="C11" s="17">
        <v>0.31790777667145798</v>
      </c>
      <c r="D11" s="17">
        <v>0.32305582921248799</v>
      </c>
      <c r="E11" s="17">
        <v>0.31381823609283299</v>
      </c>
      <c r="F11" s="17"/>
      <c r="G11" s="17">
        <v>0.29533266166671002</v>
      </c>
      <c r="H11" s="17">
        <v>0.325198297056915</v>
      </c>
      <c r="I11" s="17">
        <v>0.310474705602517</v>
      </c>
      <c r="J11" s="17">
        <v>0.31694762179281499</v>
      </c>
      <c r="K11" s="17">
        <v>0.32136927975547702</v>
      </c>
      <c r="L11" s="17">
        <v>0.32575265324585301</v>
      </c>
      <c r="M11" s="17"/>
      <c r="N11" s="17">
        <v>0.31990995187947102</v>
      </c>
      <c r="O11" s="17">
        <v>0.31658970493050398</v>
      </c>
      <c r="P11" s="17"/>
      <c r="Q11" s="17">
        <v>0.30224071474347602</v>
      </c>
      <c r="R11" s="17">
        <v>0.30643879956690601</v>
      </c>
      <c r="S11" s="17">
        <v>0.28076743226984602</v>
      </c>
      <c r="T11" s="17">
        <v>0.37281685524250002</v>
      </c>
      <c r="U11" s="17">
        <v>0.33795937343136601</v>
      </c>
      <c r="V11" s="17">
        <v>0.29456036097921101</v>
      </c>
      <c r="W11" s="17">
        <v>0.25964148986484997</v>
      </c>
      <c r="X11" s="17">
        <v>0.31762037759068401</v>
      </c>
      <c r="Y11" s="17">
        <v>0.36927936179584903</v>
      </c>
      <c r="Z11" s="17">
        <v>0.26881188918672899</v>
      </c>
      <c r="AA11" s="17">
        <v>0.32662684873155201</v>
      </c>
      <c r="AB11" s="17">
        <v>0.30318478864467302</v>
      </c>
      <c r="AC11" s="17">
        <v>0.45391357562047602</v>
      </c>
      <c r="AD11" s="17">
        <v>0.273018621938035</v>
      </c>
      <c r="AE11" s="17">
        <v>0.47972480881659901</v>
      </c>
      <c r="AF11" s="17"/>
      <c r="AG11" s="17">
        <v>0.34757712856411499</v>
      </c>
      <c r="AH11" s="17">
        <v>0.31959283775859398</v>
      </c>
      <c r="AI11" s="17">
        <v>0.216307254684453</v>
      </c>
      <c r="AJ11" s="17">
        <v>0.31906379567795301</v>
      </c>
      <c r="AK11" s="17">
        <v>0.38789009367928301</v>
      </c>
      <c r="AL11" s="17">
        <v>0.31970497163788297</v>
      </c>
      <c r="AM11" s="17"/>
      <c r="AN11" s="17">
        <v>0.286999295729435</v>
      </c>
      <c r="AO11" s="17">
        <v>0.38537425862114</v>
      </c>
      <c r="AP11" s="17">
        <v>0.31505055372139901</v>
      </c>
      <c r="AQ11" s="17"/>
      <c r="AR11" s="17">
        <v>0.206849568169125</v>
      </c>
      <c r="AS11" s="17">
        <v>0.37822420841059301</v>
      </c>
      <c r="AT11" s="17">
        <v>0.30330748012155201</v>
      </c>
      <c r="AU11" s="17"/>
      <c r="AV11" s="17">
        <v>0.25380559844905698</v>
      </c>
      <c r="AW11" s="17">
        <v>0.35396569759411001</v>
      </c>
      <c r="AX11" s="17">
        <v>0.295552390135915</v>
      </c>
      <c r="AY11" s="17"/>
      <c r="AZ11" s="17">
        <v>0.31227302386525801</v>
      </c>
      <c r="BA11" s="17">
        <v>0.32538436964268302</v>
      </c>
    </row>
    <row r="12" spans="2:53" x14ac:dyDescent="0.35">
      <c r="B12" s="18" t="s">
        <v>258</v>
      </c>
      <c r="C12" s="17">
        <v>0.15789146464269799</v>
      </c>
      <c r="D12" s="17">
        <v>0.16408347221825201</v>
      </c>
      <c r="E12" s="17">
        <v>0.152846345562068</v>
      </c>
      <c r="F12" s="17"/>
      <c r="G12" s="17">
        <v>0.10179112868127101</v>
      </c>
      <c r="H12" s="17">
        <v>0.12679055496594399</v>
      </c>
      <c r="I12" s="17">
        <v>0.186358557612334</v>
      </c>
      <c r="J12" s="17">
        <v>0.191746275679017</v>
      </c>
      <c r="K12" s="17">
        <v>0.166979024827556</v>
      </c>
      <c r="L12" s="17">
        <v>0.152735637198813</v>
      </c>
      <c r="M12" s="17"/>
      <c r="N12" s="17">
        <v>0.17155370660480501</v>
      </c>
      <c r="O12" s="17">
        <v>0.14889733916543599</v>
      </c>
      <c r="P12" s="17"/>
      <c r="Q12" s="17">
        <v>7.9199613028622204E-2</v>
      </c>
      <c r="R12" s="17">
        <v>0.15544964518819801</v>
      </c>
      <c r="S12" s="17">
        <v>0.153946384875815</v>
      </c>
      <c r="T12" s="17">
        <v>0.14678914824452699</v>
      </c>
      <c r="U12" s="17">
        <v>0.18940171653410001</v>
      </c>
      <c r="V12" s="17">
        <v>0.15965150397995301</v>
      </c>
      <c r="W12" s="17">
        <v>0.20298950619547201</v>
      </c>
      <c r="X12" s="17">
        <v>0.163353240123424</v>
      </c>
      <c r="Y12" s="17">
        <v>0.20783479616258199</v>
      </c>
      <c r="Z12" s="17">
        <v>0.154238328925208</v>
      </c>
      <c r="AA12" s="17">
        <v>0.14369658728387699</v>
      </c>
      <c r="AB12" s="17">
        <v>0.23999683117773901</v>
      </c>
      <c r="AC12" s="17">
        <v>0.15089142562383501</v>
      </c>
      <c r="AD12" s="17">
        <v>8.0051166757384495E-2</v>
      </c>
      <c r="AE12" s="17">
        <v>9.6038341155718104E-2</v>
      </c>
      <c r="AF12" s="17"/>
      <c r="AG12" s="17">
        <v>0.10967193937641299</v>
      </c>
      <c r="AH12" s="17">
        <v>0.20974412504583601</v>
      </c>
      <c r="AI12" s="17">
        <v>0.173379886910623</v>
      </c>
      <c r="AJ12" s="17">
        <v>0.140520260610703</v>
      </c>
      <c r="AK12" s="17">
        <v>0.12659479737656401</v>
      </c>
      <c r="AL12" s="17">
        <v>0.17592609121339201</v>
      </c>
      <c r="AM12" s="17"/>
      <c r="AN12" s="17">
        <v>0.15430305636223901</v>
      </c>
      <c r="AO12" s="17">
        <v>0.14970449838094399</v>
      </c>
      <c r="AP12" s="17">
        <v>0.174728412955343</v>
      </c>
      <c r="AQ12" s="17"/>
      <c r="AR12" s="17">
        <v>4.9999916204143902E-2</v>
      </c>
      <c r="AS12" s="17">
        <v>0.107291214110787</v>
      </c>
      <c r="AT12" s="17">
        <v>0.21779113973877701</v>
      </c>
      <c r="AU12" s="17"/>
      <c r="AV12" s="17">
        <v>0.109067993668839</v>
      </c>
      <c r="AW12" s="17">
        <v>0.14513813636887199</v>
      </c>
      <c r="AX12" s="17">
        <v>0.199126355677228</v>
      </c>
      <c r="AY12" s="17"/>
      <c r="AZ12" s="17">
        <v>0.17018538317677501</v>
      </c>
      <c r="BA12" s="17">
        <v>0.141579014378763</v>
      </c>
    </row>
    <row r="13" spans="2:53" x14ac:dyDescent="0.35">
      <c r="B13" s="18" t="s">
        <v>259</v>
      </c>
      <c r="C13" s="17">
        <v>0.12687309085659301</v>
      </c>
      <c r="D13" s="17">
        <v>0.152296986541122</v>
      </c>
      <c r="E13" s="17">
        <v>0.101280160281965</v>
      </c>
      <c r="F13" s="17"/>
      <c r="G13" s="17">
        <v>9.3623486382890503E-2</v>
      </c>
      <c r="H13" s="17">
        <v>0.141481307696077</v>
      </c>
      <c r="I13" s="17">
        <v>0.18640293782431</v>
      </c>
      <c r="J13" s="17">
        <v>0.119857423325231</v>
      </c>
      <c r="K13" s="17">
        <v>0.12932055054852401</v>
      </c>
      <c r="L13" s="17">
        <v>9.8652233590415001E-2</v>
      </c>
      <c r="M13" s="17"/>
      <c r="N13" s="17">
        <v>0.115629075926167</v>
      </c>
      <c r="O13" s="17">
        <v>0.13427524940662799</v>
      </c>
      <c r="P13" s="17"/>
      <c r="Q13" s="17">
        <v>0.18276908941491901</v>
      </c>
      <c r="R13" s="17">
        <v>0.13668691708269801</v>
      </c>
      <c r="S13" s="17">
        <v>0.16983490861907899</v>
      </c>
      <c r="T13" s="17">
        <v>0.11876559217584701</v>
      </c>
      <c r="U13" s="17">
        <v>0.118556631646176</v>
      </c>
      <c r="V13" s="17">
        <v>9.9211730788307598E-2</v>
      </c>
      <c r="W13" s="17">
        <v>9.7313116673593394E-2</v>
      </c>
      <c r="X13" s="17">
        <v>0.13059520574739999</v>
      </c>
      <c r="Y13" s="17">
        <v>0.115720339672468</v>
      </c>
      <c r="Z13" s="17">
        <v>0.10997475460272101</v>
      </c>
      <c r="AA13" s="17">
        <v>0.16962046968401401</v>
      </c>
      <c r="AB13" s="17">
        <v>8.8532171874706397E-2</v>
      </c>
      <c r="AC13" s="17">
        <v>2.48619944668124E-2</v>
      </c>
      <c r="AD13" s="17">
        <v>0.16960367044810901</v>
      </c>
      <c r="AE13" s="17">
        <v>0.17478518757204101</v>
      </c>
      <c r="AF13" s="17"/>
      <c r="AG13" s="17">
        <v>3.3934763785011798E-2</v>
      </c>
      <c r="AH13" s="17">
        <v>0.190818003261226</v>
      </c>
      <c r="AI13" s="17">
        <v>0.18651341597373899</v>
      </c>
      <c r="AJ13" s="17">
        <v>6.2755265562534301E-2</v>
      </c>
      <c r="AK13" s="17">
        <v>5.5068421510801401E-2</v>
      </c>
      <c r="AL13" s="17">
        <v>0.14770176442383201</v>
      </c>
      <c r="AM13" s="17"/>
      <c r="AN13" s="17">
        <v>0.13393006060964999</v>
      </c>
      <c r="AO13" s="17">
        <v>8.27943562701971E-2</v>
      </c>
      <c r="AP13" s="17">
        <v>0.12566628541646799</v>
      </c>
      <c r="AQ13" s="17"/>
      <c r="AR13" s="17">
        <v>4.8428899459741701E-2</v>
      </c>
      <c r="AS13" s="17">
        <v>3.5452538205818701E-2</v>
      </c>
      <c r="AT13" s="17">
        <v>0.20972580859208001</v>
      </c>
      <c r="AU13" s="17"/>
      <c r="AV13" s="17">
        <v>7.4305446298626204E-2</v>
      </c>
      <c r="AW13" s="17">
        <v>7.3858239553311195E-2</v>
      </c>
      <c r="AX13" s="17">
        <v>0.225737881909997</v>
      </c>
      <c r="AY13" s="17"/>
      <c r="AZ13" s="17">
        <v>0.13629020061812699</v>
      </c>
      <c r="BA13" s="17">
        <v>0.11437779619612901</v>
      </c>
    </row>
    <row r="14" spans="2:53" x14ac:dyDescent="0.35">
      <c r="B14" s="18" t="s">
        <v>260</v>
      </c>
      <c r="C14" s="17">
        <v>2.91602362609019E-2</v>
      </c>
      <c r="D14" s="17">
        <v>1.3255392565845099E-2</v>
      </c>
      <c r="E14" s="17">
        <v>4.3673706900499903E-2</v>
      </c>
      <c r="F14" s="17"/>
      <c r="G14" s="17">
        <v>5.4598009923873501E-2</v>
      </c>
      <c r="H14" s="17">
        <v>5.2237124588822001E-2</v>
      </c>
      <c r="I14" s="17">
        <v>1.7995677039509599E-2</v>
      </c>
      <c r="J14" s="17">
        <v>3.6294414349335002E-2</v>
      </c>
      <c r="K14" s="17">
        <v>2.1059443445459201E-2</v>
      </c>
      <c r="L14" s="17">
        <v>1.31835190939777E-2</v>
      </c>
      <c r="M14" s="17"/>
      <c r="N14" s="17">
        <v>2.81042275630187E-2</v>
      </c>
      <c r="O14" s="17">
        <v>2.98554277792622E-2</v>
      </c>
      <c r="P14" s="17"/>
      <c r="Q14" s="17">
        <v>5.4217382949678899E-2</v>
      </c>
      <c r="R14" s="17">
        <v>3.3240878642853501E-2</v>
      </c>
      <c r="S14" s="17">
        <v>5.6426581425420098E-2</v>
      </c>
      <c r="T14" s="17">
        <v>4.0303052671680099E-2</v>
      </c>
      <c r="U14" s="17">
        <v>3.9514475385522399E-2</v>
      </c>
      <c r="V14" s="17">
        <v>1.26728433568672E-2</v>
      </c>
      <c r="W14" s="17">
        <v>8.17294805452695E-3</v>
      </c>
      <c r="X14" s="17">
        <v>9.3933357822085506E-3</v>
      </c>
      <c r="Y14" s="17">
        <v>2.2621164152042499E-2</v>
      </c>
      <c r="Z14" s="17">
        <v>1.1114635089836801E-2</v>
      </c>
      <c r="AA14" s="17">
        <v>0</v>
      </c>
      <c r="AB14" s="17">
        <v>1.3090544254072399E-2</v>
      </c>
      <c r="AC14" s="17">
        <v>0</v>
      </c>
      <c r="AD14" s="17">
        <v>0</v>
      </c>
      <c r="AE14" s="17">
        <v>0</v>
      </c>
      <c r="AF14" s="17"/>
      <c r="AG14" s="17">
        <v>7.2215466851597203E-3</v>
      </c>
      <c r="AH14" s="17">
        <v>2.2166678530240298E-2</v>
      </c>
      <c r="AI14" s="17">
        <v>2.95216588182967E-2</v>
      </c>
      <c r="AJ14" s="17">
        <v>1.33069065028178E-2</v>
      </c>
      <c r="AK14" s="17">
        <v>1.1279499168847899E-2</v>
      </c>
      <c r="AL14" s="17">
        <v>5.0566042537170099E-2</v>
      </c>
      <c r="AM14" s="17"/>
      <c r="AN14" s="17">
        <v>1.5652893650368298E-2</v>
      </c>
      <c r="AO14" s="17">
        <v>4.4879776741735301E-2</v>
      </c>
      <c r="AP14" s="17">
        <v>1.8993443184404601E-2</v>
      </c>
      <c r="AQ14" s="17"/>
      <c r="AR14" s="17">
        <v>4.3151465985949702E-3</v>
      </c>
      <c r="AS14" s="17">
        <v>2.6331935653891501E-2</v>
      </c>
      <c r="AT14" s="17">
        <v>2.9530061585286801E-2</v>
      </c>
      <c r="AU14" s="17"/>
      <c r="AV14" s="17">
        <v>4.5875512181653699E-3</v>
      </c>
      <c r="AW14" s="17">
        <v>1.6757917796051999E-2</v>
      </c>
      <c r="AX14" s="17">
        <v>4.3389662578646002E-2</v>
      </c>
      <c r="AY14" s="17"/>
      <c r="AZ14" s="17">
        <v>1.67295875327521E-2</v>
      </c>
      <c r="BA14" s="17">
        <v>4.5654109924073101E-2</v>
      </c>
    </row>
    <row r="15" spans="2:53" x14ac:dyDescent="0.35">
      <c r="B15" s="18" t="s">
        <v>261</v>
      </c>
      <c r="C15" s="19">
        <v>9.4080248188634003E-2</v>
      </c>
      <c r="D15" s="19">
        <v>5.0940218745471499E-2</v>
      </c>
      <c r="E15" s="19">
        <v>0.13349993160283699</v>
      </c>
      <c r="F15" s="19"/>
      <c r="G15" s="19">
        <v>0.10397566507313399</v>
      </c>
      <c r="H15" s="19">
        <v>8.7248982543909906E-2</v>
      </c>
      <c r="I15" s="19">
        <v>7.1373324792141604E-2</v>
      </c>
      <c r="J15" s="19">
        <v>0.104621944260575</v>
      </c>
      <c r="K15" s="19">
        <v>0.108791656551998</v>
      </c>
      <c r="L15" s="19">
        <v>9.1909049039468102E-2</v>
      </c>
      <c r="M15" s="19"/>
      <c r="N15" s="19">
        <v>7.0375385513895494E-2</v>
      </c>
      <c r="O15" s="19">
        <v>0.109685630519675</v>
      </c>
      <c r="P15" s="19"/>
      <c r="Q15" s="19">
        <v>0.140947536202852</v>
      </c>
      <c r="R15" s="19">
        <v>0.121292308455191</v>
      </c>
      <c r="S15" s="19">
        <v>0.109833830733103</v>
      </c>
      <c r="T15" s="19">
        <v>7.9192351974069694E-2</v>
      </c>
      <c r="U15" s="19">
        <v>6.54780062776638E-2</v>
      </c>
      <c r="V15" s="19">
        <v>0.132453359500248</v>
      </c>
      <c r="W15" s="19">
        <v>9.1325866680967399E-2</v>
      </c>
      <c r="X15" s="19">
        <v>9.1497139591404597E-2</v>
      </c>
      <c r="Y15" s="19">
        <v>4.6384959511298403E-2</v>
      </c>
      <c r="Z15" s="19">
        <v>5.4037480077699401E-2</v>
      </c>
      <c r="AA15" s="19">
        <v>3.4282098807246697E-2</v>
      </c>
      <c r="AB15" s="19">
        <v>4.7460469196116302E-2</v>
      </c>
      <c r="AC15" s="19">
        <v>0</v>
      </c>
      <c r="AD15" s="19">
        <v>0</v>
      </c>
      <c r="AE15" s="19">
        <v>2.3258535533147901E-2</v>
      </c>
      <c r="AF15" s="19"/>
      <c r="AG15" s="19">
        <v>4.73348227602143E-2</v>
      </c>
      <c r="AH15" s="19">
        <v>6.1243314787649397E-2</v>
      </c>
      <c r="AI15" s="19">
        <v>6.3674502189120297E-2</v>
      </c>
      <c r="AJ15" s="19">
        <v>4.8522464270052502E-2</v>
      </c>
      <c r="AK15" s="19">
        <v>6.24731294820828E-2</v>
      </c>
      <c r="AL15" s="19">
        <v>0.13542020570492999</v>
      </c>
      <c r="AM15" s="19"/>
      <c r="AN15" s="19">
        <v>8.0288763267872806E-2</v>
      </c>
      <c r="AO15" s="19">
        <v>6.4644567297401104E-2</v>
      </c>
      <c r="AP15" s="19">
        <v>6.8873343855817004E-2</v>
      </c>
      <c r="AQ15" s="19"/>
      <c r="AR15" s="19">
        <v>3.8310121434804001E-2</v>
      </c>
      <c r="AS15" s="19">
        <v>4.9633221857743298E-2</v>
      </c>
      <c r="AT15" s="19">
        <v>8.0577030459356005E-2</v>
      </c>
      <c r="AU15" s="19"/>
      <c r="AV15" s="19">
        <v>4.7039666832685199E-2</v>
      </c>
      <c r="AW15" s="19">
        <v>6.5501485428355197E-2</v>
      </c>
      <c r="AX15" s="19">
        <v>7.4240280006266701E-2</v>
      </c>
      <c r="AY15" s="19"/>
      <c r="AZ15" s="19">
        <v>5.3813241218382199E-2</v>
      </c>
      <c r="BA15" s="19">
        <v>0.14750939257893</v>
      </c>
    </row>
    <row r="16" spans="2:53" x14ac:dyDescent="0.35">
      <c r="B16" s="16"/>
    </row>
    <row r="17" spans="2:2" x14ac:dyDescent="0.35">
      <c r="B17" t="s">
        <v>87</v>
      </c>
    </row>
    <row r="18" spans="2:2" x14ac:dyDescent="0.35">
      <c r="B18" t="s">
        <v>88</v>
      </c>
    </row>
    <row r="20" spans="2:2" x14ac:dyDescent="0.35">
      <c r="B20" s="8" t="str">
        <f>HYPERLINK("#'Contents'!A1", "Return to Contents")</f>
        <v>Return to Contents</v>
      </c>
    </row>
  </sheetData>
  <mergeCells count="10">
    <mergeCell ref="AN5:AP5"/>
    <mergeCell ref="AR5:AT5"/>
    <mergeCell ref="AV5:AX5"/>
    <mergeCell ref="AZ5:BA5"/>
    <mergeCell ref="D2:AT2"/>
    <mergeCell ref="D5:E5"/>
    <mergeCell ref="G5:L5"/>
    <mergeCell ref="N5:O5"/>
    <mergeCell ref="Q5:AE5"/>
    <mergeCell ref="AG5:AL5"/>
  </mergeCells>
  <pageMargins left="0.7" right="0.7" top="0.75" bottom="0.75" header="0.3" footer="0.3"/>
  <pageSetup paperSize="9" orientation="portrait" horizontalDpi="300" verticalDpi="300"/>
  <drawing r:id="rId1"/>
</worksheet>
</file>

<file path=xl/worksheets/sheet6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E00-000000000000}">
  <dimension ref="B2:BA20"/>
  <sheetViews>
    <sheetView showGridLines="0" workbookViewId="0">
      <pane xSplit="2" topLeftCell="C1" activePane="topRight" state="frozen"/>
      <selection activeCell="B19" sqref="B19"/>
      <selection pane="topRight" activeCell="Y10" sqref="Y10"/>
    </sheetView>
  </sheetViews>
  <sheetFormatPr defaultColWidth="11.54296875" defaultRowHeight="14.5" x14ac:dyDescent="0.35"/>
  <cols>
    <col min="2" max="2" width="25.6328125" customWidth="1"/>
    <col min="3" max="5" width="10.6328125" customWidth="1"/>
    <col min="6" max="6" width="2.1796875" customWidth="1"/>
    <col min="7" max="12" width="10.6328125" customWidth="1"/>
    <col min="13" max="13" width="2.1796875" customWidth="1"/>
    <col min="14" max="15" width="10.6328125" customWidth="1"/>
    <col min="16" max="16" width="2.1796875" customWidth="1"/>
    <col min="17" max="31" width="10.6328125" customWidth="1"/>
    <col min="32" max="32" width="2.1796875" customWidth="1"/>
    <col min="33" max="38" width="10.6328125" customWidth="1"/>
    <col min="39" max="39" width="2.1796875" customWidth="1"/>
    <col min="40" max="42" width="10.6328125" customWidth="1"/>
    <col min="43" max="43" width="2.1796875" customWidth="1"/>
    <col min="44" max="46" width="10.6328125" customWidth="1"/>
    <col min="47" max="47" width="2.1796875" customWidth="1"/>
    <col min="48" max="50" width="10.6328125" customWidth="1"/>
    <col min="51" max="51" width="2.1796875" customWidth="1"/>
    <col min="52" max="53" width="10.6328125" customWidth="1"/>
    <col min="54" max="54" width="2.1796875" customWidth="1"/>
  </cols>
  <sheetData>
    <row r="2" spans="2:53" ht="40" customHeight="1" x14ac:dyDescent="0.35">
      <c r="D2" s="28" t="s">
        <v>266</v>
      </c>
      <c r="E2" s="24"/>
      <c r="F2" s="24"/>
      <c r="G2" s="24"/>
      <c r="H2" s="24"/>
      <c r="I2" s="24"/>
      <c r="J2" s="24"/>
      <c r="K2" s="24"/>
      <c r="L2" s="24"/>
      <c r="M2" s="24"/>
      <c r="N2" s="24"/>
      <c r="O2" s="24"/>
      <c r="P2" s="24"/>
      <c r="Q2" s="24"/>
      <c r="R2" s="24"/>
      <c r="S2" s="24"/>
      <c r="T2" s="24"/>
      <c r="U2" s="24"/>
      <c r="V2" s="24"/>
      <c r="W2" s="24"/>
      <c r="X2" s="24"/>
      <c r="Y2" s="24"/>
      <c r="Z2" s="24"/>
      <c r="AA2" s="24"/>
      <c r="AB2" s="24"/>
      <c r="AC2" s="24"/>
      <c r="AD2" s="24"/>
      <c r="AE2" s="24"/>
      <c r="AF2" s="24"/>
      <c r="AG2" s="24"/>
      <c r="AH2" s="24"/>
      <c r="AI2" s="24"/>
      <c r="AJ2" s="24"/>
      <c r="AK2" s="24"/>
      <c r="AL2" s="24"/>
      <c r="AM2" s="24"/>
      <c r="AN2" s="24"/>
      <c r="AO2" s="24"/>
      <c r="AP2" s="24"/>
      <c r="AQ2" s="24"/>
      <c r="AR2" s="24"/>
      <c r="AS2" s="24"/>
      <c r="AT2" s="24"/>
    </row>
    <row r="5" spans="2:53" ht="30" customHeight="1" x14ac:dyDescent="0.35">
      <c r="B5" s="15"/>
      <c r="C5" s="15"/>
      <c r="D5" s="27" t="s">
        <v>56</v>
      </c>
      <c r="E5" s="27"/>
      <c r="F5" s="15"/>
      <c r="G5" s="27" t="s">
        <v>57</v>
      </c>
      <c r="H5" s="27"/>
      <c r="I5" s="27"/>
      <c r="J5" s="27"/>
      <c r="K5" s="27"/>
      <c r="L5" s="27"/>
      <c r="M5" s="15"/>
      <c r="N5" s="27" t="s">
        <v>58</v>
      </c>
      <c r="O5" s="27"/>
      <c r="P5" s="15"/>
      <c r="Q5" s="27" t="s">
        <v>59</v>
      </c>
      <c r="R5" s="27"/>
      <c r="S5" s="27"/>
      <c r="T5" s="27"/>
      <c r="U5" s="27"/>
      <c r="V5" s="27"/>
      <c r="W5" s="27"/>
      <c r="X5" s="27"/>
      <c r="Y5" s="27"/>
      <c r="Z5" s="27"/>
      <c r="AA5" s="27"/>
      <c r="AB5" s="27"/>
      <c r="AC5" s="27"/>
      <c r="AD5" s="27"/>
      <c r="AE5" s="27"/>
      <c r="AF5" s="15"/>
      <c r="AG5" s="27" t="s">
        <v>60</v>
      </c>
      <c r="AH5" s="27"/>
      <c r="AI5" s="27"/>
      <c r="AJ5" s="27"/>
      <c r="AK5" s="27"/>
      <c r="AL5" s="27"/>
      <c r="AM5" s="15"/>
      <c r="AN5" s="27" t="s">
        <v>61</v>
      </c>
      <c r="AO5" s="27"/>
      <c r="AP5" s="27"/>
      <c r="AQ5" s="15"/>
      <c r="AR5" s="27" t="s">
        <v>62</v>
      </c>
      <c r="AS5" s="27"/>
      <c r="AT5" s="27"/>
      <c r="AU5" s="15"/>
      <c r="AV5" s="27" t="s">
        <v>63</v>
      </c>
      <c r="AW5" s="27"/>
      <c r="AX5" s="27"/>
      <c r="AY5" s="15"/>
      <c r="AZ5" s="27" t="s">
        <v>64</v>
      </c>
      <c r="BA5" s="27"/>
    </row>
    <row r="6" spans="2:53" ht="33" customHeight="1" x14ac:dyDescent="0.35">
      <c r="B6" t="s">
        <v>13</v>
      </c>
      <c r="C6" s="9" t="s">
        <v>14</v>
      </c>
      <c r="D6" s="12" t="s">
        <v>15</v>
      </c>
      <c r="E6" s="12" t="s">
        <v>16</v>
      </c>
      <c r="G6" s="12" t="s">
        <v>19</v>
      </c>
      <c r="H6" s="12" t="s">
        <v>20</v>
      </c>
      <c r="I6" s="12" t="s">
        <v>21</v>
      </c>
      <c r="J6" s="12" t="s">
        <v>22</v>
      </c>
      <c r="K6" s="12" t="s">
        <v>23</v>
      </c>
      <c r="L6" s="12" t="s">
        <v>24</v>
      </c>
      <c r="N6" s="12" t="s">
        <v>25</v>
      </c>
      <c r="O6" s="12" t="s">
        <v>26</v>
      </c>
      <c r="Q6" s="12" t="s">
        <v>27</v>
      </c>
      <c r="R6" s="12" t="s">
        <v>28</v>
      </c>
      <c r="S6" s="12" t="s">
        <v>29</v>
      </c>
      <c r="T6" s="12" t="s">
        <v>30</v>
      </c>
      <c r="U6" s="12" t="s">
        <v>31</v>
      </c>
      <c r="V6" s="12" t="s">
        <v>32</v>
      </c>
      <c r="W6" s="12" t="s">
        <v>33</v>
      </c>
      <c r="X6" s="12" t="s">
        <v>34</v>
      </c>
      <c r="Y6" s="12" t="s">
        <v>35</v>
      </c>
      <c r="Z6" s="12" t="s">
        <v>36</v>
      </c>
      <c r="AA6" s="12" t="s">
        <v>37</v>
      </c>
      <c r="AB6" s="12" t="s">
        <v>38</v>
      </c>
      <c r="AC6" s="12" t="s">
        <v>39</v>
      </c>
      <c r="AD6" s="12" t="s">
        <v>40</v>
      </c>
      <c r="AE6" s="12" t="s">
        <v>41</v>
      </c>
      <c r="AG6" s="12" t="s">
        <v>42</v>
      </c>
      <c r="AH6" s="12" t="s">
        <v>43</v>
      </c>
      <c r="AI6" s="12" t="s">
        <v>44</v>
      </c>
      <c r="AJ6" s="12" t="s">
        <v>45</v>
      </c>
      <c r="AK6" s="12" t="s">
        <v>46</v>
      </c>
      <c r="AL6" s="12" t="s">
        <v>47</v>
      </c>
      <c r="AN6" s="12" t="s">
        <v>48</v>
      </c>
      <c r="AO6" s="12" t="s">
        <v>49</v>
      </c>
      <c r="AP6" s="12" t="s">
        <v>50</v>
      </c>
      <c r="AR6" s="12" t="s">
        <v>51</v>
      </c>
      <c r="AS6" s="12" t="s">
        <v>52</v>
      </c>
      <c r="AT6" s="12" t="s">
        <v>53</v>
      </c>
      <c r="AV6" s="12" t="s">
        <v>51</v>
      </c>
      <c r="AW6" s="12" t="s">
        <v>52</v>
      </c>
      <c r="AX6" s="12" t="s">
        <v>53</v>
      </c>
      <c r="AZ6" s="12" t="s">
        <v>54</v>
      </c>
      <c r="BA6" s="12" t="s">
        <v>55</v>
      </c>
    </row>
    <row r="7" spans="2:53" ht="30" customHeight="1" x14ac:dyDescent="0.35">
      <c r="B7" s="10" t="s">
        <v>17</v>
      </c>
      <c r="C7" s="10">
        <v>2053</v>
      </c>
      <c r="D7" s="10">
        <v>938</v>
      </c>
      <c r="E7" s="10">
        <v>1112</v>
      </c>
      <c r="F7" s="10"/>
      <c r="G7" s="10">
        <v>192</v>
      </c>
      <c r="H7" s="10">
        <v>236</v>
      </c>
      <c r="I7" s="10">
        <v>325</v>
      </c>
      <c r="J7" s="10">
        <v>380</v>
      </c>
      <c r="K7" s="10">
        <v>348</v>
      </c>
      <c r="L7" s="10">
        <v>572</v>
      </c>
      <c r="M7" s="10"/>
      <c r="N7" s="10">
        <v>1161</v>
      </c>
      <c r="O7" s="10">
        <v>892</v>
      </c>
      <c r="P7" s="10"/>
      <c r="Q7" s="10">
        <v>175</v>
      </c>
      <c r="R7" s="10">
        <v>152</v>
      </c>
      <c r="S7" s="10">
        <v>180</v>
      </c>
      <c r="T7" s="10">
        <v>273</v>
      </c>
      <c r="U7" s="10">
        <v>217</v>
      </c>
      <c r="V7" s="10">
        <v>227</v>
      </c>
      <c r="W7" s="10">
        <v>175</v>
      </c>
      <c r="X7" s="10">
        <v>143</v>
      </c>
      <c r="Y7" s="10">
        <v>108</v>
      </c>
      <c r="Z7" s="10">
        <v>153</v>
      </c>
      <c r="AA7" s="10">
        <v>79</v>
      </c>
      <c r="AB7" s="10">
        <v>54</v>
      </c>
      <c r="AC7" s="10">
        <v>25</v>
      </c>
      <c r="AD7" s="10">
        <v>17</v>
      </c>
      <c r="AE7" s="10">
        <v>34</v>
      </c>
      <c r="AF7" s="10"/>
      <c r="AG7" s="10">
        <v>204</v>
      </c>
      <c r="AH7" s="10">
        <v>344</v>
      </c>
      <c r="AI7" s="10">
        <v>158</v>
      </c>
      <c r="AJ7" s="10">
        <v>186</v>
      </c>
      <c r="AK7" s="10">
        <v>197</v>
      </c>
      <c r="AL7" s="10">
        <v>511</v>
      </c>
      <c r="AM7" s="10"/>
      <c r="AN7" s="10">
        <v>571</v>
      </c>
      <c r="AO7" s="10">
        <v>447</v>
      </c>
      <c r="AP7" s="10">
        <v>778</v>
      </c>
      <c r="AQ7" s="10"/>
      <c r="AR7" s="10">
        <v>150</v>
      </c>
      <c r="AS7" s="10">
        <v>698</v>
      </c>
      <c r="AT7" s="10">
        <v>1093</v>
      </c>
      <c r="AU7" s="10"/>
      <c r="AV7" s="10">
        <v>166</v>
      </c>
      <c r="AW7" s="10">
        <v>999</v>
      </c>
      <c r="AX7" s="10">
        <v>770</v>
      </c>
      <c r="AY7" s="10"/>
      <c r="AZ7" s="10">
        <v>1177</v>
      </c>
      <c r="BA7" s="10">
        <v>876</v>
      </c>
    </row>
    <row r="8" spans="2:53" ht="30" customHeight="1" x14ac:dyDescent="0.35">
      <c r="B8" s="11" t="s">
        <v>18</v>
      </c>
      <c r="C8" s="11">
        <v>2053</v>
      </c>
      <c r="D8" s="11">
        <v>974</v>
      </c>
      <c r="E8" s="11">
        <v>1075</v>
      </c>
      <c r="F8" s="11"/>
      <c r="G8" s="11">
        <v>212</v>
      </c>
      <c r="H8" s="11">
        <v>302</v>
      </c>
      <c r="I8" s="11">
        <v>326</v>
      </c>
      <c r="J8" s="11">
        <v>348</v>
      </c>
      <c r="K8" s="11">
        <v>329</v>
      </c>
      <c r="L8" s="11">
        <v>535</v>
      </c>
      <c r="M8" s="11"/>
      <c r="N8" s="11">
        <v>815</v>
      </c>
      <c r="O8" s="11">
        <v>1238</v>
      </c>
      <c r="P8" s="11"/>
      <c r="Q8" s="11">
        <v>198</v>
      </c>
      <c r="R8" s="11">
        <v>168</v>
      </c>
      <c r="S8" s="11">
        <v>195</v>
      </c>
      <c r="T8" s="11">
        <v>305</v>
      </c>
      <c r="U8" s="11">
        <v>213</v>
      </c>
      <c r="V8" s="11">
        <v>216</v>
      </c>
      <c r="W8" s="11">
        <v>164</v>
      </c>
      <c r="X8" s="11">
        <v>141</v>
      </c>
      <c r="Y8" s="11">
        <v>99</v>
      </c>
      <c r="Z8" s="11">
        <v>138</v>
      </c>
      <c r="AA8" s="11">
        <v>69</v>
      </c>
      <c r="AB8" s="11">
        <v>45</v>
      </c>
      <c r="AC8" s="11">
        <v>22</v>
      </c>
      <c r="AD8" s="11">
        <v>15</v>
      </c>
      <c r="AE8" s="11">
        <v>27</v>
      </c>
      <c r="AF8" s="11"/>
      <c r="AG8" s="11">
        <v>192</v>
      </c>
      <c r="AH8" s="11">
        <v>330</v>
      </c>
      <c r="AI8" s="11">
        <v>179</v>
      </c>
      <c r="AJ8" s="11">
        <v>173</v>
      </c>
      <c r="AK8" s="11">
        <v>196</v>
      </c>
      <c r="AL8" s="11">
        <v>533</v>
      </c>
      <c r="AM8" s="11"/>
      <c r="AN8" s="11">
        <v>569</v>
      </c>
      <c r="AO8" s="11">
        <v>467</v>
      </c>
      <c r="AP8" s="11">
        <v>751</v>
      </c>
      <c r="AQ8" s="11"/>
      <c r="AR8" s="11">
        <v>162</v>
      </c>
      <c r="AS8" s="11">
        <v>689</v>
      </c>
      <c r="AT8" s="11">
        <v>1078</v>
      </c>
      <c r="AU8" s="11"/>
      <c r="AV8" s="11">
        <v>182</v>
      </c>
      <c r="AW8" s="11">
        <v>976</v>
      </c>
      <c r="AX8" s="11">
        <v>765</v>
      </c>
      <c r="AY8" s="11"/>
      <c r="AZ8" s="11">
        <v>1171</v>
      </c>
      <c r="BA8" s="11">
        <v>882</v>
      </c>
    </row>
    <row r="9" spans="2:53" x14ac:dyDescent="0.35">
      <c r="B9" s="18" t="s">
        <v>255</v>
      </c>
      <c r="C9" s="17">
        <v>4.43962506897621E-2</v>
      </c>
      <c r="D9" s="17">
        <v>5.0111096767118703E-2</v>
      </c>
      <c r="E9" s="17">
        <v>3.9377571065187099E-2</v>
      </c>
      <c r="F9" s="17"/>
      <c r="G9" s="17">
        <v>6.9372129062157895E-2</v>
      </c>
      <c r="H9" s="17">
        <v>4.97155771848155E-2</v>
      </c>
      <c r="I9" s="17">
        <v>5.4613337706735099E-2</v>
      </c>
      <c r="J9" s="17">
        <v>2.6144901734228201E-2</v>
      </c>
      <c r="K9" s="17">
        <v>3.2500172832763199E-2</v>
      </c>
      <c r="L9" s="17">
        <v>4.4484982434944101E-2</v>
      </c>
      <c r="M9" s="17"/>
      <c r="N9" s="17">
        <v>6.3951892908582303E-2</v>
      </c>
      <c r="O9" s="17">
        <v>3.1522382667782699E-2</v>
      </c>
      <c r="P9" s="17"/>
      <c r="Q9" s="17">
        <v>6.4060863834668996E-2</v>
      </c>
      <c r="R9" s="17">
        <v>2.44163376018432E-2</v>
      </c>
      <c r="S9" s="17">
        <v>4.1221886705407801E-2</v>
      </c>
      <c r="T9" s="17">
        <v>2.1974811909557201E-2</v>
      </c>
      <c r="U9" s="17">
        <v>4.7127592910716998E-2</v>
      </c>
      <c r="V9" s="17">
        <v>4.6884378817721298E-2</v>
      </c>
      <c r="W9" s="17">
        <v>7.0631898958787007E-2</v>
      </c>
      <c r="X9" s="17">
        <v>5.4423492075103899E-2</v>
      </c>
      <c r="Y9" s="17">
        <v>4.4035906410649403E-2</v>
      </c>
      <c r="Z9" s="17">
        <v>2.3318834907240901E-2</v>
      </c>
      <c r="AA9" s="17">
        <v>2.9433018042314699E-2</v>
      </c>
      <c r="AB9" s="17">
        <v>4.3682477662100698E-2</v>
      </c>
      <c r="AC9" s="17">
        <v>0.13605300190366101</v>
      </c>
      <c r="AD9" s="17">
        <v>0.21256278108475099</v>
      </c>
      <c r="AE9" s="17">
        <v>9.0566309991815905E-2</v>
      </c>
      <c r="AF9" s="17"/>
      <c r="AG9" s="17">
        <v>8.1317527942982998E-2</v>
      </c>
      <c r="AH9" s="17">
        <v>1.9628664796279002E-2</v>
      </c>
      <c r="AI9" s="17">
        <v>6.4942298466445003E-2</v>
      </c>
      <c r="AJ9" s="17">
        <v>0.102465224507097</v>
      </c>
      <c r="AK9" s="17">
        <v>4.9052275161210503E-2</v>
      </c>
      <c r="AL9" s="17">
        <v>2.6298830589507102E-2</v>
      </c>
      <c r="AM9" s="17"/>
      <c r="AN9" s="17">
        <v>5.9642530879316598E-2</v>
      </c>
      <c r="AO9" s="17">
        <v>4.78190184587753E-2</v>
      </c>
      <c r="AP9" s="17">
        <v>4.0396563897350898E-2</v>
      </c>
      <c r="AQ9" s="17"/>
      <c r="AR9" s="17">
        <v>0.15951682022987401</v>
      </c>
      <c r="AS9" s="17">
        <v>5.3642005100035701E-2</v>
      </c>
      <c r="AT9" s="17">
        <v>2.5705080674744901E-2</v>
      </c>
      <c r="AU9" s="17"/>
      <c r="AV9" s="17">
        <v>0.163004465159271</v>
      </c>
      <c r="AW9" s="17">
        <v>3.7170856070585297E-2</v>
      </c>
      <c r="AX9" s="17">
        <v>3.0416142426564E-2</v>
      </c>
      <c r="AY9" s="17"/>
      <c r="AZ9" s="17">
        <v>5.2160314327535498E-2</v>
      </c>
      <c r="BA9" s="17">
        <v>3.40943358376226E-2</v>
      </c>
    </row>
    <row r="10" spans="2:53" x14ac:dyDescent="0.35">
      <c r="B10" s="18" t="s">
        <v>256</v>
      </c>
      <c r="C10" s="17">
        <v>0.22926219671151299</v>
      </c>
      <c r="D10" s="17">
        <v>0.256319033035247</v>
      </c>
      <c r="E10" s="17">
        <v>0.20556953721128199</v>
      </c>
      <c r="F10" s="17"/>
      <c r="G10" s="17">
        <v>0.20632529277365899</v>
      </c>
      <c r="H10" s="17">
        <v>0.18890562660780799</v>
      </c>
      <c r="I10" s="17">
        <v>0.20106088726809801</v>
      </c>
      <c r="J10" s="17">
        <v>0.187497156655901</v>
      </c>
      <c r="K10" s="17">
        <v>0.240708805557869</v>
      </c>
      <c r="L10" s="17">
        <v>0.29843246799324802</v>
      </c>
      <c r="M10" s="17"/>
      <c r="N10" s="17">
        <v>0.22135806669723301</v>
      </c>
      <c r="O10" s="17">
        <v>0.23446564262721301</v>
      </c>
      <c r="P10" s="17"/>
      <c r="Q10" s="17">
        <v>0.13744485730695699</v>
      </c>
      <c r="R10" s="17">
        <v>0.24877343235362101</v>
      </c>
      <c r="S10" s="17">
        <v>0.16925768589690199</v>
      </c>
      <c r="T10" s="17">
        <v>0.21842063859804201</v>
      </c>
      <c r="U10" s="17">
        <v>0.24254644250781399</v>
      </c>
      <c r="V10" s="17">
        <v>0.242516616537688</v>
      </c>
      <c r="W10" s="17">
        <v>0.263184583989163</v>
      </c>
      <c r="X10" s="17">
        <v>0.26265652525155198</v>
      </c>
      <c r="Y10" s="17">
        <v>0.22875262842826399</v>
      </c>
      <c r="Z10" s="17">
        <v>0.27322270696870399</v>
      </c>
      <c r="AA10" s="17">
        <v>0.39685080566362702</v>
      </c>
      <c r="AB10" s="17">
        <v>0.27002665413001697</v>
      </c>
      <c r="AC10" s="17">
        <v>0.34378118285186199</v>
      </c>
      <c r="AD10" s="17">
        <v>0.20910019996902501</v>
      </c>
      <c r="AE10" s="17">
        <v>0.15529941780234</v>
      </c>
      <c r="AF10" s="17"/>
      <c r="AG10" s="17">
        <v>0.37666369916250098</v>
      </c>
      <c r="AH10" s="17">
        <v>0.17352888590391199</v>
      </c>
      <c r="AI10" s="17">
        <v>0.19578021680353</v>
      </c>
      <c r="AJ10" s="17">
        <v>0.28895850787605698</v>
      </c>
      <c r="AK10" s="17">
        <v>0.34394230253871</v>
      </c>
      <c r="AL10" s="17">
        <v>0.148718201223212</v>
      </c>
      <c r="AM10" s="17"/>
      <c r="AN10" s="17">
        <v>0.23601970172791001</v>
      </c>
      <c r="AO10" s="17">
        <v>0.229966274730904</v>
      </c>
      <c r="AP10" s="17">
        <v>0.27709543754952198</v>
      </c>
      <c r="AQ10" s="17"/>
      <c r="AR10" s="17">
        <v>0.43858344658443699</v>
      </c>
      <c r="AS10" s="17">
        <v>0.35092995442880898</v>
      </c>
      <c r="AT10" s="17">
        <v>0.13804981923996101</v>
      </c>
      <c r="AU10" s="17"/>
      <c r="AV10" s="17">
        <v>0.316705102203786</v>
      </c>
      <c r="AW10" s="17">
        <v>0.30516665024894202</v>
      </c>
      <c r="AX10" s="17">
        <v>0.138055829843578</v>
      </c>
      <c r="AY10" s="17"/>
      <c r="AZ10" s="17">
        <v>0.25619066581005401</v>
      </c>
      <c r="BA10" s="17">
        <v>0.193531578224312</v>
      </c>
    </row>
    <row r="11" spans="2:53" x14ac:dyDescent="0.35">
      <c r="B11" s="18" t="s">
        <v>257</v>
      </c>
      <c r="C11" s="17">
        <v>0.29492957025142802</v>
      </c>
      <c r="D11" s="17">
        <v>0.27630497376152302</v>
      </c>
      <c r="E11" s="17">
        <v>0.31229499524195697</v>
      </c>
      <c r="F11" s="17"/>
      <c r="G11" s="17">
        <v>0.31929119615773399</v>
      </c>
      <c r="H11" s="17">
        <v>0.32389584084184397</v>
      </c>
      <c r="I11" s="17">
        <v>0.29713217876925402</v>
      </c>
      <c r="J11" s="17">
        <v>0.27415854778055299</v>
      </c>
      <c r="K11" s="17">
        <v>0.28174360660387099</v>
      </c>
      <c r="L11" s="17">
        <v>0.289219049844673</v>
      </c>
      <c r="M11" s="17"/>
      <c r="N11" s="17">
        <v>0.29828621599337002</v>
      </c>
      <c r="O11" s="17">
        <v>0.29271982363228</v>
      </c>
      <c r="P11" s="17"/>
      <c r="Q11" s="17">
        <v>0.29291970219132601</v>
      </c>
      <c r="R11" s="17">
        <v>0.28418589446395098</v>
      </c>
      <c r="S11" s="17">
        <v>0.303834577652627</v>
      </c>
      <c r="T11" s="17">
        <v>0.303722814094395</v>
      </c>
      <c r="U11" s="17">
        <v>0.274548011559198</v>
      </c>
      <c r="V11" s="17">
        <v>0.30294703108387599</v>
      </c>
      <c r="W11" s="17">
        <v>0.30013189744721303</v>
      </c>
      <c r="X11" s="17">
        <v>0.26896985547905899</v>
      </c>
      <c r="Y11" s="17">
        <v>0.30479451337593699</v>
      </c>
      <c r="Z11" s="17">
        <v>0.31095881911645301</v>
      </c>
      <c r="AA11" s="17">
        <v>0.19818371798187401</v>
      </c>
      <c r="AB11" s="17">
        <v>0.32344924904365502</v>
      </c>
      <c r="AC11" s="17">
        <v>0.34522183612240898</v>
      </c>
      <c r="AD11" s="17">
        <v>0.16906087081638699</v>
      </c>
      <c r="AE11" s="17">
        <v>0.35857536105113202</v>
      </c>
      <c r="AF11" s="17"/>
      <c r="AG11" s="17">
        <v>0.29514740211215601</v>
      </c>
      <c r="AH11" s="17">
        <v>0.307553845429485</v>
      </c>
      <c r="AI11" s="17">
        <v>0.31978615215885198</v>
      </c>
      <c r="AJ11" s="17">
        <v>0.30719286475992003</v>
      </c>
      <c r="AK11" s="17">
        <v>0.30744197082761399</v>
      </c>
      <c r="AL11" s="17">
        <v>0.27811388216751498</v>
      </c>
      <c r="AM11" s="17"/>
      <c r="AN11" s="17">
        <v>0.30597845882482799</v>
      </c>
      <c r="AO11" s="17">
        <v>0.33630313953734498</v>
      </c>
      <c r="AP11" s="17">
        <v>0.27152125154934798</v>
      </c>
      <c r="AQ11" s="17"/>
      <c r="AR11" s="17">
        <v>0.17939093997324301</v>
      </c>
      <c r="AS11" s="17">
        <v>0.31957835273280499</v>
      </c>
      <c r="AT11" s="17">
        <v>0.30462549391491101</v>
      </c>
      <c r="AU11" s="17"/>
      <c r="AV11" s="17">
        <v>0.23282835581147099</v>
      </c>
      <c r="AW11" s="17">
        <v>0.32351581506647398</v>
      </c>
      <c r="AX11" s="17">
        <v>0.28136910432044498</v>
      </c>
      <c r="AY11" s="17"/>
      <c r="AZ11" s="17">
        <v>0.30384232176873899</v>
      </c>
      <c r="BA11" s="17">
        <v>0.28310349417666503</v>
      </c>
    </row>
    <row r="12" spans="2:53" x14ac:dyDescent="0.35">
      <c r="B12" s="18" t="s">
        <v>258</v>
      </c>
      <c r="C12" s="17">
        <v>0.16049535703259199</v>
      </c>
      <c r="D12" s="17">
        <v>0.188593370099466</v>
      </c>
      <c r="E12" s="17">
        <v>0.13561352471746599</v>
      </c>
      <c r="F12" s="17"/>
      <c r="G12" s="17">
        <v>0.124075717622815</v>
      </c>
      <c r="H12" s="17">
        <v>0.15069220139713799</v>
      </c>
      <c r="I12" s="17">
        <v>0.146448702094539</v>
      </c>
      <c r="J12" s="17">
        <v>0.237135611539177</v>
      </c>
      <c r="K12" s="17">
        <v>0.17202504780064001</v>
      </c>
      <c r="L12" s="17">
        <v>0.132019112881294</v>
      </c>
      <c r="M12" s="17"/>
      <c r="N12" s="17">
        <v>0.171544147048699</v>
      </c>
      <c r="O12" s="17">
        <v>0.15322171892455599</v>
      </c>
      <c r="P12" s="17"/>
      <c r="Q12" s="17">
        <v>0.12592862132268801</v>
      </c>
      <c r="R12" s="17">
        <v>0.16062943942912</v>
      </c>
      <c r="S12" s="17">
        <v>0.18220965677503201</v>
      </c>
      <c r="T12" s="17">
        <v>0.183300936097964</v>
      </c>
      <c r="U12" s="17">
        <v>0.14419982412622501</v>
      </c>
      <c r="V12" s="17">
        <v>0.14134744513480599</v>
      </c>
      <c r="W12" s="17">
        <v>0.15939897589129101</v>
      </c>
      <c r="X12" s="17">
        <v>0.18966264714602199</v>
      </c>
      <c r="Y12" s="17">
        <v>0.17540396072768799</v>
      </c>
      <c r="Z12" s="17">
        <v>0.17390834257378701</v>
      </c>
      <c r="AA12" s="17">
        <v>0.12335411072547101</v>
      </c>
      <c r="AB12" s="17">
        <v>0.210883048473234</v>
      </c>
      <c r="AC12" s="17">
        <v>0.118842983103724</v>
      </c>
      <c r="AD12" s="17">
        <v>9.4389248550402496E-2</v>
      </c>
      <c r="AE12" s="17">
        <v>0.196714606124686</v>
      </c>
      <c r="AF12" s="17"/>
      <c r="AG12" s="17">
        <v>0.14329832222897401</v>
      </c>
      <c r="AH12" s="17">
        <v>0.20389501169656399</v>
      </c>
      <c r="AI12" s="17">
        <v>0.16025788194115501</v>
      </c>
      <c r="AJ12" s="17">
        <v>0.14750919546903801</v>
      </c>
      <c r="AK12" s="17">
        <v>0.17008094890570799</v>
      </c>
      <c r="AL12" s="17">
        <v>0.15920032307548601</v>
      </c>
      <c r="AM12" s="17"/>
      <c r="AN12" s="17">
        <v>0.16554084900558899</v>
      </c>
      <c r="AO12" s="17">
        <v>0.13967915896966901</v>
      </c>
      <c r="AP12" s="17">
        <v>0.17260865994244901</v>
      </c>
      <c r="AQ12" s="17"/>
      <c r="AR12" s="17">
        <v>0.10660538169520101</v>
      </c>
      <c r="AS12" s="17">
        <v>0.14638622834678899</v>
      </c>
      <c r="AT12" s="17">
        <v>0.19389654988609401</v>
      </c>
      <c r="AU12" s="17"/>
      <c r="AV12" s="17">
        <v>0.13840837677495901</v>
      </c>
      <c r="AW12" s="17">
        <v>0.157862737570722</v>
      </c>
      <c r="AX12" s="17">
        <v>0.18144927575598499</v>
      </c>
      <c r="AY12" s="17"/>
      <c r="AZ12" s="17">
        <v>0.167347611808113</v>
      </c>
      <c r="BA12" s="17">
        <v>0.151403295383439</v>
      </c>
    </row>
    <row r="13" spans="2:53" x14ac:dyDescent="0.35">
      <c r="B13" s="18" t="s">
        <v>259</v>
      </c>
      <c r="C13" s="17">
        <v>0.129085501694016</v>
      </c>
      <c r="D13" s="17">
        <v>0.15044093645825901</v>
      </c>
      <c r="E13" s="17">
        <v>0.107186356517338</v>
      </c>
      <c r="F13" s="17"/>
      <c r="G13" s="17">
        <v>5.9318786142747999E-2</v>
      </c>
      <c r="H13" s="17">
        <v>0.107621858615111</v>
      </c>
      <c r="I13" s="17">
        <v>0.19790802339354499</v>
      </c>
      <c r="J13" s="17">
        <v>0.134492435483615</v>
      </c>
      <c r="K13" s="17">
        <v>0.12431818399052599</v>
      </c>
      <c r="L13" s="17">
        <v>0.12640515567932001</v>
      </c>
      <c r="M13" s="17"/>
      <c r="N13" s="17">
        <v>0.121436078028407</v>
      </c>
      <c r="O13" s="17">
        <v>0.13412126935704399</v>
      </c>
      <c r="P13" s="17"/>
      <c r="Q13" s="17">
        <v>0.128782332173003</v>
      </c>
      <c r="R13" s="17">
        <v>0.11501441080371</v>
      </c>
      <c r="S13" s="17">
        <v>0.13122377337632701</v>
      </c>
      <c r="T13" s="17">
        <v>0.12611339529865201</v>
      </c>
      <c r="U13" s="17">
        <v>0.14192057883843201</v>
      </c>
      <c r="V13" s="17">
        <v>0.10991686947088899</v>
      </c>
      <c r="W13" s="17">
        <v>9.73173422017517E-2</v>
      </c>
      <c r="X13" s="17">
        <v>0.12877459733489799</v>
      </c>
      <c r="Y13" s="17">
        <v>0.16343907937427499</v>
      </c>
      <c r="Z13" s="17">
        <v>0.15711793788786901</v>
      </c>
      <c r="AA13" s="17">
        <v>0.20799816148287001</v>
      </c>
      <c r="AB13" s="17">
        <v>0.13157738304546199</v>
      </c>
      <c r="AC13" s="17">
        <v>2.48619944668124E-2</v>
      </c>
      <c r="AD13" s="17">
        <v>0.314886899579434</v>
      </c>
      <c r="AE13" s="17">
        <v>0.144704590894077</v>
      </c>
      <c r="AF13" s="17"/>
      <c r="AG13" s="17">
        <v>1.76866036319181E-2</v>
      </c>
      <c r="AH13" s="17">
        <v>0.228562581782878</v>
      </c>
      <c r="AI13" s="17">
        <v>0.14566200497045401</v>
      </c>
      <c r="AJ13" s="17">
        <v>7.9683850725372901E-2</v>
      </c>
      <c r="AK13" s="17">
        <v>5.1992174890637802E-2</v>
      </c>
      <c r="AL13" s="17">
        <v>0.15272233641191299</v>
      </c>
      <c r="AM13" s="17"/>
      <c r="AN13" s="17">
        <v>0.102812923080391</v>
      </c>
      <c r="AO13" s="17">
        <v>8.9688125504345101E-2</v>
      </c>
      <c r="AP13" s="17">
        <v>0.155924980069055</v>
      </c>
      <c r="AQ13" s="17"/>
      <c r="AR13" s="17">
        <v>4.7621527534662499E-2</v>
      </c>
      <c r="AS13" s="17">
        <v>4.1864778491727303E-2</v>
      </c>
      <c r="AT13" s="17">
        <v>0.207701280071628</v>
      </c>
      <c r="AU13" s="17"/>
      <c r="AV13" s="17">
        <v>8.8374533772851496E-2</v>
      </c>
      <c r="AW13" s="17">
        <v>7.3145391959862194E-2</v>
      </c>
      <c r="AX13" s="17">
        <v>0.23045753266528399</v>
      </c>
      <c r="AY13" s="17"/>
      <c r="AZ13" s="17">
        <v>0.13599908547281001</v>
      </c>
      <c r="BA13" s="17">
        <v>0.11991206433761099</v>
      </c>
    </row>
    <row r="14" spans="2:53" x14ac:dyDescent="0.35">
      <c r="B14" s="18" t="s">
        <v>260</v>
      </c>
      <c r="C14" s="17">
        <v>4.9267835629693099E-2</v>
      </c>
      <c r="D14" s="17">
        <v>2.3952594663881398E-2</v>
      </c>
      <c r="E14" s="17">
        <v>7.2378678878901398E-2</v>
      </c>
      <c r="F14" s="17"/>
      <c r="G14" s="17">
        <v>0.11653696043124701</v>
      </c>
      <c r="H14" s="17">
        <v>0.101900594340746</v>
      </c>
      <c r="I14" s="17">
        <v>4.5851805469853499E-2</v>
      </c>
      <c r="J14" s="17">
        <v>3.6348504520300001E-2</v>
      </c>
      <c r="K14" s="17">
        <v>2.98784598886217E-2</v>
      </c>
      <c r="L14" s="17">
        <v>1.5316456697635801E-2</v>
      </c>
      <c r="M14" s="17"/>
      <c r="N14" s="17">
        <v>4.8765876217186699E-2</v>
      </c>
      <c r="O14" s="17">
        <v>4.9598285489467001E-2</v>
      </c>
      <c r="P14" s="17"/>
      <c r="Q14" s="17">
        <v>9.7902239637727401E-2</v>
      </c>
      <c r="R14" s="17">
        <v>5.5359124643720801E-2</v>
      </c>
      <c r="S14" s="17">
        <v>7.7603533480521805E-2</v>
      </c>
      <c r="T14" s="17">
        <v>6.3763746197413207E-2</v>
      </c>
      <c r="U14" s="17">
        <v>4.9461181301445598E-2</v>
      </c>
      <c r="V14" s="17">
        <v>3.9727218333555199E-2</v>
      </c>
      <c r="W14" s="17">
        <v>2.8710226409519798E-2</v>
      </c>
      <c r="X14" s="17">
        <v>1.8034185919725401E-2</v>
      </c>
      <c r="Y14" s="17">
        <v>3.1625823896882801E-2</v>
      </c>
      <c r="Z14" s="17">
        <v>3.0843980937644601E-2</v>
      </c>
      <c r="AA14" s="17">
        <v>0</v>
      </c>
      <c r="AB14" s="17">
        <v>0</v>
      </c>
      <c r="AC14" s="17">
        <v>3.1239001551531399E-2</v>
      </c>
      <c r="AD14" s="17">
        <v>0</v>
      </c>
      <c r="AE14" s="17">
        <v>0</v>
      </c>
      <c r="AF14" s="17"/>
      <c r="AG14" s="17">
        <v>1.7444316809113201E-2</v>
      </c>
      <c r="AH14" s="17">
        <v>1.5622102631919699E-2</v>
      </c>
      <c r="AI14" s="17">
        <v>5.94791763897973E-2</v>
      </c>
      <c r="AJ14" s="17">
        <v>1.7902488192437799E-2</v>
      </c>
      <c r="AK14" s="17">
        <v>2.9924759918999001E-2</v>
      </c>
      <c r="AL14" s="17">
        <v>9.9691870323970005E-2</v>
      </c>
      <c r="AM14" s="17"/>
      <c r="AN14" s="17">
        <v>4.1618854621031501E-2</v>
      </c>
      <c r="AO14" s="17">
        <v>7.7568209632301904E-2</v>
      </c>
      <c r="AP14" s="17">
        <v>3.0141565599888401E-2</v>
      </c>
      <c r="AQ14" s="17"/>
      <c r="AR14" s="17">
        <v>1.8141211778776201E-2</v>
      </c>
      <c r="AS14" s="17">
        <v>4.1173952423896397E-2</v>
      </c>
      <c r="AT14" s="17">
        <v>4.4016936461137399E-2</v>
      </c>
      <c r="AU14" s="17"/>
      <c r="AV14" s="17">
        <v>1.06880073770827E-2</v>
      </c>
      <c r="AW14" s="17">
        <v>3.3711625980566699E-2</v>
      </c>
      <c r="AX14" s="17">
        <v>6.3664365855301303E-2</v>
      </c>
      <c r="AY14" s="17"/>
      <c r="AZ14" s="17">
        <v>3.0687731288822E-2</v>
      </c>
      <c r="BA14" s="17">
        <v>7.3921246754799996E-2</v>
      </c>
    </row>
    <row r="15" spans="2:53" x14ac:dyDescent="0.35">
      <c r="B15" s="18" t="s">
        <v>261</v>
      </c>
      <c r="C15" s="19">
        <v>9.2563287990995002E-2</v>
      </c>
      <c r="D15" s="19">
        <v>5.4277995214504798E-2</v>
      </c>
      <c r="E15" s="19">
        <v>0.12757933636787</v>
      </c>
      <c r="F15" s="19"/>
      <c r="G15" s="19">
        <v>0.105079917809639</v>
      </c>
      <c r="H15" s="19">
        <v>7.7268301012538496E-2</v>
      </c>
      <c r="I15" s="19">
        <v>5.6985065297975798E-2</v>
      </c>
      <c r="J15" s="19">
        <v>0.104222842286226</v>
      </c>
      <c r="K15" s="19">
        <v>0.118825723325709</v>
      </c>
      <c r="L15" s="19">
        <v>9.4122774468884798E-2</v>
      </c>
      <c r="M15" s="19"/>
      <c r="N15" s="19">
        <v>7.4657723106521801E-2</v>
      </c>
      <c r="O15" s="19">
        <v>0.104350877301657</v>
      </c>
      <c r="P15" s="19"/>
      <c r="Q15" s="19">
        <v>0.15296138353363001</v>
      </c>
      <c r="R15" s="19">
        <v>0.111621360704034</v>
      </c>
      <c r="S15" s="19">
        <v>9.4648886113182895E-2</v>
      </c>
      <c r="T15" s="19">
        <v>8.2703657803977398E-2</v>
      </c>
      <c r="U15" s="19">
        <v>0.100196368756169</v>
      </c>
      <c r="V15" s="19">
        <v>0.11666044062146499</v>
      </c>
      <c r="W15" s="19">
        <v>8.0625075102274901E-2</v>
      </c>
      <c r="X15" s="19">
        <v>7.7478696793639404E-2</v>
      </c>
      <c r="Y15" s="19">
        <v>5.1948087786303998E-2</v>
      </c>
      <c r="Z15" s="19">
        <v>3.06293776083017E-2</v>
      </c>
      <c r="AA15" s="19">
        <v>4.4180186103842098E-2</v>
      </c>
      <c r="AB15" s="19">
        <v>2.03811876455307E-2</v>
      </c>
      <c r="AC15" s="19">
        <v>0</v>
      </c>
      <c r="AD15" s="19">
        <v>0</v>
      </c>
      <c r="AE15" s="19">
        <v>5.41397141359483E-2</v>
      </c>
      <c r="AF15" s="19"/>
      <c r="AG15" s="19">
        <v>6.84421281123542E-2</v>
      </c>
      <c r="AH15" s="19">
        <v>5.1208907758962703E-2</v>
      </c>
      <c r="AI15" s="19">
        <v>5.4092269269766798E-2</v>
      </c>
      <c r="AJ15" s="19">
        <v>5.6287868470077503E-2</v>
      </c>
      <c r="AK15" s="19">
        <v>4.7565567757120703E-2</v>
      </c>
      <c r="AL15" s="19">
        <v>0.13525455620839799</v>
      </c>
      <c r="AM15" s="19"/>
      <c r="AN15" s="19">
        <v>8.8386681860933805E-2</v>
      </c>
      <c r="AO15" s="19">
        <v>7.8976073166659305E-2</v>
      </c>
      <c r="AP15" s="19">
        <v>5.2311541392386397E-2</v>
      </c>
      <c r="AQ15" s="19"/>
      <c r="AR15" s="19">
        <v>5.01406722038076E-2</v>
      </c>
      <c r="AS15" s="19">
        <v>4.6424728475937899E-2</v>
      </c>
      <c r="AT15" s="19">
        <v>8.6004839751523898E-2</v>
      </c>
      <c r="AU15" s="19"/>
      <c r="AV15" s="19">
        <v>4.9991158900579001E-2</v>
      </c>
      <c r="AW15" s="19">
        <v>6.9426923102848107E-2</v>
      </c>
      <c r="AX15" s="19">
        <v>7.4587749132842704E-2</v>
      </c>
      <c r="AY15" s="19"/>
      <c r="AZ15" s="19">
        <v>5.3772269523927399E-2</v>
      </c>
      <c r="BA15" s="19">
        <v>0.14403398528555</v>
      </c>
    </row>
    <row r="16" spans="2:53" x14ac:dyDescent="0.35">
      <c r="B16" s="16"/>
    </row>
    <row r="17" spans="2:2" x14ac:dyDescent="0.35">
      <c r="B17" t="s">
        <v>87</v>
      </c>
    </row>
    <row r="18" spans="2:2" x14ac:dyDescent="0.35">
      <c r="B18" t="s">
        <v>88</v>
      </c>
    </row>
    <row r="20" spans="2:2" x14ac:dyDescent="0.35">
      <c r="B20" s="8" t="str">
        <f>HYPERLINK("#'Contents'!A1", "Return to Contents")</f>
        <v>Return to Contents</v>
      </c>
    </row>
  </sheetData>
  <mergeCells count="10">
    <mergeCell ref="AN5:AP5"/>
    <mergeCell ref="AR5:AT5"/>
    <mergeCell ref="AV5:AX5"/>
    <mergeCell ref="AZ5:BA5"/>
    <mergeCell ref="D2:AT2"/>
    <mergeCell ref="D5:E5"/>
    <mergeCell ref="G5:L5"/>
    <mergeCell ref="N5:O5"/>
    <mergeCell ref="Q5:AE5"/>
    <mergeCell ref="AG5:AL5"/>
  </mergeCells>
  <pageMargins left="0.7" right="0.7" top="0.75" bottom="0.75" header="0.3" footer="0.3"/>
  <pageSetup paperSize="9" orientation="portrait" horizontalDpi="300" verticalDpi="300"/>
  <drawing r:id="rId1"/>
</worksheet>
</file>

<file path=xl/worksheets/sheet6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F00-000000000000}">
  <dimension ref="B2:BA20"/>
  <sheetViews>
    <sheetView showGridLines="0" workbookViewId="0">
      <pane xSplit="2" topLeftCell="C1" activePane="topRight" state="frozen"/>
      <selection activeCell="B19" sqref="B19"/>
      <selection pane="topRight" activeCell="AF10" sqref="AF10"/>
    </sheetView>
  </sheetViews>
  <sheetFormatPr defaultColWidth="11.54296875" defaultRowHeight="14.5" x14ac:dyDescent="0.35"/>
  <cols>
    <col min="2" max="2" width="25.6328125" customWidth="1"/>
    <col min="3" max="5" width="10.6328125" customWidth="1"/>
    <col min="6" max="6" width="2.1796875" customWidth="1"/>
    <col min="7" max="12" width="10.6328125" customWidth="1"/>
    <col min="13" max="13" width="2.1796875" customWidth="1"/>
    <col min="14" max="15" width="10.6328125" customWidth="1"/>
    <col min="16" max="16" width="2.1796875" customWidth="1"/>
    <col min="17" max="31" width="10.6328125" customWidth="1"/>
    <col min="32" max="32" width="2.1796875" customWidth="1"/>
    <col min="33" max="38" width="10.6328125" customWidth="1"/>
    <col min="39" max="39" width="2.1796875" customWidth="1"/>
    <col min="40" max="42" width="10.6328125" customWidth="1"/>
    <col min="43" max="43" width="2.1796875" customWidth="1"/>
    <col min="44" max="46" width="10.6328125" customWidth="1"/>
    <col min="47" max="47" width="2.1796875" customWidth="1"/>
    <col min="48" max="50" width="10.6328125" customWidth="1"/>
    <col min="51" max="51" width="2.1796875" customWidth="1"/>
    <col min="52" max="53" width="10.6328125" customWidth="1"/>
    <col min="54" max="54" width="2.1796875" customWidth="1"/>
  </cols>
  <sheetData>
    <row r="2" spans="2:53" ht="40" customHeight="1" x14ac:dyDescent="0.35">
      <c r="D2" s="28" t="s">
        <v>267</v>
      </c>
      <c r="E2" s="24"/>
      <c r="F2" s="24"/>
      <c r="G2" s="24"/>
      <c r="H2" s="24"/>
      <c r="I2" s="24"/>
      <c r="J2" s="24"/>
      <c r="K2" s="24"/>
      <c r="L2" s="24"/>
      <c r="M2" s="24"/>
      <c r="N2" s="24"/>
      <c r="O2" s="24"/>
      <c r="P2" s="24"/>
      <c r="Q2" s="24"/>
      <c r="R2" s="24"/>
      <c r="S2" s="24"/>
      <c r="T2" s="24"/>
      <c r="U2" s="24"/>
      <c r="V2" s="24"/>
      <c r="W2" s="24"/>
      <c r="X2" s="24"/>
      <c r="Y2" s="24"/>
      <c r="Z2" s="24"/>
      <c r="AA2" s="24"/>
      <c r="AB2" s="24"/>
      <c r="AC2" s="24"/>
      <c r="AD2" s="24"/>
      <c r="AE2" s="24"/>
      <c r="AF2" s="24"/>
      <c r="AG2" s="24"/>
      <c r="AH2" s="24"/>
      <c r="AI2" s="24"/>
      <c r="AJ2" s="24"/>
      <c r="AK2" s="24"/>
      <c r="AL2" s="24"/>
      <c r="AM2" s="24"/>
      <c r="AN2" s="24"/>
      <c r="AO2" s="24"/>
      <c r="AP2" s="24"/>
      <c r="AQ2" s="24"/>
      <c r="AR2" s="24"/>
      <c r="AS2" s="24"/>
      <c r="AT2" s="24"/>
    </row>
    <row r="5" spans="2:53" ht="30" customHeight="1" x14ac:dyDescent="0.35">
      <c r="B5" s="15"/>
      <c r="C5" s="15"/>
      <c r="D5" s="27" t="s">
        <v>56</v>
      </c>
      <c r="E5" s="27"/>
      <c r="F5" s="15"/>
      <c r="G5" s="27" t="s">
        <v>57</v>
      </c>
      <c r="H5" s="27"/>
      <c r="I5" s="27"/>
      <c r="J5" s="27"/>
      <c r="K5" s="27"/>
      <c r="L5" s="27"/>
      <c r="M5" s="15"/>
      <c r="N5" s="27" t="s">
        <v>58</v>
      </c>
      <c r="O5" s="27"/>
      <c r="P5" s="15"/>
      <c r="Q5" s="27" t="s">
        <v>59</v>
      </c>
      <c r="R5" s="27"/>
      <c r="S5" s="27"/>
      <c r="T5" s="27"/>
      <c r="U5" s="27"/>
      <c r="V5" s="27"/>
      <c r="W5" s="27"/>
      <c r="X5" s="27"/>
      <c r="Y5" s="27"/>
      <c r="Z5" s="27"/>
      <c r="AA5" s="27"/>
      <c r="AB5" s="27"/>
      <c r="AC5" s="27"/>
      <c r="AD5" s="27"/>
      <c r="AE5" s="27"/>
      <c r="AF5" s="15"/>
      <c r="AG5" s="27" t="s">
        <v>60</v>
      </c>
      <c r="AH5" s="27"/>
      <c r="AI5" s="27"/>
      <c r="AJ5" s="27"/>
      <c r="AK5" s="27"/>
      <c r="AL5" s="27"/>
      <c r="AM5" s="15"/>
      <c r="AN5" s="27" t="s">
        <v>61</v>
      </c>
      <c r="AO5" s="27"/>
      <c r="AP5" s="27"/>
      <c r="AQ5" s="15"/>
      <c r="AR5" s="27" t="s">
        <v>62</v>
      </c>
      <c r="AS5" s="27"/>
      <c r="AT5" s="27"/>
      <c r="AU5" s="15"/>
      <c r="AV5" s="27" t="s">
        <v>63</v>
      </c>
      <c r="AW5" s="27"/>
      <c r="AX5" s="27"/>
      <c r="AY5" s="15"/>
      <c r="AZ5" s="27" t="s">
        <v>64</v>
      </c>
      <c r="BA5" s="27"/>
    </row>
    <row r="6" spans="2:53" ht="33" customHeight="1" x14ac:dyDescent="0.35">
      <c r="B6" t="s">
        <v>13</v>
      </c>
      <c r="C6" s="9" t="s">
        <v>14</v>
      </c>
      <c r="D6" s="12" t="s">
        <v>15</v>
      </c>
      <c r="E6" s="12" t="s">
        <v>16</v>
      </c>
      <c r="G6" s="12" t="s">
        <v>19</v>
      </c>
      <c r="H6" s="12" t="s">
        <v>20</v>
      </c>
      <c r="I6" s="12" t="s">
        <v>21</v>
      </c>
      <c r="J6" s="12" t="s">
        <v>22</v>
      </c>
      <c r="K6" s="12" t="s">
        <v>23</v>
      </c>
      <c r="L6" s="12" t="s">
        <v>24</v>
      </c>
      <c r="N6" s="12" t="s">
        <v>25</v>
      </c>
      <c r="O6" s="12" t="s">
        <v>26</v>
      </c>
      <c r="Q6" s="12" t="s">
        <v>27</v>
      </c>
      <c r="R6" s="12" t="s">
        <v>28</v>
      </c>
      <c r="S6" s="12" t="s">
        <v>29</v>
      </c>
      <c r="T6" s="12" t="s">
        <v>30</v>
      </c>
      <c r="U6" s="12" t="s">
        <v>31</v>
      </c>
      <c r="V6" s="12" t="s">
        <v>32</v>
      </c>
      <c r="W6" s="12" t="s">
        <v>33</v>
      </c>
      <c r="X6" s="12" t="s">
        <v>34</v>
      </c>
      <c r="Y6" s="12" t="s">
        <v>35</v>
      </c>
      <c r="Z6" s="12" t="s">
        <v>36</v>
      </c>
      <c r="AA6" s="12" t="s">
        <v>37</v>
      </c>
      <c r="AB6" s="12" t="s">
        <v>38</v>
      </c>
      <c r="AC6" s="12" t="s">
        <v>39</v>
      </c>
      <c r="AD6" s="12" t="s">
        <v>40</v>
      </c>
      <c r="AE6" s="12" t="s">
        <v>41</v>
      </c>
      <c r="AG6" s="12" t="s">
        <v>42</v>
      </c>
      <c r="AH6" s="12" t="s">
        <v>43</v>
      </c>
      <c r="AI6" s="12" t="s">
        <v>44</v>
      </c>
      <c r="AJ6" s="12" t="s">
        <v>45</v>
      </c>
      <c r="AK6" s="12" t="s">
        <v>46</v>
      </c>
      <c r="AL6" s="12" t="s">
        <v>47</v>
      </c>
      <c r="AN6" s="12" t="s">
        <v>48</v>
      </c>
      <c r="AO6" s="12" t="s">
        <v>49</v>
      </c>
      <c r="AP6" s="12" t="s">
        <v>50</v>
      </c>
      <c r="AR6" s="12" t="s">
        <v>51</v>
      </c>
      <c r="AS6" s="12" t="s">
        <v>52</v>
      </c>
      <c r="AT6" s="12" t="s">
        <v>53</v>
      </c>
      <c r="AV6" s="12" t="s">
        <v>51</v>
      </c>
      <c r="AW6" s="12" t="s">
        <v>52</v>
      </c>
      <c r="AX6" s="12" t="s">
        <v>53</v>
      </c>
      <c r="AZ6" s="12" t="s">
        <v>54</v>
      </c>
      <c r="BA6" s="12" t="s">
        <v>55</v>
      </c>
    </row>
    <row r="7" spans="2:53" ht="30" customHeight="1" x14ac:dyDescent="0.35">
      <c r="B7" s="10" t="s">
        <v>17</v>
      </c>
      <c r="C7" s="10">
        <v>2053</v>
      </c>
      <c r="D7" s="10">
        <v>938</v>
      </c>
      <c r="E7" s="10">
        <v>1112</v>
      </c>
      <c r="F7" s="10"/>
      <c r="G7" s="10">
        <v>192</v>
      </c>
      <c r="H7" s="10">
        <v>236</v>
      </c>
      <c r="I7" s="10">
        <v>325</v>
      </c>
      <c r="J7" s="10">
        <v>380</v>
      </c>
      <c r="K7" s="10">
        <v>348</v>
      </c>
      <c r="L7" s="10">
        <v>572</v>
      </c>
      <c r="M7" s="10"/>
      <c r="N7" s="10">
        <v>1161</v>
      </c>
      <c r="O7" s="10">
        <v>892</v>
      </c>
      <c r="P7" s="10"/>
      <c r="Q7" s="10">
        <v>175</v>
      </c>
      <c r="R7" s="10">
        <v>152</v>
      </c>
      <c r="S7" s="10">
        <v>180</v>
      </c>
      <c r="T7" s="10">
        <v>273</v>
      </c>
      <c r="U7" s="10">
        <v>217</v>
      </c>
      <c r="V7" s="10">
        <v>227</v>
      </c>
      <c r="W7" s="10">
        <v>175</v>
      </c>
      <c r="X7" s="10">
        <v>143</v>
      </c>
      <c r="Y7" s="10">
        <v>108</v>
      </c>
      <c r="Z7" s="10">
        <v>153</v>
      </c>
      <c r="AA7" s="10">
        <v>79</v>
      </c>
      <c r="AB7" s="10">
        <v>54</v>
      </c>
      <c r="AC7" s="10">
        <v>25</v>
      </c>
      <c r="AD7" s="10">
        <v>17</v>
      </c>
      <c r="AE7" s="10">
        <v>34</v>
      </c>
      <c r="AF7" s="10"/>
      <c r="AG7" s="10">
        <v>204</v>
      </c>
      <c r="AH7" s="10">
        <v>344</v>
      </c>
      <c r="AI7" s="10">
        <v>158</v>
      </c>
      <c r="AJ7" s="10">
        <v>186</v>
      </c>
      <c r="AK7" s="10">
        <v>197</v>
      </c>
      <c r="AL7" s="10">
        <v>511</v>
      </c>
      <c r="AM7" s="10"/>
      <c r="AN7" s="10">
        <v>571</v>
      </c>
      <c r="AO7" s="10">
        <v>447</v>
      </c>
      <c r="AP7" s="10">
        <v>778</v>
      </c>
      <c r="AQ7" s="10"/>
      <c r="AR7" s="10">
        <v>150</v>
      </c>
      <c r="AS7" s="10">
        <v>698</v>
      </c>
      <c r="AT7" s="10">
        <v>1093</v>
      </c>
      <c r="AU7" s="10"/>
      <c r="AV7" s="10">
        <v>166</v>
      </c>
      <c r="AW7" s="10">
        <v>999</v>
      </c>
      <c r="AX7" s="10">
        <v>770</v>
      </c>
      <c r="AY7" s="10"/>
      <c r="AZ7" s="10">
        <v>1177</v>
      </c>
      <c r="BA7" s="10">
        <v>876</v>
      </c>
    </row>
    <row r="8" spans="2:53" ht="30" customHeight="1" x14ac:dyDescent="0.35">
      <c r="B8" s="11" t="s">
        <v>18</v>
      </c>
      <c r="C8" s="11">
        <v>2053</v>
      </c>
      <c r="D8" s="11">
        <v>974</v>
      </c>
      <c r="E8" s="11">
        <v>1075</v>
      </c>
      <c r="F8" s="11"/>
      <c r="G8" s="11">
        <v>212</v>
      </c>
      <c r="H8" s="11">
        <v>302</v>
      </c>
      <c r="I8" s="11">
        <v>326</v>
      </c>
      <c r="J8" s="11">
        <v>348</v>
      </c>
      <c r="K8" s="11">
        <v>329</v>
      </c>
      <c r="L8" s="11">
        <v>535</v>
      </c>
      <c r="M8" s="11"/>
      <c r="N8" s="11">
        <v>815</v>
      </c>
      <c r="O8" s="11">
        <v>1238</v>
      </c>
      <c r="P8" s="11"/>
      <c r="Q8" s="11">
        <v>198</v>
      </c>
      <c r="R8" s="11">
        <v>168</v>
      </c>
      <c r="S8" s="11">
        <v>195</v>
      </c>
      <c r="T8" s="11">
        <v>305</v>
      </c>
      <c r="U8" s="11">
        <v>213</v>
      </c>
      <c r="V8" s="11">
        <v>216</v>
      </c>
      <c r="W8" s="11">
        <v>164</v>
      </c>
      <c r="X8" s="11">
        <v>141</v>
      </c>
      <c r="Y8" s="11">
        <v>99</v>
      </c>
      <c r="Z8" s="11">
        <v>138</v>
      </c>
      <c r="AA8" s="11">
        <v>69</v>
      </c>
      <c r="AB8" s="11">
        <v>45</v>
      </c>
      <c r="AC8" s="11">
        <v>22</v>
      </c>
      <c r="AD8" s="11">
        <v>15</v>
      </c>
      <c r="AE8" s="11">
        <v>27</v>
      </c>
      <c r="AF8" s="11"/>
      <c r="AG8" s="11">
        <v>192</v>
      </c>
      <c r="AH8" s="11">
        <v>330</v>
      </c>
      <c r="AI8" s="11">
        <v>179</v>
      </c>
      <c r="AJ8" s="11">
        <v>173</v>
      </c>
      <c r="AK8" s="11">
        <v>196</v>
      </c>
      <c r="AL8" s="11">
        <v>533</v>
      </c>
      <c r="AM8" s="11"/>
      <c r="AN8" s="11">
        <v>569</v>
      </c>
      <c r="AO8" s="11">
        <v>467</v>
      </c>
      <c r="AP8" s="11">
        <v>751</v>
      </c>
      <c r="AQ8" s="11"/>
      <c r="AR8" s="11">
        <v>162</v>
      </c>
      <c r="AS8" s="11">
        <v>689</v>
      </c>
      <c r="AT8" s="11">
        <v>1078</v>
      </c>
      <c r="AU8" s="11"/>
      <c r="AV8" s="11">
        <v>182</v>
      </c>
      <c r="AW8" s="11">
        <v>976</v>
      </c>
      <c r="AX8" s="11">
        <v>765</v>
      </c>
      <c r="AY8" s="11"/>
      <c r="AZ8" s="11">
        <v>1171</v>
      </c>
      <c r="BA8" s="11">
        <v>882</v>
      </c>
    </row>
    <row r="9" spans="2:53" x14ac:dyDescent="0.35">
      <c r="B9" s="18" t="s">
        <v>255</v>
      </c>
      <c r="C9" s="17">
        <v>7.7979800685342507E-2</v>
      </c>
      <c r="D9" s="17">
        <v>8.5814072534233996E-2</v>
      </c>
      <c r="E9" s="17">
        <v>7.1161092763976502E-2</v>
      </c>
      <c r="F9" s="17"/>
      <c r="G9" s="17">
        <v>0.13912909142298999</v>
      </c>
      <c r="H9" s="17">
        <v>0.10669630095369199</v>
      </c>
      <c r="I9" s="17">
        <v>9.3535702237362697E-2</v>
      </c>
      <c r="J9" s="17">
        <v>6.1435465569690297E-2</v>
      </c>
      <c r="K9" s="17">
        <v>5.6361924105821998E-2</v>
      </c>
      <c r="L9" s="17">
        <v>5.2149278114997401E-2</v>
      </c>
      <c r="M9" s="17"/>
      <c r="N9" s="17">
        <v>0.104995203150618</v>
      </c>
      <c r="O9" s="17">
        <v>6.0195024199510901E-2</v>
      </c>
      <c r="P9" s="17"/>
      <c r="Q9" s="17">
        <v>0.11077865727481299</v>
      </c>
      <c r="R9" s="17">
        <v>9.4357108858823202E-2</v>
      </c>
      <c r="S9" s="17">
        <v>5.8842079205832197E-2</v>
      </c>
      <c r="T9" s="17">
        <v>8.1258735114272299E-2</v>
      </c>
      <c r="U9" s="17">
        <v>8.7935038059692799E-2</v>
      </c>
      <c r="V9" s="17">
        <v>4.2386174043811703E-2</v>
      </c>
      <c r="W9" s="17">
        <v>8.8064097148266393E-2</v>
      </c>
      <c r="X9" s="17">
        <v>6.4626005423081695E-2</v>
      </c>
      <c r="Y9" s="17">
        <v>6.1454867004880898E-2</v>
      </c>
      <c r="Z9" s="17">
        <v>5.7954810338113401E-2</v>
      </c>
      <c r="AA9" s="17">
        <v>8.6717316632482999E-2</v>
      </c>
      <c r="AB9" s="17">
        <v>6.3603196473639406E-2</v>
      </c>
      <c r="AC9" s="17">
        <v>0.20572879608193201</v>
      </c>
      <c r="AD9" s="17">
        <v>0.26731395976323702</v>
      </c>
      <c r="AE9" s="17">
        <v>8.9876775545311094E-2</v>
      </c>
      <c r="AF9" s="17"/>
      <c r="AG9" s="17">
        <v>0.152076428717308</v>
      </c>
      <c r="AH9" s="17">
        <v>3.96419014578119E-2</v>
      </c>
      <c r="AI9" s="17">
        <v>0.110884635012964</v>
      </c>
      <c r="AJ9" s="17">
        <v>0.14374620617591499</v>
      </c>
      <c r="AK9" s="17">
        <v>6.7669610498646393E-2</v>
      </c>
      <c r="AL9" s="17">
        <v>5.3814344288354E-2</v>
      </c>
      <c r="AM9" s="17"/>
      <c r="AN9" s="17">
        <v>9.7492475676438595E-2</v>
      </c>
      <c r="AO9" s="17">
        <v>9.1899460806105407E-2</v>
      </c>
      <c r="AP9" s="17">
        <v>7.27333211780474E-2</v>
      </c>
      <c r="AQ9" s="17"/>
      <c r="AR9" s="17">
        <v>0.24739262910013701</v>
      </c>
      <c r="AS9" s="17">
        <v>0.10360187200503</v>
      </c>
      <c r="AT9" s="17">
        <v>4.4584721751746499E-2</v>
      </c>
      <c r="AU9" s="17"/>
      <c r="AV9" s="17">
        <v>0.23085883184701</v>
      </c>
      <c r="AW9" s="17">
        <v>7.8387562212078099E-2</v>
      </c>
      <c r="AX9" s="17">
        <v>4.8941611710957802E-2</v>
      </c>
      <c r="AY9" s="17"/>
      <c r="AZ9" s="17">
        <v>9.0259585115869498E-2</v>
      </c>
      <c r="BA9" s="17">
        <v>6.1686104560745102E-2</v>
      </c>
    </row>
    <row r="10" spans="2:53" x14ac:dyDescent="0.35">
      <c r="B10" s="18" t="s">
        <v>256</v>
      </c>
      <c r="C10" s="17">
        <v>0.30105328581867802</v>
      </c>
      <c r="D10" s="17">
        <v>0.30369693871995401</v>
      </c>
      <c r="E10" s="17">
        <v>0.29917236747889198</v>
      </c>
      <c r="F10" s="17"/>
      <c r="G10" s="17">
        <v>0.25702427554352197</v>
      </c>
      <c r="H10" s="17">
        <v>0.280064044389429</v>
      </c>
      <c r="I10" s="17">
        <v>0.27183707830640202</v>
      </c>
      <c r="J10" s="17">
        <v>0.26614184204612301</v>
      </c>
      <c r="K10" s="17">
        <v>0.299248998925564</v>
      </c>
      <c r="L10" s="17">
        <v>0.37195955794582802</v>
      </c>
      <c r="M10" s="17"/>
      <c r="N10" s="17">
        <v>0.28039177232089202</v>
      </c>
      <c r="O10" s="17">
        <v>0.314655170887369</v>
      </c>
      <c r="P10" s="17"/>
      <c r="Q10" s="17">
        <v>0.20847229449560301</v>
      </c>
      <c r="R10" s="17">
        <v>0.31151073851850303</v>
      </c>
      <c r="S10" s="17">
        <v>0.27183053415901898</v>
      </c>
      <c r="T10" s="17">
        <v>0.26291523509828901</v>
      </c>
      <c r="U10" s="17">
        <v>0.30430421866062801</v>
      </c>
      <c r="V10" s="17">
        <v>0.33514581121898002</v>
      </c>
      <c r="W10" s="17">
        <v>0.32580466253220097</v>
      </c>
      <c r="X10" s="17">
        <v>0.33418316088868</v>
      </c>
      <c r="Y10" s="17">
        <v>0.35018183638769301</v>
      </c>
      <c r="Z10" s="17">
        <v>0.36940808016263599</v>
      </c>
      <c r="AA10" s="17">
        <v>0.444786764829599</v>
      </c>
      <c r="AB10" s="17">
        <v>0.33325165057446199</v>
      </c>
      <c r="AC10" s="17">
        <v>0.30861674680672102</v>
      </c>
      <c r="AD10" s="17">
        <v>0.172282452923531</v>
      </c>
      <c r="AE10" s="17">
        <v>0.19097455187169199</v>
      </c>
      <c r="AF10" s="17"/>
      <c r="AG10" s="17">
        <v>0.39631594372693002</v>
      </c>
      <c r="AH10" s="17">
        <v>0.24642106183271201</v>
      </c>
      <c r="AI10" s="17">
        <v>0.33904860647808599</v>
      </c>
      <c r="AJ10" s="17">
        <v>0.44299710632490003</v>
      </c>
      <c r="AK10" s="17">
        <v>0.32131398433270902</v>
      </c>
      <c r="AL10" s="17">
        <v>0.23666598951083101</v>
      </c>
      <c r="AM10" s="17"/>
      <c r="AN10" s="17">
        <v>0.370962497882937</v>
      </c>
      <c r="AO10" s="17">
        <v>0.30984196406528802</v>
      </c>
      <c r="AP10" s="17">
        <v>0.28884534875457502</v>
      </c>
      <c r="AQ10" s="17"/>
      <c r="AR10" s="17">
        <v>0.39079398998461701</v>
      </c>
      <c r="AS10" s="17">
        <v>0.44915507326980603</v>
      </c>
      <c r="AT10" s="17">
        <v>0.21555810711147799</v>
      </c>
      <c r="AU10" s="17"/>
      <c r="AV10" s="17">
        <v>0.43423707281227297</v>
      </c>
      <c r="AW10" s="17">
        <v>0.39769214628784699</v>
      </c>
      <c r="AX10" s="17">
        <v>0.17219596474436599</v>
      </c>
      <c r="AY10" s="17"/>
      <c r="AZ10" s="17">
        <v>0.32013933871708899</v>
      </c>
      <c r="BA10" s="17">
        <v>0.27572854596643598</v>
      </c>
    </row>
    <row r="11" spans="2:53" x14ac:dyDescent="0.35">
      <c r="B11" s="18" t="s">
        <v>257</v>
      </c>
      <c r="C11" s="17">
        <v>0.27593068079042998</v>
      </c>
      <c r="D11" s="17">
        <v>0.25699514492583903</v>
      </c>
      <c r="E11" s="17">
        <v>0.29248352494583901</v>
      </c>
      <c r="F11" s="17"/>
      <c r="G11" s="17">
        <v>0.31456749349058999</v>
      </c>
      <c r="H11" s="17">
        <v>0.24984979299722401</v>
      </c>
      <c r="I11" s="17">
        <v>0.285486220262678</v>
      </c>
      <c r="J11" s="17">
        <v>0.29782434477098702</v>
      </c>
      <c r="K11" s="17">
        <v>0.28023484802447501</v>
      </c>
      <c r="L11" s="17">
        <v>0.252632089783416</v>
      </c>
      <c r="M11" s="17"/>
      <c r="N11" s="17">
        <v>0.283532736476244</v>
      </c>
      <c r="O11" s="17">
        <v>0.27092609641013599</v>
      </c>
      <c r="P11" s="17"/>
      <c r="Q11" s="17">
        <v>0.29004052864065799</v>
      </c>
      <c r="R11" s="17">
        <v>0.25370012599679698</v>
      </c>
      <c r="S11" s="17">
        <v>0.27318552860248402</v>
      </c>
      <c r="T11" s="17">
        <v>0.30469694222872601</v>
      </c>
      <c r="U11" s="17">
        <v>0.27898119124951998</v>
      </c>
      <c r="V11" s="17">
        <v>0.28574706851507498</v>
      </c>
      <c r="W11" s="17">
        <v>0.27903366017588899</v>
      </c>
      <c r="X11" s="17">
        <v>0.23704879190915101</v>
      </c>
      <c r="Y11" s="17">
        <v>0.29480936655185203</v>
      </c>
      <c r="Z11" s="17">
        <v>0.219557357202839</v>
      </c>
      <c r="AA11" s="17">
        <v>0.22456090119148001</v>
      </c>
      <c r="AB11" s="17">
        <v>0.319332273035625</v>
      </c>
      <c r="AC11" s="17">
        <v>0.11057351228166699</v>
      </c>
      <c r="AD11" s="17">
        <v>0.237335113493472</v>
      </c>
      <c r="AE11" s="17">
        <v>0.31723897416578001</v>
      </c>
      <c r="AF11" s="17"/>
      <c r="AG11" s="17">
        <v>0.21794160599683801</v>
      </c>
      <c r="AH11" s="17">
        <v>0.30258386845830498</v>
      </c>
      <c r="AI11" s="17">
        <v>0.26033616795778303</v>
      </c>
      <c r="AJ11" s="17">
        <v>0.23695731868651701</v>
      </c>
      <c r="AK11" s="17">
        <v>0.33857076021962001</v>
      </c>
      <c r="AL11" s="17">
        <v>0.28980853622549702</v>
      </c>
      <c r="AM11" s="17"/>
      <c r="AN11" s="17">
        <v>0.26269058358015801</v>
      </c>
      <c r="AO11" s="17">
        <v>0.30297868330991501</v>
      </c>
      <c r="AP11" s="17">
        <v>0.26142563228752502</v>
      </c>
      <c r="AQ11" s="17"/>
      <c r="AR11" s="17">
        <v>0.233401194836548</v>
      </c>
      <c r="AS11" s="17">
        <v>0.24449363303275101</v>
      </c>
      <c r="AT11" s="17">
        <v>0.30303129835548598</v>
      </c>
      <c r="AU11" s="17"/>
      <c r="AV11" s="17">
        <v>0.14016569216300401</v>
      </c>
      <c r="AW11" s="17">
        <v>0.27510759788009698</v>
      </c>
      <c r="AX11" s="17">
        <v>0.307553430748644</v>
      </c>
      <c r="AY11" s="17"/>
      <c r="AZ11" s="17">
        <v>0.280236825091571</v>
      </c>
      <c r="BA11" s="17">
        <v>0.27021698059410898</v>
      </c>
    </row>
    <row r="12" spans="2:53" x14ac:dyDescent="0.35">
      <c r="B12" s="18" t="s">
        <v>258</v>
      </c>
      <c r="C12" s="17">
        <v>0.13346303275718899</v>
      </c>
      <c r="D12" s="17">
        <v>0.16299144127624901</v>
      </c>
      <c r="E12" s="17">
        <v>0.107188649738671</v>
      </c>
      <c r="F12" s="17"/>
      <c r="G12" s="17">
        <v>0.115204667909893</v>
      </c>
      <c r="H12" s="17">
        <v>0.135634025222963</v>
      </c>
      <c r="I12" s="17">
        <v>0.12951043705708501</v>
      </c>
      <c r="J12" s="17">
        <v>0.14955808705554299</v>
      </c>
      <c r="K12" s="17">
        <v>0.146635000773325</v>
      </c>
      <c r="L12" s="17">
        <v>0.12329092859105099</v>
      </c>
      <c r="M12" s="17"/>
      <c r="N12" s="17">
        <v>0.140515384336071</v>
      </c>
      <c r="O12" s="17">
        <v>0.12882032951813399</v>
      </c>
      <c r="P12" s="17"/>
      <c r="Q12" s="17">
        <v>8.0357987515754001E-2</v>
      </c>
      <c r="R12" s="17">
        <v>0.101198584199912</v>
      </c>
      <c r="S12" s="17">
        <v>0.14724590314935901</v>
      </c>
      <c r="T12" s="17">
        <v>0.15695596491577701</v>
      </c>
      <c r="U12" s="17">
        <v>0.111015522492424</v>
      </c>
      <c r="V12" s="17">
        <v>0.139351763651407</v>
      </c>
      <c r="W12" s="17">
        <v>0.12233750433983299</v>
      </c>
      <c r="X12" s="17">
        <v>0.16989247265531099</v>
      </c>
      <c r="Y12" s="17">
        <v>0.12462064538591</v>
      </c>
      <c r="Z12" s="17">
        <v>0.19643990347881499</v>
      </c>
      <c r="AA12" s="17">
        <v>7.4985717850858294E-2</v>
      </c>
      <c r="AB12" s="17">
        <v>0.123165756730048</v>
      </c>
      <c r="AC12" s="17">
        <v>0.29667686108048702</v>
      </c>
      <c r="AD12" s="17">
        <v>0.230832471068533</v>
      </c>
      <c r="AE12" s="17">
        <v>0.141508648427289</v>
      </c>
      <c r="AF12" s="17"/>
      <c r="AG12" s="17">
        <v>0.13452330952326899</v>
      </c>
      <c r="AH12" s="17">
        <v>0.17751992046568399</v>
      </c>
      <c r="AI12" s="17">
        <v>0.15347085543225</v>
      </c>
      <c r="AJ12" s="17">
        <v>6.9396865671189203E-2</v>
      </c>
      <c r="AK12" s="17">
        <v>0.120953737542777</v>
      </c>
      <c r="AL12" s="17">
        <v>0.12548566772647299</v>
      </c>
      <c r="AM12" s="17"/>
      <c r="AN12" s="17">
        <v>0.114661900987646</v>
      </c>
      <c r="AO12" s="17">
        <v>0.123475845906426</v>
      </c>
      <c r="AP12" s="17">
        <v>0.16702791289142399</v>
      </c>
      <c r="AQ12" s="17"/>
      <c r="AR12" s="17">
        <v>6.5203185155275595E-2</v>
      </c>
      <c r="AS12" s="17">
        <v>0.109277589572114</v>
      </c>
      <c r="AT12" s="17">
        <v>0.16994584329742199</v>
      </c>
      <c r="AU12" s="17"/>
      <c r="AV12" s="17">
        <v>7.9234177495459995E-2</v>
      </c>
      <c r="AW12" s="17">
        <v>0.120174023912916</v>
      </c>
      <c r="AX12" s="17">
        <v>0.183043549102961</v>
      </c>
      <c r="AY12" s="17"/>
      <c r="AZ12" s="17">
        <v>0.13325953069774599</v>
      </c>
      <c r="BA12" s="17">
        <v>0.133733053842336</v>
      </c>
    </row>
    <row r="13" spans="2:53" x14ac:dyDescent="0.35">
      <c r="B13" s="18" t="s">
        <v>259</v>
      </c>
      <c r="C13" s="17">
        <v>0.11476167097857499</v>
      </c>
      <c r="D13" s="17">
        <v>0.13085420721728799</v>
      </c>
      <c r="E13" s="17">
        <v>9.9168049469502403E-2</v>
      </c>
      <c r="F13" s="17"/>
      <c r="G13" s="17">
        <v>6.3797504800402194E-2</v>
      </c>
      <c r="H13" s="17">
        <v>0.122603191755442</v>
      </c>
      <c r="I13" s="17">
        <v>0.13918757040171201</v>
      </c>
      <c r="J13" s="17">
        <v>0.13108542722133901</v>
      </c>
      <c r="K13" s="17">
        <v>9.5660526570850904E-2</v>
      </c>
      <c r="L13" s="17">
        <v>0.116805365865078</v>
      </c>
      <c r="M13" s="17"/>
      <c r="N13" s="17">
        <v>0.113167876931003</v>
      </c>
      <c r="O13" s="17">
        <v>0.115810897283345</v>
      </c>
      <c r="P13" s="17"/>
      <c r="Q13" s="17">
        <v>0.13158579665327899</v>
      </c>
      <c r="R13" s="17">
        <v>0.123768163815505</v>
      </c>
      <c r="S13" s="17">
        <v>0.141786334471387</v>
      </c>
      <c r="T13" s="17">
        <v>9.2276908140233996E-2</v>
      </c>
      <c r="U13" s="17">
        <v>0.12814809368250399</v>
      </c>
      <c r="V13" s="17">
        <v>8.6983583913893506E-2</v>
      </c>
      <c r="W13" s="17">
        <v>9.8546003514575001E-2</v>
      </c>
      <c r="X13" s="17">
        <v>0.12602926516791699</v>
      </c>
      <c r="Y13" s="17">
        <v>0.121315770486111</v>
      </c>
      <c r="Z13" s="17">
        <v>0.115288773273354</v>
      </c>
      <c r="AA13" s="17">
        <v>0.14447682932258199</v>
      </c>
      <c r="AB13" s="17">
        <v>6.8633365059839802E-2</v>
      </c>
      <c r="AC13" s="17">
        <v>7.8404083749192804E-2</v>
      </c>
      <c r="AD13" s="17">
        <v>9.2236002751225996E-2</v>
      </c>
      <c r="AE13" s="17">
        <v>0.23714251445678</v>
      </c>
      <c r="AF13" s="17"/>
      <c r="AG13" s="17">
        <v>3.5832465076088699E-2</v>
      </c>
      <c r="AH13" s="17">
        <v>0.191429531672515</v>
      </c>
      <c r="AI13" s="17">
        <v>7.3873044532566906E-2</v>
      </c>
      <c r="AJ13" s="17">
        <v>5.7876156469393099E-2</v>
      </c>
      <c r="AK13" s="17">
        <v>7.8051402129906106E-2</v>
      </c>
      <c r="AL13" s="17">
        <v>0.14884873797634299</v>
      </c>
      <c r="AM13" s="17"/>
      <c r="AN13" s="17">
        <v>8.4747435967699902E-2</v>
      </c>
      <c r="AO13" s="17">
        <v>7.6271890864278394E-2</v>
      </c>
      <c r="AP13" s="17">
        <v>0.146727094773134</v>
      </c>
      <c r="AQ13" s="17"/>
      <c r="AR13" s="17">
        <v>2.4312474355105099E-2</v>
      </c>
      <c r="AS13" s="17">
        <v>4.20569499195892E-2</v>
      </c>
      <c r="AT13" s="17">
        <v>0.18388835144325</v>
      </c>
      <c r="AU13" s="17"/>
      <c r="AV13" s="17">
        <v>5.7050159103177601E-2</v>
      </c>
      <c r="AW13" s="17">
        <v>6.4328870781478295E-2</v>
      </c>
      <c r="AX13" s="17">
        <v>0.20547946523048499</v>
      </c>
      <c r="AY13" s="17"/>
      <c r="AZ13" s="17">
        <v>0.123467383364656</v>
      </c>
      <c r="BA13" s="17">
        <v>0.103210309228745</v>
      </c>
    </row>
    <row r="14" spans="2:53" x14ac:dyDescent="0.35">
      <c r="B14" s="18" t="s">
        <v>260</v>
      </c>
      <c r="C14" s="17">
        <v>1.48851050775254E-2</v>
      </c>
      <c r="D14" s="17">
        <v>6.6656509381319701E-3</v>
      </c>
      <c r="E14" s="17">
        <v>2.2384852314246601E-2</v>
      </c>
      <c r="F14" s="17"/>
      <c r="G14" s="17">
        <v>3.4906224907796102E-2</v>
      </c>
      <c r="H14" s="17">
        <v>3.00044893102525E-2</v>
      </c>
      <c r="I14" s="17">
        <v>1.6807386229044499E-2</v>
      </c>
      <c r="J14" s="17">
        <v>7.5133166286573396E-3</v>
      </c>
      <c r="K14" s="17">
        <v>6.6816476901416901E-3</v>
      </c>
      <c r="L14" s="17">
        <v>7.0938858126454001E-3</v>
      </c>
      <c r="M14" s="17"/>
      <c r="N14" s="17">
        <v>1.4147852311641999E-2</v>
      </c>
      <c r="O14" s="17">
        <v>1.5370453229256601E-2</v>
      </c>
      <c r="P14" s="17"/>
      <c r="Q14" s="17">
        <v>4.7279486818005999E-2</v>
      </c>
      <c r="R14" s="17">
        <v>1.50503848138195E-2</v>
      </c>
      <c r="S14" s="17">
        <v>3.50511414832438E-2</v>
      </c>
      <c r="T14" s="17">
        <v>2.41732326198923E-2</v>
      </c>
      <c r="U14" s="17">
        <v>8.4545783036610502E-3</v>
      </c>
      <c r="V14" s="17">
        <v>0</v>
      </c>
      <c r="W14" s="17">
        <v>4.22472525494994E-3</v>
      </c>
      <c r="X14" s="17">
        <v>3.7621042342799202E-3</v>
      </c>
      <c r="Y14" s="17">
        <v>0</v>
      </c>
      <c r="Z14" s="17">
        <v>1.0278554787536399E-2</v>
      </c>
      <c r="AA14" s="17">
        <v>0</v>
      </c>
      <c r="AB14" s="17">
        <v>0</v>
      </c>
      <c r="AC14" s="17">
        <v>0</v>
      </c>
      <c r="AD14" s="17">
        <v>0</v>
      </c>
      <c r="AE14" s="17">
        <v>0</v>
      </c>
      <c r="AF14" s="17"/>
      <c r="AG14" s="17">
        <v>1.37112710396293E-2</v>
      </c>
      <c r="AH14" s="17">
        <v>3.5325871752503201E-3</v>
      </c>
      <c r="AI14" s="17">
        <v>2.3430973739737598E-2</v>
      </c>
      <c r="AJ14" s="17">
        <v>3.1628732696912399E-3</v>
      </c>
      <c r="AK14" s="17">
        <v>1.3693757309714101E-2</v>
      </c>
      <c r="AL14" s="17">
        <v>2.1127428314533601E-2</v>
      </c>
      <c r="AM14" s="17"/>
      <c r="AN14" s="17">
        <v>5.8248158755850503E-3</v>
      </c>
      <c r="AO14" s="17">
        <v>2.2227269310220201E-2</v>
      </c>
      <c r="AP14" s="17">
        <v>1.1114273865233599E-2</v>
      </c>
      <c r="AQ14" s="17"/>
      <c r="AR14" s="17">
        <v>1.6205927199709501E-2</v>
      </c>
      <c r="AS14" s="17">
        <v>1.46472088532446E-2</v>
      </c>
      <c r="AT14" s="17">
        <v>1.0136247855814001E-2</v>
      </c>
      <c r="AU14" s="17"/>
      <c r="AV14" s="17">
        <v>2.3309648448486101E-2</v>
      </c>
      <c r="AW14" s="17">
        <v>8.3254571591752195E-3</v>
      </c>
      <c r="AX14" s="17">
        <v>1.7420643462716701E-2</v>
      </c>
      <c r="AY14" s="17"/>
      <c r="AZ14" s="17">
        <v>7.9954111378330705E-3</v>
      </c>
      <c r="BA14" s="17">
        <v>2.4026843687020599E-2</v>
      </c>
    </row>
    <row r="15" spans="2:53" x14ac:dyDescent="0.35">
      <c r="B15" s="18" t="s">
        <v>261</v>
      </c>
      <c r="C15" s="19">
        <v>8.1926423892260694E-2</v>
      </c>
      <c r="D15" s="19">
        <v>5.2982544388304402E-2</v>
      </c>
      <c r="E15" s="19">
        <v>0.108441463288872</v>
      </c>
      <c r="F15" s="19"/>
      <c r="G15" s="19">
        <v>7.5370741924806695E-2</v>
      </c>
      <c r="H15" s="19">
        <v>7.5148155370998407E-2</v>
      </c>
      <c r="I15" s="19">
        <v>6.3635605505715301E-2</v>
      </c>
      <c r="J15" s="19">
        <v>8.6441516707660204E-2</v>
      </c>
      <c r="K15" s="19">
        <v>0.115177053909821</v>
      </c>
      <c r="L15" s="19">
        <v>7.6068893886982902E-2</v>
      </c>
      <c r="M15" s="19"/>
      <c r="N15" s="19">
        <v>6.3249174473530706E-2</v>
      </c>
      <c r="O15" s="19">
        <v>9.4222028472248101E-2</v>
      </c>
      <c r="P15" s="19"/>
      <c r="Q15" s="19">
        <v>0.13148524860188701</v>
      </c>
      <c r="R15" s="19">
        <v>0.100414893796639</v>
      </c>
      <c r="S15" s="19">
        <v>7.2058478928675104E-2</v>
      </c>
      <c r="T15" s="19">
        <v>7.7722981882809905E-2</v>
      </c>
      <c r="U15" s="19">
        <v>8.1161357551569904E-2</v>
      </c>
      <c r="V15" s="19">
        <v>0.11038559865683301</v>
      </c>
      <c r="W15" s="19">
        <v>8.1989347034286494E-2</v>
      </c>
      <c r="X15" s="19">
        <v>6.4458199721578902E-2</v>
      </c>
      <c r="Y15" s="19">
        <v>4.7617514183552798E-2</v>
      </c>
      <c r="Z15" s="19">
        <v>3.10725207567067E-2</v>
      </c>
      <c r="AA15" s="19">
        <v>2.44724701729973E-2</v>
      </c>
      <c r="AB15" s="19">
        <v>9.2013758126384806E-2</v>
      </c>
      <c r="AC15" s="19">
        <v>0</v>
      </c>
      <c r="AD15" s="19">
        <v>0</v>
      </c>
      <c r="AE15" s="19">
        <v>2.3258535533147901E-2</v>
      </c>
      <c r="AF15" s="19"/>
      <c r="AG15" s="19">
        <v>4.95989759199367E-2</v>
      </c>
      <c r="AH15" s="19">
        <v>3.88711289377206E-2</v>
      </c>
      <c r="AI15" s="19">
        <v>3.8955716846613503E-2</v>
      </c>
      <c r="AJ15" s="19">
        <v>4.58634734023943E-2</v>
      </c>
      <c r="AK15" s="19">
        <v>5.9746747966627101E-2</v>
      </c>
      <c r="AL15" s="19">
        <v>0.12424929595796801</v>
      </c>
      <c r="AM15" s="19"/>
      <c r="AN15" s="19">
        <v>6.3620290029535703E-2</v>
      </c>
      <c r="AO15" s="19">
        <v>7.3304885737766598E-2</v>
      </c>
      <c r="AP15" s="19">
        <v>5.21264162500608E-2</v>
      </c>
      <c r="AQ15" s="19"/>
      <c r="AR15" s="19">
        <v>2.26905993686074E-2</v>
      </c>
      <c r="AS15" s="19">
        <v>3.6767673347465203E-2</v>
      </c>
      <c r="AT15" s="19">
        <v>7.2855430184804795E-2</v>
      </c>
      <c r="AU15" s="19"/>
      <c r="AV15" s="19">
        <v>3.5144418130590001E-2</v>
      </c>
      <c r="AW15" s="19">
        <v>5.5984341766407701E-2</v>
      </c>
      <c r="AX15" s="19">
        <v>6.5365334999869407E-2</v>
      </c>
      <c r="AY15" s="19"/>
      <c r="AZ15" s="19">
        <v>4.4641925875235099E-2</v>
      </c>
      <c r="BA15" s="19">
        <v>0.13139816212060801</v>
      </c>
    </row>
    <row r="16" spans="2:53" x14ac:dyDescent="0.35">
      <c r="B16" s="16"/>
    </row>
    <row r="17" spans="2:2" x14ac:dyDescent="0.35">
      <c r="B17" t="s">
        <v>87</v>
      </c>
    </row>
    <row r="18" spans="2:2" x14ac:dyDescent="0.35">
      <c r="B18" t="s">
        <v>88</v>
      </c>
    </row>
    <row r="20" spans="2:2" x14ac:dyDescent="0.35">
      <c r="B20" s="8" t="str">
        <f>HYPERLINK("#'Contents'!A1", "Return to Contents")</f>
        <v>Return to Contents</v>
      </c>
    </row>
  </sheetData>
  <mergeCells count="10">
    <mergeCell ref="AN5:AP5"/>
    <mergeCell ref="AR5:AT5"/>
    <mergeCell ref="AV5:AX5"/>
    <mergeCell ref="AZ5:BA5"/>
    <mergeCell ref="D2:AT2"/>
    <mergeCell ref="D5:E5"/>
    <mergeCell ref="G5:L5"/>
    <mergeCell ref="N5:O5"/>
    <mergeCell ref="Q5:AE5"/>
    <mergeCell ref="AG5:AL5"/>
  </mergeCells>
  <pageMargins left="0.7" right="0.7" top="0.75" bottom="0.75" header="0.3" footer="0.3"/>
  <pageSetup paperSize="9" orientation="portrait" horizontalDpi="300" verticalDpi="300"/>
  <drawing r:id="rId1"/>
</worksheet>
</file>

<file path=xl/worksheets/sheet6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000-000000000000}">
  <dimension ref="B2:BA20"/>
  <sheetViews>
    <sheetView showGridLines="0" workbookViewId="0">
      <pane xSplit="2" topLeftCell="C1" activePane="topRight" state="frozen"/>
      <selection activeCell="B19" sqref="B19"/>
      <selection pane="topRight" activeCell="AB12" sqref="AB12"/>
    </sheetView>
  </sheetViews>
  <sheetFormatPr defaultColWidth="11.54296875" defaultRowHeight="14.5" x14ac:dyDescent="0.35"/>
  <cols>
    <col min="2" max="2" width="25.6328125" customWidth="1"/>
    <col min="3" max="5" width="10.6328125" customWidth="1"/>
    <col min="6" max="6" width="2.1796875" customWidth="1"/>
    <col min="7" max="12" width="10.6328125" customWidth="1"/>
    <col min="13" max="13" width="2.1796875" customWidth="1"/>
    <col min="14" max="15" width="10.6328125" customWidth="1"/>
    <col min="16" max="16" width="2.1796875" customWidth="1"/>
    <col min="17" max="31" width="10.6328125" customWidth="1"/>
    <col min="32" max="32" width="2.1796875" customWidth="1"/>
    <col min="33" max="38" width="10.6328125" customWidth="1"/>
    <col min="39" max="39" width="2.1796875" customWidth="1"/>
    <col min="40" max="42" width="10.6328125" customWidth="1"/>
    <col min="43" max="43" width="2.1796875" customWidth="1"/>
    <col min="44" max="46" width="10.6328125" customWidth="1"/>
    <col min="47" max="47" width="2.1796875" customWidth="1"/>
    <col min="48" max="50" width="10.6328125" customWidth="1"/>
    <col min="51" max="51" width="2.1796875" customWidth="1"/>
    <col min="52" max="53" width="10.6328125" customWidth="1"/>
    <col min="54" max="54" width="2.1796875" customWidth="1"/>
  </cols>
  <sheetData>
    <row r="2" spans="2:53" ht="40" customHeight="1" x14ac:dyDescent="0.35">
      <c r="D2" s="28" t="s">
        <v>268</v>
      </c>
      <c r="E2" s="24"/>
      <c r="F2" s="24"/>
      <c r="G2" s="24"/>
      <c r="H2" s="24"/>
      <c r="I2" s="24"/>
      <c r="J2" s="24"/>
      <c r="K2" s="24"/>
      <c r="L2" s="24"/>
      <c r="M2" s="24"/>
      <c r="N2" s="24"/>
      <c r="O2" s="24"/>
      <c r="P2" s="24"/>
      <c r="Q2" s="24"/>
      <c r="R2" s="24"/>
      <c r="S2" s="24"/>
      <c r="T2" s="24"/>
      <c r="U2" s="24"/>
      <c r="V2" s="24"/>
      <c r="W2" s="24"/>
      <c r="X2" s="24"/>
      <c r="Y2" s="24"/>
      <c r="Z2" s="24"/>
      <c r="AA2" s="24"/>
      <c r="AB2" s="24"/>
      <c r="AC2" s="24"/>
      <c r="AD2" s="24"/>
      <c r="AE2" s="24"/>
      <c r="AF2" s="24"/>
      <c r="AG2" s="24"/>
      <c r="AH2" s="24"/>
      <c r="AI2" s="24"/>
      <c r="AJ2" s="24"/>
      <c r="AK2" s="24"/>
      <c r="AL2" s="24"/>
      <c r="AM2" s="24"/>
      <c r="AN2" s="24"/>
      <c r="AO2" s="24"/>
      <c r="AP2" s="24"/>
      <c r="AQ2" s="24"/>
      <c r="AR2" s="24"/>
      <c r="AS2" s="24"/>
      <c r="AT2" s="24"/>
    </row>
    <row r="5" spans="2:53" ht="30" customHeight="1" x14ac:dyDescent="0.35">
      <c r="B5" s="15"/>
      <c r="C5" s="15"/>
      <c r="D5" s="27" t="s">
        <v>56</v>
      </c>
      <c r="E5" s="27"/>
      <c r="F5" s="15"/>
      <c r="G5" s="27" t="s">
        <v>57</v>
      </c>
      <c r="H5" s="27"/>
      <c r="I5" s="27"/>
      <c r="J5" s="27"/>
      <c r="K5" s="27"/>
      <c r="L5" s="27"/>
      <c r="M5" s="15"/>
      <c r="N5" s="27" t="s">
        <v>58</v>
      </c>
      <c r="O5" s="27"/>
      <c r="P5" s="15"/>
      <c r="Q5" s="27" t="s">
        <v>59</v>
      </c>
      <c r="R5" s="27"/>
      <c r="S5" s="27"/>
      <c r="T5" s="27"/>
      <c r="U5" s="27"/>
      <c r="V5" s="27"/>
      <c r="W5" s="27"/>
      <c r="X5" s="27"/>
      <c r="Y5" s="27"/>
      <c r="Z5" s="27"/>
      <c r="AA5" s="27"/>
      <c r="AB5" s="27"/>
      <c r="AC5" s="27"/>
      <c r="AD5" s="27"/>
      <c r="AE5" s="27"/>
      <c r="AF5" s="15"/>
      <c r="AG5" s="27" t="s">
        <v>60</v>
      </c>
      <c r="AH5" s="27"/>
      <c r="AI5" s="27"/>
      <c r="AJ5" s="27"/>
      <c r="AK5" s="27"/>
      <c r="AL5" s="27"/>
      <c r="AM5" s="15"/>
      <c r="AN5" s="27" t="s">
        <v>61</v>
      </c>
      <c r="AO5" s="27"/>
      <c r="AP5" s="27"/>
      <c r="AQ5" s="15"/>
      <c r="AR5" s="27" t="s">
        <v>62</v>
      </c>
      <c r="AS5" s="27"/>
      <c r="AT5" s="27"/>
      <c r="AU5" s="15"/>
      <c r="AV5" s="27" t="s">
        <v>63</v>
      </c>
      <c r="AW5" s="27"/>
      <c r="AX5" s="27"/>
      <c r="AY5" s="15"/>
      <c r="AZ5" s="27" t="s">
        <v>64</v>
      </c>
      <c r="BA5" s="27"/>
    </row>
    <row r="6" spans="2:53" ht="33" customHeight="1" x14ac:dyDescent="0.35">
      <c r="B6" t="s">
        <v>13</v>
      </c>
      <c r="C6" s="9" t="s">
        <v>14</v>
      </c>
      <c r="D6" s="12" t="s">
        <v>15</v>
      </c>
      <c r="E6" s="12" t="s">
        <v>16</v>
      </c>
      <c r="G6" s="12" t="s">
        <v>19</v>
      </c>
      <c r="H6" s="12" t="s">
        <v>20</v>
      </c>
      <c r="I6" s="12" t="s">
        <v>21</v>
      </c>
      <c r="J6" s="12" t="s">
        <v>22</v>
      </c>
      <c r="K6" s="12" t="s">
        <v>23</v>
      </c>
      <c r="L6" s="12" t="s">
        <v>24</v>
      </c>
      <c r="N6" s="12" t="s">
        <v>25</v>
      </c>
      <c r="O6" s="12" t="s">
        <v>26</v>
      </c>
      <c r="Q6" s="12" t="s">
        <v>27</v>
      </c>
      <c r="R6" s="12" t="s">
        <v>28</v>
      </c>
      <c r="S6" s="12" t="s">
        <v>29</v>
      </c>
      <c r="T6" s="12" t="s">
        <v>30</v>
      </c>
      <c r="U6" s="12" t="s">
        <v>31</v>
      </c>
      <c r="V6" s="12" t="s">
        <v>32</v>
      </c>
      <c r="W6" s="12" t="s">
        <v>33</v>
      </c>
      <c r="X6" s="12" t="s">
        <v>34</v>
      </c>
      <c r="Y6" s="12" t="s">
        <v>35</v>
      </c>
      <c r="Z6" s="12" t="s">
        <v>36</v>
      </c>
      <c r="AA6" s="12" t="s">
        <v>37</v>
      </c>
      <c r="AB6" s="12" t="s">
        <v>38</v>
      </c>
      <c r="AC6" s="12" t="s">
        <v>39</v>
      </c>
      <c r="AD6" s="12" t="s">
        <v>40</v>
      </c>
      <c r="AE6" s="12" t="s">
        <v>41</v>
      </c>
      <c r="AG6" s="12" t="s">
        <v>42</v>
      </c>
      <c r="AH6" s="12" t="s">
        <v>43</v>
      </c>
      <c r="AI6" s="12" t="s">
        <v>44</v>
      </c>
      <c r="AJ6" s="12" t="s">
        <v>45</v>
      </c>
      <c r="AK6" s="12" t="s">
        <v>46</v>
      </c>
      <c r="AL6" s="12" t="s">
        <v>47</v>
      </c>
      <c r="AN6" s="12" t="s">
        <v>48</v>
      </c>
      <c r="AO6" s="12" t="s">
        <v>49</v>
      </c>
      <c r="AP6" s="12" t="s">
        <v>50</v>
      </c>
      <c r="AR6" s="12" t="s">
        <v>51</v>
      </c>
      <c r="AS6" s="12" t="s">
        <v>52</v>
      </c>
      <c r="AT6" s="12" t="s">
        <v>53</v>
      </c>
      <c r="AV6" s="12" t="s">
        <v>51</v>
      </c>
      <c r="AW6" s="12" t="s">
        <v>52</v>
      </c>
      <c r="AX6" s="12" t="s">
        <v>53</v>
      </c>
      <c r="AZ6" s="12" t="s">
        <v>54</v>
      </c>
      <c r="BA6" s="12" t="s">
        <v>55</v>
      </c>
    </row>
    <row r="7" spans="2:53" ht="30" customHeight="1" x14ac:dyDescent="0.35">
      <c r="B7" s="10" t="s">
        <v>17</v>
      </c>
      <c r="C7" s="10">
        <v>2053</v>
      </c>
      <c r="D7" s="10">
        <v>938</v>
      </c>
      <c r="E7" s="10">
        <v>1112</v>
      </c>
      <c r="F7" s="10"/>
      <c r="G7" s="10">
        <v>192</v>
      </c>
      <c r="H7" s="10">
        <v>236</v>
      </c>
      <c r="I7" s="10">
        <v>325</v>
      </c>
      <c r="J7" s="10">
        <v>380</v>
      </c>
      <c r="K7" s="10">
        <v>348</v>
      </c>
      <c r="L7" s="10">
        <v>572</v>
      </c>
      <c r="M7" s="10"/>
      <c r="N7" s="10">
        <v>1161</v>
      </c>
      <c r="O7" s="10">
        <v>892</v>
      </c>
      <c r="P7" s="10"/>
      <c r="Q7" s="10">
        <v>175</v>
      </c>
      <c r="R7" s="10">
        <v>152</v>
      </c>
      <c r="S7" s="10">
        <v>180</v>
      </c>
      <c r="T7" s="10">
        <v>273</v>
      </c>
      <c r="U7" s="10">
        <v>217</v>
      </c>
      <c r="V7" s="10">
        <v>227</v>
      </c>
      <c r="W7" s="10">
        <v>175</v>
      </c>
      <c r="X7" s="10">
        <v>143</v>
      </c>
      <c r="Y7" s="10">
        <v>108</v>
      </c>
      <c r="Z7" s="10">
        <v>153</v>
      </c>
      <c r="AA7" s="10">
        <v>79</v>
      </c>
      <c r="AB7" s="10">
        <v>54</v>
      </c>
      <c r="AC7" s="10">
        <v>25</v>
      </c>
      <c r="AD7" s="10">
        <v>17</v>
      </c>
      <c r="AE7" s="10">
        <v>34</v>
      </c>
      <c r="AF7" s="10"/>
      <c r="AG7" s="10">
        <v>204</v>
      </c>
      <c r="AH7" s="10">
        <v>344</v>
      </c>
      <c r="AI7" s="10">
        <v>158</v>
      </c>
      <c r="AJ7" s="10">
        <v>186</v>
      </c>
      <c r="AK7" s="10">
        <v>197</v>
      </c>
      <c r="AL7" s="10">
        <v>511</v>
      </c>
      <c r="AM7" s="10"/>
      <c r="AN7" s="10">
        <v>571</v>
      </c>
      <c r="AO7" s="10">
        <v>447</v>
      </c>
      <c r="AP7" s="10">
        <v>778</v>
      </c>
      <c r="AQ7" s="10"/>
      <c r="AR7" s="10">
        <v>150</v>
      </c>
      <c r="AS7" s="10">
        <v>698</v>
      </c>
      <c r="AT7" s="10">
        <v>1093</v>
      </c>
      <c r="AU7" s="10"/>
      <c r="AV7" s="10">
        <v>166</v>
      </c>
      <c r="AW7" s="10">
        <v>999</v>
      </c>
      <c r="AX7" s="10">
        <v>770</v>
      </c>
      <c r="AY7" s="10"/>
      <c r="AZ7" s="10">
        <v>1177</v>
      </c>
      <c r="BA7" s="10">
        <v>876</v>
      </c>
    </row>
    <row r="8" spans="2:53" ht="30" customHeight="1" x14ac:dyDescent="0.35">
      <c r="B8" s="11" t="s">
        <v>18</v>
      </c>
      <c r="C8" s="11">
        <v>2053</v>
      </c>
      <c r="D8" s="11">
        <v>974</v>
      </c>
      <c r="E8" s="11">
        <v>1075</v>
      </c>
      <c r="F8" s="11"/>
      <c r="G8" s="11">
        <v>212</v>
      </c>
      <c r="H8" s="11">
        <v>302</v>
      </c>
      <c r="I8" s="11">
        <v>326</v>
      </c>
      <c r="J8" s="11">
        <v>348</v>
      </c>
      <c r="K8" s="11">
        <v>329</v>
      </c>
      <c r="L8" s="11">
        <v>535</v>
      </c>
      <c r="M8" s="11"/>
      <c r="N8" s="11">
        <v>815</v>
      </c>
      <c r="O8" s="11">
        <v>1238</v>
      </c>
      <c r="P8" s="11"/>
      <c r="Q8" s="11">
        <v>198</v>
      </c>
      <c r="R8" s="11">
        <v>168</v>
      </c>
      <c r="S8" s="11">
        <v>195</v>
      </c>
      <c r="T8" s="11">
        <v>305</v>
      </c>
      <c r="U8" s="11">
        <v>213</v>
      </c>
      <c r="V8" s="11">
        <v>216</v>
      </c>
      <c r="W8" s="11">
        <v>164</v>
      </c>
      <c r="X8" s="11">
        <v>141</v>
      </c>
      <c r="Y8" s="11">
        <v>99</v>
      </c>
      <c r="Z8" s="11">
        <v>138</v>
      </c>
      <c r="AA8" s="11">
        <v>69</v>
      </c>
      <c r="AB8" s="11">
        <v>45</v>
      </c>
      <c r="AC8" s="11">
        <v>22</v>
      </c>
      <c r="AD8" s="11">
        <v>15</v>
      </c>
      <c r="AE8" s="11">
        <v>27</v>
      </c>
      <c r="AF8" s="11"/>
      <c r="AG8" s="11">
        <v>192</v>
      </c>
      <c r="AH8" s="11">
        <v>330</v>
      </c>
      <c r="AI8" s="11">
        <v>179</v>
      </c>
      <c r="AJ8" s="11">
        <v>173</v>
      </c>
      <c r="AK8" s="11">
        <v>196</v>
      </c>
      <c r="AL8" s="11">
        <v>533</v>
      </c>
      <c r="AM8" s="11"/>
      <c r="AN8" s="11">
        <v>569</v>
      </c>
      <c r="AO8" s="11">
        <v>467</v>
      </c>
      <c r="AP8" s="11">
        <v>751</v>
      </c>
      <c r="AQ8" s="11"/>
      <c r="AR8" s="11">
        <v>162</v>
      </c>
      <c r="AS8" s="11">
        <v>689</v>
      </c>
      <c r="AT8" s="11">
        <v>1078</v>
      </c>
      <c r="AU8" s="11"/>
      <c r="AV8" s="11">
        <v>182</v>
      </c>
      <c r="AW8" s="11">
        <v>976</v>
      </c>
      <c r="AX8" s="11">
        <v>765</v>
      </c>
      <c r="AY8" s="11"/>
      <c r="AZ8" s="11">
        <v>1171</v>
      </c>
      <c r="BA8" s="11">
        <v>882</v>
      </c>
    </row>
    <row r="9" spans="2:53" x14ac:dyDescent="0.35">
      <c r="B9" s="18" t="s">
        <v>255</v>
      </c>
      <c r="C9" s="17">
        <v>6.2443212684456399E-2</v>
      </c>
      <c r="D9" s="17">
        <v>6.7041679704364601E-2</v>
      </c>
      <c r="E9" s="17">
        <v>5.7938052397216E-2</v>
      </c>
      <c r="F9" s="17"/>
      <c r="G9" s="17">
        <v>0.14666666287157601</v>
      </c>
      <c r="H9" s="17">
        <v>7.8155442091727798E-2</v>
      </c>
      <c r="I9" s="17">
        <v>6.4355636129832805E-2</v>
      </c>
      <c r="J9" s="17">
        <v>5.8033947931103398E-2</v>
      </c>
      <c r="K9" s="17">
        <v>3.6575439312185903E-2</v>
      </c>
      <c r="L9" s="17">
        <v>3.7826875435319797E-2</v>
      </c>
      <c r="M9" s="17"/>
      <c r="N9" s="17">
        <v>8.0637180803753997E-2</v>
      </c>
      <c r="O9" s="17">
        <v>5.0465761791101398E-2</v>
      </c>
      <c r="P9" s="17"/>
      <c r="Q9" s="17">
        <v>0.104659035360345</v>
      </c>
      <c r="R9" s="17">
        <v>0.104486240555035</v>
      </c>
      <c r="S9" s="17">
        <v>4.9115445018330699E-2</v>
      </c>
      <c r="T9" s="17">
        <v>4.10102759058672E-2</v>
      </c>
      <c r="U9" s="17">
        <v>6.5378212527376495E-2</v>
      </c>
      <c r="V9" s="17">
        <v>6.1088492102723699E-2</v>
      </c>
      <c r="W9" s="17">
        <v>5.14855380671344E-2</v>
      </c>
      <c r="X9" s="17">
        <v>3.8335561727683598E-2</v>
      </c>
      <c r="Y9" s="17">
        <v>1.79942325098949E-2</v>
      </c>
      <c r="Z9" s="17">
        <v>6.7562913069587602E-2</v>
      </c>
      <c r="AA9" s="17">
        <v>7.8346668115125903E-2</v>
      </c>
      <c r="AB9" s="17">
        <v>6.4352463482859307E-2</v>
      </c>
      <c r="AC9" s="17">
        <v>0.11288622644877599</v>
      </c>
      <c r="AD9" s="17">
        <v>0.14753864874411901</v>
      </c>
      <c r="AE9" s="17">
        <v>7.4453435272170701E-2</v>
      </c>
      <c r="AF9" s="17"/>
      <c r="AG9" s="17">
        <v>0.15164420202053699</v>
      </c>
      <c r="AH9" s="17">
        <v>3.3784124730490403E-2</v>
      </c>
      <c r="AI9" s="17">
        <v>8.7037209593634604E-2</v>
      </c>
      <c r="AJ9" s="17">
        <v>7.7620791341595094E-2</v>
      </c>
      <c r="AK9" s="17">
        <v>3.8848580380162902E-2</v>
      </c>
      <c r="AL9" s="17">
        <v>4.11571883984755E-2</v>
      </c>
      <c r="AM9" s="17"/>
      <c r="AN9" s="17">
        <v>7.4959864653721398E-2</v>
      </c>
      <c r="AO9" s="17">
        <v>7.5887566385680102E-2</v>
      </c>
      <c r="AP9" s="17">
        <v>5.5145340710510402E-2</v>
      </c>
      <c r="AQ9" s="17"/>
      <c r="AR9" s="17">
        <v>0.27082047758565397</v>
      </c>
      <c r="AS9" s="17">
        <v>7.2620984310578104E-2</v>
      </c>
      <c r="AT9" s="17">
        <v>2.89302680186562E-2</v>
      </c>
      <c r="AU9" s="17"/>
      <c r="AV9" s="17">
        <v>0.20389087946149301</v>
      </c>
      <c r="AW9" s="17">
        <v>5.44261096319337E-2</v>
      </c>
      <c r="AX9" s="17">
        <v>4.2663920956203902E-2</v>
      </c>
      <c r="AY9" s="17"/>
      <c r="AZ9" s="17">
        <v>7.0744334661061906E-2</v>
      </c>
      <c r="BA9" s="17">
        <v>5.1428690422665901E-2</v>
      </c>
    </row>
    <row r="10" spans="2:53" x14ac:dyDescent="0.35">
      <c r="B10" s="18" t="s">
        <v>256</v>
      </c>
      <c r="C10" s="17">
        <v>0.28087510636560797</v>
      </c>
      <c r="D10" s="17">
        <v>0.28662384442634897</v>
      </c>
      <c r="E10" s="17">
        <v>0.27667135398881199</v>
      </c>
      <c r="F10" s="17"/>
      <c r="G10" s="17">
        <v>0.29395510140297398</v>
      </c>
      <c r="H10" s="17">
        <v>0.272939553037988</v>
      </c>
      <c r="I10" s="17">
        <v>0.26662068000633399</v>
      </c>
      <c r="J10" s="17">
        <v>0.25292717061196601</v>
      </c>
      <c r="K10" s="17">
        <v>0.26165791368135</v>
      </c>
      <c r="L10" s="17">
        <v>0.31886569346907601</v>
      </c>
      <c r="M10" s="17"/>
      <c r="N10" s="17">
        <v>0.29386880367818202</v>
      </c>
      <c r="O10" s="17">
        <v>0.27232109712122599</v>
      </c>
      <c r="P10" s="17"/>
      <c r="Q10" s="17">
        <v>0.23384003911888801</v>
      </c>
      <c r="R10" s="17">
        <v>0.22721208528350501</v>
      </c>
      <c r="S10" s="17">
        <v>0.20090709480461599</v>
      </c>
      <c r="T10" s="17">
        <v>0.279319003411446</v>
      </c>
      <c r="U10" s="17">
        <v>0.28870531110203501</v>
      </c>
      <c r="V10" s="17">
        <v>0.27132056671639299</v>
      </c>
      <c r="W10" s="17">
        <v>0.26673869226265801</v>
      </c>
      <c r="X10" s="17">
        <v>0.36472665518041503</v>
      </c>
      <c r="Y10" s="17">
        <v>0.43419063392770302</v>
      </c>
      <c r="Z10" s="17">
        <v>0.27757366848937198</v>
      </c>
      <c r="AA10" s="17">
        <v>0.37649982975338903</v>
      </c>
      <c r="AB10" s="17">
        <v>0.34703443714480497</v>
      </c>
      <c r="AC10" s="17">
        <v>0.32674714705430002</v>
      </c>
      <c r="AD10" s="17">
        <v>0.28314339925797</v>
      </c>
      <c r="AE10" s="17">
        <v>0.34052448501953198</v>
      </c>
      <c r="AF10" s="17"/>
      <c r="AG10" s="17">
        <v>0.438025311252003</v>
      </c>
      <c r="AH10" s="17">
        <v>0.168496664038633</v>
      </c>
      <c r="AI10" s="17">
        <v>0.37257287464466599</v>
      </c>
      <c r="AJ10" s="17">
        <v>0.40816753971693698</v>
      </c>
      <c r="AK10" s="17">
        <v>0.34882367643562001</v>
      </c>
      <c r="AL10" s="17">
        <v>0.223927715196474</v>
      </c>
      <c r="AM10" s="17"/>
      <c r="AN10" s="17">
        <v>0.37499745453436301</v>
      </c>
      <c r="AO10" s="17">
        <v>0.31980957284821798</v>
      </c>
      <c r="AP10" s="17">
        <v>0.24308660485717201</v>
      </c>
      <c r="AQ10" s="17"/>
      <c r="AR10" s="17">
        <v>0.44513813558340498</v>
      </c>
      <c r="AS10" s="17">
        <v>0.45117096863664702</v>
      </c>
      <c r="AT10" s="17">
        <v>0.169659813277799</v>
      </c>
      <c r="AU10" s="17"/>
      <c r="AV10" s="17">
        <v>0.42683652318632698</v>
      </c>
      <c r="AW10" s="17">
        <v>0.35546835442921698</v>
      </c>
      <c r="AX10" s="17">
        <v>0.17564558100954</v>
      </c>
      <c r="AY10" s="17"/>
      <c r="AZ10" s="17">
        <v>0.31806588700004201</v>
      </c>
      <c r="BA10" s="17">
        <v>0.231527719062327</v>
      </c>
    </row>
    <row r="11" spans="2:53" x14ac:dyDescent="0.35">
      <c r="B11" s="18" t="s">
        <v>257</v>
      </c>
      <c r="C11" s="17">
        <v>0.24067210595599101</v>
      </c>
      <c r="D11" s="17">
        <v>0.21716024627375199</v>
      </c>
      <c r="E11" s="17">
        <v>0.26124484669983999</v>
      </c>
      <c r="F11" s="17"/>
      <c r="G11" s="17">
        <v>0.29601934148272002</v>
      </c>
      <c r="H11" s="17">
        <v>0.272955444065899</v>
      </c>
      <c r="I11" s="17">
        <v>0.250389967967731</v>
      </c>
      <c r="J11" s="17">
        <v>0.20048627301081201</v>
      </c>
      <c r="K11" s="17">
        <v>0.236798031618313</v>
      </c>
      <c r="L11" s="17">
        <v>0.22314463661860601</v>
      </c>
      <c r="M11" s="17"/>
      <c r="N11" s="17">
        <v>0.22714119023601201</v>
      </c>
      <c r="O11" s="17">
        <v>0.249579776757407</v>
      </c>
      <c r="P11" s="17"/>
      <c r="Q11" s="17">
        <v>0.27767203219301201</v>
      </c>
      <c r="R11" s="17">
        <v>0.211510939673383</v>
      </c>
      <c r="S11" s="17">
        <v>0.25795128265545803</v>
      </c>
      <c r="T11" s="17">
        <v>0.270083447725944</v>
      </c>
      <c r="U11" s="17">
        <v>0.26426306463399102</v>
      </c>
      <c r="V11" s="17">
        <v>0.27938478641611603</v>
      </c>
      <c r="W11" s="17">
        <v>0.218882175052832</v>
      </c>
      <c r="X11" s="17">
        <v>0.189070037057471</v>
      </c>
      <c r="Y11" s="17">
        <v>0.17554798530322899</v>
      </c>
      <c r="Z11" s="17">
        <v>0.200495730418461</v>
      </c>
      <c r="AA11" s="17">
        <v>0.211861085271243</v>
      </c>
      <c r="AB11" s="17">
        <v>0.136080590735107</v>
      </c>
      <c r="AC11" s="17">
        <v>0.24891531606620099</v>
      </c>
      <c r="AD11" s="17">
        <v>0.263999554989722</v>
      </c>
      <c r="AE11" s="17">
        <v>0.218825882100559</v>
      </c>
      <c r="AF11" s="17"/>
      <c r="AG11" s="17">
        <v>0.25619363435405301</v>
      </c>
      <c r="AH11" s="17">
        <v>0.195429187275482</v>
      </c>
      <c r="AI11" s="17">
        <v>0.24092178125029301</v>
      </c>
      <c r="AJ11" s="17">
        <v>0.24844146144954801</v>
      </c>
      <c r="AK11" s="17">
        <v>0.26721457038605301</v>
      </c>
      <c r="AL11" s="17">
        <v>0.244276157747954</v>
      </c>
      <c r="AM11" s="17"/>
      <c r="AN11" s="17">
        <v>0.23083851520514501</v>
      </c>
      <c r="AO11" s="17">
        <v>0.31794434172295799</v>
      </c>
      <c r="AP11" s="17">
        <v>0.19706506567735699</v>
      </c>
      <c r="AQ11" s="17"/>
      <c r="AR11" s="17">
        <v>0.16480628948430601</v>
      </c>
      <c r="AS11" s="17">
        <v>0.259620096305337</v>
      </c>
      <c r="AT11" s="17">
        <v>0.234053219076549</v>
      </c>
      <c r="AU11" s="17"/>
      <c r="AV11" s="17">
        <v>0.18403322132057401</v>
      </c>
      <c r="AW11" s="17">
        <v>0.26775265788334501</v>
      </c>
      <c r="AX11" s="17">
        <v>0.21862919904587799</v>
      </c>
      <c r="AY11" s="17"/>
      <c r="AZ11" s="17">
        <v>0.22838563886912899</v>
      </c>
      <c r="BA11" s="17">
        <v>0.25697466910689898</v>
      </c>
    </row>
    <row r="12" spans="2:53" x14ac:dyDescent="0.35">
      <c r="B12" s="18" t="s">
        <v>258</v>
      </c>
      <c r="C12" s="17">
        <v>0.175898848176058</v>
      </c>
      <c r="D12" s="17">
        <v>0.19026426105287</v>
      </c>
      <c r="E12" s="17">
        <v>0.16351332166664501</v>
      </c>
      <c r="F12" s="17"/>
      <c r="G12" s="17">
        <v>9.9682327464550094E-2</v>
      </c>
      <c r="H12" s="17">
        <v>0.15175634400962501</v>
      </c>
      <c r="I12" s="17">
        <v>0.15640987113737501</v>
      </c>
      <c r="J12" s="17">
        <v>0.20034630501981901</v>
      </c>
      <c r="K12" s="17">
        <v>0.219729188172122</v>
      </c>
      <c r="L12" s="17">
        <v>0.18869140191383399</v>
      </c>
      <c r="M12" s="17"/>
      <c r="N12" s="17">
        <v>0.18043580140944401</v>
      </c>
      <c r="O12" s="17">
        <v>0.172912081671795</v>
      </c>
      <c r="P12" s="17"/>
      <c r="Q12" s="17">
        <v>8.6219060022818803E-2</v>
      </c>
      <c r="R12" s="17">
        <v>0.20015945403316701</v>
      </c>
      <c r="S12" s="17">
        <v>0.18344496966694901</v>
      </c>
      <c r="T12" s="17">
        <v>0.18262767550869799</v>
      </c>
      <c r="U12" s="17">
        <v>0.16673930539260101</v>
      </c>
      <c r="V12" s="17">
        <v>0.17442922832412</v>
      </c>
      <c r="W12" s="17">
        <v>0.22727042365808001</v>
      </c>
      <c r="X12" s="17">
        <v>0.16005019078430299</v>
      </c>
      <c r="Y12" s="17">
        <v>0.19103682497707</v>
      </c>
      <c r="Z12" s="17">
        <v>0.20770032724844201</v>
      </c>
      <c r="AA12" s="17">
        <v>0.108094530944064</v>
      </c>
      <c r="AB12" s="17">
        <v>0.29288608520867399</v>
      </c>
      <c r="AC12" s="17">
        <v>0.27096997028604097</v>
      </c>
      <c r="AD12" s="17">
        <v>7.7367667696882997E-2</v>
      </c>
      <c r="AE12" s="17">
        <v>9.7014871209120501E-2</v>
      </c>
      <c r="AF12" s="17"/>
      <c r="AG12" s="17">
        <v>8.4291494271823905E-2</v>
      </c>
      <c r="AH12" s="17">
        <v>0.240730812797082</v>
      </c>
      <c r="AI12" s="17">
        <v>0.14635173239691199</v>
      </c>
      <c r="AJ12" s="17">
        <v>0.203042553253729</v>
      </c>
      <c r="AK12" s="17">
        <v>0.15803958615734301</v>
      </c>
      <c r="AL12" s="17">
        <v>0.16426120056125801</v>
      </c>
      <c r="AM12" s="17"/>
      <c r="AN12" s="17">
        <v>0.164346501493599</v>
      </c>
      <c r="AO12" s="17">
        <v>0.13147649211554099</v>
      </c>
      <c r="AP12" s="17">
        <v>0.21246146518930201</v>
      </c>
      <c r="AQ12" s="17"/>
      <c r="AR12" s="17">
        <v>5.7576597704086199E-2</v>
      </c>
      <c r="AS12" s="17">
        <v>0.16189752526266099</v>
      </c>
      <c r="AT12" s="17">
        <v>0.219648075816615</v>
      </c>
      <c r="AU12" s="17"/>
      <c r="AV12" s="17">
        <v>8.5699152670970197E-2</v>
      </c>
      <c r="AW12" s="17">
        <v>0.181132781226473</v>
      </c>
      <c r="AX12" s="17">
        <v>0.20328196204267801</v>
      </c>
      <c r="AY12" s="17"/>
      <c r="AZ12" s="17">
        <v>0.17823542231048201</v>
      </c>
      <c r="BA12" s="17">
        <v>0.17279851452327299</v>
      </c>
    </row>
    <row r="13" spans="2:53" x14ac:dyDescent="0.35">
      <c r="B13" s="18" t="s">
        <v>259</v>
      </c>
      <c r="C13" s="17">
        <v>0.167160070216818</v>
      </c>
      <c r="D13" s="17">
        <v>0.19453147908710899</v>
      </c>
      <c r="E13" s="17">
        <v>0.14153558351988599</v>
      </c>
      <c r="F13" s="17"/>
      <c r="G13" s="17">
        <v>7.5180008974847695E-2</v>
      </c>
      <c r="H13" s="17">
        <v>0.151261852536624</v>
      </c>
      <c r="I13" s="17">
        <v>0.19803486743987</v>
      </c>
      <c r="J13" s="17">
        <v>0.195837517764263</v>
      </c>
      <c r="K13" s="17">
        <v>0.17724891670462001</v>
      </c>
      <c r="L13" s="17">
        <v>0.16892808272392101</v>
      </c>
      <c r="M13" s="17"/>
      <c r="N13" s="17">
        <v>0.15782395099021701</v>
      </c>
      <c r="O13" s="17">
        <v>0.17330622309770199</v>
      </c>
      <c r="P13" s="17"/>
      <c r="Q13" s="17">
        <v>0.14003500702879401</v>
      </c>
      <c r="R13" s="17">
        <v>0.17431386381300601</v>
      </c>
      <c r="S13" s="17">
        <v>0.241091779984376</v>
      </c>
      <c r="T13" s="17">
        <v>0.14908259417959299</v>
      </c>
      <c r="U13" s="17">
        <v>0.162044293858632</v>
      </c>
      <c r="V13" s="17">
        <v>0.130160346538852</v>
      </c>
      <c r="W13" s="17">
        <v>0.16165430650041401</v>
      </c>
      <c r="X13" s="17">
        <v>0.18893080189000599</v>
      </c>
      <c r="Y13" s="17">
        <v>0.15878748224675401</v>
      </c>
      <c r="Z13" s="17">
        <v>0.217647920771289</v>
      </c>
      <c r="AA13" s="17">
        <v>0.20072541574318101</v>
      </c>
      <c r="AB13" s="17">
        <v>0.113982693782157</v>
      </c>
      <c r="AC13" s="17">
        <v>4.0481340144682798E-2</v>
      </c>
      <c r="AD13" s="17">
        <v>0.227950729311306</v>
      </c>
      <c r="AE13" s="17">
        <v>0.23910073070711199</v>
      </c>
      <c r="AF13" s="17"/>
      <c r="AG13" s="17">
        <v>5.7779884948379101E-2</v>
      </c>
      <c r="AH13" s="17">
        <v>0.33712282481493899</v>
      </c>
      <c r="AI13" s="17">
        <v>8.5519159624309296E-2</v>
      </c>
      <c r="AJ13" s="17">
        <v>3.0327887784290301E-2</v>
      </c>
      <c r="AK13" s="17">
        <v>0.136781614253871</v>
      </c>
      <c r="AL13" s="17">
        <v>0.20332623406563999</v>
      </c>
      <c r="AM13" s="17"/>
      <c r="AN13" s="17">
        <v>9.5315049131472596E-2</v>
      </c>
      <c r="AO13" s="17">
        <v>8.7477666950755095E-2</v>
      </c>
      <c r="AP13" s="17">
        <v>0.25741793260420998</v>
      </c>
      <c r="AQ13" s="17"/>
      <c r="AR13" s="17">
        <v>3.81997281304274E-2</v>
      </c>
      <c r="AS13" s="17">
        <v>2.7012677489962E-2</v>
      </c>
      <c r="AT13" s="17">
        <v>0.28753512201641002</v>
      </c>
      <c r="AU13" s="17"/>
      <c r="AV13" s="17">
        <v>8.5419742646034802E-2</v>
      </c>
      <c r="AW13" s="17">
        <v>0.10757567715571401</v>
      </c>
      <c r="AX13" s="17">
        <v>0.28888773440101401</v>
      </c>
      <c r="AY13" s="17"/>
      <c r="AZ13" s="17">
        <v>0.16758753350672201</v>
      </c>
      <c r="BA13" s="17">
        <v>0.16659288135535999</v>
      </c>
    </row>
    <row r="14" spans="2:53" x14ac:dyDescent="0.35">
      <c r="B14" s="18" t="s">
        <v>260</v>
      </c>
      <c r="C14" s="17">
        <v>1.14272201019547E-2</v>
      </c>
      <c r="D14" s="17">
        <v>1.75137541084706E-3</v>
      </c>
      <c r="E14" s="17">
        <v>2.0234037742442999E-2</v>
      </c>
      <c r="F14" s="17"/>
      <c r="G14" s="17">
        <v>1.4947582393295701E-2</v>
      </c>
      <c r="H14" s="17">
        <v>1.4771748394459199E-2</v>
      </c>
      <c r="I14" s="17">
        <v>1.04709665926909E-2</v>
      </c>
      <c r="J14" s="17">
        <v>1.1139763779806701E-2</v>
      </c>
      <c r="K14" s="17">
        <v>1.43815250353401E-2</v>
      </c>
      <c r="L14" s="17">
        <v>7.0938858126454001E-3</v>
      </c>
      <c r="M14" s="17"/>
      <c r="N14" s="17">
        <v>1.0520305576980899E-2</v>
      </c>
      <c r="O14" s="17">
        <v>1.2024259962424899E-2</v>
      </c>
      <c r="P14" s="17"/>
      <c r="Q14" s="17">
        <v>2.9609251823796701E-2</v>
      </c>
      <c r="R14" s="17">
        <v>7.7205618023041701E-3</v>
      </c>
      <c r="S14" s="17">
        <v>2.2482399293014099E-2</v>
      </c>
      <c r="T14" s="17">
        <v>1.36889929980652E-2</v>
      </c>
      <c r="U14" s="17">
        <v>8.4545783036610502E-3</v>
      </c>
      <c r="V14" s="17">
        <v>1.5398429244642201E-2</v>
      </c>
      <c r="W14" s="17">
        <v>7.6863877365991196E-3</v>
      </c>
      <c r="X14" s="17">
        <v>3.7621042342799202E-3</v>
      </c>
      <c r="Y14" s="17">
        <v>0</v>
      </c>
      <c r="Z14" s="17">
        <v>5.9024984093901996E-3</v>
      </c>
      <c r="AA14" s="17">
        <v>0</v>
      </c>
      <c r="AB14" s="17">
        <v>0</v>
      </c>
      <c r="AC14" s="17">
        <v>0</v>
      </c>
      <c r="AD14" s="17">
        <v>0</v>
      </c>
      <c r="AE14" s="17">
        <v>0</v>
      </c>
      <c r="AF14" s="17"/>
      <c r="AG14" s="17">
        <v>0</v>
      </c>
      <c r="AH14" s="17">
        <v>3.4561043345156901E-3</v>
      </c>
      <c r="AI14" s="17">
        <v>8.5819922384900108E-3</v>
      </c>
      <c r="AJ14" s="17">
        <v>3.1628732696912399E-3</v>
      </c>
      <c r="AK14" s="17">
        <v>1.3693757309714101E-2</v>
      </c>
      <c r="AL14" s="17">
        <v>2.3432704835306201E-2</v>
      </c>
      <c r="AM14" s="17"/>
      <c r="AN14" s="17">
        <v>7.2843291346415999E-3</v>
      </c>
      <c r="AO14" s="17">
        <v>1.6138078454741502E-2</v>
      </c>
      <c r="AP14" s="17">
        <v>6.5085838798123897E-3</v>
      </c>
      <c r="AQ14" s="17"/>
      <c r="AR14" s="17">
        <v>0</v>
      </c>
      <c r="AS14" s="17">
        <v>3.6811644975006598E-3</v>
      </c>
      <c r="AT14" s="17">
        <v>1.4894168253130001E-2</v>
      </c>
      <c r="AU14" s="17"/>
      <c r="AV14" s="17">
        <v>0</v>
      </c>
      <c r="AW14" s="17">
        <v>1.9813598327207498E-3</v>
      </c>
      <c r="AX14" s="17">
        <v>2.1766033727008999E-2</v>
      </c>
      <c r="AY14" s="17"/>
      <c r="AZ14" s="17">
        <v>5.1989084945659398E-3</v>
      </c>
      <c r="BA14" s="17">
        <v>1.9691389336702399E-2</v>
      </c>
    </row>
    <row r="15" spans="2:53" x14ac:dyDescent="0.35">
      <c r="B15" s="18" t="s">
        <v>261</v>
      </c>
      <c r="C15" s="19">
        <v>6.15234364991138E-2</v>
      </c>
      <c r="D15" s="19">
        <v>4.2627114044709202E-2</v>
      </c>
      <c r="E15" s="19">
        <v>7.8862803985158506E-2</v>
      </c>
      <c r="F15" s="19"/>
      <c r="G15" s="19">
        <v>7.3548975410035702E-2</v>
      </c>
      <c r="H15" s="19">
        <v>5.81596158636766E-2</v>
      </c>
      <c r="I15" s="19">
        <v>5.3718010726165499E-2</v>
      </c>
      <c r="J15" s="19">
        <v>8.1229021882230898E-2</v>
      </c>
      <c r="K15" s="19">
        <v>5.3608985476069099E-2</v>
      </c>
      <c r="L15" s="19">
        <v>5.5449424026598901E-2</v>
      </c>
      <c r="M15" s="19"/>
      <c r="N15" s="19">
        <v>4.957276730541E-2</v>
      </c>
      <c r="O15" s="19">
        <v>6.9390799598343197E-2</v>
      </c>
      <c r="P15" s="19"/>
      <c r="Q15" s="19">
        <v>0.12796557445234499</v>
      </c>
      <c r="R15" s="19">
        <v>7.4596854839601504E-2</v>
      </c>
      <c r="S15" s="19">
        <v>4.5007028577256199E-2</v>
      </c>
      <c r="T15" s="19">
        <v>6.4188010270385995E-2</v>
      </c>
      <c r="U15" s="19">
        <v>4.4415234181703601E-2</v>
      </c>
      <c r="V15" s="19">
        <v>6.8218150657152907E-2</v>
      </c>
      <c r="W15" s="19">
        <v>6.6282476722282394E-2</v>
      </c>
      <c r="X15" s="19">
        <v>5.5124649125840898E-2</v>
      </c>
      <c r="Y15" s="19">
        <v>2.2442841035349E-2</v>
      </c>
      <c r="Z15" s="19">
        <v>2.3116941593457299E-2</v>
      </c>
      <c r="AA15" s="19">
        <v>2.44724701729973E-2</v>
      </c>
      <c r="AB15" s="19">
        <v>4.5663729646397401E-2</v>
      </c>
      <c r="AC15" s="19">
        <v>0</v>
      </c>
      <c r="AD15" s="19">
        <v>0</v>
      </c>
      <c r="AE15" s="19">
        <v>3.00805956915055E-2</v>
      </c>
      <c r="AF15" s="19"/>
      <c r="AG15" s="19">
        <v>1.20654731532045E-2</v>
      </c>
      <c r="AH15" s="19">
        <v>2.0980282008857501E-2</v>
      </c>
      <c r="AI15" s="19">
        <v>5.9015250251694698E-2</v>
      </c>
      <c r="AJ15" s="19">
        <v>2.9236893184209401E-2</v>
      </c>
      <c r="AK15" s="19">
        <v>3.6598215077236602E-2</v>
      </c>
      <c r="AL15" s="19">
        <v>9.9618799194891902E-2</v>
      </c>
      <c r="AM15" s="19"/>
      <c r="AN15" s="19">
        <v>5.2258285847057301E-2</v>
      </c>
      <c r="AO15" s="19">
        <v>5.1266281522106702E-2</v>
      </c>
      <c r="AP15" s="19">
        <v>2.8315007081635601E-2</v>
      </c>
      <c r="AQ15" s="19"/>
      <c r="AR15" s="19">
        <v>2.3458771512121002E-2</v>
      </c>
      <c r="AS15" s="19">
        <v>2.39965834973139E-2</v>
      </c>
      <c r="AT15" s="19">
        <v>4.5279333540840502E-2</v>
      </c>
      <c r="AU15" s="19"/>
      <c r="AV15" s="19">
        <v>1.4120480714600999E-2</v>
      </c>
      <c r="AW15" s="19">
        <v>3.16630598405966E-2</v>
      </c>
      <c r="AX15" s="19">
        <v>4.9125568817676803E-2</v>
      </c>
      <c r="AY15" s="19"/>
      <c r="AZ15" s="19">
        <v>3.1782275157998502E-2</v>
      </c>
      <c r="BA15" s="19">
        <v>0.100986136192773</v>
      </c>
    </row>
    <row r="16" spans="2:53" x14ac:dyDescent="0.35">
      <c r="B16" s="16"/>
    </row>
    <row r="17" spans="2:2" x14ac:dyDescent="0.35">
      <c r="B17" t="s">
        <v>87</v>
      </c>
    </row>
    <row r="18" spans="2:2" x14ac:dyDescent="0.35">
      <c r="B18" t="s">
        <v>88</v>
      </c>
    </row>
    <row r="20" spans="2:2" x14ac:dyDescent="0.35">
      <c r="B20" s="8" t="str">
        <f>HYPERLINK("#'Contents'!A1", "Return to Contents")</f>
        <v>Return to Contents</v>
      </c>
    </row>
  </sheetData>
  <mergeCells count="10">
    <mergeCell ref="AN5:AP5"/>
    <mergeCell ref="AR5:AT5"/>
    <mergeCell ref="AV5:AX5"/>
    <mergeCell ref="AZ5:BA5"/>
    <mergeCell ref="D2:AT2"/>
    <mergeCell ref="D5:E5"/>
    <mergeCell ref="G5:L5"/>
    <mergeCell ref="N5:O5"/>
    <mergeCell ref="Q5:AE5"/>
    <mergeCell ref="AG5:AL5"/>
  </mergeCells>
  <pageMargins left="0.7" right="0.7" top="0.75" bottom="0.75" header="0.3" footer="0.3"/>
  <pageSetup paperSize="9" orientation="portrait" horizontalDpi="300" verticalDpi="300"/>
  <drawing r:id="rId1"/>
</worksheet>
</file>

<file path=xl/worksheets/sheet6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100-000000000000}">
  <dimension ref="B2:BA20"/>
  <sheetViews>
    <sheetView showGridLines="0" workbookViewId="0">
      <pane xSplit="2" topLeftCell="C1" activePane="topRight" state="frozen"/>
      <selection activeCell="B19" sqref="B19"/>
      <selection pane="topRight" activeCell="T14" sqref="T14"/>
    </sheetView>
  </sheetViews>
  <sheetFormatPr defaultColWidth="11.54296875" defaultRowHeight="14.5" x14ac:dyDescent="0.35"/>
  <cols>
    <col min="2" max="2" width="25.6328125" customWidth="1"/>
    <col min="3" max="5" width="10.6328125" customWidth="1"/>
    <col min="6" max="6" width="2.1796875" customWidth="1"/>
    <col min="7" max="12" width="10.6328125" customWidth="1"/>
    <col min="13" max="13" width="2.1796875" customWidth="1"/>
    <col min="14" max="15" width="10.6328125" customWidth="1"/>
    <col min="16" max="16" width="2.1796875" customWidth="1"/>
    <col min="17" max="31" width="10.6328125" customWidth="1"/>
    <col min="32" max="32" width="2.1796875" customWidth="1"/>
    <col min="33" max="38" width="10.6328125" customWidth="1"/>
    <col min="39" max="39" width="2.1796875" customWidth="1"/>
    <col min="40" max="42" width="10.6328125" customWidth="1"/>
    <col min="43" max="43" width="2.1796875" customWidth="1"/>
    <col min="44" max="46" width="10.6328125" customWidth="1"/>
    <col min="47" max="47" width="2.1796875" customWidth="1"/>
    <col min="48" max="50" width="10.6328125" customWidth="1"/>
    <col min="51" max="51" width="2.1796875" customWidth="1"/>
    <col min="52" max="53" width="10.6328125" customWidth="1"/>
    <col min="54" max="54" width="2.1796875" customWidth="1"/>
  </cols>
  <sheetData>
    <row r="2" spans="2:53" ht="40" customHeight="1" x14ac:dyDescent="0.35">
      <c r="D2" s="28" t="s">
        <v>269</v>
      </c>
      <c r="E2" s="24"/>
      <c r="F2" s="24"/>
      <c r="G2" s="24"/>
      <c r="H2" s="24"/>
      <c r="I2" s="24"/>
      <c r="J2" s="24"/>
      <c r="K2" s="24"/>
      <c r="L2" s="24"/>
      <c r="M2" s="24"/>
      <c r="N2" s="24"/>
      <c r="O2" s="24"/>
      <c r="P2" s="24"/>
      <c r="Q2" s="24"/>
      <c r="R2" s="24"/>
      <c r="S2" s="24"/>
      <c r="T2" s="24"/>
      <c r="U2" s="24"/>
      <c r="V2" s="24"/>
      <c r="W2" s="24"/>
      <c r="X2" s="24"/>
      <c r="Y2" s="24"/>
      <c r="Z2" s="24"/>
      <c r="AA2" s="24"/>
      <c r="AB2" s="24"/>
      <c r="AC2" s="24"/>
      <c r="AD2" s="24"/>
      <c r="AE2" s="24"/>
      <c r="AF2" s="24"/>
      <c r="AG2" s="24"/>
      <c r="AH2" s="24"/>
      <c r="AI2" s="24"/>
      <c r="AJ2" s="24"/>
      <c r="AK2" s="24"/>
      <c r="AL2" s="24"/>
      <c r="AM2" s="24"/>
      <c r="AN2" s="24"/>
      <c r="AO2" s="24"/>
      <c r="AP2" s="24"/>
      <c r="AQ2" s="24"/>
      <c r="AR2" s="24"/>
      <c r="AS2" s="24"/>
      <c r="AT2" s="24"/>
    </row>
    <row r="5" spans="2:53" ht="30" customHeight="1" x14ac:dyDescent="0.35">
      <c r="B5" s="15"/>
      <c r="C5" s="15"/>
      <c r="D5" s="27" t="s">
        <v>56</v>
      </c>
      <c r="E5" s="27"/>
      <c r="F5" s="15"/>
      <c r="G5" s="27" t="s">
        <v>57</v>
      </c>
      <c r="H5" s="27"/>
      <c r="I5" s="27"/>
      <c r="J5" s="27"/>
      <c r="K5" s="27"/>
      <c r="L5" s="27"/>
      <c r="M5" s="15"/>
      <c r="N5" s="27" t="s">
        <v>58</v>
      </c>
      <c r="O5" s="27"/>
      <c r="P5" s="15"/>
      <c r="Q5" s="27" t="s">
        <v>59</v>
      </c>
      <c r="R5" s="27"/>
      <c r="S5" s="27"/>
      <c r="T5" s="27"/>
      <c r="U5" s="27"/>
      <c r="V5" s="27"/>
      <c r="W5" s="27"/>
      <c r="X5" s="27"/>
      <c r="Y5" s="27"/>
      <c r="Z5" s="27"/>
      <c r="AA5" s="27"/>
      <c r="AB5" s="27"/>
      <c r="AC5" s="27"/>
      <c r="AD5" s="27"/>
      <c r="AE5" s="27"/>
      <c r="AF5" s="15"/>
      <c r="AG5" s="27" t="s">
        <v>60</v>
      </c>
      <c r="AH5" s="27"/>
      <c r="AI5" s="27"/>
      <c r="AJ5" s="27"/>
      <c r="AK5" s="27"/>
      <c r="AL5" s="27"/>
      <c r="AM5" s="15"/>
      <c r="AN5" s="27" t="s">
        <v>61</v>
      </c>
      <c r="AO5" s="27"/>
      <c r="AP5" s="27"/>
      <c r="AQ5" s="15"/>
      <c r="AR5" s="27" t="s">
        <v>62</v>
      </c>
      <c r="AS5" s="27"/>
      <c r="AT5" s="27"/>
      <c r="AU5" s="15"/>
      <c r="AV5" s="27" t="s">
        <v>63</v>
      </c>
      <c r="AW5" s="27"/>
      <c r="AX5" s="27"/>
      <c r="AY5" s="15"/>
      <c r="AZ5" s="27" t="s">
        <v>64</v>
      </c>
      <c r="BA5" s="27"/>
    </row>
    <row r="6" spans="2:53" ht="33" customHeight="1" x14ac:dyDescent="0.35">
      <c r="B6" t="s">
        <v>13</v>
      </c>
      <c r="C6" s="9" t="s">
        <v>14</v>
      </c>
      <c r="D6" s="12" t="s">
        <v>15</v>
      </c>
      <c r="E6" s="12" t="s">
        <v>16</v>
      </c>
      <c r="G6" s="12" t="s">
        <v>19</v>
      </c>
      <c r="H6" s="12" t="s">
        <v>20</v>
      </c>
      <c r="I6" s="12" t="s">
        <v>21</v>
      </c>
      <c r="J6" s="12" t="s">
        <v>22</v>
      </c>
      <c r="K6" s="12" t="s">
        <v>23</v>
      </c>
      <c r="L6" s="12" t="s">
        <v>24</v>
      </c>
      <c r="N6" s="12" t="s">
        <v>25</v>
      </c>
      <c r="O6" s="12" t="s">
        <v>26</v>
      </c>
      <c r="Q6" s="12" t="s">
        <v>27</v>
      </c>
      <c r="R6" s="12" t="s">
        <v>28</v>
      </c>
      <c r="S6" s="12" t="s">
        <v>29</v>
      </c>
      <c r="T6" s="12" t="s">
        <v>30</v>
      </c>
      <c r="U6" s="12" t="s">
        <v>31</v>
      </c>
      <c r="V6" s="12" t="s">
        <v>32</v>
      </c>
      <c r="W6" s="12" t="s">
        <v>33</v>
      </c>
      <c r="X6" s="12" t="s">
        <v>34</v>
      </c>
      <c r="Y6" s="12" t="s">
        <v>35</v>
      </c>
      <c r="Z6" s="12" t="s">
        <v>36</v>
      </c>
      <c r="AA6" s="12" t="s">
        <v>37</v>
      </c>
      <c r="AB6" s="12" t="s">
        <v>38</v>
      </c>
      <c r="AC6" s="12" t="s">
        <v>39</v>
      </c>
      <c r="AD6" s="12" t="s">
        <v>40</v>
      </c>
      <c r="AE6" s="12" t="s">
        <v>41</v>
      </c>
      <c r="AG6" s="12" t="s">
        <v>42</v>
      </c>
      <c r="AH6" s="12" t="s">
        <v>43</v>
      </c>
      <c r="AI6" s="12" t="s">
        <v>44</v>
      </c>
      <c r="AJ6" s="12" t="s">
        <v>45</v>
      </c>
      <c r="AK6" s="12" t="s">
        <v>46</v>
      </c>
      <c r="AL6" s="12" t="s">
        <v>47</v>
      </c>
      <c r="AN6" s="12" t="s">
        <v>48</v>
      </c>
      <c r="AO6" s="12" t="s">
        <v>49</v>
      </c>
      <c r="AP6" s="12" t="s">
        <v>50</v>
      </c>
      <c r="AR6" s="12" t="s">
        <v>51</v>
      </c>
      <c r="AS6" s="12" t="s">
        <v>52</v>
      </c>
      <c r="AT6" s="12" t="s">
        <v>53</v>
      </c>
      <c r="AV6" s="12" t="s">
        <v>51</v>
      </c>
      <c r="AW6" s="12" t="s">
        <v>52</v>
      </c>
      <c r="AX6" s="12" t="s">
        <v>53</v>
      </c>
      <c r="AZ6" s="12" t="s">
        <v>54</v>
      </c>
      <c r="BA6" s="12" t="s">
        <v>55</v>
      </c>
    </row>
    <row r="7" spans="2:53" ht="30" customHeight="1" x14ac:dyDescent="0.35">
      <c r="B7" s="10" t="s">
        <v>17</v>
      </c>
      <c r="C7" s="10">
        <v>2053</v>
      </c>
      <c r="D7" s="10">
        <v>938</v>
      </c>
      <c r="E7" s="10">
        <v>1112</v>
      </c>
      <c r="F7" s="10"/>
      <c r="G7" s="10">
        <v>192</v>
      </c>
      <c r="H7" s="10">
        <v>236</v>
      </c>
      <c r="I7" s="10">
        <v>325</v>
      </c>
      <c r="J7" s="10">
        <v>380</v>
      </c>
      <c r="K7" s="10">
        <v>348</v>
      </c>
      <c r="L7" s="10">
        <v>572</v>
      </c>
      <c r="M7" s="10"/>
      <c r="N7" s="10">
        <v>1161</v>
      </c>
      <c r="O7" s="10">
        <v>892</v>
      </c>
      <c r="P7" s="10"/>
      <c r="Q7" s="10">
        <v>175</v>
      </c>
      <c r="R7" s="10">
        <v>152</v>
      </c>
      <c r="S7" s="10">
        <v>180</v>
      </c>
      <c r="T7" s="10">
        <v>273</v>
      </c>
      <c r="U7" s="10">
        <v>217</v>
      </c>
      <c r="V7" s="10">
        <v>227</v>
      </c>
      <c r="W7" s="10">
        <v>175</v>
      </c>
      <c r="X7" s="10">
        <v>143</v>
      </c>
      <c r="Y7" s="10">
        <v>108</v>
      </c>
      <c r="Z7" s="10">
        <v>153</v>
      </c>
      <c r="AA7" s="10">
        <v>79</v>
      </c>
      <c r="AB7" s="10">
        <v>54</v>
      </c>
      <c r="AC7" s="10">
        <v>25</v>
      </c>
      <c r="AD7" s="10">
        <v>17</v>
      </c>
      <c r="AE7" s="10">
        <v>34</v>
      </c>
      <c r="AF7" s="10"/>
      <c r="AG7" s="10">
        <v>204</v>
      </c>
      <c r="AH7" s="10">
        <v>344</v>
      </c>
      <c r="AI7" s="10">
        <v>158</v>
      </c>
      <c r="AJ7" s="10">
        <v>186</v>
      </c>
      <c r="AK7" s="10">
        <v>197</v>
      </c>
      <c r="AL7" s="10">
        <v>511</v>
      </c>
      <c r="AM7" s="10"/>
      <c r="AN7" s="10">
        <v>571</v>
      </c>
      <c r="AO7" s="10">
        <v>447</v>
      </c>
      <c r="AP7" s="10">
        <v>778</v>
      </c>
      <c r="AQ7" s="10"/>
      <c r="AR7" s="10">
        <v>150</v>
      </c>
      <c r="AS7" s="10">
        <v>698</v>
      </c>
      <c r="AT7" s="10">
        <v>1093</v>
      </c>
      <c r="AU7" s="10"/>
      <c r="AV7" s="10">
        <v>166</v>
      </c>
      <c r="AW7" s="10">
        <v>999</v>
      </c>
      <c r="AX7" s="10">
        <v>770</v>
      </c>
      <c r="AY7" s="10"/>
      <c r="AZ7" s="10">
        <v>1177</v>
      </c>
      <c r="BA7" s="10">
        <v>876</v>
      </c>
    </row>
    <row r="8" spans="2:53" ht="30" customHeight="1" x14ac:dyDescent="0.35">
      <c r="B8" s="11" t="s">
        <v>18</v>
      </c>
      <c r="C8" s="11">
        <v>2053</v>
      </c>
      <c r="D8" s="11">
        <v>974</v>
      </c>
      <c r="E8" s="11">
        <v>1075</v>
      </c>
      <c r="F8" s="11"/>
      <c r="G8" s="11">
        <v>212</v>
      </c>
      <c r="H8" s="11">
        <v>302</v>
      </c>
      <c r="I8" s="11">
        <v>326</v>
      </c>
      <c r="J8" s="11">
        <v>348</v>
      </c>
      <c r="K8" s="11">
        <v>329</v>
      </c>
      <c r="L8" s="11">
        <v>535</v>
      </c>
      <c r="M8" s="11"/>
      <c r="N8" s="11">
        <v>815</v>
      </c>
      <c r="O8" s="11">
        <v>1238</v>
      </c>
      <c r="P8" s="11"/>
      <c r="Q8" s="11">
        <v>198</v>
      </c>
      <c r="R8" s="11">
        <v>168</v>
      </c>
      <c r="S8" s="11">
        <v>195</v>
      </c>
      <c r="T8" s="11">
        <v>305</v>
      </c>
      <c r="U8" s="11">
        <v>213</v>
      </c>
      <c r="V8" s="11">
        <v>216</v>
      </c>
      <c r="W8" s="11">
        <v>164</v>
      </c>
      <c r="X8" s="11">
        <v>141</v>
      </c>
      <c r="Y8" s="11">
        <v>99</v>
      </c>
      <c r="Z8" s="11">
        <v>138</v>
      </c>
      <c r="AA8" s="11">
        <v>69</v>
      </c>
      <c r="AB8" s="11">
        <v>45</v>
      </c>
      <c r="AC8" s="11">
        <v>22</v>
      </c>
      <c r="AD8" s="11">
        <v>15</v>
      </c>
      <c r="AE8" s="11">
        <v>27</v>
      </c>
      <c r="AF8" s="11"/>
      <c r="AG8" s="11">
        <v>192</v>
      </c>
      <c r="AH8" s="11">
        <v>330</v>
      </c>
      <c r="AI8" s="11">
        <v>179</v>
      </c>
      <c r="AJ8" s="11">
        <v>173</v>
      </c>
      <c r="AK8" s="11">
        <v>196</v>
      </c>
      <c r="AL8" s="11">
        <v>533</v>
      </c>
      <c r="AM8" s="11"/>
      <c r="AN8" s="11">
        <v>569</v>
      </c>
      <c r="AO8" s="11">
        <v>467</v>
      </c>
      <c r="AP8" s="11">
        <v>751</v>
      </c>
      <c r="AQ8" s="11"/>
      <c r="AR8" s="11">
        <v>162</v>
      </c>
      <c r="AS8" s="11">
        <v>689</v>
      </c>
      <c r="AT8" s="11">
        <v>1078</v>
      </c>
      <c r="AU8" s="11"/>
      <c r="AV8" s="11">
        <v>182</v>
      </c>
      <c r="AW8" s="11">
        <v>976</v>
      </c>
      <c r="AX8" s="11">
        <v>765</v>
      </c>
      <c r="AY8" s="11"/>
      <c r="AZ8" s="11">
        <v>1171</v>
      </c>
      <c r="BA8" s="11">
        <v>882</v>
      </c>
    </row>
    <row r="9" spans="2:53" x14ac:dyDescent="0.35">
      <c r="B9" s="18" t="s">
        <v>255</v>
      </c>
      <c r="C9" s="17">
        <v>5.0902202355588497E-2</v>
      </c>
      <c r="D9" s="17">
        <v>6.8598063776299706E-2</v>
      </c>
      <c r="E9" s="17">
        <v>3.5052434178186702E-2</v>
      </c>
      <c r="F9" s="17"/>
      <c r="G9" s="17">
        <v>9.3309929388002297E-2</v>
      </c>
      <c r="H9" s="17">
        <v>7.9641623651110494E-2</v>
      </c>
      <c r="I9" s="17">
        <v>4.90682134056264E-2</v>
      </c>
      <c r="J9" s="17">
        <v>5.0821798849068699E-2</v>
      </c>
      <c r="K9" s="17">
        <v>3.08923154629594E-2</v>
      </c>
      <c r="L9" s="17">
        <v>3.1355710933463697E-2</v>
      </c>
      <c r="M9" s="17"/>
      <c r="N9" s="17">
        <v>6.8833995910004803E-2</v>
      </c>
      <c r="O9" s="17">
        <v>3.9097346190099497E-2</v>
      </c>
      <c r="P9" s="17"/>
      <c r="Q9" s="17">
        <v>8.5638805521213099E-2</v>
      </c>
      <c r="R9" s="17">
        <v>7.1721822752602499E-2</v>
      </c>
      <c r="S9" s="17">
        <v>6.6433507395137398E-2</v>
      </c>
      <c r="T9" s="17">
        <v>4.2008500704022601E-2</v>
      </c>
      <c r="U9" s="17">
        <v>4.1458741822433899E-2</v>
      </c>
      <c r="V9" s="17">
        <v>1.9010488522004099E-2</v>
      </c>
      <c r="W9" s="17">
        <v>5.6979147458740498E-2</v>
      </c>
      <c r="X9" s="17">
        <v>5.2965020247569203E-2</v>
      </c>
      <c r="Y9" s="17">
        <v>2.88210005286356E-2</v>
      </c>
      <c r="Z9" s="17">
        <v>4.3288455035762098E-2</v>
      </c>
      <c r="AA9" s="17">
        <v>4.8451092771180003E-2</v>
      </c>
      <c r="AB9" s="17">
        <v>4.2483929660928399E-2</v>
      </c>
      <c r="AC9" s="17">
        <v>8.3691772415187896E-2</v>
      </c>
      <c r="AD9" s="17">
        <v>9.0962707817214605E-2</v>
      </c>
      <c r="AE9" s="17">
        <v>9.6968475120260106E-2</v>
      </c>
      <c r="AF9" s="17"/>
      <c r="AG9" s="17">
        <v>9.2665104756399094E-2</v>
      </c>
      <c r="AH9" s="17">
        <v>1.4101064128473201E-2</v>
      </c>
      <c r="AI9" s="17">
        <v>9.2058716145564004E-2</v>
      </c>
      <c r="AJ9" s="17">
        <v>8.8466067115475E-2</v>
      </c>
      <c r="AK9" s="17">
        <v>4.4348282478679002E-2</v>
      </c>
      <c r="AL9" s="17">
        <v>2.1800007796550499E-2</v>
      </c>
      <c r="AM9" s="17"/>
      <c r="AN9" s="17">
        <v>7.2710525055276601E-2</v>
      </c>
      <c r="AO9" s="17">
        <v>6.0685564698643002E-2</v>
      </c>
      <c r="AP9" s="17">
        <v>4.2408650344449302E-2</v>
      </c>
      <c r="AQ9" s="17"/>
      <c r="AR9" s="17">
        <v>0.234168987097847</v>
      </c>
      <c r="AS9" s="17">
        <v>6.0848146543256203E-2</v>
      </c>
      <c r="AT9" s="17">
        <v>2.0285623243423999E-2</v>
      </c>
      <c r="AU9" s="17"/>
      <c r="AV9" s="17">
        <v>0.22377538052753501</v>
      </c>
      <c r="AW9" s="17">
        <v>4.6106822165587397E-2</v>
      </c>
      <c r="AX9" s="17">
        <v>2.0279033389578E-2</v>
      </c>
      <c r="AY9" s="17"/>
      <c r="AZ9" s="17">
        <v>6.2026747964823097E-2</v>
      </c>
      <c r="BA9" s="17">
        <v>3.6141359711601401E-2</v>
      </c>
    </row>
    <row r="10" spans="2:53" x14ac:dyDescent="0.35">
      <c r="B10" s="18" t="s">
        <v>256</v>
      </c>
      <c r="C10" s="17">
        <v>0.21639902662407201</v>
      </c>
      <c r="D10" s="17">
        <v>0.23788159099268799</v>
      </c>
      <c r="E10" s="17">
        <v>0.19714803878201201</v>
      </c>
      <c r="F10" s="17"/>
      <c r="G10" s="17">
        <v>0.24904185309087801</v>
      </c>
      <c r="H10" s="17">
        <v>0.19435518224613699</v>
      </c>
      <c r="I10" s="17">
        <v>0.18756842014408301</v>
      </c>
      <c r="J10" s="17">
        <v>0.194716344223553</v>
      </c>
      <c r="K10" s="17">
        <v>0.201696286480083</v>
      </c>
      <c r="L10" s="17">
        <v>0.25661170062426197</v>
      </c>
      <c r="M10" s="17"/>
      <c r="N10" s="17">
        <v>0.23104006006533501</v>
      </c>
      <c r="O10" s="17">
        <v>0.20676054325855001</v>
      </c>
      <c r="P10" s="17"/>
      <c r="Q10" s="17">
        <v>0.14980891361561299</v>
      </c>
      <c r="R10" s="17">
        <v>0.243757788860685</v>
      </c>
      <c r="S10" s="17">
        <v>0.18486571692221601</v>
      </c>
      <c r="T10" s="17">
        <v>0.165425334715775</v>
      </c>
      <c r="U10" s="17">
        <v>0.25295601562411801</v>
      </c>
      <c r="V10" s="17">
        <v>0.18386568218714999</v>
      </c>
      <c r="W10" s="17">
        <v>0.24066087297092401</v>
      </c>
      <c r="X10" s="17">
        <v>0.18875210746734999</v>
      </c>
      <c r="Y10" s="17">
        <v>0.24143404523489501</v>
      </c>
      <c r="Z10" s="17">
        <v>0.32157522495296897</v>
      </c>
      <c r="AA10" s="17">
        <v>0.35608897359786401</v>
      </c>
      <c r="AB10" s="17">
        <v>0.26358380543896298</v>
      </c>
      <c r="AC10" s="17">
        <v>0.31192602862350199</v>
      </c>
      <c r="AD10" s="17">
        <v>0.43261140463306802</v>
      </c>
      <c r="AE10" s="17">
        <v>0.218950721814511</v>
      </c>
      <c r="AF10" s="17"/>
      <c r="AG10" s="17">
        <v>0.32618557779298202</v>
      </c>
      <c r="AH10" s="17">
        <v>0.16391000581634299</v>
      </c>
      <c r="AI10" s="17">
        <v>0.25224885578647899</v>
      </c>
      <c r="AJ10" s="17">
        <v>0.31801993142675</v>
      </c>
      <c r="AK10" s="17">
        <v>0.26444994291354301</v>
      </c>
      <c r="AL10" s="17">
        <v>0.13989303080707799</v>
      </c>
      <c r="AM10" s="17"/>
      <c r="AN10" s="17">
        <v>0.26352597225374402</v>
      </c>
      <c r="AO10" s="17">
        <v>0.21386594662111599</v>
      </c>
      <c r="AP10" s="17">
        <v>0.234549401194696</v>
      </c>
      <c r="AQ10" s="17"/>
      <c r="AR10" s="17">
        <v>0.39324826346667502</v>
      </c>
      <c r="AS10" s="17">
        <v>0.30496743638350099</v>
      </c>
      <c r="AT10" s="17">
        <v>0.154057450275709</v>
      </c>
      <c r="AU10" s="17"/>
      <c r="AV10" s="17">
        <v>0.36828164460296797</v>
      </c>
      <c r="AW10" s="17">
        <v>0.272048747607047</v>
      </c>
      <c r="AX10" s="17">
        <v>0.13269238420879001</v>
      </c>
      <c r="AY10" s="17"/>
      <c r="AZ10" s="17">
        <v>0.26155852994335299</v>
      </c>
      <c r="BA10" s="17">
        <v>0.15647816820957899</v>
      </c>
    </row>
    <row r="11" spans="2:53" x14ac:dyDescent="0.35">
      <c r="B11" s="18" t="s">
        <v>257</v>
      </c>
      <c r="C11" s="17">
        <v>0.32537985514467199</v>
      </c>
      <c r="D11" s="17">
        <v>0.330118916164724</v>
      </c>
      <c r="E11" s="17">
        <v>0.32066122368174599</v>
      </c>
      <c r="F11" s="17"/>
      <c r="G11" s="17">
        <v>0.27411875590225498</v>
      </c>
      <c r="H11" s="17">
        <v>0.314758602795154</v>
      </c>
      <c r="I11" s="17">
        <v>0.34230682905853399</v>
      </c>
      <c r="J11" s="17">
        <v>0.32384132602724403</v>
      </c>
      <c r="K11" s="17">
        <v>0.314258347518654</v>
      </c>
      <c r="L11" s="17">
        <v>0.34924250827924402</v>
      </c>
      <c r="M11" s="17"/>
      <c r="N11" s="17">
        <v>0.32180389885016403</v>
      </c>
      <c r="O11" s="17">
        <v>0.32773397826028</v>
      </c>
      <c r="P11" s="17"/>
      <c r="Q11" s="17">
        <v>0.31591025814951701</v>
      </c>
      <c r="R11" s="17">
        <v>0.21720772979813099</v>
      </c>
      <c r="S11" s="17">
        <v>0.27658916643847897</v>
      </c>
      <c r="T11" s="17">
        <v>0.39328998436239798</v>
      </c>
      <c r="U11" s="17">
        <v>0.31645292883519399</v>
      </c>
      <c r="V11" s="17">
        <v>0.41030140965614997</v>
      </c>
      <c r="W11" s="17">
        <v>0.32360820905154603</v>
      </c>
      <c r="X11" s="17">
        <v>0.35913064646591802</v>
      </c>
      <c r="Y11" s="17">
        <v>0.33311090812201299</v>
      </c>
      <c r="Z11" s="17">
        <v>0.31770134652888699</v>
      </c>
      <c r="AA11" s="17">
        <v>0.27317112350220302</v>
      </c>
      <c r="AB11" s="17">
        <v>0.258088621674744</v>
      </c>
      <c r="AC11" s="17">
        <v>0.21273190026121899</v>
      </c>
      <c r="AD11" s="17">
        <v>0.27036020150763901</v>
      </c>
      <c r="AE11" s="17">
        <v>0.34198583884720601</v>
      </c>
      <c r="AF11" s="17"/>
      <c r="AG11" s="17">
        <v>0.32368191478112501</v>
      </c>
      <c r="AH11" s="17">
        <v>0.35637966196842902</v>
      </c>
      <c r="AI11" s="17">
        <v>0.30847987123211001</v>
      </c>
      <c r="AJ11" s="17">
        <v>0.31960037986644102</v>
      </c>
      <c r="AK11" s="17">
        <v>0.41163609091027198</v>
      </c>
      <c r="AL11" s="17">
        <v>0.312437086101511</v>
      </c>
      <c r="AM11" s="17"/>
      <c r="AN11" s="17">
        <v>0.32434367983029</v>
      </c>
      <c r="AO11" s="17">
        <v>0.35432575422533902</v>
      </c>
      <c r="AP11" s="17">
        <v>0.32266737854833899</v>
      </c>
      <c r="AQ11" s="17"/>
      <c r="AR11" s="17">
        <v>0.21222038136152499</v>
      </c>
      <c r="AS11" s="17">
        <v>0.36035503669698299</v>
      </c>
      <c r="AT11" s="17">
        <v>0.33317050381103802</v>
      </c>
      <c r="AU11" s="17"/>
      <c r="AV11" s="17">
        <v>0.19562671227195499</v>
      </c>
      <c r="AW11" s="17">
        <v>0.35120497009113999</v>
      </c>
      <c r="AX11" s="17">
        <v>0.33390478980198601</v>
      </c>
      <c r="AY11" s="17"/>
      <c r="AZ11" s="17">
        <v>0.32488193973206297</v>
      </c>
      <c r="BA11" s="17">
        <v>0.326040524920654</v>
      </c>
    </row>
    <row r="12" spans="2:53" x14ac:dyDescent="0.35">
      <c r="B12" s="18" t="s">
        <v>258</v>
      </c>
      <c r="C12" s="17">
        <v>0.10530855713199901</v>
      </c>
      <c r="D12" s="17">
        <v>0.118108017689548</v>
      </c>
      <c r="E12" s="17">
        <v>9.4089299038190202E-2</v>
      </c>
      <c r="F12" s="17"/>
      <c r="G12" s="17">
        <v>7.0356810824877505E-2</v>
      </c>
      <c r="H12" s="17">
        <v>8.09842892652375E-2</v>
      </c>
      <c r="I12" s="17">
        <v>0.116885304846178</v>
      </c>
      <c r="J12" s="17">
        <v>0.124399794061178</v>
      </c>
      <c r="K12" s="17">
        <v>0.117946641522371</v>
      </c>
      <c r="L12" s="17">
        <v>0.10564415380353299</v>
      </c>
      <c r="M12" s="17"/>
      <c r="N12" s="17">
        <v>9.3161787899488202E-2</v>
      </c>
      <c r="O12" s="17">
        <v>0.113305016785075</v>
      </c>
      <c r="P12" s="17"/>
      <c r="Q12" s="17">
        <v>6.5269988310833804E-2</v>
      </c>
      <c r="R12" s="17">
        <v>6.57109749504112E-2</v>
      </c>
      <c r="S12" s="17">
        <v>0.13304032426477599</v>
      </c>
      <c r="T12" s="17">
        <v>9.1362702574540794E-2</v>
      </c>
      <c r="U12" s="17">
        <v>6.7162274350475198E-2</v>
      </c>
      <c r="V12" s="17">
        <v>7.6403504710453499E-2</v>
      </c>
      <c r="W12" s="17">
        <v>0.14467071555149999</v>
      </c>
      <c r="X12" s="17">
        <v>0.17924058189453301</v>
      </c>
      <c r="Y12" s="17">
        <v>0.115111208645214</v>
      </c>
      <c r="Z12" s="17">
        <v>0.135141288805501</v>
      </c>
      <c r="AA12" s="17">
        <v>0.11231389995656001</v>
      </c>
      <c r="AB12" s="17">
        <v>0.18530558125319899</v>
      </c>
      <c r="AC12" s="17">
        <v>0.181628055543331</v>
      </c>
      <c r="AD12" s="17">
        <v>0.12869801834519501</v>
      </c>
      <c r="AE12" s="17">
        <v>9.6102169946485794E-2</v>
      </c>
      <c r="AF12" s="17"/>
      <c r="AG12" s="17">
        <v>7.4133236980852807E-2</v>
      </c>
      <c r="AH12" s="17">
        <v>0.15288602105770299</v>
      </c>
      <c r="AI12" s="17">
        <v>0.117766545062084</v>
      </c>
      <c r="AJ12" s="17">
        <v>5.9738517810164801E-2</v>
      </c>
      <c r="AK12" s="17">
        <v>8.0951568439109306E-2</v>
      </c>
      <c r="AL12" s="17">
        <v>0.11037628215876499</v>
      </c>
      <c r="AM12" s="17"/>
      <c r="AN12" s="17">
        <v>8.4452885863927504E-2</v>
      </c>
      <c r="AO12" s="17">
        <v>8.5681527385375406E-2</v>
      </c>
      <c r="AP12" s="17">
        <v>0.130057266797172</v>
      </c>
      <c r="AQ12" s="17"/>
      <c r="AR12" s="17">
        <v>5.7240133275305499E-2</v>
      </c>
      <c r="AS12" s="17">
        <v>7.3446107423089602E-2</v>
      </c>
      <c r="AT12" s="17">
        <v>0.140538330986336</v>
      </c>
      <c r="AU12" s="17"/>
      <c r="AV12" s="17">
        <v>6.6600796049589295E-2</v>
      </c>
      <c r="AW12" s="17">
        <v>9.4622783062835697E-2</v>
      </c>
      <c r="AX12" s="17">
        <v>0.142316214009755</v>
      </c>
      <c r="AY12" s="17"/>
      <c r="AZ12" s="17">
        <v>0.102921659322863</v>
      </c>
      <c r="BA12" s="17">
        <v>0.108475663835098</v>
      </c>
    </row>
    <row r="13" spans="2:53" x14ac:dyDescent="0.35">
      <c r="B13" s="18" t="s">
        <v>259</v>
      </c>
      <c r="C13" s="17">
        <v>8.3793853621736705E-2</v>
      </c>
      <c r="D13" s="17">
        <v>0.105873337659733</v>
      </c>
      <c r="E13" s="17">
        <v>6.4090305005898907E-2</v>
      </c>
      <c r="F13" s="17"/>
      <c r="G13" s="17">
        <v>4.0982663537475802E-2</v>
      </c>
      <c r="H13" s="17">
        <v>9.0747561062949594E-2</v>
      </c>
      <c r="I13" s="17">
        <v>0.118659138741545</v>
      </c>
      <c r="J13" s="17">
        <v>7.4883109335011397E-2</v>
      </c>
      <c r="K13" s="17">
        <v>9.2660113890393803E-2</v>
      </c>
      <c r="L13" s="17">
        <v>7.5968449208442201E-2</v>
      </c>
      <c r="M13" s="17"/>
      <c r="N13" s="17">
        <v>7.6490547245625498E-2</v>
      </c>
      <c r="O13" s="17">
        <v>8.8601765392573403E-2</v>
      </c>
      <c r="P13" s="17"/>
      <c r="Q13" s="17">
        <v>7.5510598480690097E-2</v>
      </c>
      <c r="R13" s="17">
        <v>0.117528115019724</v>
      </c>
      <c r="S13" s="17">
        <v>8.5344219157340695E-2</v>
      </c>
      <c r="T13" s="17">
        <v>8.1561630852593395E-2</v>
      </c>
      <c r="U13" s="17">
        <v>8.8883742682713707E-2</v>
      </c>
      <c r="V13" s="17">
        <v>4.5391757130849898E-2</v>
      </c>
      <c r="W13" s="17">
        <v>6.77035032402869E-2</v>
      </c>
      <c r="X13" s="17">
        <v>9.0500809033567498E-2</v>
      </c>
      <c r="Y13" s="17">
        <v>0.123042028441224</v>
      </c>
      <c r="Z13" s="17">
        <v>6.5679077157576704E-2</v>
      </c>
      <c r="AA13" s="17">
        <v>0.116232877203034</v>
      </c>
      <c r="AB13" s="17">
        <v>7.2998151296127606E-2</v>
      </c>
      <c r="AC13" s="17">
        <v>0.137387500015902</v>
      </c>
      <c r="AD13" s="17">
        <v>7.7367667696882997E-2</v>
      </c>
      <c r="AE13" s="17">
        <v>0.19185308013558999</v>
      </c>
      <c r="AF13" s="17"/>
      <c r="AG13" s="17">
        <v>2.8859321323566001E-2</v>
      </c>
      <c r="AH13" s="17">
        <v>0.1534479349317</v>
      </c>
      <c r="AI13" s="17">
        <v>4.6088548953676901E-2</v>
      </c>
      <c r="AJ13" s="17">
        <v>5.8698793658907102E-2</v>
      </c>
      <c r="AK13" s="17">
        <v>4.8210950655527003E-2</v>
      </c>
      <c r="AL13" s="17">
        <v>0.10171820368140901</v>
      </c>
      <c r="AM13" s="17"/>
      <c r="AN13" s="17">
        <v>6.22409972244252E-2</v>
      </c>
      <c r="AO13" s="17">
        <v>5.5773346552303801E-2</v>
      </c>
      <c r="AP13" s="17">
        <v>0.11114865178197</v>
      </c>
      <c r="AQ13" s="17"/>
      <c r="AR13" s="17">
        <v>3.0837919779189399E-2</v>
      </c>
      <c r="AS13" s="17">
        <v>1.7623985143819701E-2</v>
      </c>
      <c r="AT13" s="17">
        <v>0.140137432874616</v>
      </c>
      <c r="AU13" s="17"/>
      <c r="AV13" s="17">
        <v>4.8487268917741001E-2</v>
      </c>
      <c r="AW13" s="17">
        <v>4.0312051047990898E-2</v>
      </c>
      <c r="AX13" s="17">
        <v>0.158184062508861</v>
      </c>
      <c r="AY13" s="17"/>
      <c r="AZ13" s="17">
        <v>8.5835927100603102E-2</v>
      </c>
      <c r="BA13" s="17">
        <v>8.1084284498842807E-2</v>
      </c>
    </row>
    <row r="14" spans="2:53" x14ac:dyDescent="0.35">
      <c r="B14" s="18" t="s">
        <v>260</v>
      </c>
      <c r="C14" s="17">
        <v>0.105341771353741</v>
      </c>
      <c r="D14" s="17">
        <v>6.3883421053415906E-2</v>
      </c>
      <c r="E14" s="17">
        <v>0.141853423309655</v>
      </c>
      <c r="F14" s="17"/>
      <c r="G14" s="17">
        <v>0.192057353635672</v>
      </c>
      <c r="H14" s="17">
        <v>0.165928528376796</v>
      </c>
      <c r="I14" s="17">
        <v>0.103692627608413</v>
      </c>
      <c r="J14" s="17">
        <v>9.7487246157977395E-2</v>
      </c>
      <c r="K14" s="17">
        <v>8.4789614586402107E-2</v>
      </c>
      <c r="L14" s="17">
        <v>5.5537255267049897E-2</v>
      </c>
      <c r="M14" s="17"/>
      <c r="N14" s="17">
        <v>0.109315082444635</v>
      </c>
      <c r="O14" s="17">
        <v>0.102726061676602</v>
      </c>
      <c r="P14" s="17"/>
      <c r="Q14" s="17">
        <v>0.16894763394571399</v>
      </c>
      <c r="R14" s="17">
        <v>0.14036561771791201</v>
      </c>
      <c r="S14" s="17">
        <v>0.153685310752462</v>
      </c>
      <c r="T14" s="17">
        <v>0.135080120060767</v>
      </c>
      <c r="U14" s="17">
        <v>0.110739037841267</v>
      </c>
      <c r="V14" s="17">
        <v>0.10194819448440701</v>
      </c>
      <c r="W14" s="17">
        <v>6.3033180916214501E-2</v>
      </c>
      <c r="X14" s="17">
        <v>1.3155440016488501E-2</v>
      </c>
      <c r="Y14" s="17">
        <v>0.10198115072592</v>
      </c>
      <c r="Z14" s="17">
        <v>4.5906906199169498E-2</v>
      </c>
      <c r="AA14" s="17">
        <v>3.9640875537414202E-2</v>
      </c>
      <c r="AB14" s="17">
        <v>6.2869664466463401E-2</v>
      </c>
      <c r="AC14" s="17">
        <v>7.2634743140857702E-2</v>
      </c>
      <c r="AD14" s="17">
        <v>0</v>
      </c>
      <c r="AE14" s="17">
        <v>0</v>
      </c>
      <c r="AF14" s="17"/>
      <c r="AG14" s="17">
        <v>6.15502877661986E-2</v>
      </c>
      <c r="AH14" s="17">
        <v>8.8080252182243399E-2</v>
      </c>
      <c r="AI14" s="17">
        <v>0.100196298281174</v>
      </c>
      <c r="AJ14" s="17">
        <v>5.8805799897851598E-2</v>
      </c>
      <c r="AK14" s="17">
        <v>4.9189915714667402E-2</v>
      </c>
      <c r="AL14" s="17">
        <v>0.169374204322117</v>
      </c>
      <c r="AM14" s="17"/>
      <c r="AN14" s="17">
        <v>8.8033370801916894E-2</v>
      </c>
      <c r="AO14" s="17">
        <v>0.135841784963116</v>
      </c>
      <c r="AP14" s="17">
        <v>7.7920779538823107E-2</v>
      </c>
      <c r="AQ14" s="17"/>
      <c r="AR14" s="17">
        <v>2.6998327631341999E-2</v>
      </c>
      <c r="AS14" s="17">
        <v>0.101269058232445</v>
      </c>
      <c r="AT14" s="17">
        <v>0.109232024705866</v>
      </c>
      <c r="AU14" s="17"/>
      <c r="AV14" s="17">
        <v>5.0265133951876199E-2</v>
      </c>
      <c r="AW14" s="17">
        <v>9.3788118534143802E-2</v>
      </c>
      <c r="AX14" s="17">
        <v>0.123016585307492</v>
      </c>
      <c r="AY14" s="17"/>
      <c r="AZ14" s="17">
        <v>8.7270944538531098E-2</v>
      </c>
      <c r="BA14" s="17">
        <v>0.12931943663875201</v>
      </c>
    </row>
    <row r="15" spans="2:53" x14ac:dyDescent="0.35">
      <c r="B15" s="18" t="s">
        <v>261</v>
      </c>
      <c r="C15" s="19">
        <v>0.11287473376819</v>
      </c>
      <c r="D15" s="19">
        <v>7.5536652663591997E-2</v>
      </c>
      <c r="E15" s="19">
        <v>0.147105276004311</v>
      </c>
      <c r="F15" s="19"/>
      <c r="G15" s="19">
        <v>8.0132633620839194E-2</v>
      </c>
      <c r="H15" s="19">
        <v>7.3584212602615301E-2</v>
      </c>
      <c r="I15" s="19">
        <v>8.1819466195620694E-2</v>
      </c>
      <c r="J15" s="19">
        <v>0.133850381345967</v>
      </c>
      <c r="K15" s="19">
        <v>0.157756680539137</v>
      </c>
      <c r="L15" s="19">
        <v>0.125640221884006</v>
      </c>
      <c r="M15" s="19"/>
      <c r="N15" s="19">
        <v>9.9354627584747501E-2</v>
      </c>
      <c r="O15" s="19">
        <v>0.12177528843682001</v>
      </c>
      <c r="P15" s="19"/>
      <c r="Q15" s="19">
        <v>0.138913801976419</v>
      </c>
      <c r="R15" s="19">
        <v>0.14370795090053501</v>
      </c>
      <c r="S15" s="19">
        <v>0.100041755069589</v>
      </c>
      <c r="T15" s="19">
        <v>9.1271726729902997E-2</v>
      </c>
      <c r="U15" s="19">
        <v>0.122347258843798</v>
      </c>
      <c r="V15" s="19">
        <v>0.163078963308986</v>
      </c>
      <c r="W15" s="19">
        <v>0.103344370810788</v>
      </c>
      <c r="X15" s="19">
        <v>0.11625539487457399</v>
      </c>
      <c r="Y15" s="19">
        <v>5.6499658302097903E-2</v>
      </c>
      <c r="Z15" s="19">
        <v>7.0707701320134903E-2</v>
      </c>
      <c r="AA15" s="19">
        <v>5.4101157431744699E-2</v>
      </c>
      <c r="AB15" s="19">
        <v>0.114670246209575</v>
      </c>
      <c r="AC15" s="19">
        <v>0</v>
      </c>
      <c r="AD15" s="19">
        <v>0</v>
      </c>
      <c r="AE15" s="19">
        <v>5.41397141359483E-2</v>
      </c>
      <c r="AF15" s="19"/>
      <c r="AG15" s="19">
        <v>9.2924556598876107E-2</v>
      </c>
      <c r="AH15" s="19">
        <v>7.11950599151078E-2</v>
      </c>
      <c r="AI15" s="19">
        <v>8.3161164538913104E-2</v>
      </c>
      <c r="AJ15" s="19">
        <v>9.6670510224410505E-2</v>
      </c>
      <c r="AK15" s="19">
        <v>0.101213248888202</v>
      </c>
      <c r="AL15" s="19">
        <v>0.144401185132569</v>
      </c>
      <c r="AM15" s="19"/>
      <c r="AN15" s="19">
        <v>0.10469256897041999</v>
      </c>
      <c r="AO15" s="19">
        <v>9.3826075554106506E-2</v>
      </c>
      <c r="AP15" s="19">
        <v>8.1247871794551493E-2</v>
      </c>
      <c r="AQ15" s="19"/>
      <c r="AR15" s="19">
        <v>4.5285987388115699E-2</v>
      </c>
      <c r="AS15" s="19">
        <v>8.1490229576905701E-2</v>
      </c>
      <c r="AT15" s="19">
        <v>0.102578634103012</v>
      </c>
      <c r="AU15" s="19"/>
      <c r="AV15" s="19">
        <v>4.6963063678334797E-2</v>
      </c>
      <c r="AW15" s="19">
        <v>0.101916507491255</v>
      </c>
      <c r="AX15" s="19">
        <v>8.9606930773539401E-2</v>
      </c>
      <c r="AY15" s="19"/>
      <c r="AZ15" s="19">
        <v>7.5504251397764399E-2</v>
      </c>
      <c r="BA15" s="19">
        <v>0.162460562185473</v>
      </c>
    </row>
    <row r="16" spans="2:53" x14ac:dyDescent="0.35">
      <c r="B16" s="16"/>
    </row>
    <row r="17" spans="2:2" x14ac:dyDescent="0.35">
      <c r="B17" t="s">
        <v>87</v>
      </c>
    </row>
    <row r="18" spans="2:2" x14ac:dyDescent="0.35">
      <c r="B18" t="s">
        <v>88</v>
      </c>
    </row>
    <row r="20" spans="2:2" x14ac:dyDescent="0.35">
      <c r="B20" s="8" t="str">
        <f>HYPERLINK("#'Contents'!A1", "Return to Contents")</f>
        <v>Return to Contents</v>
      </c>
    </row>
  </sheetData>
  <mergeCells count="10">
    <mergeCell ref="AN5:AP5"/>
    <mergeCell ref="AR5:AT5"/>
    <mergeCell ref="AV5:AX5"/>
    <mergeCell ref="AZ5:BA5"/>
    <mergeCell ref="D2:AT2"/>
    <mergeCell ref="D5:E5"/>
    <mergeCell ref="G5:L5"/>
    <mergeCell ref="N5:O5"/>
    <mergeCell ref="Q5:AE5"/>
    <mergeCell ref="AG5:AL5"/>
  </mergeCells>
  <pageMargins left="0.7" right="0.7" top="0.75" bottom="0.75" header="0.3" footer="0.3"/>
  <pageSetup paperSize="9" orientation="portrait" horizontalDpi="300" verticalDpi="300"/>
  <drawing r:id="rId1"/>
</worksheet>
</file>

<file path=xl/worksheets/sheet6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200-000000000000}">
  <dimension ref="B2:BA20"/>
  <sheetViews>
    <sheetView showGridLines="0" workbookViewId="0">
      <pane xSplit="2" topLeftCell="C1" activePane="topRight" state="frozen"/>
      <selection activeCell="B19" sqref="B19"/>
      <selection pane="topRight" activeCell="X10" sqref="X10"/>
    </sheetView>
  </sheetViews>
  <sheetFormatPr defaultColWidth="11.54296875" defaultRowHeight="14.5" x14ac:dyDescent="0.35"/>
  <cols>
    <col min="2" max="2" width="25.6328125" customWidth="1"/>
    <col min="3" max="5" width="10.6328125" customWidth="1"/>
    <col min="6" max="6" width="2.1796875" customWidth="1"/>
    <col min="7" max="12" width="10.6328125" customWidth="1"/>
    <col min="13" max="13" width="2.1796875" customWidth="1"/>
    <col min="14" max="15" width="10.6328125" customWidth="1"/>
    <col min="16" max="16" width="2.1796875" customWidth="1"/>
    <col min="17" max="31" width="10.6328125" customWidth="1"/>
    <col min="32" max="32" width="2.1796875" customWidth="1"/>
    <col min="33" max="38" width="10.6328125" customWidth="1"/>
    <col min="39" max="39" width="2.1796875" customWidth="1"/>
    <col min="40" max="42" width="10.6328125" customWidth="1"/>
    <col min="43" max="43" width="2.1796875" customWidth="1"/>
    <col min="44" max="46" width="10.6328125" customWidth="1"/>
    <col min="47" max="47" width="2.1796875" customWidth="1"/>
    <col min="48" max="50" width="10.6328125" customWidth="1"/>
    <col min="51" max="51" width="2.1796875" customWidth="1"/>
    <col min="52" max="53" width="10.6328125" customWidth="1"/>
    <col min="54" max="54" width="2.1796875" customWidth="1"/>
  </cols>
  <sheetData>
    <row r="2" spans="2:53" ht="40" customHeight="1" x14ac:dyDescent="0.35">
      <c r="D2" s="28" t="s">
        <v>270</v>
      </c>
      <c r="E2" s="24"/>
      <c r="F2" s="24"/>
      <c r="G2" s="24"/>
      <c r="H2" s="24"/>
      <c r="I2" s="24"/>
      <c r="J2" s="24"/>
      <c r="K2" s="24"/>
      <c r="L2" s="24"/>
      <c r="M2" s="24"/>
      <c r="N2" s="24"/>
      <c r="O2" s="24"/>
      <c r="P2" s="24"/>
      <c r="Q2" s="24"/>
      <c r="R2" s="24"/>
      <c r="S2" s="24"/>
      <c r="T2" s="24"/>
      <c r="U2" s="24"/>
      <c r="V2" s="24"/>
      <c r="W2" s="24"/>
      <c r="X2" s="24"/>
      <c r="Y2" s="24"/>
      <c r="Z2" s="24"/>
      <c r="AA2" s="24"/>
      <c r="AB2" s="24"/>
      <c r="AC2" s="24"/>
      <c r="AD2" s="24"/>
      <c r="AE2" s="24"/>
      <c r="AF2" s="24"/>
      <c r="AG2" s="24"/>
      <c r="AH2" s="24"/>
      <c r="AI2" s="24"/>
      <c r="AJ2" s="24"/>
      <c r="AK2" s="24"/>
      <c r="AL2" s="24"/>
      <c r="AM2" s="24"/>
      <c r="AN2" s="24"/>
      <c r="AO2" s="24"/>
      <c r="AP2" s="24"/>
      <c r="AQ2" s="24"/>
      <c r="AR2" s="24"/>
      <c r="AS2" s="24"/>
      <c r="AT2" s="24"/>
    </row>
    <row r="5" spans="2:53" ht="30" customHeight="1" x14ac:dyDescent="0.35">
      <c r="B5" s="15"/>
      <c r="C5" s="15"/>
      <c r="D5" s="27" t="s">
        <v>56</v>
      </c>
      <c r="E5" s="27"/>
      <c r="F5" s="15"/>
      <c r="G5" s="27" t="s">
        <v>57</v>
      </c>
      <c r="H5" s="27"/>
      <c r="I5" s="27"/>
      <c r="J5" s="27"/>
      <c r="K5" s="27"/>
      <c r="L5" s="27"/>
      <c r="M5" s="15"/>
      <c r="N5" s="27" t="s">
        <v>58</v>
      </c>
      <c r="O5" s="27"/>
      <c r="P5" s="15"/>
      <c r="Q5" s="27" t="s">
        <v>59</v>
      </c>
      <c r="R5" s="27"/>
      <c r="S5" s="27"/>
      <c r="T5" s="27"/>
      <c r="U5" s="27"/>
      <c r="V5" s="27"/>
      <c r="W5" s="27"/>
      <c r="X5" s="27"/>
      <c r="Y5" s="27"/>
      <c r="Z5" s="27"/>
      <c r="AA5" s="27"/>
      <c r="AB5" s="27"/>
      <c r="AC5" s="27"/>
      <c r="AD5" s="27"/>
      <c r="AE5" s="27"/>
      <c r="AF5" s="15"/>
      <c r="AG5" s="27" t="s">
        <v>60</v>
      </c>
      <c r="AH5" s="27"/>
      <c r="AI5" s="27"/>
      <c r="AJ5" s="27"/>
      <c r="AK5" s="27"/>
      <c r="AL5" s="27"/>
      <c r="AM5" s="15"/>
      <c r="AN5" s="27" t="s">
        <v>61</v>
      </c>
      <c r="AO5" s="27"/>
      <c r="AP5" s="27"/>
      <c r="AQ5" s="15"/>
      <c r="AR5" s="27" t="s">
        <v>62</v>
      </c>
      <c r="AS5" s="27"/>
      <c r="AT5" s="27"/>
      <c r="AU5" s="15"/>
      <c r="AV5" s="27" t="s">
        <v>63</v>
      </c>
      <c r="AW5" s="27"/>
      <c r="AX5" s="27"/>
      <c r="AY5" s="15"/>
      <c r="AZ5" s="27" t="s">
        <v>64</v>
      </c>
      <c r="BA5" s="27"/>
    </row>
    <row r="6" spans="2:53" ht="33" customHeight="1" x14ac:dyDescent="0.35">
      <c r="B6" t="s">
        <v>13</v>
      </c>
      <c r="C6" s="9" t="s">
        <v>14</v>
      </c>
      <c r="D6" s="12" t="s">
        <v>15</v>
      </c>
      <c r="E6" s="12" t="s">
        <v>16</v>
      </c>
      <c r="G6" s="12" t="s">
        <v>19</v>
      </c>
      <c r="H6" s="12" t="s">
        <v>20</v>
      </c>
      <c r="I6" s="12" t="s">
        <v>21</v>
      </c>
      <c r="J6" s="12" t="s">
        <v>22</v>
      </c>
      <c r="K6" s="12" t="s">
        <v>23</v>
      </c>
      <c r="L6" s="12" t="s">
        <v>24</v>
      </c>
      <c r="N6" s="12" t="s">
        <v>25</v>
      </c>
      <c r="O6" s="12" t="s">
        <v>26</v>
      </c>
      <c r="Q6" s="12" t="s">
        <v>27</v>
      </c>
      <c r="R6" s="12" t="s">
        <v>28</v>
      </c>
      <c r="S6" s="12" t="s">
        <v>29</v>
      </c>
      <c r="T6" s="12" t="s">
        <v>30</v>
      </c>
      <c r="U6" s="12" t="s">
        <v>31</v>
      </c>
      <c r="V6" s="12" t="s">
        <v>32</v>
      </c>
      <c r="W6" s="12" t="s">
        <v>33</v>
      </c>
      <c r="X6" s="12" t="s">
        <v>34</v>
      </c>
      <c r="Y6" s="12" t="s">
        <v>35</v>
      </c>
      <c r="Z6" s="12" t="s">
        <v>36</v>
      </c>
      <c r="AA6" s="12" t="s">
        <v>37</v>
      </c>
      <c r="AB6" s="12" t="s">
        <v>38</v>
      </c>
      <c r="AC6" s="12" t="s">
        <v>39</v>
      </c>
      <c r="AD6" s="12" t="s">
        <v>40</v>
      </c>
      <c r="AE6" s="12" t="s">
        <v>41</v>
      </c>
      <c r="AG6" s="12" t="s">
        <v>42</v>
      </c>
      <c r="AH6" s="12" t="s">
        <v>43</v>
      </c>
      <c r="AI6" s="12" t="s">
        <v>44</v>
      </c>
      <c r="AJ6" s="12" t="s">
        <v>45</v>
      </c>
      <c r="AK6" s="12" t="s">
        <v>46</v>
      </c>
      <c r="AL6" s="12" t="s">
        <v>47</v>
      </c>
      <c r="AN6" s="12" t="s">
        <v>48</v>
      </c>
      <c r="AO6" s="12" t="s">
        <v>49</v>
      </c>
      <c r="AP6" s="12" t="s">
        <v>50</v>
      </c>
      <c r="AR6" s="12" t="s">
        <v>51</v>
      </c>
      <c r="AS6" s="12" t="s">
        <v>52</v>
      </c>
      <c r="AT6" s="12" t="s">
        <v>53</v>
      </c>
      <c r="AV6" s="12" t="s">
        <v>51</v>
      </c>
      <c r="AW6" s="12" t="s">
        <v>52</v>
      </c>
      <c r="AX6" s="12" t="s">
        <v>53</v>
      </c>
      <c r="AZ6" s="12" t="s">
        <v>54</v>
      </c>
      <c r="BA6" s="12" t="s">
        <v>55</v>
      </c>
    </row>
    <row r="7" spans="2:53" ht="30" customHeight="1" x14ac:dyDescent="0.35">
      <c r="B7" s="10" t="s">
        <v>17</v>
      </c>
      <c r="C7" s="10">
        <v>2053</v>
      </c>
      <c r="D7" s="10">
        <v>938</v>
      </c>
      <c r="E7" s="10">
        <v>1112</v>
      </c>
      <c r="F7" s="10"/>
      <c r="G7" s="10">
        <v>192</v>
      </c>
      <c r="H7" s="10">
        <v>236</v>
      </c>
      <c r="I7" s="10">
        <v>325</v>
      </c>
      <c r="J7" s="10">
        <v>380</v>
      </c>
      <c r="K7" s="10">
        <v>348</v>
      </c>
      <c r="L7" s="10">
        <v>572</v>
      </c>
      <c r="M7" s="10"/>
      <c r="N7" s="10">
        <v>1161</v>
      </c>
      <c r="O7" s="10">
        <v>892</v>
      </c>
      <c r="P7" s="10"/>
      <c r="Q7" s="10">
        <v>175</v>
      </c>
      <c r="R7" s="10">
        <v>152</v>
      </c>
      <c r="S7" s="10">
        <v>180</v>
      </c>
      <c r="T7" s="10">
        <v>273</v>
      </c>
      <c r="U7" s="10">
        <v>217</v>
      </c>
      <c r="V7" s="10">
        <v>227</v>
      </c>
      <c r="W7" s="10">
        <v>175</v>
      </c>
      <c r="X7" s="10">
        <v>143</v>
      </c>
      <c r="Y7" s="10">
        <v>108</v>
      </c>
      <c r="Z7" s="10">
        <v>153</v>
      </c>
      <c r="AA7" s="10">
        <v>79</v>
      </c>
      <c r="AB7" s="10">
        <v>54</v>
      </c>
      <c r="AC7" s="10">
        <v>25</v>
      </c>
      <c r="AD7" s="10">
        <v>17</v>
      </c>
      <c r="AE7" s="10">
        <v>34</v>
      </c>
      <c r="AF7" s="10"/>
      <c r="AG7" s="10">
        <v>204</v>
      </c>
      <c r="AH7" s="10">
        <v>344</v>
      </c>
      <c r="AI7" s="10">
        <v>158</v>
      </c>
      <c r="AJ7" s="10">
        <v>186</v>
      </c>
      <c r="AK7" s="10">
        <v>197</v>
      </c>
      <c r="AL7" s="10">
        <v>511</v>
      </c>
      <c r="AM7" s="10"/>
      <c r="AN7" s="10">
        <v>571</v>
      </c>
      <c r="AO7" s="10">
        <v>447</v>
      </c>
      <c r="AP7" s="10">
        <v>778</v>
      </c>
      <c r="AQ7" s="10"/>
      <c r="AR7" s="10">
        <v>150</v>
      </c>
      <c r="AS7" s="10">
        <v>698</v>
      </c>
      <c r="AT7" s="10">
        <v>1093</v>
      </c>
      <c r="AU7" s="10"/>
      <c r="AV7" s="10">
        <v>166</v>
      </c>
      <c r="AW7" s="10">
        <v>999</v>
      </c>
      <c r="AX7" s="10">
        <v>770</v>
      </c>
      <c r="AY7" s="10"/>
      <c r="AZ7" s="10">
        <v>1177</v>
      </c>
      <c r="BA7" s="10">
        <v>876</v>
      </c>
    </row>
    <row r="8" spans="2:53" ht="30" customHeight="1" x14ac:dyDescent="0.35">
      <c r="B8" s="11" t="s">
        <v>18</v>
      </c>
      <c r="C8" s="11">
        <v>2053</v>
      </c>
      <c r="D8" s="11">
        <v>974</v>
      </c>
      <c r="E8" s="11">
        <v>1075</v>
      </c>
      <c r="F8" s="11"/>
      <c r="G8" s="11">
        <v>212</v>
      </c>
      <c r="H8" s="11">
        <v>302</v>
      </c>
      <c r="I8" s="11">
        <v>326</v>
      </c>
      <c r="J8" s="11">
        <v>348</v>
      </c>
      <c r="K8" s="11">
        <v>329</v>
      </c>
      <c r="L8" s="11">
        <v>535</v>
      </c>
      <c r="M8" s="11"/>
      <c r="N8" s="11">
        <v>815</v>
      </c>
      <c r="O8" s="11">
        <v>1238</v>
      </c>
      <c r="P8" s="11"/>
      <c r="Q8" s="11">
        <v>198</v>
      </c>
      <c r="R8" s="11">
        <v>168</v>
      </c>
      <c r="S8" s="11">
        <v>195</v>
      </c>
      <c r="T8" s="11">
        <v>305</v>
      </c>
      <c r="U8" s="11">
        <v>213</v>
      </c>
      <c r="V8" s="11">
        <v>216</v>
      </c>
      <c r="W8" s="11">
        <v>164</v>
      </c>
      <c r="X8" s="11">
        <v>141</v>
      </c>
      <c r="Y8" s="11">
        <v>99</v>
      </c>
      <c r="Z8" s="11">
        <v>138</v>
      </c>
      <c r="AA8" s="11">
        <v>69</v>
      </c>
      <c r="AB8" s="11">
        <v>45</v>
      </c>
      <c r="AC8" s="11">
        <v>22</v>
      </c>
      <c r="AD8" s="11">
        <v>15</v>
      </c>
      <c r="AE8" s="11">
        <v>27</v>
      </c>
      <c r="AF8" s="11"/>
      <c r="AG8" s="11">
        <v>192</v>
      </c>
      <c r="AH8" s="11">
        <v>330</v>
      </c>
      <c r="AI8" s="11">
        <v>179</v>
      </c>
      <c r="AJ8" s="11">
        <v>173</v>
      </c>
      <c r="AK8" s="11">
        <v>196</v>
      </c>
      <c r="AL8" s="11">
        <v>533</v>
      </c>
      <c r="AM8" s="11"/>
      <c r="AN8" s="11">
        <v>569</v>
      </c>
      <c r="AO8" s="11">
        <v>467</v>
      </c>
      <c r="AP8" s="11">
        <v>751</v>
      </c>
      <c r="AQ8" s="11"/>
      <c r="AR8" s="11">
        <v>162</v>
      </c>
      <c r="AS8" s="11">
        <v>689</v>
      </c>
      <c r="AT8" s="11">
        <v>1078</v>
      </c>
      <c r="AU8" s="11"/>
      <c r="AV8" s="11">
        <v>182</v>
      </c>
      <c r="AW8" s="11">
        <v>976</v>
      </c>
      <c r="AX8" s="11">
        <v>765</v>
      </c>
      <c r="AY8" s="11"/>
      <c r="AZ8" s="11">
        <v>1171</v>
      </c>
      <c r="BA8" s="11">
        <v>882</v>
      </c>
    </row>
    <row r="9" spans="2:53" x14ac:dyDescent="0.35">
      <c r="B9" s="18" t="s">
        <v>255</v>
      </c>
      <c r="C9" s="17">
        <v>4.0876893029144101E-2</v>
      </c>
      <c r="D9" s="17">
        <v>4.3268501231543001E-2</v>
      </c>
      <c r="E9" s="17">
        <v>3.8856358086791901E-2</v>
      </c>
      <c r="F9" s="17"/>
      <c r="G9" s="17">
        <v>8.1360245366912901E-2</v>
      </c>
      <c r="H9" s="17">
        <v>5.2783557069467198E-2</v>
      </c>
      <c r="I9" s="17">
        <v>4.5909129146597401E-2</v>
      </c>
      <c r="J9" s="17">
        <v>3.3455996972723799E-2</v>
      </c>
      <c r="K9" s="17">
        <v>3.3819667598111898E-2</v>
      </c>
      <c r="L9" s="17">
        <v>2.4225684317942999E-2</v>
      </c>
      <c r="M9" s="17"/>
      <c r="N9" s="17">
        <v>6.3675002490077695E-2</v>
      </c>
      <c r="O9" s="17">
        <v>2.5868444364224301E-2</v>
      </c>
      <c r="P9" s="17"/>
      <c r="Q9" s="17">
        <v>6.1019445988094501E-2</v>
      </c>
      <c r="R9" s="17">
        <v>4.6212400531288902E-2</v>
      </c>
      <c r="S9" s="17">
        <v>3.0248305524147898E-2</v>
      </c>
      <c r="T9" s="17">
        <v>2.2575580568712901E-2</v>
      </c>
      <c r="U9" s="17">
        <v>3.3141286021660603E-2</v>
      </c>
      <c r="V9" s="17">
        <v>3.6797086117103202E-2</v>
      </c>
      <c r="W9" s="17">
        <v>6.0995257704497402E-2</v>
      </c>
      <c r="X9" s="17">
        <v>3.5388859517995599E-2</v>
      </c>
      <c r="Y9" s="17">
        <v>3.1748591577233198E-2</v>
      </c>
      <c r="Z9" s="17">
        <v>2.16604250872506E-2</v>
      </c>
      <c r="AA9" s="17">
        <v>8.5851406562535898E-2</v>
      </c>
      <c r="AB9" s="17">
        <v>4.3884048736498697E-2</v>
      </c>
      <c r="AC9" s="17">
        <v>0.139130726408566</v>
      </c>
      <c r="AD9" s="17">
        <v>0.155986840157847</v>
      </c>
      <c r="AE9" s="17">
        <v>6.7399131384160996E-2</v>
      </c>
      <c r="AF9" s="17"/>
      <c r="AG9" s="17">
        <v>0.101396000975325</v>
      </c>
      <c r="AH9" s="17">
        <v>3.5980859965954299E-3</v>
      </c>
      <c r="AI9" s="17">
        <v>5.1451113256615701E-2</v>
      </c>
      <c r="AJ9" s="17">
        <v>7.0611118524613103E-2</v>
      </c>
      <c r="AK9" s="17">
        <v>4.1977797131189501E-2</v>
      </c>
      <c r="AL9" s="17">
        <v>2.3626049402582699E-2</v>
      </c>
      <c r="AM9" s="17"/>
      <c r="AN9" s="17">
        <v>4.2447576978612803E-2</v>
      </c>
      <c r="AO9" s="17">
        <v>6.4705929323701006E-2</v>
      </c>
      <c r="AP9" s="17">
        <v>3.0718412525437399E-2</v>
      </c>
      <c r="AQ9" s="17"/>
      <c r="AR9" s="17">
        <v>0.15584511461479</v>
      </c>
      <c r="AS9" s="17">
        <v>5.6407890992532198E-2</v>
      </c>
      <c r="AT9" s="17">
        <v>1.6733585694886401E-2</v>
      </c>
      <c r="AU9" s="17"/>
      <c r="AV9" s="17">
        <v>0.180517499646656</v>
      </c>
      <c r="AW9" s="17">
        <v>2.6282664398598499E-2</v>
      </c>
      <c r="AX9" s="17">
        <v>3.0803777083498698E-2</v>
      </c>
      <c r="AY9" s="17"/>
      <c r="AZ9" s="17">
        <v>5.3112388321665698E-2</v>
      </c>
      <c r="BA9" s="17">
        <v>2.4641962900021599E-2</v>
      </c>
    </row>
    <row r="10" spans="2:53" x14ac:dyDescent="0.35">
      <c r="B10" s="18" t="s">
        <v>256</v>
      </c>
      <c r="C10" s="17">
        <v>0.210950319848007</v>
      </c>
      <c r="D10" s="17">
        <v>0.23986105797947899</v>
      </c>
      <c r="E10" s="17">
        <v>0.18551261238974101</v>
      </c>
      <c r="F10" s="17"/>
      <c r="G10" s="17">
        <v>0.19717066491302301</v>
      </c>
      <c r="H10" s="17">
        <v>0.239063503926041</v>
      </c>
      <c r="I10" s="17">
        <v>0.18612482046779499</v>
      </c>
      <c r="J10" s="17">
        <v>0.20814537585314799</v>
      </c>
      <c r="K10" s="17">
        <v>0.21582541408918099</v>
      </c>
      <c r="L10" s="17">
        <v>0.21446233079035701</v>
      </c>
      <c r="M10" s="17"/>
      <c r="N10" s="17">
        <v>0.23152052051024399</v>
      </c>
      <c r="O10" s="17">
        <v>0.19740854783417799</v>
      </c>
      <c r="P10" s="17"/>
      <c r="Q10" s="17">
        <v>0.19499145985631999</v>
      </c>
      <c r="R10" s="17">
        <v>0.16019891272661599</v>
      </c>
      <c r="S10" s="17">
        <v>0.20221156027987899</v>
      </c>
      <c r="T10" s="17">
        <v>0.22216308064961399</v>
      </c>
      <c r="U10" s="17">
        <v>0.21604730686086701</v>
      </c>
      <c r="V10" s="17">
        <v>0.17046119943704299</v>
      </c>
      <c r="W10" s="17">
        <v>0.26382529629184298</v>
      </c>
      <c r="X10" s="17">
        <v>0.226508899745441</v>
      </c>
      <c r="Y10" s="17">
        <v>0.232764758148267</v>
      </c>
      <c r="Z10" s="17">
        <v>0.22159413722719901</v>
      </c>
      <c r="AA10" s="17">
        <v>0.29643146123188002</v>
      </c>
      <c r="AB10" s="17">
        <v>0.26157485851614798</v>
      </c>
      <c r="AC10" s="17">
        <v>0.235224916226107</v>
      </c>
      <c r="AD10" s="17">
        <v>0.31173295810945101</v>
      </c>
      <c r="AE10" s="17">
        <v>0.211013474728727</v>
      </c>
      <c r="AF10" s="17"/>
      <c r="AG10" s="17">
        <v>0.32594541191236998</v>
      </c>
      <c r="AH10" s="17">
        <v>0.151069430688441</v>
      </c>
      <c r="AI10" s="17">
        <v>0.26045438398007997</v>
      </c>
      <c r="AJ10" s="17">
        <v>0.32250450532785502</v>
      </c>
      <c r="AK10" s="17">
        <v>0.20895138461691201</v>
      </c>
      <c r="AL10" s="17">
        <v>0.13017453968645001</v>
      </c>
      <c r="AM10" s="17"/>
      <c r="AN10" s="17">
        <v>0.28310131883790002</v>
      </c>
      <c r="AO10" s="17">
        <v>0.21732100757945899</v>
      </c>
      <c r="AP10" s="17">
        <v>0.202693357251781</v>
      </c>
      <c r="AQ10" s="17"/>
      <c r="AR10" s="17">
        <v>0.37314002619200798</v>
      </c>
      <c r="AS10" s="17">
        <v>0.33035989258010601</v>
      </c>
      <c r="AT10" s="17">
        <v>0.13127975685600801</v>
      </c>
      <c r="AU10" s="17"/>
      <c r="AV10" s="17">
        <v>0.35489022428876599</v>
      </c>
      <c r="AW10" s="17">
        <v>0.27239704292745398</v>
      </c>
      <c r="AX10" s="17">
        <v>0.115755938787546</v>
      </c>
      <c r="AY10" s="17"/>
      <c r="AZ10" s="17">
        <v>0.25064059997918298</v>
      </c>
      <c r="BA10" s="17">
        <v>0.15828641787022801</v>
      </c>
    </row>
    <row r="11" spans="2:53" x14ac:dyDescent="0.35">
      <c r="B11" s="18" t="s">
        <v>257</v>
      </c>
      <c r="C11" s="17">
        <v>0.303104448801989</v>
      </c>
      <c r="D11" s="17">
        <v>0.32287071013685698</v>
      </c>
      <c r="E11" s="17">
        <v>0.28412966539401802</v>
      </c>
      <c r="F11" s="17"/>
      <c r="G11" s="17">
        <v>0.30565711381467903</v>
      </c>
      <c r="H11" s="17">
        <v>0.235190810114909</v>
      </c>
      <c r="I11" s="17">
        <v>0.33511575438216101</v>
      </c>
      <c r="J11" s="17">
        <v>0.28142308526619297</v>
      </c>
      <c r="K11" s="17">
        <v>0.26259460596599699</v>
      </c>
      <c r="L11" s="17">
        <v>0.36001924711580102</v>
      </c>
      <c r="M11" s="17"/>
      <c r="N11" s="17">
        <v>0.30319879966076002</v>
      </c>
      <c r="O11" s="17">
        <v>0.303042335756046</v>
      </c>
      <c r="P11" s="17"/>
      <c r="Q11" s="17">
        <v>0.27406315293724998</v>
      </c>
      <c r="R11" s="17">
        <v>0.33071652085928599</v>
      </c>
      <c r="S11" s="17">
        <v>0.28449207700788398</v>
      </c>
      <c r="T11" s="17">
        <v>0.32568400575727902</v>
      </c>
      <c r="U11" s="17">
        <v>0.33084976209591999</v>
      </c>
      <c r="V11" s="17">
        <v>0.30381832466194397</v>
      </c>
      <c r="W11" s="17">
        <v>0.292038238816897</v>
      </c>
      <c r="X11" s="17">
        <v>0.28093379259676998</v>
      </c>
      <c r="Y11" s="17">
        <v>0.28589040069149002</v>
      </c>
      <c r="Z11" s="17">
        <v>0.34915083263169999</v>
      </c>
      <c r="AA11" s="17">
        <v>0.26207756861166298</v>
      </c>
      <c r="AB11" s="17">
        <v>0.20699494044546601</v>
      </c>
      <c r="AC11" s="17">
        <v>0.30531581917213801</v>
      </c>
      <c r="AD11" s="17">
        <v>0.386996972601377</v>
      </c>
      <c r="AE11" s="17">
        <v>0.27355053172245503</v>
      </c>
      <c r="AF11" s="17"/>
      <c r="AG11" s="17">
        <v>0.28154309407630501</v>
      </c>
      <c r="AH11" s="17">
        <v>0.33439105087341697</v>
      </c>
      <c r="AI11" s="17">
        <v>0.309087231605436</v>
      </c>
      <c r="AJ11" s="17">
        <v>0.27232177398669699</v>
      </c>
      <c r="AK11" s="17">
        <v>0.349974201782979</v>
      </c>
      <c r="AL11" s="17">
        <v>0.30945792839180902</v>
      </c>
      <c r="AM11" s="17"/>
      <c r="AN11" s="17">
        <v>0.29318851584774203</v>
      </c>
      <c r="AO11" s="17">
        <v>0.33808359403293498</v>
      </c>
      <c r="AP11" s="17">
        <v>0.29868240231313398</v>
      </c>
      <c r="AQ11" s="17"/>
      <c r="AR11" s="17">
        <v>0.22033977193755</v>
      </c>
      <c r="AS11" s="17">
        <v>0.31132796298589999</v>
      </c>
      <c r="AT11" s="17">
        <v>0.319616619320641</v>
      </c>
      <c r="AU11" s="17"/>
      <c r="AV11" s="17">
        <v>0.16251761632586201</v>
      </c>
      <c r="AW11" s="17">
        <v>0.33655053366292798</v>
      </c>
      <c r="AX11" s="17">
        <v>0.30445604829951201</v>
      </c>
      <c r="AY11" s="17"/>
      <c r="AZ11" s="17">
        <v>0.30485531601719501</v>
      </c>
      <c r="BA11" s="17">
        <v>0.30078127297423102</v>
      </c>
    </row>
    <row r="12" spans="2:53" x14ac:dyDescent="0.35">
      <c r="B12" s="18" t="s">
        <v>258</v>
      </c>
      <c r="C12" s="17">
        <v>0.10257729071973599</v>
      </c>
      <c r="D12" s="17">
        <v>0.120470705965371</v>
      </c>
      <c r="E12" s="17">
        <v>8.6733332700961202E-2</v>
      </c>
      <c r="F12" s="17"/>
      <c r="G12" s="17">
        <v>8.2706742973851902E-2</v>
      </c>
      <c r="H12" s="17">
        <v>0.12870829164581599</v>
      </c>
      <c r="I12" s="17">
        <v>8.2727155387607901E-2</v>
      </c>
      <c r="J12" s="17">
        <v>0.10148916554076901</v>
      </c>
      <c r="K12" s="17">
        <v>0.13826294128858699</v>
      </c>
      <c r="L12" s="17">
        <v>8.6511600678193704E-2</v>
      </c>
      <c r="M12" s="17"/>
      <c r="N12" s="17">
        <v>9.0201242128870804E-2</v>
      </c>
      <c r="O12" s="17">
        <v>0.110724689532294</v>
      </c>
      <c r="P12" s="17"/>
      <c r="Q12" s="17">
        <v>5.74960429258888E-2</v>
      </c>
      <c r="R12" s="17">
        <v>7.4799853339897596E-2</v>
      </c>
      <c r="S12" s="17">
        <v>7.3314119689657495E-2</v>
      </c>
      <c r="T12" s="17">
        <v>0.105122420097924</v>
      </c>
      <c r="U12" s="17">
        <v>0.104670966057005</v>
      </c>
      <c r="V12" s="17">
        <v>9.6719304287419094E-2</v>
      </c>
      <c r="W12" s="17">
        <v>9.81660197250835E-2</v>
      </c>
      <c r="X12" s="17">
        <v>0.17316759181656899</v>
      </c>
      <c r="Y12" s="17">
        <v>0.111449948969593</v>
      </c>
      <c r="Z12" s="17">
        <v>0.149904219462904</v>
      </c>
      <c r="AA12" s="17">
        <v>8.7821266970562001E-2</v>
      </c>
      <c r="AB12" s="17">
        <v>0.15699441594607999</v>
      </c>
      <c r="AC12" s="17">
        <v>0.26459031820814999</v>
      </c>
      <c r="AD12" s="17">
        <v>0</v>
      </c>
      <c r="AE12" s="17">
        <v>9.2066158719576199E-2</v>
      </c>
      <c r="AF12" s="17"/>
      <c r="AG12" s="17">
        <v>6.1711295032680399E-2</v>
      </c>
      <c r="AH12" s="17">
        <v>0.14452795718192199</v>
      </c>
      <c r="AI12" s="17">
        <v>0.12681314611901301</v>
      </c>
      <c r="AJ12" s="17">
        <v>9.2729061840698901E-2</v>
      </c>
      <c r="AK12" s="17">
        <v>0.11348224362077899</v>
      </c>
      <c r="AL12" s="17">
        <v>9.4750110672400301E-2</v>
      </c>
      <c r="AM12" s="17"/>
      <c r="AN12" s="17">
        <v>7.7290297905567601E-2</v>
      </c>
      <c r="AO12" s="17">
        <v>9.7984457224983404E-2</v>
      </c>
      <c r="AP12" s="17">
        <v>0.13706400552307399</v>
      </c>
      <c r="AQ12" s="17"/>
      <c r="AR12" s="17">
        <v>0.10868893582317</v>
      </c>
      <c r="AS12" s="17">
        <v>5.7542936933853303E-2</v>
      </c>
      <c r="AT12" s="17">
        <v>0.13742866859238001</v>
      </c>
      <c r="AU12" s="17"/>
      <c r="AV12" s="17">
        <v>8.1205468184503304E-2</v>
      </c>
      <c r="AW12" s="17">
        <v>8.7798226393403594E-2</v>
      </c>
      <c r="AX12" s="17">
        <v>0.14024958067055299</v>
      </c>
      <c r="AY12" s="17"/>
      <c r="AZ12" s="17">
        <v>0.10328453141605901</v>
      </c>
      <c r="BA12" s="17">
        <v>0.101638873188222</v>
      </c>
    </row>
    <row r="13" spans="2:53" x14ac:dyDescent="0.35">
      <c r="B13" s="18" t="s">
        <v>259</v>
      </c>
      <c r="C13" s="17">
        <v>8.7592995816771504E-2</v>
      </c>
      <c r="D13" s="17">
        <v>0.105528323320939</v>
      </c>
      <c r="E13" s="17">
        <v>7.0232720785404698E-2</v>
      </c>
      <c r="F13" s="17"/>
      <c r="G13" s="17">
        <v>4.0387940814141897E-2</v>
      </c>
      <c r="H13" s="17">
        <v>6.1092253901976402E-2</v>
      </c>
      <c r="I13" s="17">
        <v>0.123721569554231</v>
      </c>
      <c r="J13" s="17">
        <v>0.114081822593746</v>
      </c>
      <c r="K13" s="17">
        <v>8.8388314339104199E-2</v>
      </c>
      <c r="L13" s="17">
        <v>8.1554315818505294E-2</v>
      </c>
      <c r="M13" s="17"/>
      <c r="N13" s="17">
        <v>7.7508245600214895E-2</v>
      </c>
      <c r="O13" s="17">
        <v>9.4231987360482106E-2</v>
      </c>
      <c r="P13" s="17"/>
      <c r="Q13" s="17">
        <v>0.106326048233603</v>
      </c>
      <c r="R13" s="17">
        <v>7.5124447153954499E-2</v>
      </c>
      <c r="S13" s="17">
        <v>0.11150866078607199</v>
      </c>
      <c r="T13" s="17">
        <v>4.6253465147996199E-2</v>
      </c>
      <c r="U13" s="17">
        <v>8.4865291946391405E-2</v>
      </c>
      <c r="V13" s="17">
        <v>6.0481548578671801E-2</v>
      </c>
      <c r="W13" s="17">
        <v>8.5350127540701495E-2</v>
      </c>
      <c r="X13" s="17">
        <v>0.105071741987144</v>
      </c>
      <c r="Y13" s="17">
        <v>0.109015177583918</v>
      </c>
      <c r="Z13" s="17">
        <v>0.10251006156508501</v>
      </c>
      <c r="AA13" s="17">
        <v>0.15310653112149</v>
      </c>
      <c r="AB13" s="17">
        <v>0.129927825011423</v>
      </c>
      <c r="AC13" s="17">
        <v>2.44992184335074E-2</v>
      </c>
      <c r="AD13" s="17">
        <v>4.1325478009677397E-2</v>
      </c>
      <c r="AE13" s="17">
        <v>0.219267527479556</v>
      </c>
      <c r="AF13" s="17"/>
      <c r="AG13" s="17">
        <v>1.8219825873480401E-2</v>
      </c>
      <c r="AH13" s="17">
        <v>0.185145442423233</v>
      </c>
      <c r="AI13" s="17">
        <v>6.8706407303510297E-2</v>
      </c>
      <c r="AJ13" s="17">
        <v>2.2384151609953402E-2</v>
      </c>
      <c r="AK13" s="17">
        <v>7.10866652762146E-2</v>
      </c>
      <c r="AL13" s="17">
        <v>9.2804330228754506E-2</v>
      </c>
      <c r="AM13" s="17"/>
      <c r="AN13" s="17">
        <v>5.5536173089590898E-2</v>
      </c>
      <c r="AO13" s="17">
        <v>4.3080162589791998E-2</v>
      </c>
      <c r="AP13" s="17">
        <v>0.12620973982480399</v>
      </c>
      <c r="AQ13" s="17"/>
      <c r="AR13" s="17">
        <v>3.7020877035056403E-2</v>
      </c>
      <c r="AS13" s="17">
        <v>2.02136792063045E-2</v>
      </c>
      <c r="AT13" s="17">
        <v>0.14587134261884999</v>
      </c>
      <c r="AU13" s="17"/>
      <c r="AV13" s="17">
        <v>4.3563860382139399E-2</v>
      </c>
      <c r="AW13" s="17">
        <v>4.2730176915775298E-2</v>
      </c>
      <c r="AX13" s="17">
        <v>0.167877115703812</v>
      </c>
      <c r="AY13" s="17"/>
      <c r="AZ13" s="17">
        <v>8.9839610748399704E-2</v>
      </c>
      <c r="BA13" s="17">
        <v>8.4612026467347598E-2</v>
      </c>
    </row>
    <row r="14" spans="2:53" x14ac:dyDescent="0.35">
      <c r="B14" s="18" t="s">
        <v>260</v>
      </c>
      <c r="C14" s="17">
        <v>0.12911328862378399</v>
      </c>
      <c r="D14" s="17">
        <v>8.8445012974966306E-2</v>
      </c>
      <c r="E14" s="17">
        <v>0.16641893096132099</v>
      </c>
      <c r="F14" s="17"/>
      <c r="G14" s="17">
        <v>0.187425253059506</v>
      </c>
      <c r="H14" s="17">
        <v>0.18548676547798701</v>
      </c>
      <c r="I14" s="17">
        <v>0.143111865839467</v>
      </c>
      <c r="J14" s="17">
        <v>0.11910316629347199</v>
      </c>
      <c r="K14" s="17">
        <v>0.106307760348842</v>
      </c>
      <c r="L14" s="17">
        <v>8.62160556791529E-2</v>
      </c>
      <c r="M14" s="17"/>
      <c r="N14" s="17">
        <v>0.13627035802315601</v>
      </c>
      <c r="O14" s="17">
        <v>0.124401647561801</v>
      </c>
      <c r="P14" s="17"/>
      <c r="Q14" s="17">
        <v>0.157114474833706</v>
      </c>
      <c r="R14" s="17">
        <v>0.14766986047918201</v>
      </c>
      <c r="S14" s="17">
        <v>0.172556064735403</v>
      </c>
      <c r="T14" s="17">
        <v>0.17344734529220901</v>
      </c>
      <c r="U14" s="17">
        <v>0.10181670128878199</v>
      </c>
      <c r="V14" s="17">
        <v>0.124664754136801</v>
      </c>
      <c r="W14" s="17">
        <v>9.47550234860777E-2</v>
      </c>
      <c r="X14" s="17">
        <v>6.4915145740980201E-2</v>
      </c>
      <c r="Y14" s="17">
        <v>0.13767649811891899</v>
      </c>
      <c r="Z14" s="17">
        <v>8.4828465743463796E-2</v>
      </c>
      <c r="AA14" s="17">
        <v>7.3799973387126794E-2</v>
      </c>
      <c r="AB14" s="17">
        <v>9.7662035072216893E-2</v>
      </c>
      <c r="AC14" s="17">
        <v>3.1239001551531399E-2</v>
      </c>
      <c r="AD14" s="17">
        <v>0.103957751121647</v>
      </c>
      <c r="AE14" s="17">
        <v>4.2541909292701602E-2</v>
      </c>
      <c r="AF14" s="17"/>
      <c r="AG14" s="17">
        <v>9.4506942237343294E-2</v>
      </c>
      <c r="AH14" s="17">
        <v>0.107107038042456</v>
      </c>
      <c r="AI14" s="17">
        <v>9.5326900688408503E-2</v>
      </c>
      <c r="AJ14" s="17">
        <v>0.128716711085932</v>
      </c>
      <c r="AK14" s="17">
        <v>0.126757534768313</v>
      </c>
      <c r="AL14" s="17">
        <v>0.18477664622249801</v>
      </c>
      <c r="AM14" s="17"/>
      <c r="AN14" s="17">
        <v>0.124822187301614</v>
      </c>
      <c r="AO14" s="17">
        <v>0.147356196077886</v>
      </c>
      <c r="AP14" s="17">
        <v>0.114675679853633</v>
      </c>
      <c r="AQ14" s="17"/>
      <c r="AR14" s="17">
        <v>5.3507843734961903E-2</v>
      </c>
      <c r="AS14" s="17">
        <v>0.13264539308534701</v>
      </c>
      <c r="AT14" s="17">
        <v>0.13503720465656499</v>
      </c>
      <c r="AU14" s="17"/>
      <c r="AV14" s="17">
        <v>0.10285662813975199</v>
      </c>
      <c r="AW14" s="17">
        <v>0.124554118994154</v>
      </c>
      <c r="AX14" s="17">
        <v>0.142060889182756</v>
      </c>
      <c r="AY14" s="17"/>
      <c r="AZ14" s="17">
        <v>0.10313536617463601</v>
      </c>
      <c r="BA14" s="17">
        <v>0.16358265384183601</v>
      </c>
    </row>
    <row r="15" spans="2:53" x14ac:dyDescent="0.35">
      <c r="B15" s="18" t="s">
        <v>261</v>
      </c>
      <c r="C15" s="19">
        <v>0.125784763160567</v>
      </c>
      <c r="D15" s="19">
        <v>7.9555688390844495E-2</v>
      </c>
      <c r="E15" s="19">
        <v>0.16811637968176299</v>
      </c>
      <c r="F15" s="19"/>
      <c r="G15" s="19">
        <v>0.10529203905788501</v>
      </c>
      <c r="H15" s="19">
        <v>9.7674817863803706E-2</v>
      </c>
      <c r="I15" s="19">
        <v>8.3289705222140506E-2</v>
      </c>
      <c r="J15" s="19">
        <v>0.142301387479948</v>
      </c>
      <c r="K15" s="19">
        <v>0.15480129637017701</v>
      </c>
      <c r="L15" s="19">
        <v>0.147010765600047</v>
      </c>
      <c r="M15" s="19"/>
      <c r="N15" s="19">
        <v>9.7625831586676495E-2</v>
      </c>
      <c r="O15" s="19">
        <v>0.14432234759097501</v>
      </c>
      <c r="P15" s="19"/>
      <c r="Q15" s="19">
        <v>0.148989375225138</v>
      </c>
      <c r="R15" s="19">
        <v>0.16527800490977601</v>
      </c>
      <c r="S15" s="19">
        <v>0.12566921197695599</v>
      </c>
      <c r="T15" s="19">
        <v>0.104754102486265</v>
      </c>
      <c r="U15" s="19">
        <v>0.12860868572937401</v>
      </c>
      <c r="V15" s="19">
        <v>0.207057782781018</v>
      </c>
      <c r="W15" s="19">
        <v>0.1048700364349</v>
      </c>
      <c r="X15" s="19">
        <v>0.1140139685951</v>
      </c>
      <c r="Y15" s="19">
        <v>9.1454624910579402E-2</v>
      </c>
      <c r="Z15" s="19">
        <v>7.0351858282397803E-2</v>
      </c>
      <c r="AA15" s="19">
        <v>4.0911792114742197E-2</v>
      </c>
      <c r="AB15" s="19">
        <v>0.102961876272167</v>
      </c>
      <c r="AC15" s="19">
        <v>0</v>
      </c>
      <c r="AD15" s="19">
        <v>0</v>
      </c>
      <c r="AE15" s="19">
        <v>9.4161266672822694E-2</v>
      </c>
      <c r="AF15" s="19"/>
      <c r="AG15" s="19">
        <v>0.11667742989249601</v>
      </c>
      <c r="AH15" s="19">
        <v>7.4160994793934495E-2</v>
      </c>
      <c r="AI15" s="19">
        <v>8.8160817046937595E-2</v>
      </c>
      <c r="AJ15" s="19">
        <v>9.0732677624249899E-2</v>
      </c>
      <c r="AK15" s="19">
        <v>8.7770172803613197E-2</v>
      </c>
      <c r="AL15" s="19">
        <v>0.164410395395506</v>
      </c>
      <c r="AM15" s="19"/>
      <c r="AN15" s="19">
        <v>0.123613930038972</v>
      </c>
      <c r="AO15" s="19">
        <v>9.1468653171243405E-2</v>
      </c>
      <c r="AP15" s="19">
        <v>8.9956402708136707E-2</v>
      </c>
      <c r="AQ15" s="19"/>
      <c r="AR15" s="19">
        <v>5.1457430662463499E-2</v>
      </c>
      <c r="AS15" s="19">
        <v>9.1502244215957401E-2</v>
      </c>
      <c r="AT15" s="19">
        <v>0.11403282226067001</v>
      </c>
      <c r="AU15" s="19"/>
      <c r="AV15" s="19">
        <v>7.4448703032320998E-2</v>
      </c>
      <c r="AW15" s="19">
        <v>0.109687236707686</v>
      </c>
      <c r="AX15" s="19">
        <v>9.8796650272321901E-2</v>
      </c>
      <c r="AY15" s="19"/>
      <c r="AZ15" s="19">
        <v>9.5132187342861996E-2</v>
      </c>
      <c r="BA15" s="19">
        <v>0.16645679275811301</v>
      </c>
    </row>
    <row r="16" spans="2:53" x14ac:dyDescent="0.35">
      <c r="B16" s="16"/>
    </row>
    <row r="17" spans="2:2" x14ac:dyDescent="0.35">
      <c r="B17" t="s">
        <v>87</v>
      </c>
    </row>
    <row r="18" spans="2:2" x14ac:dyDescent="0.35">
      <c r="B18" t="s">
        <v>88</v>
      </c>
    </row>
    <row r="20" spans="2:2" x14ac:dyDescent="0.35">
      <c r="B20" s="8" t="str">
        <f>HYPERLINK("#'Contents'!A1", "Return to Contents")</f>
        <v>Return to Contents</v>
      </c>
    </row>
  </sheetData>
  <mergeCells count="10">
    <mergeCell ref="AN5:AP5"/>
    <mergeCell ref="AR5:AT5"/>
    <mergeCell ref="AV5:AX5"/>
    <mergeCell ref="AZ5:BA5"/>
    <mergeCell ref="D2:AT2"/>
    <mergeCell ref="D5:E5"/>
    <mergeCell ref="G5:L5"/>
    <mergeCell ref="N5:O5"/>
    <mergeCell ref="Q5:AE5"/>
    <mergeCell ref="AG5:AL5"/>
  </mergeCells>
  <pageMargins left="0.7" right="0.7" top="0.75" bottom="0.75" header="0.3" footer="0.3"/>
  <pageSetup paperSize="9" orientation="portrait" horizontalDpi="300" verticalDpi="300"/>
  <drawing r:id="rId1"/>
</worksheet>
</file>

<file path=xl/worksheets/sheet6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300-000000000000}">
  <dimension ref="B2:BA18"/>
  <sheetViews>
    <sheetView showGridLines="0" workbookViewId="0">
      <pane xSplit="2" topLeftCell="C1" activePane="topRight" state="frozen"/>
      <selection activeCell="B19" sqref="B19"/>
      <selection pane="topRight" activeCell="AD7" sqref="AD7"/>
    </sheetView>
  </sheetViews>
  <sheetFormatPr defaultColWidth="11.54296875" defaultRowHeight="14.5" x14ac:dyDescent="0.35"/>
  <cols>
    <col min="2" max="2" width="25.6328125" customWidth="1"/>
    <col min="3" max="5" width="10.6328125" customWidth="1"/>
    <col min="6" max="6" width="2.1796875" customWidth="1"/>
    <col min="7" max="12" width="10.6328125" customWidth="1"/>
    <col min="13" max="13" width="2.1796875" customWidth="1"/>
    <col min="14" max="15" width="10.6328125" customWidth="1"/>
    <col min="16" max="16" width="2.1796875" customWidth="1"/>
    <col min="17" max="31" width="10.6328125" customWidth="1"/>
    <col min="32" max="32" width="2.1796875" customWidth="1"/>
    <col min="33" max="38" width="10.6328125" customWidth="1"/>
    <col min="39" max="39" width="2.1796875" customWidth="1"/>
    <col min="40" max="42" width="10.6328125" customWidth="1"/>
    <col min="43" max="43" width="2.1796875" customWidth="1"/>
    <col min="44" max="46" width="10.6328125" customWidth="1"/>
    <col min="47" max="47" width="2.1796875" customWidth="1"/>
    <col min="48" max="50" width="10.6328125" customWidth="1"/>
    <col min="51" max="51" width="2.1796875" customWidth="1"/>
    <col min="52" max="53" width="10.6328125" customWidth="1"/>
    <col min="54" max="54" width="2.1796875" customWidth="1"/>
  </cols>
  <sheetData>
    <row r="2" spans="2:53" ht="40" customHeight="1" x14ac:dyDescent="0.35">
      <c r="D2" s="28" t="s">
        <v>275</v>
      </c>
      <c r="E2" s="24"/>
      <c r="F2" s="24"/>
      <c r="G2" s="24"/>
      <c r="H2" s="24"/>
      <c r="I2" s="24"/>
      <c r="J2" s="24"/>
      <c r="K2" s="24"/>
      <c r="L2" s="24"/>
      <c r="M2" s="24"/>
      <c r="N2" s="24"/>
      <c r="O2" s="24"/>
      <c r="P2" s="24"/>
      <c r="Q2" s="24"/>
      <c r="R2" s="24"/>
      <c r="S2" s="24"/>
      <c r="T2" s="24"/>
      <c r="U2" s="24"/>
      <c r="V2" s="24"/>
      <c r="W2" s="24"/>
      <c r="X2" s="24"/>
      <c r="Y2" s="24"/>
      <c r="Z2" s="24"/>
      <c r="AA2" s="24"/>
      <c r="AB2" s="24"/>
      <c r="AC2" s="24"/>
      <c r="AD2" s="24"/>
      <c r="AE2" s="24"/>
      <c r="AF2" s="24"/>
      <c r="AG2" s="24"/>
      <c r="AH2" s="24"/>
      <c r="AI2" s="24"/>
      <c r="AJ2" s="24"/>
      <c r="AK2" s="24"/>
      <c r="AL2" s="24"/>
      <c r="AM2" s="24"/>
      <c r="AN2" s="24"/>
      <c r="AO2" s="24"/>
      <c r="AP2" s="24"/>
      <c r="AQ2" s="24"/>
      <c r="AR2" s="24"/>
      <c r="AS2" s="24"/>
      <c r="AT2" s="24"/>
    </row>
    <row r="5" spans="2:53" ht="30" customHeight="1" x14ac:dyDescent="0.35">
      <c r="B5" s="15"/>
      <c r="C5" s="15"/>
      <c r="D5" s="27" t="s">
        <v>56</v>
      </c>
      <c r="E5" s="27"/>
      <c r="F5" s="15"/>
      <c r="G5" s="27" t="s">
        <v>57</v>
      </c>
      <c r="H5" s="27"/>
      <c r="I5" s="27"/>
      <c r="J5" s="27"/>
      <c r="K5" s="27"/>
      <c r="L5" s="27"/>
      <c r="M5" s="15"/>
      <c r="N5" s="27" t="s">
        <v>58</v>
      </c>
      <c r="O5" s="27"/>
      <c r="P5" s="15"/>
      <c r="Q5" s="27" t="s">
        <v>59</v>
      </c>
      <c r="R5" s="27"/>
      <c r="S5" s="27"/>
      <c r="T5" s="27"/>
      <c r="U5" s="27"/>
      <c r="V5" s="27"/>
      <c r="W5" s="27"/>
      <c r="X5" s="27"/>
      <c r="Y5" s="27"/>
      <c r="Z5" s="27"/>
      <c r="AA5" s="27"/>
      <c r="AB5" s="27"/>
      <c r="AC5" s="27"/>
      <c r="AD5" s="27"/>
      <c r="AE5" s="27"/>
      <c r="AF5" s="15"/>
      <c r="AG5" s="27" t="s">
        <v>60</v>
      </c>
      <c r="AH5" s="27"/>
      <c r="AI5" s="27"/>
      <c r="AJ5" s="27"/>
      <c r="AK5" s="27"/>
      <c r="AL5" s="27"/>
      <c r="AM5" s="15"/>
      <c r="AN5" s="27" t="s">
        <v>61</v>
      </c>
      <c r="AO5" s="27"/>
      <c r="AP5" s="27"/>
      <c r="AQ5" s="15"/>
      <c r="AR5" s="27" t="s">
        <v>62</v>
      </c>
      <c r="AS5" s="27"/>
      <c r="AT5" s="27"/>
      <c r="AU5" s="15"/>
      <c r="AV5" s="27" t="s">
        <v>63</v>
      </c>
      <c r="AW5" s="27"/>
      <c r="AX5" s="27"/>
      <c r="AY5" s="15"/>
      <c r="AZ5" s="27" t="s">
        <v>64</v>
      </c>
      <c r="BA5" s="27"/>
    </row>
    <row r="6" spans="2:53" ht="33" customHeight="1" x14ac:dyDescent="0.35">
      <c r="B6" t="s">
        <v>13</v>
      </c>
      <c r="C6" s="9" t="s">
        <v>14</v>
      </c>
      <c r="D6" s="12" t="s">
        <v>15</v>
      </c>
      <c r="E6" s="12" t="s">
        <v>16</v>
      </c>
      <c r="G6" s="12" t="s">
        <v>19</v>
      </c>
      <c r="H6" s="12" t="s">
        <v>20</v>
      </c>
      <c r="I6" s="12" t="s">
        <v>21</v>
      </c>
      <c r="J6" s="12" t="s">
        <v>22</v>
      </c>
      <c r="K6" s="12" t="s">
        <v>23</v>
      </c>
      <c r="L6" s="12" t="s">
        <v>24</v>
      </c>
      <c r="N6" s="12" t="s">
        <v>25</v>
      </c>
      <c r="O6" s="12" t="s">
        <v>26</v>
      </c>
      <c r="Q6" s="12" t="s">
        <v>27</v>
      </c>
      <c r="R6" s="12" t="s">
        <v>28</v>
      </c>
      <c r="S6" s="12" t="s">
        <v>29</v>
      </c>
      <c r="T6" s="12" t="s">
        <v>30</v>
      </c>
      <c r="U6" s="12" t="s">
        <v>31</v>
      </c>
      <c r="V6" s="12" t="s">
        <v>32</v>
      </c>
      <c r="W6" s="12" t="s">
        <v>33</v>
      </c>
      <c r="X6" s="12" t="s">
        <v>34</v>
      </c>
      <c r="Y6" s="12" t="s">
        <v>35</v>
      </c>
      <c r="Z6" s="12" t="s">
        <v>36</v>
      </c>
      <c r="AA6" s="12" t="s">
        <v>37</v>
      </c>
      <c r="AB6" s="12" t="s">
        <v>38</v>
      </c>
      <c r="AC6" s="12" t="s">
        <v>39</v>
      </c>
      <c r="AD6" s="12" t="s">
        <v>40</v>
      </c>
      <c r="AE6" s="12" t="s">
        <v>41</v>
      </c>
      <c r="AG6" s="12" t="s">
        <v>42</v>
      </c>
      <c r="AH6" s="12" t="s">
        <v>43</v>
      </c>
      <c r="AI6" s="12" t="s">
        <v>44</v>
      </c>
      <c r="AJ6" s="12" t="s">
        <v>45</v>
      </c>
      <c r="AK6" s="12" t="s">
        <v>46</v>
      </c>
      <c r="AL6" s="12" t="s">
        <v>47</v>
      </c>
      <c r="AN6" s="12" t="s">
        <v>48</v>
      </c>
      <c r="AO6" s="12" t="s">
        <v>49</v>
      </c>
      <c r="AP6" s="12" t="s">
        <v>50</v>
      </c>
      <c r="AR6" s="12" t="s">
        <v>51</v>
      </c>
      <c r="AS6" s="12" t="s">
        <v>52</v>
      </c>
      <c r="AT6" s="12" t="s">
        <v>53</v>
      </c>
      <c r="AV6" s="12" t="s">
        <v>51</v>
      </c>
      <c r="AW6" s="12" t="s">
        <v>52</v>
      </c>
      <c r="AX6" s="12" t="s">
        <v>53</v>
      </c>
      <c r="AZ6" s="12" t="s">
        <v>54</v>
      </c>
      <c r="BA6" s="12" t="s">
        <v>55</v>
      </c>
    </row>
    <row r="7" spans="2:53" ht="30" customHeight="1" x14ac:dyDescent="0.35">
      <c r="B7" s="10" t="s">
        <v>17</v>
      </c>
      <c r="C7" s="10">
        <v>2053</v>
      </c>
      <c r="D7" s="10">
        <v>938</v>
      </c>
      <c r="E7" s="10">
        <v>1112</v>
      </c>
      <c r="F7" s="10"/>
      <c r="G7" s="10">
        <v>192</v>
      </c>
      <c r="H7" s="10">
        <v>236</v>
      </c>
      <c r="I7" s="10">
        <v>325</v>
      </c>
      <c r="J7" s="10">
        <v>380</v>
      </c>
      <c r="K7" s="10">
        <v>348</v>
      </c>
      <c r="L7" s="10">
        <v>572</v>
      </c>
      <c r="M7" s="10"/>
      <c r="N7" s="10">
        <v>1161</v>
      </c>
      <c r="O7" s="10">
        <v>892</v>
      </c>
      <c r="P7" s="10"/>
      <c r="Q7" s="10">
        <v>175</v>
      </c>
      <c r="R7" s="10">
        <v>152</v>
      </c>
      <c r="S7" s="10">
        <v>180</v>
      </c>
      <c r="T7" s="10">
        <v>273</v>
      </c>
      <c r="U7" s="10">
        <v>217</v>
      </c>
      <c r="V7" s="10">
        <v>227</v>
      </c>
      <c r="W7" s="10">
        <v>175</v>
      </c>
      <c r="X7" s="10">
        <v>143</v>
      </c>
      <c r="Y7" s="10">
        <v>108</v>
      </c>
      <c r="Z7" s="10">
        <v>153</v>
      </c>
      <c r="AA7" s="10">
        <v>79</v>
      </c>
      <c r="AB7" s="10">
        <v>54</v>
      </c>
      <c r="AC7" s="10">
        <v>25</v>
      </c>
      <c r="AD7" s="10">
        <v>17</v>
      </c>
      <c r="AE7" s="10">
        <v>34</v>
      </c>
      <c r="AF7" s="10"/>
      <c r="AG7" s="10">
        <v>204</v>
      </c>
      <c r="AH7" s="10">
        <v>344</v>
      </c>
      <c r="AI7" s="10">
        <v>158</v>
      </c>
      <c r="AJ7" s="10">
        <v>186</v>
      </c>
      <c r="AK7" s="10">
        <v>197</v>
      </c>
      <c r="AL7" s="10">
        <v>511</v>
      </c>
      <c r="AM7" s="10"/>
      <c r="AN7" s="10">
        <v>571</v>
      </c>
      <c r="AO7" s="10">
        <v>447</v>
      </c>
      <c r="AP7" s="10">
        <v>778</v>
      </c>
      <c r="AQ7" s="10"/>
      <c r="AR7" s="10">
        <v>150</v>
      </c>
      <c r="AS7" s="10">
        <v>698</v>
      </c>
      <c r="AT7" s="10">
        <v>1093</v>
      </c>
      <c r="AU7" s="10"/>
      <c r="AV7" s="10">
        <v>166</v>
      </c>
      <c r="AW7" s="10">
        <v>999</v>
      </c>
      <c r="AX7" s="10">
        <v>770</v>
      </c>
      <c r="AY7" s="10"/>
      <c r="AZ7" s="10">
        <v>1177</v>
      </c>
      <c r="BA7" s="10">
        <v>876</v>
      </c>
    </row>
    <row r="8" spans="2:53" ht="30" customHeight="1" x14ac:dyDescent="0.35">
      <c r="B8" s="11" t="s">
        <v>18</v>
      </c>
      <c r="C8" s="11">
        <v>2053</v>
      </c>
      <c r="D8" s="11">
        <v>974</v>
      </c>
      <c r="E8" s="11">
        <v>1075</v>
      </c>
      <c r="F8" s="11"/>
      <c r="G8" s="11">
        <v>212</v>
      </c>
      <c r="H8" s="11">
        <v>302</v>
      </c>
      <c r="I8" s="11">
        <v>326</v>
      </c>
      <c r="J8" s="11">
        <v>348</v>
      </c>
      <c r="K8" s="11">
        <v>329</v>
      </c>
      <c r="L8" s="11">
        <v>535</v>
      </c>
      <c r="M8" s="11"/>
      <c r="N8" s="11">
        <v>815</v>
      </c>
      <c r="O8" s="11">
        <v>1238</v>
      </c>
      <c r="P8" s="11"/>
      <c r="Q8" s="11">
        <v>198</v>
      </c>
      <c r="R8" s="11">
        <v>168</v>
      </c>
      <c r="S8" s="11">
        <v>195</v>
      </c>
      <c r="T8" s="11">
        <v>305</v>
      </c>
      <c r="U8" s="11">
        <v>213</v>
      </c>
      <c r="V8" s="11">
        <v>216</v>
      </c>
      <c r="W8" s="11">
        <v>164</v>
      </c>
      <c r="X8" s="11">
        <v>141</v>
      </c>
      <c r="Y8" s="11">
        <v>99</v>
      </c>
      <c r="Z8" s="11">
        <v>138</v>
      </c>
      <c r="AA8" s="11">
        <v>69</v>
      </c>
      <c r="AB8" s="11">
        <v>45</v>
      </c>
      <c r="AC8" s="11">
        <v>22</v>
      </c>
      <c r="AD8" s="11">
        <v>15</v>
      </c>
      <c r="AE8" s="11">
        <v>27</v>
      </c>
      <c r="AF8" s="11"/>
      <c r="AG8" s="11">
        <v>192</v>
      </c>
      <c r="AH8" s="11">
        <v>330</v>
      </c>
      <c r="AI8" s="11">
        <v>179</v>
      </c>
      <c r="AJ8" s="11">
        <v>173</v>
      </c>
      <c r="AK8" s="11">
        <v>196</v>
      </c>
      <c r="AL8" s="11">
        <v>533</v>
      </c>
      <c r="AM8" s="11"/>
      <c r="AN8" s="11">
        <v>569</v>
      </c>
      <c r="AO8" s="11">
        <v>467</v>
      </c>
      <c r="AP8" s="11">
        <v>751</v>
      </c>
      <c r="AQ8" s="11"/>
      <c r="AR8" s="11">
        <v>162</v>
      </c>
      <c r="AS8" s="11">
        <v>689</v>
      </c>
      <c r="AT8" s="11">
        <v>1078</v>
      </c>
      <c r="AU8" s="11"/>
      <c r="AV8" s="11">
        <v>182</v>
      </c>
      <c r="AW8" s="11">
        <v>976</v>
      </c>
      <c r="AX8" s="11">
        <v>765</v>
      </c>
      <c r="AY8" s="11"/>
      <c r="AZ8" s="11">
        <v>1171</v>
      </c>
      <c r="BA8" s="11">
        <v>882</v>
      </c>
    </row>
    <row r="9" spans="2:53" x14ac:dyDescent="0.35">
      <c r="B9" s="18" t="s">
        <v>271</v>
      </c>
      <c r="C9" s="17">
        <v>0.45676245663931803</v>
      </c>
      <c r="D9" s="17">
        <v>0.43188402721715702</v>
      </c>
      <c r="E9" s="17">
        <v>0.47735880642961798</v>
      </c>
      <c r="F9" s="17"/>
      <c r="G9" s="17">
        <v>0.46151445814665099</v>
      </c>
      <c r="H9" s="17">
        <v>0.49195684413406998</v>
      </c>
      <c r="I9" s="17">
        <v>0.49286040699803901</v>
      </c>
      <c r="J9" s="17">
        <v>0.50408660924031901</v>
      </c>
      <c r="K9" s="17">
        <v>0.473339441890818</v>
      </c>
      <c r="L9" s="17">
        <v>0.372040154112316</v>
      </c>
      <c r="M9" s="17"/>
      <c r="N9" s="17">
        <v>0.43966550561531897</v>
      </c>
      <c r="O9" s="17">
        <v>0.468017719371083</v>
      </c>
      <c r="P9" s="17"/>
      <c r="Q9" s="17">
        <v>0.52199823480013696</v>
      </c>
      <c r="R9" s="17">
        <v>0.59177335762105698</v>
      </c>
      <c r="S9" s="17">
        <v>0.45999187563279098</v>
      </c>
      <c r="T9" s="17">
        <v>0.49912134403943498</v>
      </c>
      <c r="U9" s="17">
        <v>0.46610745040878798</v>
      </c>
      <c r="V9" s="17">
        <v>0.422315962188544</v>
      </c>
      <c r="W9" s="17">
        <v>0.46216239416973798</v>
      </c>
      <c r="X9" s="17">
        <v>0.391481855802706</v>
      </c>
      <c r="Y9" s="17">
        <v>0.38114103756131401</v>
      </c>
      <c r="Z9" s="17">
        <v>0.37908198432662099</v>
      </c>
      <c r="AA9" s="17">
        <v>0.381916023712845</v>
      </c>
      <c r="AB9" s="17">
        <v>0.29618123064492802</v>
      </c>
      <c r="AC9" s="17">
        <v>0.50458752756790404</v>
      </c>
      <c r="AD9" s="17">
        <v>0.51780748705842305</v>
      </c>
      <c r="AE9" s="17">
        <v>0.27784045963397402</v>
      </c>
      <c r="AF9" s="17"/>
      <c r="AG9" s="17">
        <v>0.32205251405046398</v>
      </c>
      <c r="AH9" s="17">
        <v>0.44560616769178701</v>
      </c>
      <c r="AI9" s="17">
        <v>0.61031079036718505</v>
      </c>
      <c r="AJ9" s="17">
        <v>0.49041298617288798</v>
      </c>
      <c r="AK9" s="17">
        <v>0.34864413994287402</v>
      </c>
      <c r="AL9" s="17">
        <v>0.48393888833360899</v>
      </c>
      <c r="AM9" s="17"/>
      <c r="AN9" s="17">
        <v>0.54725862410090997</v>
      </c>
      <c r="AO9" s="17">
        <v>0.419818075495073</v>
      </c>
      <c r="AP9" s="17">
        <v>0.404624503596972</v>
      </c>
      <c r="AQ9" s="17"/>
      <c r="AR9" s="17">
        <v>0.43206486458752402</v>
      </c>
      <c r="AS9" s="17">
        <v>0.37313043124127099</v>
      </c>
      <c r="AT9" s="17">
        <v>0.53492089918298902</v>
      </c>
      <c r="AU9" s="17"/>
      <c r="AV9" s="17">
        <v>0.51945177357320405</v>
      </c>
      <c r="AW9" s="17">
        <v>0.41555479614450203</v>
      </c>
      <c r="AX9" s="17">
        <v>0.52464924411788205</v>
      </c>
      <c r="AY9" s="17"/>
      <c r="AZ9" s="17">
        <v>0.46911226260247102</v>
      </c>
      <c r="BA9" s="17">
        <v>0.44037585093790899</v>
      </c>
    </row>
    <row r="10" spans="2:53" x14ac:dyDescent="0.35">
      <c r="B10" s="18" t="s">
        <v>272</v>
      </c>
      <c r="C10" s="17">
        <v>0.42325673422134802</v>
      </c>
      <c r="D10" s="17">
        <v>0.43133769069935901</v>
      </c>
      <c r="E10" s="17">
        <v>0.417449225783872</v>
      </c>
      <c r="F10" s="17"/>
      <c r="G10" s="17">
        <v>0.39449675482026703</v>
      </c>
      <c r="H10" s="17">
        <v>0.29526531163250302</v>
      </c>
      <c r="I10" s="17">
        <v>0.39704240321279499</v>
      </c>
      <c r="J10" s="17">
        <v>0.38189823015841801</v>
      </c>
      <c r="K10" s="17">
        <v>0.430702287498265</v>
      </c>
      <c r="L10" s="17">
        <v>0.54520543749448103</v>
      </c>
      <c r="M10" s="17"/>
      <c r="N10" s="17">
        <v>0.43982745442666499</v>
      </c>
      <c r="O10" s="17">
        <v>0.41234789969853702</v>
      </c>
      <c r="P10" s="17"/>
      <c r="Q10" s="17">
        <v>0.29698448174479403</v>
      </c>
      <c r="R10" s="17">
        <v>0.32612403828237202</v>
      </c>
      <c r="S10" s="17">
        <v>0.375533912538494</v>
      </c>
      <c r="T10" s="17">
        <v>0.40424314616183898</v>
      </c>
      <c r="U10" s="17">
        <v>0.43495904232969401</v>
      </c>
      <c r="V10" s="17">
        <v>0.48425619096539402</v>
      </c>
      <c r="W10" s="17">
        <v>0.42182900851050098</v>
      </c>
      <c r="X10" s="17">
        <v>0.52417382732796702</v>
      </c>
      <c r="Y10" s="17">
        <v>0.52061781896800696</v>
      </c>
      <c r="Z10" s="17">
        <v>0.456174101998711</v>
      </c>
      <c r="AA10" s="17">
        <v>0.54455573451166694</v>
      </c>
      <c r="AB10" s="17">
        <v>0.47928250992171301</v>
      </c>
      <c r="AC10" s="17">
        <v>0.41539087758772802</v>
      </c>
      <c r="AD10" s="17">
        <v>0.34177274622595999</v>
      </c>
      <c r="AE10" s="17">
        <v>0.46367835535450003</v>
      </c>
      <c r="AF10" s="17"/>
      <c r="AG10" s="17">
        <v>0.558287160703133</v>
      </c>
      <c r="AH10" s="17">
        <v>0.41848717794882601</v>
      </c>
      <c r="AI10" s="17">
        <v>0.299932218940201</v>
      </c>
      <c r="AJ10" s="17">
        <v>0.42008887192277</v>
      </c>
      <c r="AK10" s="17">
        <v>0.51369400424380196</v>
      </c>
      <c r="AL10" s="17">
        <v>0.39594354893387301</v>
      </c>
      <c r="AM10" s="17"/>
      <c r="AN10" s="17">
        <v>0.38310247647949902</v>
      </c>
      <c r="AO10" s="17">
        <v>0.46297927501034702</v>
      </c>
      <c r="AP10" s="17">
        <v>0.45881926844522503</v>
      </c>
      <c r="AQ10" s="17"/>
      <c r="AR10" s="17">
        <v>0.41403595840452201</v>
      </c>
      <c r="AS10" s="17">
        <v>0.522587557696643</v>
      </c>
      <c r="AT10" s="17">
        <v>0.36410373946304803</v>
      </c>
      <c r="AU10" s="17"/>
      <c r="AV10" s="17">
        <v>0.343093196513237</v>
      </c>
      <c r="AW10" s="17">
        <v>0.49152505996169099</v>
      </c>
      <c r="AX10" s="17">
        <v>0.36341411987974698</v>
      </c>
      <c r="AY10" s="17"/>
      <c r="AZ10" s="17">
        <v>0.41349181906847099</v>
      </c>
      <c r="BA10" s="17">
        <v>0.436213521947028</v>
      </c>
    </row>
    <row r="11" spans="2:53" x14ac:dyDescent="0.35">
      <c r="B11" s="18" t="s">
        <v>273</v>
      </c>
      <c r="C11" s="17">
        <v>5.05681917821219E-2</v>
      </c>
      <c r="D11" s="17">
        <v>6.6915143938696006E-2</v>
      </c>
      <c r="E11" s="17">
        <v>3.5939290727577101E-2</v>
      </c>
      <c r="F11" s="17"/>
      <c r="G11" s="17">
        <v>5.8669322132844898E-2</v>
      </c>
      <c r="H11" s="17">
        <v>8.6740394234179299E-2</v>
      </c>
      <c r="I11" s="17">
        <v>5.0251244278173998E-2</v>
      </c>
      <c r="J11" s="17">
        <v>5.7814182065825899E-2</v>
      </c>
      <c r="K11" s="17">
        <v>3.2280934214390197E-2</v>
      </c>
      <c r="L11" s="17">
        <v>3.3667470702460997E-2</v>
      </c>
      <c r="M11" s="17"/>
      <c r="N11" s="17">
        <v>5.4239949298059198E-2</v>
      </c>
      <c r="O11" s="17">
        <v>4.8151000818002297E-2</v>
      </c>
      <c r="P11" s="17"/>
      <c r="Q11" s="17">
        <v>4.8691132443055798E-2</v>
      </c>
      <c r="R11" s="17">
        <v>2.9702665347599799E-2</v>
      </c>
      <c r="S11" s="17">
        <v>5.29098953964715E-2</v>
      </c>
      <c r="T11" s="17">
        <v>3.4843936815203098E-2</v>
      </c>
      <c r="U11" s="17">
        <v>2.4408902030797999E-2</v>
      </c>
      <c r="V11" s="17">
        <v>4.8587529694543399E-2</v>
      </c>
      <c r="W11" s="17">
        <v>7.3090004511899703E-2</v>
      </c>
      <c r="X11" s="17">
        <v>2.1830480778128401E-2</v>
      </c>
      <c r="Y11" s="17">
        <v>6.1027472826938399E-2</v>
      </c>
      <c r="Z11" s="17">
        <v>0.11156472410658</v>
      </c>
      <c r="AA11" s="17">
        <v>5.5298413465735802E-2</v>
      </c>
      <c r="AB11" s="17">
        <v>0.141105032715519</v>
      </c>
      <c r="AC11" s="17">
        <v>2.6116729528682998E-2</v>
      </c>
      <c r="AD11" s="17">
        <v>0.14041976671561701</v>
      </c>
      <c r="AE11" s="17">
        <v>9.4832625482925995E-2</v>
      </c>
      <c r="AF11" s="17"/>
      <c r="AG11" s="17">
        <v>4.1777871682303298E-2</v>
      </c>
      <c r="AH11" s="17">
        <v>7.5573594293667806E-2</v>
      </c>
      <c r="AI11" s="17">
        <v>4.1176708961436902E-2</v>
      </c>
      <c r="AJ11" s="17">
        <v>5.8432466897438397E-2</v>
      </c>
      <c r="AK11" s="17">
        <v>7.3905203575701003E-2</v>
      </c>
      <c r="AL11" s="17">
        <v>2.6597988646685802E-2</v>
      </c>
      <c r="AM11" s="17"/>
      <c r="AN11" s="17">
        <v>2.8164567883779499E-2</v>
      </c>
      <c r="AO11" s="17">
        <v>5.06506471193773E-2</v>
      </c>
      <c r="AP11" s="17">
        <v>7.7263773215682494E-2</v>
      </c>
      <c r="AQ11" s="17"/>
      <c r="AR11" s="17">
        <v>8.2203163510400398E-2</v>
      </c>
      <c r="AS11" s="17">
        <v>5.6113788479372803E-2</v>
      </c>
      <c r="AT11" s="17">
        <v>4.2979934130372197E-2</v>
      </c>
      <c r="AU11" s="17"/>
      <c r="AV11" s="17">
        <v>6.9918803969909807E-2</v>
      </c>
      <c r="AW11" s="17">
        <v>4.9912377580656697E-2</v>
      </c>
      <c r="AX11" s="17">
        <v>4.6626266635652301E-2</v>
      </c>
      <c r="AY11" s="17"/>
      <c r="AZ11" s="17">
        <v>6.0755610012268597E-2</v>
      </c>
      <c r="BA11" s="17">
        <v>3.7050796759815902E-2</v>
      </c>
    </row>
    <row r="12" spans="2:53" x14ac:dyDescent="0.35">
      <c r="B12" s="18" t="s">
        <v>274</v>
      </c>
      <c r="C12" s="17">
        <v>2.90216829363798E-2</v>
      </c>
      <c r="D12" s="17">
        <v>3.3590578527370199E-2</v>
      </c>
      <c r="E12" s="17">
        <v>2.49862133480333E-2</v>
      </c>
      <c r="F12" s="17"/>
      <c r="G12" s="17">
        <v>3.1819423654413703E-2</v>
      </c>
      <c r="H12" s="17">
        <v>7.4248160199167898E-2</v>
      </c>
      <c r="I12" s="17">
        <v>3.3333519954672999E-2</v>
      </c>
      <c r="J12" s="17">
        <v>1.6869628161414098E-2</v>
      </c>
      <c r="K12" s="17">
        <v>2.3803164695468702E-2</v>
      </c>
      <c r="L12" s="17">
        <v>1.08772080678383E-2</v>
      </c>
      <c r="M12" s="17"/>
      <c r="N12" s="17">
        <v>3.1592072338208099E-2</v>
      </c>
      <c r="O12" s="17">
        <v>2.7329544496028101E-2</v>
      </c>
      <c r="P12" s="17"/>
      <c r="Q12" s="17">
        <v>5.2651924264267597E-2</v>
      </c>
      <c r="R12" s="17">
        <v>1.8009328190722901E-2</v>
      </c>
      <c r="S12" s="17">
        <v>4.61490503371315E-2</v>
      </c>
      <c r="T12" s="17">
        <v>3.3612272578437602E-2</v>
      </c>
      <c r="U12" s="17">
        <v>3.4658324970490401E-2</v>
      </c>
      <c r="V12" s="17">
        <v>1.44749293134404E-2</v>
      </c>
      <c r="W12" s="17">
        <v>1.39782039771162E-2</v>
      </c>
      <c r="X12" s="17">
        <v>3.6218211027547999E-2</v>
      </c>
      <c r="Y12" s="17">
        <v>9.2413047562599597E-3</v>
      </c>
      <c r="Z12" s="17">
        <v>1.9963024426575299E-2</v>
      </c>
      <c r="AA12" s="17">
        <v>0</v>
      </c>
      <c r="AB12" s="17">
        <v>4.6086332314420601E-2</v>
      </c>
      <c r="AC12" s="17">
        <v>0</v>
      </c>
      <c r="AD12" s="17">
        <v>0</v>
      </c>
      <c r="AE12" s="17">
        <v>9.3676736719411097E-2</v>
      </c>
      <c r="AF12" s="17"/>
      <c r="AG12" s="17">
        <v>4.8441439200754402E-2</v>
      </c>
      <c r="AH12" s="17">
        <v>3.5834374602075898E-2</v>
      </c>
      <c r="AI12" s="17">
        <v>4.4646947945035098E-2</v>
      </c>
      <c r="AJ12" s="17">
        <v>7.9029609534144903E-3</v>
      </c>
      <c r="AK12" s="17">
        <v>3.9692137974685897E-2</v>
      </c>
      <c r="AL12" s="17">
        <v>2.2916437433343002E-2</v>
      </c>
      <c r="AM12" s="17"/>
      <c r="AN12" s="17">
        <v>1.8346137595391498E-2</v>
      </c>
      <c r="AO12" s="17">
        <v>2.7426437862545301E-2</v>
      </c>
      <c r="AP12" s="17">
        <v>3.8156662288234403E-2</v>
      </c>
      <c r="AQ12" s="17"/>
      <c r="AR12" s="17">
        <v>5.3054552815825801E-2</v>
      </c>
      <c r="AS12" s="17">
        <v>2.5341682220281801E-2</v>
      </c>
      <c r="AT12" s="17">
        <v>2.8565793028795101E-2</v>
      </c>
      <c r="AU12" s="17"/>
      <c r="AV12" s="17">
        <v>3.1948665767346097E-2</v>
      </c>
      <c r="AW12" s="17">
        <v>2.4520263730233999E-2</v>
      </c>
      <c r="AX12" s="17">
        <v>3.4763503430699401E-2</v>
      </c>
      <c r="AY12" s="17"/>
      <c r="AZ12" s="17">
        <v>3.2394672313908503E-2</v>
      </c>
      <c r="BA12" s="17">
        <v>2.4546159423742001E-2</v>
      </c>
    </row>
    <row r="13" spans="2:53" x14ac:dyDescent="0.35">
      <c r="B13" s="18" t="s">
        <v>130</v>
      </c>
      <c r="C13" s="19">
        <v>4.0390934420831998E-2</v>
      </c>
      <c r="D13" s="19">
        <v>3.62725596174183E-2</v>
      </c>
      <c r="E13" s="19">
        <v>4.4266463710899297E-2</v>
      </c>
      <c r="F13" s="19"/>
      <c r="G13" s="19">
        <v>5.3500041245823901E-2</v>
      </c>
      <c r="H13" s="19">
        <v>5.1789289800079803E-2</v>
      </c>
      <c r="I13" s="19">
        <v>2.6512425556318199E-2</v>
      </c>
      <c r="J13" s="19">
        <v>3.9331350374023799E-2</v>
      </c>
      <c r="K13" s="19">
        <v>3.9874171701057802E-2</v>
      </c>
      <c r="L13" s="19">
        <v>3.8209729622903699E-2</v>
      </c>
      <c r="M13" s="19"/>
      <c r="N13" s="19">
        <v>3.4675018321748498E-2</v>
      </c>
      <c r="O13" s="19">
        <v>4.4153835616349502E-2</v>
      </c>
      <c r="P13" s="19"/>
      <c r="Q13" s="19">
        <v>7.9674226747744895E-2</v>
      </c>
      <c r="R13" s="19">
        <v>3.4390610558248297E-2</v>
      </c>
      <c r="S13" s="19">
        <v>6.5415266095111002E-2</v>
      </c>
      <c r="T13" s="19">
        <v>2.8179300405085601E-2</v>
      </c>
      <c r="U13" s="19">
        <v>3.9866280260230397E-2</v>
      </c>
      <c r="V13" s="19">
        <v>3.03653878380785E-2</v>
      </c>
      <c r="W13" s="19">
        <v>2.8940388830745199E-2</v>
      </c>
      <c r="X13" s="19">
        <v>2.6295625063650099E-2</v>
      </c>
      <c r="Y13" s="19">
        <v>2.79723658874808E-2</v>
      </c>
      <c r="Z13" s="19">
        <v>3.3216165141512197E-2</v>
      </c>
      <c r="AA13" s="19">
        <v>1.8229828309752099E-2</v>
      </c>
      <c r="AB13" s="19">
        <v>3.73448944034191E-2</v>
      </c>
      <c r="AC13" s="19">
        <v>5.3904865315685398E-2</v>
      </c>
      <c r="AD13" s="19">
        <v>0</v>
      </c>
      <c r="AE13" s="19">
        <v>6.9971822809188802E-2</v>
      </c>
      <c r="AF13" s="19"/>
      <c r="AG13" s="19">
        <v>2.94410143633453E-2</v>
      </c>
      <c r="AH13" s="19">
        <v>2.4498685463643501E-2</v>
      </c>
      <c r="AI13" s="19">
        <v>3.9333337861420896E-3</v>
      </c>
      <c r="AJ13" s="19">
        <v>2.3162714053488801E-2</v>
      </c>
      <c r="AK13" s="19">
        <v>2.4064514262937198E-2</v>
      </c>
      <c r="AL13" s="19">
        <v>7.0603136652490003E-2</v>
      </c>
      <c r="AM13" s="19"/>
      <c r="AN13" s="19">
        <v>2.3128193940419699E-2</v>
      </c>
      <c r="AO13" s="19">
        <v>3.91255645126578E-2</v>
      </c>
      <c r="AP13" s="19">
        <v>2.1135792453886301E-2</v>
      </c>
      <c r="AQ13" s="19"/>
      <c r="AR13" s="19">
        <v>1.86414606817282E-2</v>
      </c>
      <c r="AS13" s="19">
        <v>2.2826540362431098E-2</v>
      </c>
      <c r="AT13" s="19">
        <v>2.9429634194794899E-2</v>
      </c>
      <c r="AU13" s="19"/>
      <c r="AV13" s="19">
        <v>3.5587560176302498E-2</v>
      </c>
      <c r="AW13" s="19">
        <v>1.8487502582916301E-2</v>
      </c>
      <c r="AX13" s="19">
        <v>3.0546865936019199E-2</v>
      </c>
      <c r="AY13" s="19"/>
      <c r="AZ13" s="19">
        <v>2.42456360028806E-2</v>
      </c>
      <c r="BA13" s="19">
        <v>6.1813670931505103E-2</v>
      </c>
    </row>
    <row r="14" spans="2:53" x14ac:dyDescent="0.35">
      <c r="B14" s="16"/>
    </row>
    <row r="15" spans="2:53" x14ac:dyDescent="0.35">
      <c r="B15" t="s">
        <v>87</v>
      </c>
    </row>
    <row r="16" spans="2:53" x14ac:dyDescent="0.35">
      <c r="B16" t="s">
        <v>88</v>
      </c>
    </row>
    <row r="18" spans="2:2" x14ac:dyDescent="0.35">
      <c r="B18" s="8" t="str">
        <f>HYPERLINK("#'Contents'!A1", "Return to Contents")</f>
        <v>Return to Contents</v>
      </c>
    </row>
  </sheetData>
  <mergeCells count="10">
    <mergeCell ref="AN5:AP5"/>
    <mergeCell ref="AR5:AT5"/>
    <mergeCell ref="AV5:AX5"/>
    <mergeCell ref="AZ5:BA5"/>
    <mergeCell ref="D2:AT2"/>
    <mergeCell ref="D5:E5"/>
    <mergeCell ref="G5:L5"/>
    <mergeCell ref="N5:O5"/>
    <mergeCell ref="Q5:AE5"/>
    <mergeCell ref="AG5:AL5"/>
  </mergeCells>
  <pageMargins left="0.7" right="0.7" top="0.75" bottom="0.75" header="0.3" footer="0.3"/>
  <pageSetup paperSize="9" orientation="portrait" horizontalDpi="300" verticalDpi="300"/>
  <drawing r:id="rId1"/>
</worksheet>
</file>

<file path=xl/worksheets/sheet6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400-000000000000}">
  <dimension ref="B2:BA18"/>
  <sheetViews>
    <sheetView showGridLines="0" workbookViewId="0">
      <pane xSplit="2" topLeftCell="S1" activePane="topRight" state="frozen"/>
      <selection activeCell="B19" sqref="B19"/>
      <selection pane="topRight" activeCell="X11" sqref="X11"/>
    </sheetView>
  </sheetViews>
  <sheetFormatPr defaultColWidth="11.54296875" defaultRowHeight="14.5" x14ac:dyDescent="0.35"/>
  <cols>
    <col min="2" max="2" width="25.6328125" customWidth="1"/>
    <col min="3" max="5" width="10.6328125" customWidth="1"/>
    <col min="6" max="6" width="2.1796875" customWidth="1"/>
    <col min="7" max="12" width="10.6328125" customWidth="1"/>
    <col min="13" max="13" width="2.1796875" customWidth="1"/>
    <col min="14" max="15" width="10.6328125" customWidth="1"/>
    <col min="16" max="16" width="2.1796875" customWidth="1"/>
    <col min="17" max="31" width="10.6328125" customWidth="1"/>
    <col min="32" max="32" width="2.1796875" customWidth="1"/>
    <col min="33" max="38" width="10.6328125" customWidth="1"/>
    <col min="39" max="39" width="2.1796875" customWidth="1"/>
    <col min="40" max="42" width="10.6328125" customWidth="1"/>
    <col min="43" max="43" width="2.1796875" customWidth="1"/>
    <col min="44" max="46" width="10.6328125" customWidth="1"/>
    <col min="47" max="47" width="2.1796875" customWidth="1"/>
    <col min="48" max="50" width="10.6328125" customWidth="1"/>
    <col min="51" max="51" width="2.1796875" customWidth="1"/>
    <col min="52" max="53" width="10.6328125" customWidth="1"/>
    <col min="54" max="54" width="2.1796875" customWidth="1"/>
  </cols>
  <sheetData>
    <row r="2" spans="2:53" ht="40" customHeight="1" x14ac:dyDescent="0.35">
      <c r="D2" s="28" t="s">
        <v>276</v>
      </c>
      <c r="E2" s="24"/>
      <c r="F2" s="24"/>
      <c r="G2" s="24"/>
      <c r="H2" s="24"/>
      <c r="I2" s="24"/>
      <c r="J2" s="24"/>
      <c r="K2" s="24"/>
      <c r="L2" s="24"/>
      <c r="M2" s="24"/>
      <c r="N2" s="24"/>
      <c r="O2" s="24"/>
      <c r="P2" s="24"/>
      <c r="Q2" s="24"/>
      <c r="R2" s="24"/>
      <c r="S2" s="24"/>
      <c r="T2" s="24"/>
      <c r="U2" s="24"/>
      <c r="V2" s="24"/>
      <c r="W2" s="24"/>
      <c r="X2" s="24"/>
      <c r="Y2" s="24"/>
      <c r="Z2" s="24"/>
      <c r="AA2" s="24"/>
      <c r="AB2" s="24"/>
      <c r="AC2" s="24"/>
      <c r="AD2" s="24"/>
      <c r="AE2" s="24"/>
      <c r="AF2" s="24"/>
      <c r="AG2" s="24"/>
      <c r="AH2" s="24"/>
      <c r="AI2" s="24"/>
      <c r="AJ2" s="24"/>
      <c r="AK2" s="24"/>
      <c r="AL2" s="24"/>
      <c r="AM2" s="24"/>
      <c r="AN2" s="24"/>
      <c r="AO2" s="24"/>
      <c r="AP2" s="24"/>
      <c r="AQ2" s="24"/>
      <c r="AR2" s="24"/>
      <c r="AS2" s="24"/>
      <c r="AT2" s="24"/>
    </row>
    <row r="5" spans="2:53" ht="30" customHeight="1" x14ac:dyDescent="0.35">
      <c r="B5" s="15"/>
      <c r="C5" s="15"/>
      <c r="D5" s="27" t="s">
        <v>56</v>
      </c>
      <c r="E5" s="27"/>
      <c r="F5" s="15"/>
      <c r="G5" s="27" t="s">
        <v>57</v>
      </c>
      <c r="H5" s="27"/>
      <c r="I5" s="27"/>
      <c r="J5" s="27"/>
      <c r="K5" s="27"/>
      <c r="L5" s="27"/>
      <c r="M5" s="15"/>
      <c r="N5" s="27" t="s">
        <v>58</v>
      </c>
      <c r="O5" s="27"/>
      <c r="P5" s="15"/>
      <c r="Q5" s="27" t="s">
        <v>59</v>
      </c>
      <c r="R5" s="27"/>
      <c r="S5" s="27"/>
      <c r="T5" s="27"/>
      <c r="U5" s="27"/>
      <c r="V5" s="27"/>
      <c r="W5" s="27"/>
      <c r="X5" s="27"/>
      <c r="Y5" s="27"/>
      <c r="Z5" s="27"/>
      <c r="AA5" s="27"/>
      <c r="AB5" s="27"/>
      <c r="AC5" s="27"/>
      <c r="AD5" s="27"/>
      <c r="AE5" s="27"/>
      <c r="AF5" s="15"/>
      <c r="AG5" s="27" t="s">
        <v>60</v>
      </c>
      <c r="AH5" s="27"/>
      <c r="AI5" s="27"/>
      <c r="AJ5" s="27"/>
      <c r="AK5" s="27"/>
      <c r="AL5" s="27"/>
      <c r="AM5" s="15"/>
      <c r="AN5" s="27" t="s">
        <v>61</v>
      </c>
      <c r="AO5" s="27"/>
      <c r="AP5" s="27"/>
      <c r="AQ5" s="15"/>
      <c r="AR5" s="27" t="s">
        <v>62</v>
      </c>
      <c r="AS5" s="27"/>
      <c r="AT5" s="27"/>
      <c r="AU5" s="15"/>
      <c r="AV5" s="27" t="s">
        <v>63</v>
      </c>
      <c r="AW5" s="27"/>
      <c r="AX5" s="27"/>
      <c r="AY5" s="15"/>
      <c r="AZ5" s="27" t="s">
        <v>64</v>
      </c>
      <c r="BA5" s="27"/>
    </row>
    <row r="6" spans="2:53" ht="33" customHeight="1" x14ac:dyDescent="0.35">
      <c r="B6" t="s">
        <v>13</v>
      </c>
      <c r="C6" s="9" t="s">
        <v>14</v>
      </c>
      <c r="D6" s="12" t="s">
        <v>15</v>
      </c>
      <c r="E6" s="12" t="s">
        <v>16</v>
      </c>
      <c r="G6" s="12" t="s">
        <v>19</v>
      </c>
      <c r="H6" s="12" t="s">
        <v>20</v>
      </c>
      <c r="I6" s="12" t="s">
        <v>21</v>
      </c>
      <c r="J6" s="12" t="s">
        <v>22</v>
      </c>
      <c r="K6" s="12" t="s">
        <v>23</v>
      </c>
      <c r="L6" s="12" t="s">
        <v>24</v>
      </c>
      <c r="N6" s="12" t="s">
        <v>25</v>
      </c>
      <c r="O6" s="12" t="s">
        <v>26</v>
      </c>
      <c r="Q6" s="12" t="s">
        <v>27</v>
      </c>
      <c r="R6" s="12" t="s">
        <v>28</v>
      </c>
      <c r="S6" s="12" t="s">
        <v>29</v>
      </c>
      <c r="T6" s="12" t="s">
        <v>30</v>
      </c>
      <c r="U6" s="12" t="s">
        <v>31</v>
      </c>
      <c r="V6" s="12" t="s">
        <v>32</v>
      </c>
      <c r="W6" s="12" t="s">
        <v>33</v>
      </c>
      <c r="X6" s="12" t="s">
        <v>34</v>
      </c>
      <c r="Y6" s="12" t="s">
        <v>35</v>
      </c>
      <c r="Z6" s="12" t="s">
        <v>36</v>
      </c>
      <c r="AA6" s="12" t="s">
        <v>37</v>
      </c>
      <c r="AB6" s="12" t="s">
        <v>38</v>
      </c>
      <c r="AC6" s="12" t="s">
        <v>39</v>
      </c>
      <c r="AD6" s="12" t="s">
        <v>40</v>
      </c>
      <c r="AE6" s="12" t="s">
        <v>41</v>
      </c>
      <c r="AG6" s="12" t="s">
        <v>42</v>
      </c>
      <c r="AH6" s="12" t="s">
        <v>43</v>
      </c>
      <c r="AI6" s="12" t="s">
        <v>44</v>
      </c>
      <c r="AJ6" s="12" t="s">
        <v>45</v>
      </c>
      <c r="AK6" s="12" t="s">
        <v>46</v>
      </c>
      <c r="AL6" s="12" t="s">
        <v>47</v>
      </c>
      <c r="AN6" s="12" t="s">
        <v>48</v>
      </c>
      <c r="AO6" s="12" t="s">
        <v>49</v>
      </c>
      <c r="AP6" s="12" t="s">
        <v>50</v>
      </c>
      <c r="AR6" s="12" t="s">
        <v>51</v>
      </c>
      <c r="AS6" s="12" t="s">
        <v>52</v>
      </c>
      <c r="AT6" s="12" t="s">
        <v>53</v>
      </c>
      <c r="AV6" s="12" t="s">
        <v>51</v>
      </c>
      <c r="AW6" s="12" t="s">
        <v>52</v>
      </c>
      <c r="AX6" s="12" t="s">
        <v>53</v>
      </c>
      <c r="AZ6" s="12" t="s">
        <v>54</v>
      </c>
      <c r="BA6" s="12" t="s">
        <v>55</v>
      </c>
    </row>
    <row r="7" spans="2:53" ht="30" customHeight="1" x14ac:dyDescent="0.35">
      <c r="B7" s="10" t="s">
        <v>17</v>
      </c>
      <c r="C7" s="10">
        <v>2053</v>
      </c>
      <c r="D7" s="10">
        <v>938</v>
      </c>
      <c r="E7" s="10">
        <v>1112</v>
      </c>
      <c r="F7" s="10"/>
      <c r="G7" s="10">
        <v>192</v>
      </c>
      <c r="H7" s="10">
        <v>236</v>
      </c>
      <c r="I7" s="10">
        <v>325</v>
      </c>
      <c r="J7" s="10">
        <v>380</v>
      </c>
      <c r="K7" s="10">
        <v>348</v>
      </c>
      <c r="L7" s="10">
        <v>572</v>
      </c>
      <c r="M7" s="10"/>
      <c r="N7" s="10">
        <v>1161</v>
      </c>
      <c r="O7" s="10">
        <v>892</v>
      </c>
      <c r="P7" s="10"/>
      <c r="Q7" s="10">
        <v>175</v>
      </c>
      <c r="R7" s="10">
        <v>152</v>
      </c>
      <c r="S7" s="10">
        <v>180</v>
      </c>
      <c r="T7" s="10">
        <v>273</v>
      </c>
      <c r="U7" s="10">
        <v>217</v>
      </c>
      <c r="V7" s="10">
        <v>227</v>
      </c>
      <c r="W7" s="10">
        <v>175</v>
      </c>
      <c r="X7" s="10">
        <v>143</v>
      </c>
      <c r="Y7" s="10">
        <v>108</v>
      </c>
      <c r="Z7" s="10">
        <v>153</v>
      </c>
      <c r="AA7" s="10">
        <v>79</v>
      </c>
      <c r="AB7" s="10">
        <v>54</v>
      </c>
      <c r="AC7" s="10">
        <v>25</v>
      </c>
      <c r="AD7" s="10">
        <v>17</v>
      </c>
      <c r="AE7" s="10">
        <v>34</v>
      </c>
      <c r="AF7" s="10"/>
      <c r="AG7" s="10">
        <v>204</v>
      </c>
      <c r="AH7" s="10">
        <v>344</v>
      </c>
      <c r="AI7" s="10">
        <v>158</v>
      </c>
      <c r="AJ7" s="10">
        <v>186</v>
      </c>
      <c r="AK7" s="10">
        <v>197</v>
      </c>
      <c r="AL7" s="10">
        <v>511</v>
      </c>
      <c r="AM7" s="10"/>
      <c r="AN7" s="10">
        <v>571</v>
      </c>
      <c r="AO7" s="10">
        <v>447</v>
      </c>
      <c r="AP7" s="10">
        <v>778</v>
      </c>
      <c r="AQ7" s="10"/>
      <c r="AR7" s="10">
        <v>150</v>
      </c>
      <c r="AS7" s="10">
        <v>698</v>
      </c>
      <c r="AT7" s="10">
        <v>1093</v>
      </c>
      <c r="AU7" s="10"/>
      <c r="AV7" s="10">
        <v>166</v>
      </c>
      <c r="AW7" s="10">
        <v>999</v>
      </c>
      <c r="AX7" s="10">
        <v>770</v>
      </c>
      <c r="AY7" s="10"/>
      <c r="AZ7" s="10">
        <v>1177</v>
      </c>
      <c r="BA7" s="10">
        <v>876</v>
      </c>
    </row>
    <row r="8" spans="2:53" ht="30" customHeight="1" x14ac:dyDescent="0.35">
      <c r="B8" s="11" t="s">
        <v>18</v>
      </c>
      <c r="C8" s="11">
        <v>2053</v>
      </c>
      <c r="D8" s="11">
        <v>974</v>
      </c>
      <c r="E8" s="11">
        <v>1075</v>
      </c>
      <c r="F8" s="11"/>
      <c r="G8" s="11">
        <v>212</v>
      </c>
      <c r="H8" s="11">
        <v>302</v>
      </c>
      <c r="I8" s="11">
        <v>326</v>
      </c>
      <c r="J8" s="11">
        <v>348</v>
      </c>
      <c r="K8" s="11">
        <v>329</v>
      </c>
      <c r="L8" s="11">
        <v>535</v>
      </c>
      <c r="M8" s="11"/>
      <c r="N8" s="11">
        <v>815</v>
      </c>
      <c r="O8" s="11">
        <v>1238</v>
      </c>
      <c r="P8" s="11"/>
      <c r="Q8" s="11">
        <v>198</v>
      </c>
      <c r="R8" s="11">
        <v>168</v>
      </c>
      <c r="S8" s="11">
        <v>195</v>
      </c>
      <c r="T8" s="11">
        <v>305</v>
      </c>
      <c r="U8" s="11">
        <v>213</v>
      </c>
      <c r="V8" s="11">
        <v>216</v>
      </c>
      <c r="W8" s="11">
        <v>164</v>
      </c>
      <c r="X8" s="11">
        <v>141</v>
      </c>
      <c r="Y8" s="11">
        <v>99</v>
      </c>
      <c r="Z8" s="11">
        <v>138</v>
      </c>
      <c r="AA8" s="11">
        <v>69</v>
      </c>
      <c r="AB8" s="11">
        <v>45</v>
      </c>
      <c r="AC8" s="11">
        <v>22</v>
      </c>
      <c r="AD8" s="11">
        <v>15</v>
      </c>
      <c r="AE8" s="11">
        <v>27</v>
      </c>
      <c r="AF8" s="11"/>
      <c r="AG8" s="11">
        <v>192</v>
      </c>
      <c r="AH8" s="11">
        <v>330</v>
      </c>
      <c r="AI8" s="11">
        <v>179</v>
      </c>
      <c r="AJ8" s="11">
        <v>173</v>
      </c>
      <c r="AK8" s="11">
        <v>196</v>
      </c>
      <c r="AL8" s="11">
        <v>533</v>
      </c>
      <c r="AM8" s="11"/>
      <c r="AN8" s="11">
        <v>569</v>
      </c>
      <c r="AO8" s="11">
        <v>467</v>
      </c>
      <c r="AP8" s="11">
        <v>751</v>
      </c>
      <c r="AQ8" s="11"/>
      <c r="AR8" s="11">
        <v>162</v>
      </c>
      <c r="AS8" s="11">
        <v>689</v>
      </c>
      <c r="AT8" s="11">
        <v>1078</v>
      </c>
      <c r="AU8" s="11"/>
      <c r="AV8" s="11">
        <v>182</v>
      </c>
      <c r="AW8" s="11">
        <v>976</v>
      </c>
      <c r="AX8" s="11">
        <v>765</v>
      </c>
      <c r="AY8" s="11"/>
      <c r="AZ8" s="11">
        <v>1171</v>
      </c>
      <c r="BA8" s="11">
        <v>882</v>
      </c>
    </row>
    <row r="9" spans="2:53" x14ac:dyDescent="0.35">
      <c r="B9" s="18" t="s">
        <v>271</v>
      </c>
      <c r="C9" s="17">
        <v>0.17581594649714199</v>
      </c>
      <c r="D9" s="17">
        <v>0.15696531209070499</v>
      </c>
      <c r="E9" s="17">
        <v>0.19352262446855301</v>
      </c>
      <c r="F9" s="17"/>
      <c r="G9" s="17">
        <v>0.20940259217502799</v>
      </c>
      <c r="H9" s="17">
        <v>0.27484837227761699</v>
      </c>
      <c r="I9" s="17">
        <v>0.200681374425975</v>
      </c>
      <c r="J9" s="17">
        <v>0.19166407288487999</v>
      </c>
      <c r="K9" s="17">
        <v>0.14538311395508899</v>
      </c>
      <c r="L9" s="17">
        <v>9.98831545739014E-2</v>
      </c>
      <c r="M9" s="17"/>
      <c r="N9" s="17">
        <v>0.166157977471763</v>
      </c>
      <c r="O9" s="17">
        <v>0.18217397949865799</v>
      </c>
      <c r="P9" s="17"/>
      <c r="Q9" s="17">
        <v>0.27285412944281701</v>
      </c>
      <c r="R9" s="17">
        <v>0.26726031657074101</v>
      </c>
      <c r="S9" s="17">
        <v>0.119397378223738</v>
      </c>
      <c r="T9" s="17">
        <v>0.19876346412117599</v>
      </c>
      <c r="U9" s="17">
        <v>0.17780456429146199</v>
      </c>
      <c r="V9" s="17">
        <v>0.16245905593030099</v>
      </c>
      <c r="W9" s="17">
        <v>0.15628243902803499</v>
      </c>
      <c r="X9" s="17">
        <v>0.110310656594017</v>
      </c>
      <c r="Y9" s="17">
        <v>0.16771861018248699</v>
      </c>
      <c r="Z9" s="17">
        <v>0.16077319567472001</v>
      </c>
      <c r="AA9" s="17">
        <v>9.9661053944789593E-2</v>
      </c>
      <c r="AB9" s="17">
        <v>9.4603000713096297E-2</v>
      </c>
      <c r="AC9" s="17">
        <v>0.20220874182666501</v>
      </c>
      <c r="AD9" s="17">
        <v>0.26289453327121398</v>
      </c>
      <c r="AE9" s="17">
        <v>0.12098576641099799</v>
      </c>
      <c r="AF9" s="17"/>
      <c r="AG9" s="17">
        <v>0.17403160253741601</v>
      </c>
      <c r="AH9" s="17">
        <v>9.5832096856642998E-2</v>
      </c>
      <c r="AI9" s="17">
        <v>0.33270280999930901</v>
      </c>
      <c r="AJ9" s="17">
        <v>0.220001834865413</v>
      </c>
      <c r="AK9" s="17">
        <v>0.14124873049172501</v>
      </c>
      <c r="AL9" s="17">
        <v>0.17450879401706801</v>
      </c>
      <c r="AM9" s="17"/>
      <c r="AN9" s="17">
        <v>0.229695156367731</v>
      </c>
      <c r="AO9" s="17">
        <v>0.19193821903024499</v>
      </c>
      <c r="AP9" s="17">
        <v>0.12850909386126699</v>
      </c>
      <c r="AQ9" s="17"/>
      <c r="AR9" s="17">
        <v>0.27977806986582399</v>
      </c>
      <c r="AS9" s="17">
        <v>0.161056251715361</v>
      </c>
      <c r="AT9" s="17">
        <v>0.176676664390785</v>
      </c>
      <c r="AU9" s="17"/>
      <c r="AV9" s="17">
        <v>0.30231429217115202</v>
      </c>
      <c r="AW9" s="17">
        <v>0.150467348207421</v>
      </c>
      <c r="AX9" s="17">
        <v>0.18144163171455199</v>
      </c>
      <c r="AY9" s="17"/>
      <c r="AZ9" s="17">
        <v>0.19445330480547099</v>
      </c>
      <c r="BA9" s="17">
        <v>0.15108656671371201</v>
      </c>
    </row>
    <row r="10" spans="2:53" x14ac:dyDescent="0.35">
      <c r="B10" s="18" t="s">
        <v>272</v>
      </c>
      <c r="C10" s="17">
        <v>0.34385316841376501</v>
      </c>
      <c r="D10" s="17">
        <v>0.35224283737539602</v>
      </c>
      <c r="E10" s="17">
        <v>0.33533086832759901</v>
      </c>
      <c r="F10" s="17"/>
      <c r="G10" s="17">
        <v>0.34586391640677699</v>
      </c>
      <c r="H10" s="17">
        <v>0.30979878360044699</v>
      </c>
      <c r="I10" s="17">
        <v>0.367101990993699</v>
      </c>
      <c r="J10" s="17">
        <v>0.27448365440846501</v>
      </c>
      <c r="K10" s="17">
        <v>0.32444874754612602</v>
      </c>
      <c r="L10" s="17">
        <v>0.40524547782701398</v>
      </c>
      <c r="M10" s="17"/>
      <c r="N10" s="17">
        <v>0.36246561738688399</v>
      </c>
      <c r="O10" s="17">
        <v>0.33160022325529998</v>
      </c>
      <c r="P10" s="17"/>
      <c r="Q10" s="17">
        <v>0.31048804399770102</v>
      </c>
      <c r="R10" s="17">
        <v>0.330116928981249</v>
      </c>
      <c r="S10" s="17">
        <v>0.37947845819061499</v>
      </c>
      <c r="T10" s="17">
        <v>0.32747469995310702</v>
      </c>
      <c r="U10" s="17">
        <v>0.39568664221762001</v>
      </c>
      <c r="V10" s="17">
        <v>0.29354231235130401</v>
      </c>
      <c r="W10" s="17">
        <v>0.38790175599655702</v>
      </c>
      <c r="X10" s="17">
        <v>0.34724897707538199</v>
      </c>
      <c r="Y10" s="17">
        <v>0.41781461813898102</v>
      </c>
      <c r="Z10" s="17">
        <v>0.30780784470012001</v>
      </c>
      <c r="AA10" s="17">
        <v>0.28178565659544402</v>
      </c>
      <c r="AB10" s="17">
        <v>0.35979459121124002</v>
      </c>
      <c r="AC10" s="17">
        <v>0.34819992726084797</v>
      </c>
      <c r="AD10" s="17">
        <v>0.38989282043590001</v>
      </c>
      <c r="AE10" s="17">
        <v>0.39322630441710998</v>
      </c>
      <c r="AF10" s="17"/>
      <c r="AG10" s="17">
        <v>0.448103376106333</v>
      </c>
      <c r="AH10" s="17">
        <v>0.194937072781937</v>
      </c>
      <c r="AI10" s="17">
        <v>0.402453209445712</v>
      </c>
      <c r="AJ10" s="17">
        <v>0.51536395822112502</v>
      </c>
      <c r="AK10" s="17">
        <v>0.350257425291296</v>
      </c>
      <c r="AL10" s="17">
        <v>0.31328137594282102</v>
      </c>
      <c r="AM10" s="17"/>
      <c r="AN10" s="17">
        <v>0.457501559780853</v>
      </c>
      <c r="AO10" s="17">
        <v>0.34716527850895401</v>
      </c>
      <c r="AP10" s="17">
        <v>0.29163154491467203</v>
      </c>
      <c r="AQ10" s="17"/>
      <c r="AR10" s="17">
        <v>0.38822041173795702</v>
      </c>
      <c r="AS10" s="17">
        <v>0.43353814762137</v>
      </c>
      <c r="AT10" s="17">
        <v>0.28477098660566103</v>
      </c>
      <c r="AU10" s="17"/>
      <c r="AV10" s="17">
        <v>0.35495925230555803</v>
      </c>
      <c r="AW10" s="17">
        <v>0.39919823423371797</v>
      </c>
      <c r="AX10" s="17">
        <v>0.28865237731931898</v>
      </c>
      <c r="AY10" s="17"/>
      <c r="AZ10" s="17">
        <v>0.374542059465438</v>
      </c>
      <c r="BA10" s="17">
        <v>0.30313295316684402</v>
      </c>
    </row>
    <row r="11" spans="2:53" x14ac:dyDescent="0.35">
      <c r="B11" s="18" t="s">
        <v>273</v>
      </c>
      <c r="C11" s="17">
        <v>0.220730056499859</v>
      </c>
      <c r="D11" s="17">
        <v>0.22548319273470399</v>
      </c>
      <c r="E11" s="17">
        <v>0.21721320771166799</v>
      </c>
      <c r="F11" s="17"/>
      <c r="G11" s="17">
        <v>0.28912383141241399</v>
      </c>
      <c r="H11" s="17">
        <v>0.17937867746541999</v>
      </c>
      <c r="I11" s="17">
        <v>0.17338543184970601</v>
      </c>
      <c r="J11" s="17">
        <v>0.235184745764072</v>
      </c>
      <c r="K11" s="17">
        <v>0.24664550042222799</v>
      </c>
      <c r="L11" s="17">
        <v>0.22040987629781</v>
      </c>
      <c r="M11" s="17"/>
      <c r="N11" s="17">
        <v>0.21964531339330001</v>
      </c>
      <c r="O11" s="17">
        <v>0.221444164450667</v>
      </c>
      <c r="P11" s="17"/>
      <c r="Q11" s="17">
        <v>0.207971633642524</v>
      </c>
      <c r="R11" s="17">
        <v>0.19189595311548499</v>
      </c>
      <c r="S11" s="17">
        <v>0.19558292219853901</v>
      </c>
      <c r="T11" s="17">
        <v>0.19239256626009599</v>
      </c>
      <c r="U11" s="17">
        <v>0.17186945164834699</v>
      </c>
      <c r="V11" s="17">
        <v>0.28395320079703901</v>
      </c>
      <c r="W11" s="17">
        <v>0.217909276896605</v>
      </c>
      <c r="X11" s="17">
        <v>0.26590337814014098</v>
      </c>
      <c r="Y11" s="17">
        <v>0.245059801625129</v>
      </c>
      <c r="Z11" s="17">
        <v>0.23514729151180699</v>
      </c>
      <c r="AA11" s="17">
        <v>0.31065021143351701</v>
      </c>
      <c r="AB11" s="17">
        <v>0.240618885006401</v>
      </c>
      <c r="AC11" s="17">
        <v>0.23153598646530801</v>
      </c>
      <c r="AD11" s="17">
        <v>0.26716147953550201</v>
      </c>
      <c r="AE11" s="17">
        <v>0.195747378210298</v>
      </c>
      <c r="AF11" s="17"/>
      <c r="AG11" s="17">
        <v>0.21577823199674001</v>
      </c>
      <c r="AH11" s="17">
        <v>0.25101393026007401</v>
      </c>
      <c r="AI11" s="17">
        <v>0.171094180171418</v>
      </c>
      <c r="AJ11" s="17">
        <v>0.17171445397799201</v>
      </c>
      <c r="AK11" s="17">
        <v>0.23300808828512501</v>
      </c>
      <c r="AL11" s="17">
        <v>0.24065166853762801</v>
      </c>
      <c r="AM11" s="17"/>
      <c r="AN11" s="17">
        <v>0.191576375466573</v>
      </c>
      <c r="AO11" s="17">
        <v>0.26486344531870798</v>
      </c>
      <c r="AP11" s="17">
        <v>0.23457184624949001</v>
      </c>
      <c r="AQ11" s="17"/>
      <c r="AR11" s="17">
        <v>0.22799671291370199</v>
      </c>
      <c r="AS11" s="17">
        <v>0.247030921064881</v>
      </c>
      <c r="AT11" s="17">
        <v>0.215595360503369</v>
      </c>
      <c r="AU11" s="17"/>
      <c r="AV11" s="17">
        <v>0.209598674543539</v>
      </c>
      <c r="AW11" s="17">
        <v>0.24063536605310701</v>
      </c>
      <c r="AX11" s="17">
        <v>0.21174330994938101</v>
      </c>
      <c r="AY11" s="17"/>
      <c r="AZ11" s="17">
        <v>0.22687790398550101</v>
      </c>
      <c r="BA11" s="17">
        <v>0.21257265281593199</v>
      </c>
    </row>
    <row r="12" spans="2:53" x14ac:dyDescent="0.35">
      <c r="B12" s="18" t="s">
        <v>274</v>
      </c>
      <c r="C12" s="17">
        <v>0.161030530493807</v>
      </c>
      <c r="D12" s="17">
        <v>0.19280328473311201</v>
      </c>
      <c r="E12" s="17">
        <v>0.131396670110976</v>
      </c>
      <c r="F12" s="17"/>
      <c r="G12" s="17">
        <v>9.6347433072231203E-2</v>
      </c>
      <c r="H12" s="17">
        <v>0.163870859079669</v>
      </c>
      <c r="I12" s="17">
        <v>0.197488789037254</v>
      </c>
      <c r="J12" s="17">
        <v>0.18983092144224001</v>
      </c>
      <c r="K12" s="17">
        <v>0.176445492242046</v>
      </c>
      <c r="L12" s="17">
        <v>0.134646200364654</v>
      </c>
      <c r="M12" s="17"/>
      <c r="N12" s="17">
        <v>0.17099152846017701</v>
      </c>
      <c r="O12" s="17">
        <v>0.15447300751648199</v>
      </c>
      <c r="P12" s="17"/>
      <c r="Q12" s="17">
        <v>6.5067858530276607E-2</v>
      </c>
      <c r="R12" s="17">
        <v>0.14691383207404499</v>
      </c>
      <c r="S12" s="17">
        <v>0.17806624347744601</v>
      </c>
      <c r="T12" s="17">
        <v>0.19156611761984901</v>
      </c>
      <c r="U12" s="17">
        <v>0.15160557330715599</v>
      </c>
      <c r="V12" s="17">
        <v>0.135044172241477</v>
      </c>
      <c r="W12" s="17">
        <v>0.159478237962806</v>
      </c>
      <c r="X12" s="17">
        <v>0.19939143172260301</v>
      </c>
      <c r="Y12" s="17">
        <v>0.14690183114769101</v>
      </c>
      <c r="Z12" s="17">
        <v>0.202265872883367</v>
      </c>
      <c r="AA12" s="17">
        <v>0.250863939401889</v>
      </c>
      <c r="AB12" s="17">
        <v>0.23748740924202</v>
      </c>
      <c r="AC12" s="17">
        <v>0.16108923560979799</v>
      </c>
      <c r="AD12" s="17">
        <v>8.0051166757384495E-2</v>
      </c>
      <c r="AE12" s="17">
        <v>0.16706929017134001</v>
      </c>
      <c r="AF12" s="17"/>
      <c r="AG12" s="17">
        <v>7.6173107585629798E-2</v>
      </c>
      <c r="AH12" s="17">
        <v>0.38410116913574699</v>
      </c>
      <c r="AI12" s="17">
        <v>6.4631993091504497E-2</v>
      </c>
      <c r="AJ12" s="17">
        <v>5.5689489443133698E-2</v>
      </c>
      <c r="AK12" s="17">
        <v>0.162236577257311</v>
      </c>
      <c r="AL12" s="17">
        <v>0.147259424697815</v>
      </c>
      <c r="AM12" s="17"/>
      <c r="AN12" s="17">
        <v>6.2671196618042893E-2</v>
      </c>
      <c r="AO12" s="17">
        <v>0.10296251112686999</v>
      </c>
      <c r="AP12" s="17">
        <v>0.27732695847903799</v>
      </c>
      <c r="AQ12" s="17"/>
      <c r="AR12" s="17">
        <v>8.4477061773098897E-2</v>
      </c>
      <c r="AS12" s="17">
        <v>8.1875007705861202E-2</v>
      </c>
      <c r="AT12" s="17">
        <v>0.23389177592284199</v>
      </c>
      <c r="AU12" s="17"/>
      <c r="AV12" s="17">
        <v>9.8916502298067893E-2</v>
      </c>
      <c r="AW12" s="17">
        <v>0.13659054009559199</v>
      </c>
      <c r="AX12" s="17">
        <v>0.21856378707768501</v>
      </c>
      <c r="AY12" s="17"/>
      <c r="AZ12" s="17">
        <v>0.13147666854603501</v>
      </c>
      <c r="BA12" s="17">
        <v>0.20024470795837199</v>
      </c>
    </row>
    <row r="13" spans="2:53" x14ac:dyDescent="0.35">
      <c r="B13" s="18" t="s">
        <v>130</v>
      </c>
      <c r="C13" s="19">
        <v>9.8570298095426806E-2</v>
      </c>
      <c r="D13" s="19">
        <v>7.2505373066082596E-2</v>
      </c>
      <c r="E13" s="19">
        <v>0.12253662938120401</v>
      </c>
      <c r="F13" s="19"/>
      <c r="G13" s="19">
        <v>5.9262226933549898E-2</v>
      </c>
      <c r="H13" s="19">
        <v>7.2103307576846604E-2</v>
      </c>
      <c r="I13" s="19">
        <v>6.1342413693365801E-2</v>
      </c>
      <c r="J13" s="19">
        <v>0.10883660550034401</v>
      </c>
      <c r="K13" s="19">
        <v>0.107077145834512</v>
      </c>
      <c r="L13" s="19">
        <v>0.13981529093662001</v>
      </c>
      <c r="M13" s="19"/>
      <c r="N13" s="19">
        <v>8.0739563287875904E-2</v>
      </c>
      <c r="O13" s="19">
        <v>0.110308625278893</v>
      </c>
      <c r="P13" s="19"/>
      <c r="Q13" s="19">
        <v>0.14361833438668101</v>
      </c>
      <c r="R13" s="19">
        <v>6.3812969258479998E-2</v>
      </c>
      <c r="S13" s="19">
        <v>0.12747499790966199</v>
      </c>
      <c r="T13" s="19">
        <v>8.9803152045772897E-2</v>
      </c>
      <c r="U13" s="19">
        <v>0.103033768535416</v>
      </c>
      <c r="V13" s="19">
        <v>0.12500125867987899</v>
      </c>
      <c r="W13" s="19">
        <v>7.8428290115996696E-2</v>
      </c>
      <c r="X13" s="19">
        <v>7.7145556467857895E-2</v>
      </c>
      <c r="Y13" s="19">
        <v>2.25051389057121E-2</v>
      </c>
      <c r="Z13" s="19">
        <v>9.4005795229984798E-2</v>
      </c>
      <c r="AA13" s="19">
        <v>5.7039138624359699E-2</v>
      </c>
      <c r="AB13" s="19">
        <v>6.7496113827242701E-2</v>
      </c>
      <c r="AC13" s="19">
        <v>5.696610883738E-2</v>
      </c>
      <c r="AD13" s="19">
        <v>0</v>
      </c>
      <c r="AE13" s="19">
        <v>0.122971260790254</v>
      </c>
      <c r="AF13" s="19"/>
      <c r="AG13" s="19">
        <v>8.5913681773881201E-2</v>
      </c>
      <c r="AH13" s="19">
        <v>7.4115730965598398E-2</v>
      </c>
      <c r="AI13" s="19">
        <v>2.9117807292056399E-2</v>
      </c>
      <c r="AJ13" s="19">
        <v>3.7230263492335797E-2</v>
      </c>
      <c r="AK13" s="19">
        <v>0.113249178674543</v>
      </c>
      <c r="AL13" s="19">
        <v>0.12429873680466801</v>
      </c>
      <c r="AM13" s="19"/>
      <c r="AN13" s="19">
        <v>5.85557117668003E-2</v>
      </c>
      <c r="AO13" s="19">
        <v>9.3070546015222702E-2</v>
      </c>
      <c r="AP13" s="19">
        <v>6.7960556495532898E-2</v>
      </c>
      <c r="AQ13" s="19"/>
      <c r="AR13" s="19">
        <v>1.9527743709418399E-2</v>
      </c>
      <c r="AS13" s="19">
        <v>7.6499671892526294E-2</v>
      </c>
      <c r="AT13" s="19">
        <v>8.9065212577341998E-2</v>
      </c>
      <c r="AU13" s="19"/>
      <c r="AV13" s="19">
        <v>3.4211278681683097E-2</v>
      </c>
      <c r="AW13" s="19">
        <v>7.3108511410161503E-2</v>
      </c>
      <c r="AX13" s="19">
        <v>9.9598893939062794E-2</v>
      </c>
      <c r="AY13" s="19"/>
      <c r="AZ13" s="19">
        <v>7.2650063197554293E-2</v>
      </c>
      <c r="BA13" s="19">
        <v>0.13296311934513999</v>
      </c>
    </row>
    <row r="14" spans="2:53" x14ac:dyDescent="0.35">
      <c r="B14" s="16"/>
    </row>
    <row r="15" spans="2:53" x14ac:dyDescent="0.35">
      <c r="B15" t="s">
        <v>87</v>
      </c>
    </row>
    <row r="16" spans="2:53" x14ac:dyDescent="0.35">
      <c r="B16" t="s">
        <v>88</v>
      </c>
    </row>
    <row r="18" spans="2:2" x14ac:dyDescent="0.35">
      <c r="B18" s="8" t="str">
        <f>HYPERLINK("#'Contents'!A1", "Return to Contents")</f>
        <v>Return to Contents</v>
      </c>
    </row>
  </sheetData>
  <mergeCells count="10">
    <mergeCell ref="AN5:AP5"/>
    <mergeCell ref="AR5:AT5"/>
    <mergeCell ref="AV5:AX5"/>
    <mergeCell ref="AZ5:BA5"/>
    <mergeCell ref="D2:AT2"/>
    <mergeCell ref="D5:E5"/>
    <mergeCell ref="G5:L5"/>
    <mergeCell ref="N5:O5"/>
    <mergeCell ref="Q5:AE5"/>
    <mergeCell ref="AG5:AL5"/>
  </mergeCells>
  <pageMargins left="0.7" right="0.7" top="0.75" bottom="0.75" header="0.3" footer="0.3"/>
  <pageSetup paperSize="9" orientation="portrait" horizontalDpi="300" verticalDpi="300"/>
  <drawing r:id="rId1"/>
</worksheet>
</file>

<file path=xl/worksheets/sheet7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500-000000000000}">
  <dimension ref="B2:BA18"/>
  <sheetViews>
    <sheetView showGridLines="0" workbookViewId="0">
      <pane xSplit="2" topLeftCell="AB1" activePane="topRight" state="frozen"/>
      <selection activeCell="B19" sqref="B19"/>
      <selection pane="topRight" activeCell="T8" sqref="T8"/>
    </sheetView>
  </sheetViews>
  <sheetFormatPr defaultColWidth="11.54296875" defaultRowHeight="14.5" x14ac:dyDescent="0.35"/>
  <cols>
    <col min="2" max="2" width="25.6328125" customWidth="1"/>
    <col min="3" max="5" width="10.6328125" customWidth="1"/>
    <col min="6" max="6" width="2.1796875" customWidth="1"/>
    <col min="7" max="12" width="10.6328125" customWidth="1"/>
    <col min="13" max="13" width="2.1796875" customWidth="1"/>
    <col min="14" max="15" width="10.6328125" customWidth="1"/>
    <col min="16" max="16" width="2.1796875" customWidth="1"/>
    <col min="17" max="31" width="10.6328125" customWidth="1"/>
    <col min="32" max="32" width="2.1796875" customWidth="1"/>
    <col min="33" max="38" width="10.6328125" customWidth="1"/>
    <col min="39" max="39" width="2.1796875" customWidth="1"/>
    <col min="40" max="42" width="10.6328125" customWidth="1"/>
    <col min="43" max="43" width="2.1796875" customWidth="1"/>
    <col min="44" max="46" width="10.6328125" customWidth="1"/>
    <col min="47" max="47" width="2.1796875" customWidth="1"/>
    <col min="48" max="50" width="10.6328125" customWidth="1"/>
    <col min="51" max="51" width="2.1796875" customWidth="1"/>
    <col min="52" max="53" width="10.6328125" customWidth="1"/>
    <col min="54" max="54" width="2.1796875" customWidth="1"/>
  </cols>
  <sheetData>
    <row r="2" spans="2:53" ht="40" customHeight="1" x14ac:dyDescent="0.35">
      <c r="D2" s="28" t="s">
        <v>282</v>
      </c>
      <c r="E2" s="24"/>
      <c r="F2" s="24"/>
      <c r="G2" s="24"/>
      <c r="H2" s="24"/>
      <c r="I2" s="24"/>
      <c r="J2" s="24"/>
      <c r="K2" s="24"/>
      <c r="L2" s="24"/>
      <c r="M2" s="24"/>
      <c r="N2" s="24"/>
      <c r="O2" s="24"/>
      <c r="P2" s="24"/>
      <c r="Q2" s="24"/>
      <c r="R2" s="24"/>
      <c r="S2" s="24"/>
      <c r="T2" s="24"/>
      <c r="U2" s="24"/>
      <c r="V2" s="24"/>
      <c r="W2" s="24"/>
      <c r="X2" s="24"/>
      <c r="Y2" s="24"/>
      <c r="Z2" s="24"/>
      <c r="AA2" s="24"/>
      <c r="AB2" s="24"/>
      <c r="AC2" s="24"/>
      <c r="AD2" s="24"/>
      <c r="AE2" s="24"/>
      <c r="AF2" s="24"/>
      <c r="AG2" s="24"/>
      <c r="AH2" s="24"/>
      <c r="AI2" s="24"/>
      <c r="AJ2" s="24"/>
      <c r="AK2" s="24"/>
      <c r="AL2" s="24"/>
      <c r="AM2" s="24"/>
      <c r="AN2" s="24"/>
      <c r="AO2" s="24"/>
      <c r="AP2" s="24"/>
      <c r="AQ2" s="24"/>
      <c r="AR2" s="24"/>
      <c r="AS2" s="24"/>
      <c r="AT2" s="24"/>
    </row>
    <row r="5" spans="2:53" ht="30" customHeight="1" x14ac:dyDescent="0.35">
      <c r="B5" s="15"/>
      <c r="C5" s="15"/>
      <c r="D5" s="27" t="s">
        <v>56</v>
      </c>
      <c r="E5" s="27"/>
      <c r="F5" s="15"/>
      <c r="G5" s="27" t="s">
        <v>57</v>
      </c>
      <c r="H5" s="27"/>
      <c r="I5" s="27"/>
      <c r="J5" s="27"/>
      <c r="K5" s="27"/>
      <c r="L5" s="27"/>
      <c r="M5" s="15"/>
      <c r="N5" s="27" t="s">
        <v>58</v>
      </c>
      <c r="O5" s="27"/>
      <c r="P5" s="15"/>
      <c r="Q5" s="27" t="s">
        <v>59</v>
      </c>
      <c r="R5" s="27"/>
      <c r="S5" s="27"/>
      <c r="T5" s="27"/>
      <c r="U5" s="27"/>
      <c r="V5" s="27"/>
      <c r="W5" s="27"/>
      <c r="X5" s="27"/>
      <c r="Y5" s="27"/>
      <c r="Z5" s="27"/>
      <c r="AA5" s="27"/>
      <c r="AB5" s="27"/>
      <c r="AC5" s="27"/>
      <c r="AD5" s="27"/>
      <c r="AE5" s="27"/>
      <c r="AF5" s="15"/>
      <c r="AG5" s="27" t="s">
        <v>60</v>
      </c>
      <c r="AH5" s="27"/>
      <c r="AI5" s="27"/>
      <c r="AJ5" s="27"/>
      <c r="AK5" s="27"/>
      <c r="AL5" s="27"/>
      <c r="AM5" s="15"/>
      <c r="AN5" s="27" t="s">
        <v>61</v>
      </c>
      <c r="AO5" s="27"/>
      <c r="AP5" s="27"/>
      <c r="AQ5" s="15"/>
      <c r="AR5" s="27" t="s">
        <v>62</v>
      </c>
      <c r="AS5" s="27"/>
      <c r="AT5" s="27"/>
      <c r="AU5" s="15"/>
      <c r="AV5" s="27" t="s">
        <v>63</v>
      </c>
      <c r="AW5" s="27"/>
      <c r="AX5" s="27"/>
      <c r="AY5" s="15"/>
      <c r="AZ5" s="27" t="s">
        <v>64</v>
      </c>
      <c r="BA5" s="27"/>
    </row>
    <row r="6" spans="2:53" ht="33" customHeight="1" x14ac:dyDescent="0.35">
      <c r="B6" t="s">
        <v>13</v>
      </c>
      <c r="C6" s="9" t="s">
        <v>14</v>
      </c>
      <c r="D6" s="12" t="s">
        <v>15</v>
      </c>
      <c r="E6" s="12" t="s">
        <v>16</v>
      </c>
      <c r="G6" s="12" t="s">
        <v>19</v>
      </c>
      <c r="H6" s="12" t="s">
        <v>20</v>
      </c>
      <c r="I6" s="12" t="s">
        <v>21</v>
      </c>
      <c r="J6" s="12" t="s">
        <v>22</v>
      </c>
      <c r="K6" s="12" t="s">
        <v>23</v>
      </c>
      <c r="L6" s="12" t="s">
        <v>24</v>
      </c>
      <c r="N6" s="12" t="s">
        <v>25</v>
      </c>
      <c r="O6" s="12" t="s">
        <v>26</v>
      </c>
      <c r="Q6" s="12" t="s">
        <v>27</v>
      </c>
      <c r="R6" s="12" t="s">
        <v>28</v>
      </c>
      <c r="S6" s="12" t="s">
        <v>29</v>
      </c>
      <c r="T6" s="12" t="s">
        <v>30</v>
      </c>
      <c r="U6" s="12" t="s">
        <v>31</v>
      </c>
      <c r="V6" s="12" t="s">
        <v>32</v>
      </c>
      <c r="W6" s="12" t="s">
        <v>33</v>
      </c>
      <c r="X6" s="12" t="s">
        <v>34</v>
      </c>
      <c r="Y6" s="12" t="s">
        <v>35</v>
      </c>
      <c r="Z6" s="12" t="s">
        <v>36</v>
      </c>
      <c r="AA6" s="12" t="s">
        <v>37</v>
      </c>
      <c r="AB6" s="12" t="s">
        <v>38</v>
      </c>
      <c r="AC6" s="12" t="s">
        <v>39</v>
      </c>
      <c r="AD6" s="12" t="s">
        <v>40</v>
      </c>
      <c r="AE6" s="12" t="s">
        <v>41</v>
      </c>
      <c r="AG6" s="12" t="s">
        <v>42</v>
      </c>
      <c r="AH6" s="12" t="s">
        <v>43</v>
      </c>
      <c r="AI6" s="12" t="s">
        <v>44</v>
      </c>
      <c r="AJ6" s="12" t="s">
        <v>45</v>
      </c>
      <c r="AK6" s="12" t="s">
        <v>46</v>
      </c>
      <c r="AL6" s="12" t="s">
        <v>47</v>
      </c>
      <c r="AN6" s="12" t="s">
        <v>48</v>
      </c>
      <c r="AO6" s="12" t="s">
        <v>49</v>
      </c>
      <c r="AP6" s="12" t="s">
        <v>50</v>
      </c>
      <c r="AR6" s="12" t="s">
        <v>51</v>
      </c>
      <c r="AS6" s="12" t="s">
        <v>52</v>
      </c>
      <c r="AT6" s="12" t="s">
        <v>53</v>
      </c>
      <c r="AV6" s="12" t="s">
        <v>51</v>
      </c>
      <c r="AW6" s="12" t="s">
        <v>52</v>
      </c>
      <c r="AX6" s="12" t="s">
        <v>53</v>
      </c>
      <c r="AZ6" s="12" t="s">
        <v>54</v>
      </c>
      <c r="BA6" s="12" t="s">
        <v>55</v>
      </c>
    </row>
    <row r="7" spans="2:53" ht="30" customHeight="1" x14ac:dyDescent="0.35">
      <c r="B7" s="10" t="s">
        <v>17</v>
      </c>
      <c r="C7" s="10">
        <v>2053</v>
      </c>
      <c r="D7" s="10">
        <v>938</v>
      </c>
      <c r="E7" s="10">
        <v>1112</v>
      </c>
      <c r="F7" s="10"/>
      <c r="G7" s="10">
        <v>192</v>
      </c>
      <c r="H7" s="10">
        <v>236</v>
      </c>
      <c r="I7" s="10">
        <v>325</v>
      </c>
      <c r="J7" s="10">
        <v>380</v>
      </c>
      <c r="K7" s="10">
        <v>348</v>
      </c>
      <c r="L7" s="10">
        <v>572</v>
      </c>
      <c r="M7" s="10"/>
      <c r="N7" s="10">
        <v>1161</v>
      </c>
      <c r="O7" s="10">
        <v>892</v>
      </c>
      <c r="P7" s="10"/>
      <c r="Q7" s="10">
        <v>175</v>
      </c>
      <c r="R7" s="10">
        <v>152</v>
      </c>
      <c r="S7" s="10">
        <v>180</v>
      </c>
      <c r="T7" s="10">
        <v>273</v>
      </c>
      <c r="U7" s="10">
        <v>217</v>
      </c>
      <c r="V7" s="10">
        <v>227</v>
      </c>
      <c r="W7" s="10">
        <v>175</v>
      </c>
      <c r="X7" s="10">
        <v>143</v>
      </c>
      <c r="Y7" s="10">
        <v>108</v>
      </c>
      <c r="Z7" s="10">
        <v>153</v>
      </c>
      <c r="AA7" s="10">
        <v>79</v>
      </c>
      <c r="AB7" s="10">
        <v>54</v>
      </c>
      <c r="AC7" s="10">
        <v>25</v>
      </c>
      <c r="AD7" s="10">
        <v>17</v>
      </c>
      <c r="AE7" s="10">
        <v>34</v>
      </c>
      <c r="AF7" s="10"/>
      <c r="AG7" s="10">
        <v>204</v>
      </c>
      <c r="AH7" s="10">
        <v>344</v>
      </c>
      <c r="AI7" s="10">
        <v>158</v>
      </c>
      <c r="AJ7" s="10">
        <v>186</v>
      </c>
      <c r="AK7" s="10">
        <v>197</v>
      </c>
      <c r="AL7" s="10">
        <v>511</v>
      </c>
      <c r="AM7" s="10"/>
      <c r="AN7" s="10">
        <v>571</v>
      </c>
      <c r="AO7" s="10">
        <v>447</v>
      </c>
      <c r="AP7" s="10">
        <v>778</v>
      </c>
      <c r="AQ7" s="10"/>
      <c r="AR7" s="10">
        <v>150</v>
      </c>
      <c r="AS7" s="10">
        <v>698</v>
      </c>
      <c r="AT7" s="10">
        <v>1093</v>
      </c>
      <c r="AU7" s="10"/>
      <c r="AV7" s="10">
        <v>166</v>
      </c>
      <c r="AW7" s="10">
        <v>999</v>
      </c>
      <c r="AX7" s="10">
        <v>770</v>
      </c>
      <c r="AY7" s="10"/>
      <c r="AZ7" s="10">
        <v>1177</v>
      </c>
      <c r="BA7" s="10">
        <v>876</v>
      </c>
    </row>
    <row r="8" spans="2:53" ht="30" customHeight="1" x14ac:dyDescent="0.35">
      <c r="B8" s="11" t="s">
        <v>18</v>
      </c>
      <c r="C8" s="11">
        <v>2053</v>
      </c>
      <c r="D8" s="11">
        <v>974</v>
      </c>
      <c r="E8" s="11">
        <v>1075</v>
      </c>
      <c r="F8" s="11"/>
      <c r="G8" s="11">
        <v>212</v>
      </c>
      <c r="H8" s="11">
        <v>302</v>
      </c>
      <c r="I8" s="11">
        <v>326</v>
      </c>
      <c r="J8" s="11">
        <v>348</v>
      </c>
      <c r="K8" s="11">
        <v>329</v>
      </c>
      <c r="L8" s="11">
        <v>535</v>
      </c>
      <c r="M8" s="11"/>
      <c r="N8" s="11">
        <v>815</v>
      </c>
      <c r="O8" s="11">
        <v>1238</v>
      </c>
      <c r="P8" s="11"/>
      <c r="Q8" s="11">
        <v>198</v>
      </c>
      <c r="R8" s="11">
        <v>168</v>
      </c>
      <c r="S8" s="11">
        <v>195</v>
      </c>
      <c r="T8" s="11">
        <v>305</v>
      </c>
      <c r="U8" s="11">
        <v>213</v>
      </c>
      <c r="V8" s="11">
        <v>216</v>
      </c>
      <c r="W8" s="11">
        <v>164</v>
      </c>
      <c r="X8" s="11">
        <v>141</v>
      </c>
      <c r="Y8" s="11">
        <v>99</v>
      </c>
      <c r="Z8" s="11">
        <v>138</v>
      </c>
      <c r="AA8" s="11">
        <v>69</v>
      </c>
      <c r="AB8" s="11">
        <v>45</v>
      </c>
      <c r="AC8" s="11">
        <v>22</v>
      </c>
      <c r="AD8" s="11">
        <v>15</v>
      </c>
      <c r="AE8" s="11">
        <v>27</v>
      </c>
      <c r="AF8" s="11"/>
      <c r="AG8" s="11">
        <v>192</v>
      </c>
      <c r="AH8" s="11">
        <v>330</v>
      </c>
      <c r="AI8" s="11">
        <v>179</v>
      </c>
      <c r="AJ8" s="11">
        <v>173</v>
      </c>
      <c r="AK8" s="11">
        <v>196</v>
      </c>
      <c r="AL8" s="11">
        <v>533</v>
      </c>
      <c r="AM8" s="11"/>
      <c r="AN8" s="11">
        <v>569</v>
      </c>
      <c r="AO8" s="11">
        <v>467</v>
      </c>
      <c r="AP8" s="11">
        <v>751</v>
      </c>
      <c r="AQ8" s="11"/>
      <c r="AR8" s="11">
        <v>162</v>
      </c>
      <c r="AS8" s="11">
        <v>689</v>
      </c>
      <c r="AT8" s="11">
        <v>1078</v>
      </c>
      <c r="AU8" s="11"/>
      <c r="AV8" s="11">
        <v>182</v>
      </c>
      <c r="AW8" s="11">
        <v>976</v>
      </c>
      <c r="AX8" s="11">
        <v>765</v>
      </c>
      <c r="AY8" s="11"/>
      <c r="AZ8" s="11">
        <v>1171</v>
      </c>
      <c r="BA8" s="11">
        <v>882</v>
      </c>
    </row>
    <row r="9" spans="2:53" ht="29" x14ac:dyDescent="0.35">
      <c r="B9" s="18" t="s">
        <v>277</v>
      </c>
      <c r="C9" s="17">
        <v>0.214740054862473</v>
      </c>
      <c r="D9" s="17">
        <v>0.20665463482322499</v>
      </c>
      <c r="E9" s="17">
        <v>0.21981952171618799</v>
      </c>
      <c r="F9" s="17"/>
      <c r="G9" s="17">
        <v>0.26755689682420902</v>
      </c>
      <c r="H9" s="17">
        <v>0.25182984820361898</v>
      </c>
      <c r="I9" s="17">
        <v>0.21342600381688401</v>
      </c>
      <c r="J9" s="17">
        <v>0.241477478718992</v>
      </c>
      <c r="K9" s="17">
        <v>0.191761677776742</v>
      </c>
      <c r="L9" s="17">
        <v>0.17040754863909399</v>
      </c>
      <c r="M9" s="17"/>
      <c r="N9" s="17">
        <v>0.199847280667138</v>
      </c>
      <c r="O9" s="17">
        <v>0.22454426417078999</v>
      </c>
      <c r="P9" s="17"/>
      <c r="Q9" s="17">
        <v>0.29455283074842598</v>
      </c>
      <c r="R9" s="17">
        <v>0.30837018190159399</v>
      </c>
      <c r="S9" s="17">
        <v>0.167205808994352</v>
      </c>
      <c r="T9" s="17">
        <v>0.18645213218881501</v>
      </c>
      <c r="U9" s="17">
        <v>0.20308072222026899</v>
      </c>
      <c r="V9" s="17">
        <v>0.213248865531558</v>
      </c>
      <c r="W9" s="17">
        <v>0.20076735974958701</v>
      </c>
      <c r="X9" s="17">
        <v>0.21352384573937599</v>
      </c>
      <c r="Y9" s="17">
        <v>0.20490313869384499</v>
      </c>
      <c r="Z9" s="17">
        <v>0.22093877234284101</v>
      </c>
      <c r="AA9" s="17">
        <v>0.193176540431206</v>
      </c>
      <c r="AB9" s="17">
        <v>0.153138440999528</v>
      </c>
      <c r="AC9" s="17">
        <v>0.22994403108037501</v>
      </c>
      <c r="AD9" s="17">
        <v>0.266956319019512</v>
      </c>
      <c r="AE9" s="17">
        <v>0.14466421248862901</v>
      </c>
      <c r="AF9" s="17"/>
      <c r="AG9" s="17">
        <v>0.166319536827579</v>
      </c>
      <c r="AH9" s="17">
        <v>0.25959890035673</v>
      </c>
      <c r="AI9" s="17">
        <v>0.29050200842757401</v>
      </c>
      <c r="AJ9" s="17">
        <v>0.16714167018385701</v>
      </c>
      <c r="AK9" s="17">
        <v>0.19867130168313399</v>
      </c>
      <c r="AL9" s="17">
        <v>0.178985722702414</v>
      </c>
      <c r="AM9" s="17"/>
      <c r="AN9" s="17">
        <v>0.23584244536291901</v>
      </c>
      <c r="AO9" s="17">
        <v>0.17544863186753201</v>
      </c>
      <c r="AP9" s="17">
        <v>0.235309313734166</v>
      </c>
      <c r="AQ9" s="17"/>
      <c r="AR9" s="17">
        <v>0.25338296649977299</v>
      </c>
      <c r="AS9" s="17">
        <v>0.16375639264553099</v>
      </c>
      <c r="AT9" s="17">
        <v>0.24952604226566699</v>
      </c>
      <c r="AU9" s="17"/>
      <c r="AV9" s="17">
        <v>0.28448448815330701</v>
      </c>
      <c r="AW9" s="17">
        <v>0.18346703362848499</v>
      </c>
      <c r="AX9" s="17">
        <v>0.25370320304430399</v>
      </c>
      <c r="AY9" s="17"/>
      <c r="AZ9" s="17">
        <v>0.224611991950631</v>
      </c>
      <c r="BA9" s="17">
        <v>0.201641262779793</v>
      </c>
    </row>
    <row r="10" spans="2:53" x14ac:dyDescent="0.35">
      <c r="B10" s="18" t="s">
        <v>278</v>
      </c>
      <c r="C10" s="17">
        <v>0.426290612058362</v>
      </c>
      <c r="D10" s="17">
        <v>0.42227765448466897</v>
      </c>
      <c r="E10" s="17">
        <v>0.431450587970031</v>
      </c>
      <c r="F10" s="17"/>
      <c r="G10" s="17">
        <v>0.36900153681139702</v>
      </c>
      <c r="H10" s="17">
        <v>0.38726966422700598</v>
      </c>
      <c r="I10" s="17">
        <v>0.471674349584293</v>
      </c>
      <c r="J10" s="17">
        <v>0.41828073947718403</v>
      </c>
      <c r="K10" s="17">
        <v>0.46074973640743</v>
      </c>
      <c r="L10" s="17">
        <v>0.427421994143308</v>
      </c>
      <c r="M10" s="17"/>
      <c r="N10" s="17">
        <v>0.434460959334032</v>
      </c>
      <c r="O10" s="17">
        <v>0.42091191002731898</v>
      </c>
      <c r="P10" s="17"/>
      <c r="Q10" s="17">
        <v>0.36234437446030698</v>
      </c>
      <c r="R10" s="17">
        <v>0.415979407933113</v>
      </c>
      <c r="S10" s="17">
        <v>0.39328099957644902</v>
      </c>
      <c r="T10" s="17">
        <v>0.46132223131653599</v>
      </c>
      <c r="U10" s="17">
        <v>0.460236924891192</v>
      </c>
      <c r="V10" s="17">
        <v>0.387260817198264</v>
      </c>
      <c r="W10" s="17">
        <v>0.47562722593298401</v>
      </c>
      <c r="X10" s="17">
        <v>0.40370172715504599</v>
      </c>
      <c r="Y10" s="17">
        <v>0.48959094083946902</v>
      </c>
      <c r="Z10" s="17">
        <v>0.47701206034758398</v>
      </c>
      <c r="AA10" s="17">
        <v>0.41664307989916</v>
      </c>
      <c r="AB10" s="17">
        <v>0.35259992804864798</v>
      </c>
      <c r="AC10" s="17">
        <v>0.50818490652709902</v>
      </c>
      <c r="AD10" s="17">
        <v>0.30725883575031199</v>
      </c>
      <c r="AE10" s="17">
        <v>0.422893430542715</v>
      </c>
      <c r="AF10" s="17"/>
      <c r="AG10" s="17">
        <v>0.49902384238278202</v>
      </c>
      <c r="AH10" s="17">
        <v>0.42090762012590899</v>
      </c>
      <c r="AI10" s="17">
        <v>0.44479379532091501</v>
      </c>
      <c r="AJ10" s="17">
        <v>0.47758037492673999</v>
      </c>
      <c r="AK10" s="17">
        <v>0.39913897719899399</v>
      </c>
      <c r="AL10" s="17">
        <v>0.40358389870146799</v>
      </c>
      <c r="AM10" s="17"/>
      <c r="AN10" s="17">
        <v>0.43950945697777699</v>
      </c>
      <c r="AO10" s="17">
        <v>0.44497400663222397</v>
      </c>
      <c r="AP10" s="17">
        <v>0.41297369685056601</v>
      </c>
      <c r="AQ10" s="17"/>
      <c r="AR10" s="17">
        <v>0.44165469628686799</v>
      </c>
      <c r="AS10" s="17">
        <v>0.46965802653098099</v>
      </c>
      <c r="AT10" s="17">
        <v>0.42121256083082698</v>
      </c>
      <c r="AU10" s="17"/>
      <c r="AV10" s="17">
        <v>0.41362531324037199</v>
      </c>
      <c r="AW10" s="17">
        <v>0.46343630833003002</v>
      </c>
      <c r="AX10" s="17">
        <v>0.40191914453814198</v>
      </c>
      <c r="AY10" s="17"/>
      <c r="AZ10" s="17">
        <v>0.45486537023914397</v>
      </c>
      <c r="BA10" s="17">
        <v>0.38837557948872797</v>
      </c>
    </row>
    <row r="11" spans="2:53" ht="29" x14ac:dyDescent="0.35">
      <c r="B11" s="18" t="s">
        <v>279</v>
      </c>
      <c r="C11" s="17">
        <v>0.215707214072412</v>
      </c>
      <c r="D11" s="17">
        <v>0.23491140892961701</v>
      </c>
      <c r="E11" s="17">
        <v>0.19851787022253201</v>
      </c>
      <c r="F11" s="17"/>
      <c r="G11" s="17">
        <v>0.20819630140773801</v>
      </c>
      <c r="H11" s="17">
        <v>0.23577355662892199</v>
      </c>
      <c r="I11" s="17">
        <v>0.20242677748843699</v>
      </c>
      <c r="J11" s="17">
        <v>0.186243060070791</v>
      </c>
      <c r="K11" s="17">
        <v>0.217455442535544</v>
      </c>
      <c r="L11" s="17">
        <v>0.23353527744493</v>
      </c>
      <c r="M11" s="17"/>
      <c r="N11" s="17">
        <v>0.21289801356552701</v>
      </c>
      <c r="O11" s="17">
        <v>0.21755656661058201</v>
      </c>
      <c r="P11" s="17"/>
      <c r="Q11" s="17">
        <v>0.18990910016320001</v>
      </c>
      <c r="R11" s="17">
        <v>0.14997905548636301</v>
      </c>
      <c r="S11" s="17">
        <v>0.28762537178205</v>
      </c>
      <c r="T11" s="17">
        <v>0.228203539886983</v>
      </c>
      <c r="U11" s="17">
        <v>0.197378312151643</v>
      </c>
      <c r="V11" s="17">
        <v>0.22623714427185701</v>
      </c>
      <c r="W11" s="17">
        <v>0.20954080849661799</v>
      </c>
      <c r="X11" s="17">
        <v>0.24138321720793199</v>
      </c>
      <c r="Y11" s="17">
        <v>0.19193735314007901</v>
      </c>
      <c r="Z11" s="17">
        <v>0.15771765996658901</v>
      </c>
      <c r="AA11" s="17">
        <v>0.26148037928200202</v>
      </c>
      <c r="AB11" s="17">
        <v>0.31183668925990898</v>
      </c>
      <c r="AC11" s="17">
        <v>9.4056149205098305E-2</v>
      </c>
      <c r="AD11" s="17">
        <v>0.388968338886307</v>
      </c>
      <c r="AE11" s="17">
        <v>0.18339938950252899</v>
      </c>
      <c r="AF11" s="17"/>
      <c r="AG11" s="17">
        <v>0.226676106188784</v>
      </c>
      <c r="AH11" s="17">
        <v>0.20142091980958199</v>
      </c>
      <c r="AI11" s="17">
        <v>0.16513220082522501</v>
      </c>
      <c r="AJ11" s="17">
        <v>0.231866372314012</v>
      </c>
      <c r="AK11" s="17">
        <v>0.27802853625641599</v>
      </c>
      <c r="AL11" s="17">
        <v>0.24338003157553501</v>
      </c>
      <c r="AM11" s="17"/>
      <c r="AN11" s="17">
        <v>0.20891810378537901</v>
      </c>
      <c r="AO11" s="17">
        <v>0.230964548388956</v>
      </c>
      <c r="AP11" s="17">
        <v>0.228066035306207</v>
      </c>
      <c r="AQ11" s="17"/>
      <c r="AR11" s="17">
        <v>0.23458176535217701</v>
      </c>
      <c r="AS11" s="17">
        <v>0.237188240049715</v>
      </c>
      <c r="AT11" s="17">
        <v>0.20300520374065101</v>
      </c>
      <c r="AU11" s="17"/>
      <c r="AV11" s="17">
        <v>0.21667499554818401</v>
      </c>
      <c r="AW11" s="17">
        <v>0.22411100105637699</v>
      </c>
      <c r="AX11" s="17">
        <v>0.21452558526948801</v>
      </c>
      <c r="AY11" s="17"/>
      <c r="AZ11" s="17">
        <v>0.21858167198412101</v>
      </c>
      <c r="BA11" s="17">
        <v>0.21189317775920999</v>
      </c>
    </row>
    <row r="12" spans="2:53" ht="29" x14ac:dyDescent="0.35">
      <c r="B12" s="18" t="s">
        <v>280</v>
      </c>
      <c r="C12" s="17">
        <v>1.8299988953405E-2</v>
      </c>
      <c r="D12" s="17">
        <v>2.25864023625169E-2</v>
      </c>
      <c r="E12" s="17">
        <v>1.44820976540089E-2</v>
      </c>
      <c r="F12" s="17"/>
      <c r="G12" s="17">
        <v>3.7996228137073901E-2</v>
      </c>
      <c r="H12" s="17">
        <v>3.6485307407198499E-2</v>
      </c>
      <c r="I12" s="17">
        <v>9.7985880674137799E-3</v>
      </c>
      <c r="J12" s="17">
        <v>1.0492667841821899E-2</v>
      </c>
      <c r="K12" s="17">
        <v>8.5683329706017393E-3</v>
      </c>
      <c r="L12" s="17">
        <v>1.64708614691093E-2</v>
      </c>
      <c r="M12" s="17"/>
      <c r="N12" s="17">
        <v>2.6550880034038701E-2</v>
      </c>
      <c r="O12" s="17">
        <v>1.2868263334413099E-2</v>
      </c>
      <c r="P12" s="17"/>
      <c r="Q12" s="17">
        <v>2.5453882945304401E-2</v>
      </c>
      <c r="R12" s="17">
        <v>3.5369237270731199E-2</v>
      </c>
      <c r="S12" s="17">
        <v>2.7862702873830301E-3</v>
      </c>
      <c r="T12" s="17">
        <v>7.16899063626173E-3</v>
      </c>
      <c r="U12" s="17">
        <v>2.6713510325190499E-2</v>
      </c>
      <c r="V12" s="17">
        <v>1.98180183781437E-2</v>
      </c>
      <c r="W12" s="17">
        <v>1.78029140024289E-2</v>
      </c>
      <c r="X12" s="17">
        <v>1.33045341670784E-2</v>
      </c>
      <c r="Y12" s="17">
        <v>0</v>
      </c>
      <c r="Z12" s="17">
        <v>3.3789830853649401E-2</v>
      </c>
      <c r="AA12" s="17">
        <v>9.4598126995094293E-3</v>
      </c>
      <c r="AB12" s="17">
        <v>2.8889267788759901E-2</v>
      </c>
      <c r="AC12" s="17">
        <v>5.2533224813504503E-2</v>
      </c>
      <c r="AD12" s="17">
        <v>0</v>
      </c>
      <c r="AE12" s="17">
        <v>2.2989209004948E-2</v>
      </c>
      <c r="AF12" s="17"/>
      <c r="AG12" s="17">
        <v>9.5750539612443706E-3</v>
      </c>
      <c r="AH12" s="17">
        <v>2.7278055190606099E-2</v>
      </c>
      <c r="AI12" s="17">
        <v>3.4984593711949903E-2</v>
      </c>
      <c r="AJ12" s="17">
        <v>1.1315222219304401E-2</v>
      </c>
      <c r="AK12" s="17">
        <v>1.7787084549819698E-2</v>
      </c>
      <c r="AL12" s="17">
        <v>2.1073663370649601E-2</v>
      </c>
      <c r="AM12" s="17"/>
      <c r="AN12" s="17">
        <v>1.4520103643408999E-2</v>
      </c>
      <c r="AO12" s="17">
        <v>2.2510898931469799E-2</v>
      </c>
      <c r="AP12" s="17">
        <v>2.2744972947386699E-2</v>
      </c>
      <c r="AQ12" s="17"/>
      <c r="AR12" s="17">
        <v>4.1193586896143899E-2</v>
      </c>
      <c r="AS12" s="17">
        <v>1.6599065944655E-2</v>
      </c>
      <c r="AT12" s="17">
        <v>1.3924174554167701E-2</v>
      </c>
      <c r="AU12" s="17"/>
      <c r="AV12" s="17">
        <v>2.9569447642009399E-2</v>
      </c>
      <c r="AW12" s="17">
        <v>2.0934814981652099E-2</v>
      </c>
      <c r="AX12" s="17">
        <v>1.29312719489323E-2</v>
      </c>
      <c r="AY12" s="17"/>
      <c r="AZ12" s="17">
        <v>1.49370476445671E-2</v>
      </c>
      <c r="BA12" s="17">
        <v>2.2762179969954398E-2</v>
      </c>
    </row>
    <row r="13" spans="2:53" x14ac:dyDescent="0.35">
      <c r="B13" s="18" t="s">
        <v>281</v>
      </c>
      <c r="C13" s="19">
        <v>0.124962130053348</v>
      </c>
      <c r="D13" s="19">
        <v>0.113569899399972</v>
      </c>
      <c r="E13" s="19">
        <v>0.13572992243724</v>
      </c>
      <c r="F13" s="19"/>
      <c r="G13" s="19">
        <v>0.117249036819583</v>
      </c>
      <c r="H13" s="19">
        <v>8.8641623533254596E-2</v>
      </c>
      <c r="I13" s="19">
        <v>0.10267428104297199</v>
      </c>
      <c r="J13" s="19">
        <v>0.14350605389120999</v>
      </c>
      <c r="K13" s="19">
        <v>0.12146481030968199</v>
      </c>
      <c r="L13" s="19">
        <v>0.152164318303558</v>
      </c>
      <c r="M13" s="19"/>
      <c r="N13" s="19">
        <v>0.12624286639926399</v>
      </c>
      <c r="O13" s="19">
        <v>0.12411899585689599</v>
      </c>
      <c r="P13" s="19"/>
      <c r="Q13" s="19">
        <v>0.12773981168276299</v>
      </c>
      <c r="R13" s="19">
        <v>9.0302117408198504E-2</v>
      </c>
      <c r="S13" s="19">
        <v>0.14910154935976599</v>
      </c>
      <c r="T13" s="19">
        <v>0.116853105971405</v>
      </c>
      <c r="U13" s="19">
        <v>0.112590530411705</v>
      </c>
      <c r="V13" s="19">
        <v>0.15343515462017601</v>
      </c>
      <c r="W13" s="19">
        <v>9.6261691818382303E-2</v>
      </c>
      <c r="X13" s="19">
        <v>0.12808667573056701</v>
      </c>
      <c r="Y13" s="19">
        <v>0.113568567326608</v>
      </c>
      <c r="Z13" s="19">
        <v>0.11054167648933701</v>
      </c>
      <c r="AA13" s="19">
        <v>0.119240187688123</v>
      </c>
      <c r="AB13" s="19">
        <v>0.15353567390315601</v>
      </c>
      <c r="AC13" s="19">
        <v>0.115281688373923</v>
      </c>
      <c r="AD13" s="19">
        <v>3.6816506343868301E-2</v>
      </c>
      <c r="AE13" s="19">
        <v>0.22605375846117901</v>
      </c>
      <c r="AF13" s="19"/>
      <c r="AG13" s="19">
        <v>9.8405460639610295E-2</v>
      </c>
      <c r="AH13" s="19">
        <v>9.0794504517172706E-2</v>
      </c>
      <c r="AI13" s="19">
        <v>6.4587401714335496E-2</v>
      </c>
      <c r="AJ13" s="19">
        <v>0.112096360356087</v>
      </c>
      <c r="AK13" s="19">
        <v>0.10637410031163699</v>
      </c>
      <c r="AL13" s="19">
        <v>0.152976683649933</v>
      </c>
      <c r="AM13" s="19"/>
      <c r="AN13" s="19">
        <v>0.10120989023051601</v>
      </c>
      <c r="AO13" s="19">
        <v>0.126101914179818</v>
      </c>
      <c r="AP13" s="19">
        <v>0.100905981161674</v>
      </c>
      <c r="AQ13" s="19"/>
      <c r="AR13" s="19">
        <v>2.9186984965037601E-2</v>
      </c>
      <c r="AS13" s="19">
        <v>0.112798274829117</v>
      </c>
      <c r="AT13" s="19">
        <v>0.11233201860868799</v>
      </c>
      <c r="AU13" s="19"/>
      <c r="AV13" s="19">
        <v>5.5645755416126902E-2</v>
      </c>
      <c r="AW13" s="19">
        <v>0.10805084200345599</v>
      </c>
      <c r="AX13" s="19">
        <v>0.11692079519913399</v>
      </c>
      <c r="AY13" s="19"/>
      <c r="AZ13" s="19">
        <v>8.7003918181536605E-2</v>
      </c>
      <c r="BA13" s="19">
        <v>0.17532780000231499</v>
      </c>
    </row>
    <row r="14" spans="2:53" x14ac:dyDescent="0.35">
      <c r="B14" s="16"/>
    </row>
    <row r="15" spans="2:53" x14ac:dyDescent="0.35">
      <c r="B15" t="s">
        <v>87</v>
      </c>
    </row>
    <row r="16" spans="2:53" x14ac:dyDescent="0.35">
      <c r="B16" t="s">
        <v>88</v>
      </c>
    </row>
    <row r="18" spans="2:2" x14ac:dyDescent="0.35">
      <c r="B18" s="8" t="str">
        <f>HYPERLINK("#'Contents'!A1", "Return to Contents")</f>
        <v>Return to Contents</v>
      </c>
    </row>
  </sheetData>
  <mergeCells count="10">
    <mergeCell ref="AN5:AP5"/>
    <mergeCell ref="AR5:AT5"/>
    <mergeCell ref="AV5:AX5"/>
    <mergeCell ref="AZ5:BA5"/>
    <mergeCell ref="D2:AT2"/>
    <mergeCell ref="D5:E5"/>
    <mergeCell ref="G5:L5"/>
    <mergeCell ref="N5:O5"/>
    <mergeCell ref="Q5:AE5"/>
    <mergeCell ref="AG5:AL5"/>
  </mergeCells>
  <pageMargins left="0.7" right="0.7" top="0.75" bottom="0.75" header="0.3" footer="0.3"/>
  <pageSetup paperSize="9" orientation="portrait" horizontalDpi="300" verticalDpi="300"/>
  <drawing r:id="rId1"/>
</worksheet>
</file>

<file path=xl/worksheets/sheet7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600-000000000000}">
  <dimension ref="B2:BA18"/>
  <sheetViews>
    <sheetView showGridLines="0" workbookViewId="0">
      <pane xSplit="2" topLeftCell="C1" activePane="topRight" state="frozen"/>
      <selection activeCell="B19" sqref="B19"/>
      <selection pane="topRight" activeCell="AB9" sqref="AB9"/>
    </sheetView>
  </sheetViews>
  <sheetFormatPr defaultColWidth="11.54296875" defaultRowHeight="14.5" x14ac:dyDescent="0.35"/>
  <cols>
    <col min="2" max="2" width="25.6328125" customWidth="1"/>
    <col min="3" max="5" width="10.6328125" customWidth="1"/>
    <col min="6" max="6" width="2.1796875" customWidth="1"/>
    <col min="7" max="12" width="10.6328125" customWidth="1"/>
    <col min="13" max="13" width="2.1796875" customWidth="1"/>
    <col min="14" max="15" width="10.6328125" customWidth="1"/>
    <col min="16" max="16" width="2.1796875" customWidth="1"/>
    <col min="17" max="31" width="10.6328125" customWidth="1"/>
    <col min="32" max="32" width="2.1796875" customWidth="1"/>
    <col min="33" max="38" width="10.6328125" customWidth="1"/>
    <col min="39" max="39" width="2.1796875" customWidth="1"/>
    <col min="40" max="42" width="10.6328125" customWidth="1"/>
    <col min="43" max="43" width="2.1796875" customWidth="1"/>
    <col min="44" max="46" width="10.6328125" customWidth="1"/>
    <col min="47" max="47" width="2.1796875" customWidth="1"/>
    <col min="48" max="50" width="10.6328125" customWidth="1"/>
    <col min="51" max="51" width="2.1796875" customWidth="1"/>
    <col min="52" max="53" width="10.6328125" customWidth="1"/>
    <col min="54" max="54" width="2.1796875" customWidth="1"/>
  </cols>
  <sheetData>
    <row r="2" spans="2:53" ht="40" customHeight="1" x14ac:dyDescent="0.35">
      <c r="D2" s="28" t="s">
        <v>287</v>
      </c>
      <c r="E2" s="24"/>
      <c r="F2" s="24"/>
      <c r="G2" s="24"/>
      <c r="H2" s="24"/>
      <c r="I2" s="24"/>
      <c r="J2" s="24"/>
      <c r="K2" s="24"/>
      <c r="L2" s="24"/>
      <c r="M2" s="24"/>
      <c r="N2" s="24"/>
      <c r="O2" s="24"/>
      <c r="P2" s="24"/>
      <c r="Q2" s="24"/>
      <c r="R2" s="24"/>
      <c r="S2" s="24"/>
      <c r="T2" s="24"/>
      <c r="U2" s="24"/>
      <c r="V2" s="24"/>
      <c r="W2" s="24"/>
      <c r="X2" s="24"/>
      <c r="Y2" s="24"/>
      <c r="Z2" s="24"/>
      <c r="AA2" s="24"/>
      <c r="AB2" s="24"/>
      <c r="AC2" s="24"/>
      <c r="AD2" s="24"/>
      <c r="AE2" s="24"/>
      <c r="AF2" s="24"/>
      <c r="AG2" s="24"/>
      <c r="AH2" s="24"/>
      <c r="AI2" s="24"/>
      <c r="AJ2" s="24"/>
      <c r="AK2" s="24"/>
      <c r="AL2" s="24"/>
      <c r="AM2" s="24"/>
      <c r="AN2" s="24"/>
      <c r="AO2" s="24"/>
      <c r="AP2" s="24"/>
      <c r="AQ2" s="24"/>
      <c r="AR2" s="24"/>
      <c r="AS2" s="24"/>
      <c r="AT2" s="24"/>
    </row>
    <row r="5" spans="2:53" ht="30" customHeight="1" x14ac:dyDescent="0.35">
      <c r="B5" s="15"/>
      <c r="C5" s="15"/>
      <c r="D5" s="27" t="s">
        <v>56</v>
      </c>
      <c r="E5" s="27"/>
      <c r="F5" s="15"/>
      <c r="G5" s="27" t="s">
        <v>57</v>
      </c>
      <c r="H5" s="27"/>
      <c r="I5" s="27"/>
      <c r="J5" s="27"/>
      <c r="K5" s="27"/>
      <c r="L5" s="27"/>
      <c r="M5" s="15"/>
      <c r="N5" s="27" t="s">
        <v>58</v>
      </c>
      <c r="O5" s="27"/>
      <c r="P5" s="15"/>
      <c r="Q5" s="27" t="s">
        <v>59</v>
      </c>
      <c r="R5" s="27"/>
      <c r="S5" s="27"/>
      <c r="T5" s="27"/>
      <c r="U5" s="27"/>
      <c r="V5" s="27"/>
      <c r="W5" s="27"/>
      <c r="X5" s="27"/>
      <c r="Y5" s="27"/>
      <c r="Z5" s="27"/>
      <c r="AA5" s="27"/>
      <c r="AB5" s="27"/>
      <c r="AC5" s="27"/>
      <c r="AD5" s="27"/>
      <c r="AE5" s="27"/>
      <c r="AF5" s="15"/>
      <c r="AG5" s="27" t="s">
        <v>60</v>
      </c>
      <c r="AH5" s="27"/>
      <c r="AI5" s="27"/>
      <c r="AJ5" s="27"/>
      <c r="AK5" s="27"/>
      <c r="AL5" s="27"/>
      <c r="AM5" s="15"/>
      <c r="AN5" s="27" t="s">
        <v>61</v>
      </c>
      <c r="AO5" s="27"/>
      <c r="AP5" s="27"/>
      <c r="AQ5" s="15"/>
      <c r="AR5" s="27" t="s">
        <v>62</v>
      </c>
      <c r="AS5" s="27"/>
      <c r="AT5" s="27"/>
      <c r="AU5" s="15"/>
      <c r="AV5" s="27" t="s">
        <v>63</v>
      </c>
      <c r="AW5" s="27"/>
      <c r="AX5" s="27"/>
      <c r="AY5" s="15"/>
      <c r="AZ5" s="27" t="s">
        <v>64</v>
      </c>
      <c r="BA5" s="27"/>
    </row>
    <row r="6" spans="2:53" ht="33" customHeight="1" x14ac:dyDescent="0.35">
      <c r="B6" t="s">
        <v>13</v>
      </c>
      <c r="C6" s="9" t="s">
        <v>14</v>
      </c>
      <c r="D6" s="12" t="s">
        <v>15</v>
      </c>
      <c r="E6" s="12" t="s">
        <v>16</v>
      </c>
      <c r="G6" s="12" t="s">
        <v>19</v>
      </c>
      <c r="H6" s="12" t="s">
        <v>20</v>
      </c>
      <c r="I6" s="12" t="s">
        <v>21</v>
      </c>
      <c r="J6" s="12" t="s">
        <v>22</v>
      </c>
      <c r="K6" s="12" t="s">
        <v>23</v>
      </c>
      <c r="L6" s="12" t="s">
        <v>24</v>
      </c>
      <c r="N6" s="12" t="s">
        <v>25</v>
      </c>
      <c r="O6" s="12" t="s">
        <v>26</v>
      </c>
      <c r="Q6" s="12" t="s">
        <v>27</v>
      </c>
      <c r="R6" s="12" t="s">
        <v>28</v>
      </c>
      <c r="S6" s="12" t="s">
        <v>29</v>
      </c>
      <c r="T6" s="12" t="s">
        <v>30</v>
      </c>
      <c r="U6" s="12" t="s">
        <v>31</v>
      </c>
      <c r="V6" s="12" t="s">
        <v>32</v>
      </c>
      <c r="W6" s="12" t="s">
        <v>33</v>
      </c>
      <c r="X6" s="12" t="s">
        <v>34</v>
      </c>
      <c r="Y6" s="12" t="s">
        <v>35</v>
      </c>
      <c r="Z6" s="12" t="s">
        <v>36</v>
      </c>
      <c r="AA6" s="12" t="s">
        <v>37</v>
      </c>
      <c r="AB6" s="12" t="s">
        <v>38</v>
      </c>
      <c r="AC6" s="12" t="s">
        <v>39</v>
      </c>
      <c r="AD6" s="12" t="s">
        <v>40</v>
      </c>
      <c r="AE6" s="12" t="s">
        <v>41</v>
      </c>
      <c r="AG6" s="12" t="s">
        <v>42</v>
      </c>
      <c r="AH6" s="12" t="s">
        <v>43</v>
      </c>
      <c r="AI6" s="12" t="s">
        <v>44</v>
      </c>
      <c r="AJ6" s="12" t="s">
        <v>45</v>
      </c>
      <c r="AK6" s="12" t="s">
        <v>46</v>
      </c>
      <c r="AL6" s="12" t="s">
        <v>47</v>
      </c>
      <c r="AN6" s="12" t="s">
        <v>48</v>
      </c>
      <c r="AO6" s="12" t="s">
        <v>49</v>
      </c>
      <c r="AP6" s="12" t="s">
        <v>50</v>
      </c>
      <c r="AR6" s="12" t="s">
        <v>51</v>
      </c>
      <c r="AS6" s="12" t="s">
        <v>52</v>
      </c>
      <c r="AT6" s="12" t="s">
        <v>53</v>
      </c>
      <c r="AV6" s="12" t="s">
        <v>51</v>
      </c>
      <c r="AW6" s="12" t="s">
        <v>52</v>
      </c>
      <c r="AX6" s="12" t="s">
        <v>53</v>
      </c>
      <c r="AZ6" s="12" t="s">
        <v>54</v>
      </c>
      <c r="BA6" s="12" t="s">
        <v>55</v>
      </c>
    </row>
    <row r="7" spans="2:53" ht="30" customHeight="1" x14ac:dyDescent="0.35">
      <c r="B7" s="10" t="s">
        <v>17</v>
      </c>
      <c r="C7" s="10">
        <v>2053</v>
      </c>
      <c r="D7" s="10">
        <v>938</v>
      </c>
      <c r="E7" s="10">
        <v>1112</v>
      </c>
      <c r="F7" s="10"/>
      <c r="G7" s="10">
        <v>192</v>
      </c>
      <c r="H7" s="10">
        <v>236</v>
      </c>
      <c r="I7" s="10">
        <v>325</v>
      </c>
      <c r="J7" s="10">
        <v>380</v>
      </c>
      <c r="K7" s="10">
        <v>348</v>
      </c>
      <c r="L7" s="10">
        <v>572</v>
      </c>
      <c r="M7" s="10"/>
      <c r="N7" s="10">
        <v>1161</v>
      </c>
      <c r="O7" s="10">
        <v>892</v>
      </c>
      <c r="P7" s="10"/>
      <c r="Q7" s="10">
        <v>175</v>
      </c>
      <c r="R7" s="10">
        <v>152</v>
      </c>
      <c r="S7" s="10">
        <v>180</v>
      </c>
      <c r="T7" s="10">
        <v>273</v>
      </c>
      <c r="U7" s="10">
        <v>217</v>
      </c>
      <c r="V7" s="10">
        <v>227</v>
      </c>
      <c r="W7" s="10">
        <v>175</v>
      </c>
      <c r="X7" s="10">
        <v>143</v>
      </c>
      <c r="Y7" s="10">
        <v>108</v>
      </c>
      <c r="Z7" s="10">
        <v>153</v>
      </c>
      <c r="AA7" s="10">
        <v>79</v>
      </c>
      <c r="AB7" s="10">
        <v>54</v>
      </c>
      <c r="AC7" s="10">
        <v>25</v>
      </c>
      <c r="AD7" s="10">
        <v>17</v>
      </c>
      <c r="AE7" s="10">
        <v>34</v>
      </c>
      <c r="AF7" s="10"/>
      <c r="AG7" s="10">
        <v>204</v>
      </c>
      <c r="AH7" s="10">
        <v>344</v>
      </c>
      <c r="AI7" s="10">
        <v>158</v>
      </c>
      <c r="AJ7" s="10">
        <v>186</v>
      </c>
      <c r="AK7" s="10">
        <v>197</v>
      </c>
      <c r="AL7" s="10">
        <v>511</v>
      </c>
      <c r="AM7" s="10"/>
      <c r="AN7" s="10">
        <v>571</v>
      </c>
      <c r="AO7" s="10">
        <v>447</v>
      </c>
      <c r="AP7" s="10">
        <v>778</v>
      </c>
      <c r="AQ7" s="10"/>
      <c r="AR7" s="10">
        <v>150</v>
      </c>
      <c r="AS7" s="10">
        <v>698</v>
      </c>
      <c r="AT7" s="10">
        <v>1093</v>
      </c>
      <c r="AU7" s="10"/>
      <c r="AV7" s="10">
        <v>166</v>
      </c>
      <c r="AW7" s="10">
        <v>999</v>
      </c>
      <c r="AX7" s="10">
        <v>770</v>
      </c>
      <c r="AY7" s="10"/>
      <c r="AZ7" s="10">
        <v>1177</v>
      </c>
      <c r="BA7" s="10">
        <v>876</v>
      </c>
    </row>
    <row r="8" spans="2:53" ht="30" customHeight="1" x14ac:dyDescent="0.35">
      <c r="B8" s="11" t="s">
        <v>18</v>
      </c>
      <c r="C8" s="11">
        <v>2053</v>
      </c>
      <c r="D8" s="11">
        <v>974</v>
      </c>
      <c r="E8" s="11">
        <v>1075</v>
      </c>
      <c r="F8" s="11"/>
      <c r="G8" s="11">
        <v>212</v>
      </c>
      <c r="H8" s="11">
        <v>302</v>
      </c>
      <c r="I8" s="11">
        <v>326</v>
      </c>
      <c r="J8" s="11">
        <v>348</v>
      </c>
      <c r="K8" s="11">
        <v>329</v>
      </c>
      <c r="L8" s="11">
        <v>535</v>
      </c>
      <c r="M8" s="11"/>
      <c r="N8" s="11">
        <v>815</v>
      </c>
      <c r="O8" s="11">
        <v>1238</v>
      </c>
      <c r="P8" s="11"/>
      <c r="Q8" s="11">
        <v>198</v>
      </c>
      <c r="R8" s="11">
        <v>168</v>
      </c>
      <c r="S8" s="11">
        <v>195</v>
      </c>
      <c r="T8" s="11">
        <v>305</v>
      </c>
      <c r="U8" s="11">
        <v>213</v>
      </c>
      <c r="V8" s="11">
        <v>216</v>
      </c>
      <c r="W8" s="11">
        <v>164</v>
      </c>
      <c r="X8" s="11">
        <v>141</v>
      </c>
      <c r="Y8" s="11">
        <v>99</v>
      </c>
      <c r="Z8" s="11">
        <v>138</v>
      </c>
      <c r="AA8" s="11">
        <v>69</v>
      </c>
      <c r="AB8" s="11">
        <v>45</v>
      </c>
      <c r="AC8" s="11">
        <v>22</v>
      </c>
      <c r="AD8" s="11">
        <v>15</v>
      </c>
      <c r="AE8" s="11">
        <v>27</v>
      </c>
      <c r="AF8" s="11"/>
      <c r="AG8" s="11">
        <v>192</v>
      </c>
      <c r="AH8" s="11">
        <v>330</v>
      </c>
      <c r="AI8" s="11">
        <v>179</v>
      </c>
      <c r="AJ8" s="11">
        <v>173</v>
      </c>
      <c r="AK8" s="11">
        <v>196</v>
      </c>
      <c r="AL8" s="11">
        <v>533</v>
      </c>
      <c r="AM8" s="11"/>
      <c r="AN8" s="11">
        <v>569</v>
      </c>
      <c r="AO8" s="11">
        <v>467</v>
      </c>
      <c r="AP8" s="11">
        <v>751</v>
      </c>
      <c r="AQ8" s="11"/>
      <c r="AR8" s="11">
        <v>162</v>
      </c>
      <c r="AS8" s="11">
        <v>689</v>
      </c>
      <c r="AT8" s="11">
        <v>1078</v>
      </c>
      <c r="AU8" s="11"/>
      <c r="AV8" s="11">
        <v>182</v>
      </c>
      <c r="AW8" s="11">
        <v>976</v>
      </c>
      <c r="AX8" s="11">
        <v>765</v>
      </c>
      <c r="AY8" s="11"/>
      <c r="AZ8" s="11">
        <v>1171</v>
      </c>
      <c r="BA8" s="11">
        <v>882</v>
      </c>
    </row>
    <row r="9" spans="2:53" ht="29" x14ac:dyDescent="0.35">
      <c r="B9" s="18" t="s">
        <v>283</v>
      </c>
      <c r="C9" s="17">
        <v>0.217755830066763</v>
      </c>
      <c r="D9" s="17">
        <v>0.20545203837963799</v>
      </c>
      <c r="E9" s="17">
        <v>0.22753011870906301</v>
      </c>
      <c r="F9" s="17"/>
      <c r="G9" s="17">
        <v>0.24254454628907701</v>
      </c>
      <c r="H9" s="17">
        <v>0.25298375518430199</v>
      </c>
      <c r="I9" s="17">
        <v>0.250665532731352</v>
      </c>
      <c r="J9" s="17">
        <v>0.23309829181956199</v>
      </c>
      <c r="K9" s="17">
        <v>0.18919400538176301</v>
      </c>
      <c r="L9" s="17">
        <v>0.17561972056655401</v>
      </c>
      <c r="M9" s="17"/>
      <c r="N9" s="17">
        <v>0.2191940893066</v>
      </c>
      <c r="O9" s="17">
        <v>0.216808995417823</v>
      </c>
      <c r="P9" s="17"/>
      <c r="Q9" s="17">
        <v>0.273115153074587</v>
      </c>
      <c r="R9" s="17">
        <v>0.30309102579284602</v>
      </c>
      <c r="S9" s="17">
        <v>0.17095922973448299</v>
      </c>
      <c r="T9" s="17">
        <v>0.24172337187321499</v>
      </c>
      <c r="U9" s="17">
        <v>0.17828166786706701</v>
      </c>
      <c r="V9" s="17">
        <v>0.24391725067841</v>
      </c>
      <c r="W9" s="17">
        <v>0.207874573288096</v>
      </c>
      <c r="X9" s="17">
        <v>0.21304363949289101</v>
      </c>
      <c r="Y9" s="17">
        <v>0.196670724469132</v>
      </c>
      <c r="Z9" s="17">
        <v>0.17498466867291601</v>
      </c>
      <c r="AA9" s="17">
        <v>0.16465837906358399</v>
      </c>
      <c r="AB9" s="17">
        <v>0.121679570715506</v>
      </c>
      <c r="AC9" s="17">
        <v>0.15094959175147199</v>
      </c>
      <c r="AD9" s="17">
        <v>0.23455852881077799</v>
      </c>
      <c r="AE9" s="17">
        <v>0.186818729585427</v>
      </c>
      <c r="AF9" s="17"/>
      <c r="AG9" s="17">
        <v>0.22688643661317501</v>
      </c>
      <c r="AH9" s="17">
        <v>0.16257822124556601</v>
      </c>
      <c r="AI9" s="17">
        <v>0.34769688604138899</v>
      </c>
      <c r="AJ9" s="17">
        <v>0.22298538954067701</v>
      </c>
      <c r="AK9" s="17">
        <v>0.12774090850387201</v>
      </c>
      <c r="AL9" s="17">
        <v>0.21940670942061299</v>
      </c>
      <c r="AM9" s="17"/>
      <c r="AN9" s="17">
        <v>0.28750235390954698</v>
      </c>
      <c r="AO9" s="17">
        <v>0.216085881099287</v>
      </c>
      <c r="AP9" s="17">
        <v>0.15889904864480101</v>
      </c>
      <c r="AQ9" s="17"/>
      <c r="AR9" s="17">
        <v>0.237420061836188</v>
      </c>
      <c r="AS9" s="17">
        <v>0.18601454317296401</v>
      </c>
      <c r="AT9" s="17">
        <v>0.24141096595414999</v>
      </c>
      <c r="AU9" s="17"/>
      <c r="AV9" s="17">
        <v>0.26594983525337201</v>
      </c>
      <c r="AW9" s="17">
        <v>0.204097925548617</v>
      </c>
      <c r="AX9" s="17">
        <v>0.23882498380300399</v>
      </c>
      <c r="AY9" s="17"/>
      <c r="AZ9" s="17">
        <v>0.235576750349685</v>
      </c>
      <c r="BA9" s="17">
        <v>0.19410975863991001</v>
      </c>
    </row>
    <row r="10" spans="2:53" ht="29" x14ac:dyDescent="0.35">
      <c r="B10" s="18" t="s">
        <v>284</v>
      </c>
      <c r="C10" s="17">
        <v>0.36684440743235203</v>
      </c>
      <c r="D10" s="17">
        <v>0.33855260277356902</v>
      </c>
      <c r="E10" s="17">
        <v>0.39378753843195302</v>
      </c>
      <c r="F10" s="17"/>
      <c r="G10" s="17">
        <v>0.37733989376890797</v>
      </c>
      <c r="H10" s="17">
        <v>0.40543283326377999</v>
      </c>
      <c r="I10" s="17">
        <v>0.38218513926769299</v>
      </c>
      <c r="J10" s="17">
        <v>0.33999046143029299</v>
      </c>
      <c r="K10" s="17">
        <v>0.36651257898252898</v>
      </c>
      <c r="L10" s="17">
        <v>0.34925137574980297</v>
      </c>
      <c r="M10" s="17"/>
      <c r="N10" s="17">
        <v>0.37001079483999499</v>
      </c>
      <c r="O10" s="17">
        <v>0.36475991165684502</v>
      </c>
      <c r="P10" s="17"/>
      <c r="Q10" s="17">
        <v>0.34117011868485703</v>
      </c>
      <c r="R10" s="17">
        <v>0.332565124985161</v>
      </c>
      <c r="S10" s="17">
        <v>0.40456782312221601</v>
      </c>
      <c r="T10" s="17">
        <v>0.36830466773687698</v>
      </c>
      <c r="U10" s="17">
        <v>0.383127098305724</v>
      </c>
      <c r="V10" s="17">
        <v>0.36830956271500298</v>
      </c>
      <c r="W10" s="17">
        <v>0.33705043430943898</v>
      </c>
      <c r="X10" s="17">
        <v>0.31627867289593398</v>
      </c>
      <c r="Y10" s="17">
        <v>0.40947710667462001</v>
      </c>
      <c r="Z10" s="17">
        <v>0.44997363483896202</v>
      </c>
      <c r="AA10" s="17">
        <v>0.38008775066230999</v>
      </c>
      <c r="AB10" s="17">
        <v>0.33624678464334501</v>
      </c>
      <c r="AC10" s="17">
        <v>0.45302892998357902</v>
      </c>
      <c r="AD10" s="17">
        <v>0.38152800348413302</v>
      </c>
      <c r="AE10" s="17">
        <v>0.28001761539171799</v>
      </c>
      <c r="AF10" s="17"/>
      <c r="AG10" s="17">
        <v>0.48952551192229399</v>
      </c>
      <c r="AH10" s="17">
        <v>0.24946379766818899</v>
      </c>
      <c r="AI10" s="17">
        <v>0.43690398890346499</v>
      </c>
      <c r="AJ10" s="17">
        <v>0.43306779270260098</v>
      </c>
      <c r="AK10" s="17">
        <v>0.39574527705638801</v>
      </c>
      <c r="AL10" s="17">
        <v>0.38478521199532301</v>
      </c>
      <c r="AM10" s="17"/>
      <c r="AN10" s="17">
        <v>0.433651938466734</v>
      </c>
      <c r="AO10" s="17">
        <v>0.40034201093307398</v>
      </c>
      <c r="AP10" s="17">
        <v>0.33420412491436202</v>
      </c>
      <c r="AQ10" s="17"/>
      <c r="AR10" s="17">
        <v>0.42627738030159201</v>
      </c>
      <c r="AS10" s="17">
        <v>0.41202436210773202</v>
      </c>
      <c r="AT10" s="17">
        <v>0.346391973837607</v>
      </c>
      <c r="AU10" s="17"/>
      <c r="AV10" s="17">
        <v>0.44057039495456002</v>
      </c>
      <c r="AW10" s="17">
        <v>0.41094431772329698</v>
      </c>
      <c r="AX10" s="17">
        <v>0.313537339892275</v>
      </c>
      <c r="AY10" s="17"/>
      <c r="AZ10" s="17">
        <v>0.38697030124373699</v>
      </c>
      <c r="BA10" s="17">
        <v>0.34013993229650002</v>
      </c>
    </row>
    <row r="11" spans="2:53" ht="29" x14ac:dyDescent="0.35">
      <c r="B11" s="18" t="s">
        <v>285</v>
      </c>
      <c r="C11" s="17">
        <v>0.24819868292737801</v>
      </c>
      <c r="D11" s="17">
        <v>0.28388069981467701</v>
      </c>
      <c r="E11" s="17">
        <v>0.216759646854914</v>
      </c>
      <c r="F11" s="17"/>
      <c r="G11" s="17">
        <v>0.21384414690402501</v>
      </c>
      <c r="H11" s="17">
        <v>0.207898632057543</v>
      </c>
      <c r="I11" s="17">
        <v>0.205263640648602</v>
      </c>
      <c r="J11" s="17">
        <v>0.23803836754169699</v>
      </c>
      <c r="K11" s="17">
        <v>0.25839342960153799</v>
      </c>
      <c r="L11" s="17">
        <v>0.31102051867533198</v>
      </c>
      <c r="M11" s="17"/>
      <c r="N11" s="17">
        <v>0.27154568563147902</v>
      </c>
      <c r="O11" s="17">
        <v>0.23282888692895601</v>
      </c>
      <c r="P11" s="17"/>
      <c r="Q11" s="17">
        <v>0.170011489573721</v>
      </c>
      <c r="R11" s="17">
        <v>0.225050433122644</v>
      </c>
      <c r="S11" s="17">
        <v>0.22065215162589</v>
      </c>
      <c r="T11" s="17">
        <v>0.20207437904646799</v>
      </c>
      <c r="U11" s="17">
        <v>0.266358642879023</v>
      </c>
      <c r="V11" s="17">
        <v>0.24284174430422301</v>
      </c>
      <c r="W11" s="17">
        <v>0.31370463529044901</v>
      </c>
      <c r="X11" s="17">
        <v>0.326354167072965</v>
      </c>
      <c r="Y11" s="17">
        <v>0.23685753295659201</v>
      </c>
      <c r="Z11" s="17">
        <v>0.23310159100088801</v>
      </c>
      <c r="AA11" s="17">
        <v>0.35968245674488603</v>
      </c>
      <c r="AB11" s="17">
        <v>0.34546671987918198</v>
      </c>
      <c r="AC11" s="17">
        <v>0.28490316164154</v>
      </c>
      <c r="AD11" s="17">
        <v>0.29676520917475802</v>
      </c>
      <c r="AE11" s="17">
        <v>0.301945541225694</v>
      </c>
      <c r="AF11" s="17"/>
      <c r="AG11" s="17">
        <v>0.218898795040082</v>
      </c>
      <c r="AH11" s="17">
        <v>0.36620975921076798</v>
      </c>
      <c r="AI11" s="17">
        <v>0.14472871341363699</v>
      </c>
      <c r="AJ11" s="17">
        <v>0.24988239106181501</v>
      </c>
      <c r="AK11" s="17">
        <v>0.31677060736037899</v>
      </c>
      <c r="AL11" s="17">
        <v>0.19486401765287101</v>
      </c>
      <c r="AM11" s="17"/>
      <c r="AN11" s="17">
        <v>0.19662680361267401</v>
      </c>
      <c r="AO11" s="17">
        <v>0.23437010282533099</v>
      </c>
      <c r="AP11" s="17">
        <v>0.32025487698898603</v>
      </c>
      <c r="AQ11" s="17"/>
      <c r="AR11" s="17">
        <v>0.240116466101187</v>
      </c>
      <c r="AS11" s="17">
        <v>0.27311961403967999</v>
      </c>
      <c r="AT11" s="17">
        <v>0.24702237837758101</v>
      </c>
      <c r="AU11" s="17"/>
      <c r="AV11" s="17">
        <v>0.20516435130774699</v>
      </c>
      <c r="AW11" s="17">
        <v>0.25797765962264202</v>
      </c>
      <c r="AX11" s="17">
        <v>0.26100585033794099</v>
      </c>
      <c r="AY11" s="17"/>
      <c r="AZ11" s="17">
        <v>0.263679761159405</v>
      </c>
      <c r="BA11" s="17">
        <v>0.22765728125857501</v>
      </c>
    </row>
    <row r="12" spans="2:53" ht="29" x14ac:dyDescent="0.35">
      <c r="B12" s="18" t="s">
        <v>286</v>
      </c>
      <c r="C12" s="17">
        <v>5.31338158929196E-2</v>
      </c>
      <c r="D12" s="17">
        <v>7.5509866911401199E-2</v>
      </c>
      <c r="E12" s="17">
        <v>3.16271871988765E-2</v>
      </c>
      <c r="F12" s="17"/>
      <c r="G12" s="17">
        <v>5.86004992494902E-2</v>
      </c>
      <c r="H12" s="17">
        <v>4.2601062442661798E-2</v>
      </c>
      <c r="I12" s="17">
        <v>4.8425857186833302E-2</v>
      </c>
      <c r="J12" s="17">
        <v>7.4632348690839706E-2</v>
      </c>
      <c r="K12" s="17">
        <v>5.2485214198501599E-2</v>
      </c>
      <c r="L12" s="17">
        <v>4.61827331834435E-2</v>
      </c>
      <c r="M12" s="17"/>
      <c r="N12" s="17">
        <v>4.4972848240840697E-2</v>
      </c>
      <c r="O12" s="17">
        <v>5.85063431312937E-2</v>
      </c>
      <c r="P12" s="17"/>
      <c r="Q12" s="17">
        <v>5.56123228346697E-2</v>
      </c>
      <c r="R12" s="17">
        <v>3.8098221073899201E-2</v>
      </c>
      <c r="S12" s="17">
        <v>5.0317027333160701E-2</v>
      </c>
      <c r="T12" s="17">
        <v>6.76728416882907E-2</v>
      </c>
      <c r="U12" s="17">
        <v>5.8315983278601699E-2</v>
      </c>
      <c r="V12" s="17">
        <v>2.6560756350757799E-2</v>
      </c>
      <c r="W12" s="17">
        <v>4.8278759327185998E-2</v>
      </c>
      <c r="X12" s="17">
        <v>4.8281360901882599E-2</v>
      </c>
      <c r="Y12" s="17">
        <v>2.42584058753566E-2</v>
      </c>
      <c r="Z12" s="17">
        <v>8.4163370221839395E-2</v>
      </c>
      <c r="AA12" s="17">
        <v>4.1861174793558803E-2</v>
      </c>
      <c r="AB12" s="17">
        <v>0.108394070152063</v>
      </c>
      <c r="AC12" s="17">
        <v>0.111118316623409</v>
      </c>
      <c r="AD12" s="17">
        <v>5.03317521864627E-2</v>
      </c>
      <c r="AE12" s="17">
        <v>7.4393362959857406E-2</v>
      </c>
      <c r="AF12" s="17"/>
      <c r="AG12" s="17">
        <v>2.4265935804533099E-2</v>
      </c>
      <c r="AH12" s="17">
        <v>0.10423260442714399</v>
      </c>
      <c r="AI12" s="17">
        <v>2.75733362536425E-2</v>
      </c>
      <c r="AJ12" s="17">
        <v>3.7421092120208797E-2</v>
      </c>
      <c r="AK12" s="17">
        <v>6.3968773143572993E-2</v>
      </c>
      <c r="AL12" s="17">
        <v>5.3628772938437999E-2</v>
      </c>
      <c r="AM12" s="17"/>
      <c r="AN12" s="17">
        <v>1.6171655390119902E-2</v>
      </c>
      <c r="AO12" s="17">
        <v>3.25189370980054E-2</v>
      </c>
      <c r="AP12" s="17">
        <v>8.9795724584536898E-2</v>
      </c>
      <c r="AQ12" s="17"/>
      <c r="AR12" s="17">
        <v>7.2693117519070594E-2</v>
      </c>
      <c r="AS12" s="17">
        <v>4.2107929875022397E-2</v>
      </c>
      <c r="AT12" s="17">
        <v>5.8358809133596097E-2</v>
      </c>
      <c r="AU12" s="17"/>
      <c r="AV12" s="17">
        <v>5.0424192444939002E-2</v>
      </c>
      <c r="AW12" s="17">
        <v>4.2546307818657002E-2</v>
      </c>
      <c r="AX12" s="17">
        <v>7.0538193528324994E-2</v>
      </c>
      <c r="AY12" s="17"/>
      <c r="AZ12" s="17">
        <v>4.3453929129895902E-2</v>
      </c>
      <c r="BA12" s="17">
        <v>6.59777818704603E-2</v>
      </c>
    </row>
    <row r="13" spans="2:53" x14ac:dyDescent="0.35">
      <c r="B13" s="18" t="s">
        <v>130</v>
      </c>
      <c r="C13" s="19">
        <v>0.114067263680588</v>
      </c>
      <c r="D13" s="19">
        <v>9.6604792120714003E-2</v>
      </c>
      <c r="E13" s="19">
        <v>0.130295508805194</v>
      </c>
      <c r="F13" s="19"/>
      <c r="G13" s="19">
        <v>0.107670913788499</v>
      </c>
      <c r="H13" s="19">
        <v>9.1083717051714003E-2</v>
      </c>
      <c r="I13" s="19">
        <v>0.11345983016552</v>
      </c>
      <c r="J13" s="19">
        <v>0.114240530517609</v>
      </c>
      <c r="K13" s="19">
        <v>0.13341477183566799</v>
      </c>
      <c r="L13" s="19">
        <v>0.117925651824868</v>
      </c>
      <c r="M13" s="19"/>
      <c r="N13" s="19">
        <v>9.4276581981086002E-2</v>
      </c>
      <c r="O13" s="19">
        <v>0.12709586286508201</v>
      </c>
      <c r="P13" s="19"/>
      <c r="Q13" s="19">
        <v>0.160090915832166</v>
      </c>
      <c r="R13" s="19">
        <v>0.10119519502545</v>
      </c>
      <c r="S13" s="19">
        <v>0.15350376818424999</v>
      </c>
      <c r="T13" s="19">
        <v>0.12022473965515</v>
      </c>
      <c r="U13" s="19">
        <v>0.113916607669584</v>
      </c>
      <c r="V13" s="19">
        <v>0.118370685951607</v>
      </c>
      <c r="W13" s="19">
        <v>9.3091597784829005E-2</v>
      </c>
      <c r="X13" s="19">
        <v>9.6042159636326896E-2</v>
      </c>
      <c r="Y13" s="19">
        <v>0.13273623002429899</v>
      </c>
      <c r="Z13" s="19">
        <v>5.7776735265394799E-2</v>
      </c>
      <c r="AA13" s="19">
        <v>5.3710238735661497E-2</v>
      </c>
      <c r="AB13" s="19">
        <v>8.8212854609903399E-2</v>
      </c>
      <c r="AC13" s="19">
        <v>0</v>
      </c>
      <c r="AD13" s="19">
        <v>3.6816506343868301E-2</v>
      </c>
      <c r="AE13" s="19">
        <v>0.15682475083730399</v>
      </c>
      <c r="AF13" s="19"/>
      <c r="AG13" s="19">
        <v>4.0423320619915999E-2</v>
      </c>
      <c r="AH13" s="19">
        <v>0.117515617448333</v>
      </c>
      <c r="AI13" s="19">
        <v>4.3097075387866897E-2</v>
      </c>
      <c r="AJ13" s="19">
        <v>5.6643334574698202E-2</v>
      </c>
      <c r="AK13" s="19">
        <v>9.5774433935787703E-2</v>
      </c>
      <c r="AL13" s="19">
        <v>0.14731528799275401</v>
      </c>
      <c r="AM13" s="19"/>
      <c r="AN13" s="19">
        <v>6.6047248620924495E-2</v>
      </c>
      <c r="AO13" s="19">
        <v>0.11668306804430199</v>
      </c>
      <c r="AP13" s="19">
        <v>9.6846224867313799E-2</v>
      </c>
      <c r="AQ13" s="19"/>
      <c r="AR13" s="19">
        <v>2.34929742419622E-2</v>
      </c>
      <c r="AS13" s="19">
        <v>8.6733550804602003E-2</v>
      </c>
      <c r="AT13" s="19">
        <v>0.10681587269706599</v>
      </c>
      <c r="AU13" s="19"/>
      <c r="AV13" s="19">
        <v>3.7891226039382102E-2</v>
      </c>
      <c r="AW13" s="19">
        <v>8.4433789286786798E-2</v>
      </c>
      <c r="AX13" s="19">
        <v>0.116093632438455</v>
      </c>
      <c r="AY13" s="19"/>
      <c r="AZ13" s="19">
        <v>7.0319258117277794E-2</v>
      </c>
      <c r="BA13" s="19">
        <v>0.17211524593455499</v>
      </c>
    </row>
    <row r="14" spans="2:53" x14ac:dyDescent="0.35">
      <c r="B14" s="16"/>
    </row>
    <row r="15" spans="2:53" x14ac:dyDescent="0.35">
      <c r="B15" t="s">
        <v>87</v>
      </c>
    </row>
    <row r="16" spans="2:53" x14ac:dyDescent="0.35">
      <c r="B16" t="s">
        <v>88</v>
      </c>
    </row>
    <row r="18" spans="2:2" x14ac:dyDescent="0.35">
      <c r="B18" s="8" t="str">
        <f>HYPERLINK("#'Contents'!A1", "Return to Contents")</f>
        <v>Return to Contents</v>
      </c>
    </row>
  </sheetData>
  <mergeCells count="10">
    <mergeCell ref="AN5:AP5"/>
    <mergeCell ref="AR5:AT5"/>
    <mergeCell ref="AV5:AX5"/>
    <mergeCell ref="AZ5:BA5"/>
    <mergeCell ref="D2:AT2"/>
    <mergeCell ref="D5:E5"/>
    <mergeCell ref="G5:L5"/>
    <mergeCell ref="N5:O5"/>
    <mergeCell ref="Q5:AE5"/>
    <mergeCell ref="AG5:AL5"/>
  </mergeCells>
  <pageMargins left="0.7" right="0.7" top="0.75" bottom="0.75" header="0.3" footer="0.3"/>
  <pageSetup paperSize="9" orientation="portrait" horizontalDpi="300" verticalDpi="300"/>
  <drawing r:id="rId1"/>
</worksheet>
</file>

<file path=xl/worksheets/sheet7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700-000000000000}">
  <dimension ref="B2:BA16"/>
  <sheetViews>
    <sheetView showGridLines="0" workbookViewId="0">
      <pane xSplit="2" topLeftCell="C1" activePane="topRight" state="frozen"/>
      <selection activeCell="B19" sqref="B19"/>
      <selection pane="topRight" activeCell="AC7" sqref="AC7"/>
    </sheetView>
  </sheetViews>
  <sheetFormatPr defaultColWidth="11.54296875" defaultRowHeight="14.5" x14ac:dyDescent="0.35"/>
  <cols>
    <col min="2" max="2" width="25.6328125" customWidth="1"/>
    <col min="3" max="5" width="10.6328125" customWidth="1"/>
    <col min="6" max="6" width="2.1796875" customWidth="1"/>
    <col min="7" max="12" width="10.6328125" customWidth="1"/>
    <col min="13" max="13" width="2.1796875" customWidth="1"/>
    <col min="14" max="15" width="10.6328125" customWidth="1"/>
    <col min="16" max="16" width="2.1796875" customWidth="1"/>
    <col min="17" max="31" width="10.6328125" customWidth="1"/>
    <col min="32" max="32" width="2.1796875" customWidth="1"/>
    <col min="33" max="38" width="10.6328125" customWidth="1"/>
    <col min="39" max="39" width="2.1796875" customWidth="1"/>
    <col min="40" max="42" width="10.6328125" customWidth="1"/>
    <col min="43" max="43" width="2.1796875" customWidth="1"/>
    <col min="44" max="46" width="10.6328125" customWidth="1"/>
    <col min="47" max="47" width="2.1796875" customWidth="1"/>
    <col min="48" max="50" width="10.6328125" customWidth="1"/>
    <col min="51" max="51" width="2.1796875" customWidth="1"/>
    <col min="52" max="53" width="10.6328125" customWidth="1"/>
    <col min="54" max="54" width="2.1796875" customWidth="1"/>
  </cols>
  <sheetData>
    <row r="2" spans="2:53" ht="40" customHeight="1" x14ac:dyDescent="0.35">
      <c r="D2" s="28" t="s">
        <v>131</v>
      </c>
      <c r="E2" s="24"/>
      <c r="F2" s="24"/>
      <c r="G2" s="24"/>
      <c r="H2" s="24"/>
      <c r="I2" s="24"/>
      <c r="J2" s="24"/>
      <c r="K2" s="24"/>
      <c r="L2" s="24"/>
      <c r="M2" s="24"/>
      <c r="N2" s="24"/>
      <c r="O2" s="24"/>
      <c r="P2" s="24"/>
      <c r="Q2" s="24"/>
      <c r="R2" s="24"/>
      <c r="S2" s="24"/>
      <c r="T2" s="24"/>
      <c r="U2" s="24"/>
      <c r="V2" s="24"/>
      <c r="W2" s="24"/>
      <c r="X2" s="24"/>
      <c r="Y2" s="24"/>
      <c r="Z2" s="24"/>
      <c r="AA2" s="24"/>
      <c r="AB2" s="24"/>
      <c r="AC2" s="24"/>
      <c r="AD2" s="24"/>
      <c r="AE2" s="24"/>
      <c r="AF2" s="24"/>
      <c r="AG2" s="24"/>
      <c r="AH2" s="24"/>
      <c r="AI2" s="24"/>
      <c r="AJ2" s="24"/>
      <c r="AK2" s="24"/>
      <c r="AL2" s="24"/>
      <c r="AM2" s="24"/>
      <c r="AN2" s="24"/>
      <c r="AO2" s="24"/>
      <c r="AP2" s="24"/>
      <c r="AQ2" s="24"/>
      <c r="AR2" s="24"/>
      <c r="AS2" s="24"/>
      <c r="AT2" s="24"/>
    </row>
    <row r="5" spans="2:53" ht="30" customHeight="1" x14ac:dyDescent="0.35">
      <c r="B5" s="15"/>
      <c r="C5" s="15"/>
      <c r="D5" s="27" t="s">
        <v>56</v>
      </c>
      <c r="E5" s="27"/>
      <c r="F5" s="15"/>
      <c r="G5" s="27" t="s">
        <v>57</v>
      </c>
      <c r="H5" s="27"/>
      <c r="I5" s="27"/>
      <c r="J5" s="27"/>
      <c r="K5" s="27"/>
      <c r="L5" s="27"/>
      <c r="M5" s="15"/>
      <c r="N5" s="27" t="s">
        <v>58</v>
      </c>
      <c r="O5" s="27"/>
      <c r="P5" s="15"/>
      <c r="Q5" s="27" t="s">
        <v>59</v>
      </c>
      <c r="R5" s="27"/>
      <c r="S5" s="27"/>
      <c r="T5" s="27"/>
      <c r="U5" s="27"/>
      <c r="V5" s="27"/>
      <c r="W5" s="27"/>
      <c r="X5" s="27"/>
      <c r="Y5" s="27"/>
      <c r="Z5" s="27"/>
      <c r="AA5" s="27"/>
      <c r="AB5" s="27"/>
      <c r="AC5" s="27"/>
      <c r="AD5" s="27"/>
      <c r="AE5" s="27"/>
      <c r="AF5" s="15"/>
      <c r="AG5" s="27" t="s">
        <v>60</v>
      </c>
      <c r="AH5" s="27"/>
      <c r="AI5" s="27"/>
      <c r="AJ5" s="27"/>
      <c r="AK5" s="27"/>
      <c r="AL5" s="27"/>
      <c r="AM5" s="15"/>
      <c r="AN5" s="27" t="s">
        <v>61</v>
      </c>
      <c r="AO5" s="27"/>
      <c r="AP5" s="27"/>
      <c r="AQ5" s="15"/>
      <c r="AR5" s="27" t="s">
        <v>62</v>
      </c>
      <c r="AS5" s="27"/>
      <c r="AT5" s="27"/>
      <c r="AU5" s="15"/>
      <c r="AV5" s="27" t="s">
        <v>63</v>
      </c>
      <c r="AW5" s="27"/>
      <c r="AX5" s="27"/>
      <c r="AY5" s="15"/>
      <c r="AZ5" s="27" t="s">
        <v>64</v>
      </c>
      <c r="BA5" s="27"/>
    </row>
    <row r="6" spans="2:53" ht="33" customHeight="1" x14ac:dyDescent="0.35">
      <c r="B6" t="s">
        <v>13</v>
      </c>
      <c r="C6" s="9" t="s">
        <v>14</v>
      </c>
      <c r="D6" s="12" t="s">
        <v>15</v>
      </c>
      <c r="E6" s="12" t="s">
        <v>16</v>
      </c>
      <c r="G6" s="12" t="s">
        <v>19</v>
      </c>
      <c r="H6" s="12" t="s">
        <v>20</v>
      </c>
      <c r="I6" s="12" t="s">
        <v>21</v>
      </c>
      <c r="J6" s="12" t="s">
        <v>22</v>
      </c>
      <c r="K6" s="12" t="s">
        <v>23</v>
      </c>
      <c r="L6" s="12" t="s">
        <v>24</v>
      </c>
      <c r="N6" s="12" t="s">
        <v>25</v>
      </c>
      <c r="O6" s="12" t="s">
        <v>26</v>
      </c>
      <c r="Q6" s="12" t="s">
        <v>27</v>
      </c>
      <c r="R6" s="12" t="s">
        <v>28</v>
      </c>
      <c r="S6" s="12" t="s">
        <v>29</v>
      </c>
      <c r="T6" s="12" t="s">
        <v>30</v>
      </c>
      <c r="U6" s="12" t="s">
        <v>31</v>
      </c>
      <c r="V6" s="12" t="s">
        <v>32</v>
      </c>
      <c r="W6" s="12" t="s">
        <v>33</v>
      </c>
      <c r="X6" s="12" t="s">
        <v>34</v>
      </c>
      <c r="Y6" s="12" t="s">
        <v>35</v>
      </c>
      <c r="Z6" s="12" t="s">
        <v>36</v>
      </c>
      <c r="AA6" s="12" t="s">
        <v>37</v>
      </c>
      <c r="AB6" s="12" t="s">
        <v>38</v>
      </c>
      <c r="AC6" s="12" t="s">
        <v>39</v>
      </c>
      <c r="AD6" s="12" t="s">
        <v>40</v>
      </c>
      <c r="AE6" s="12" t="s">
        <v>41</v>
      </c>
      <c r="AG6" s="12" t="s">
        <v>42</v>
      </c>
      <c r="AH6" s="12" t="s">
        <v>43</v>
      </c>
      <c r="AI6" s="12" t="s">
        <v>44</v>
      </c>
      <c r="AJ6" s="12" t="s">
        <v>45</v>
      </c>
      <c r="AK6" s="12" t="s">
        <v>46</v>
      </c>
      <c r="AL6" s="12" t="s">
        <v>47</v>
      </c>
      <c r="AN6" s="12" t="s">
        <v>48</v>
      </c>
      <c r="AO6" s="12" t="s">
        <v>49</v>
      </c>
      <c r="AP6" s="12" t="s">
        <v>50</v>
      </c>
      <c r="AR6" s="12" t="s">
        <v>51</v>
      </c>
      <c r="AS6" s="12" t="s">
        <v>52</v>
      </c>
      <c r="AT6" s="12" t="s">
        <v>53</v>
      </c>
      <c r="AV6" s="12" t="s">
        <v>51</v>
      </c>
      <c r="AW6" s="12" t="s">
        <v>52</v>
      </c>
      <c r="AX6" s="12" t="s">
        <v>53</v>
      </c>
      <c r="AZ6" s="12" t="s">
        <v>54</v>
      </c>
      <c r="BA6" s="12" t="s">
        <v>55</v>
      </c>
    </row>
    <row r="7" spans="2:53" ht="30" customHeight="1" x14ac:dyDescent="0.35">
      <c r="B7" s="10" t="s">
        <v>17</v>
      </c>
      <c r="C7" s="10">
        <v>2053</v>
      </c>
      <c r="D7" s="10">
        <v>938</v>
      </c>
      <c r="E7" s="10">
        <v>1112</v>
      </c>
      <c r="F7" s="10"/>
      <c r="G7" s="10">
        <v>192</v>
      </c>
      <c r="H7" s="10">
        <v>236</v>
      </c>
      <c r="I7" s="10">
        <v>325</v>
      </c>
      <c r="J7" s="10">
        <v>380</v>
      </c>
      <c r="K7" s="10">
        <v>348</v>
      </c>
      <c r="L7" s="10">
        <v>572</v>
      </c>
      <c r="M7" s="10"/>
      <c r="N7" s="10">
        <v>1161</v>
      </c>
      <c r="O7" s="10">
        <v>892</v>
      </c>
      <c r="P7" s="10"/>
      <c r="Q7" s="10">
        <v>175</v>
      </c>
      <c r="R7" s="10">
        <v>152</v>
      </c>
      <c r="S7" s="10">
        <v>180</v>
      </c>
      <c r="T7" s="10">
        <v>273</v>
      </c>
      <c r="U7" s="10">
        <v>217</v>
      </c>
      <c r="V7" s="10">
        <v>227</v>
      </c>
      <c r="W7" s="10">
        <v>175</v>
      </c>
      <c r="X7" s="10">
        <v>143</v>
      </c>
      <c r="Y7" s="10">
        <v>108</v>
      </c>
      <c r="Z7" s="10">
        <v>153</v>
      </c>
      <c r="AA7" s="10">
        <v>79</v>
      </c>
      <c r="AB7" s="10">
        <v>54</v>
      </c>
      <c r="AC7" s="10">
        <v>25</v>
      </c>
      <c r="AD7" s="10">
        <v>17</v>
      </c>
      <c r="AE7" s="10">
        <v>34</v>
      </c>
      <c r="AF7" s="10"/>
      <c r="AG7" s="10">
        <v>204</v>
      </c>
      <c r="AH7" s="10">
        <v>344</v>
      </c>
      <c r="AI7" s="10">
        <v>158</v>
      </c>
      <c r="AJ7" s="10">
        <v>186</v>
      </c>
      <c r="AK7" s="10">
        <v>197</v>
      </c>
      <c r="AL7" s="10">
        <v>511</v>
      </c>
      <c r="AM7" s="10"/>
      <c r="AN7" s="10">
        <v>571</v>
      </c>
      <c r="AO7" s="10">
        <v>447</v>
      </c>
      <c r="AP7" s="10">
        <v>778</v>
      </c>
      <c r="AQ7" s="10"/>
      <c r="AR7" s="10">
        <v>150</v>
      </c>
      <c r="AS7" s="10">
        <v>698</v>
      </c>
      <c r="AT7" s="10">
        <v>1093</v>
      </c>
      <c r="AU7" s="10"/>
      <c r="AV7" s="10">
        <v>166</v>
      </c>
      <c r="AW7" s="10">
        <v>999</v>
      </c>
      <c r="AX7" s="10">
        <v>770</v>
      </c>
      <c r="AY7" s="10"/>
      <c r="AZ7" s="10">
        <v>1177</v>
      </c>
      <c r="BA7" s="10">
        <v>876</v>
      </c>
    </row>
    <row r="8" spans="2:53" ht="30" customHeight="1" x14ac:dyDescent="0.35">
      <c r="B8" s="11" t="s">
        <v>18</v>
      </c>
      <c r="C8" s="11">
        <v>2053</v>
      </c>
      <c r="D8" s="11">
        <v>974</v>
      </c>
      <c r="E8" s="11">
        <v>1075</v>
      </c>
      <c r="F8" s="11"/>
      <c r="G8" s="11">
        <v>212</v>
      </c>
      <c r="H8" s="11">
        <v>302</v>
      </c>
      <c r="I8" s="11">
        <v>326</v>
      </c>
      <c r="J8" s="11">
        <v>348</v>
      </c>
      <c r="K8" s="11">
        <v>329</v>
      </c>
      <c r="L8" s="11">
        <v>535</v>
      </c>
      <c r="M8" s="11"/>
      <c r="N8" s="11">
        <v>815</v>
      </c>
      <c r="O8" s="11">
        <v>1238</v>
      </c>
      <c r="P8" s="11"/>
      <c r="Q8" s="11">
        <v>198</v>
      </c>
      <c r="R8" s="11">
        <v>168</v>
      </c>
      <c r="S8" s="11">
        <v>195</v>
      </c>
      <c r="T8" s="11">
        <v>305</v>
      </c>
      <c r="U8" s="11">
        <v>213</v>
      </c>
      <c r="V8" s="11">
        <v>216</v>
      </c>
      <c r="W8" s="11">
        <v>164</v>
      </c>
      <c r="X8" s="11">
        <v>141</v>
      </c>
      <c r="Y8" s="11">
        <v>99</v>
      </c>
      <c r="Z8" s="11">
        <v>138</v>
      </c>
      <c r="AA8" s="11">
        <v>69</v>
      </c>
      <c r="AB8" s="11">
        <v>45</v>
      </c>
      <c r="AC8" s="11">
        <v>22</v>
      </c>
      <c r="AD8" s="11">
        <v>15</v>
      </c>
      <c r="AE8" s="11">
        <v>27</v>
      </c>
      <c r="AF8" s="11"/>
      <c r="AG8" s="11">
        <v>192</v>
      </c>
      <c r="AH8" s="11">
        <v>330</v>
      </c>
      <c r="AI8" s="11">
        <v>179</v>
      </c>
      <c r="AJ8" s="11">
        <v>173</v>
      </c>
      <c r="AK8" s="11">
        <v>196</v>
      </c>
      <c r="AL8" s="11">
        <v>533</v>
      </c>
      <c r="AM8" s="11"/>
      <c r="AN8" s="11">
        <v>569</v>
      </c>
      <c r="AO8" s="11">
        <v>467</v>
      </c>
      <c r="AP8" s="11">
        <v>751</v>
      </c>
      <c r="AQ8" s="11"/>
      <c r="AR8" s="11">
        <v>162</v>
      </c>
      <c r="AS8" s="11">
        <v>689</v>
      </c>
      <c r="AT8" s="11">
        <v>1078</v>
      </c>
      <c r="AU8" s="11"/>
      <c r="AV8" s="11">
        <v>182</v>
      </c>
      <c r="AW8" s="11">
        <v>976</v>
      </c>
      <c r="AX8" s="11">
        <v>765</v>
      </c>
      <c r="AY8" s="11"/>
      <c r="AZ8" s="11">
        <v>1171</v>
      </c>
      <c r="BA8" s="11">
        <v>882</v>
      </c>
    </row>
    <row r="9" spans="2:53" ht="58" x14ac:dyDescent="0.35">
      <c r="B9" s="18" t="s">
        <v>288</v>
      </c>
      <c r="C9" s="17">
        <v>0.50622731207969696</v>
      </c>
      <c r="D9" s="17">
        <v>0.533625335644765</v>
      </c>
      <c r="E9" s="17">
        <v>0.48106478990152302</v>
      </c>
      <c r="F9" s="17"/>
      <c r="G9" s="17">
        <v>0.45263905918667702</v>
      </c>
      <c r="H9" s="17">
        <v>0.573722650979408</v>
      </c>
      <c r="I9" s="17">
        <v>0.54270152388341697</v>
      </c>
      <c r="J9" s="17">
        <v>0.48735749863751798</v>
      </c>
      <c r="K9" s="17">
        <v>0.45191408946707301</v>
      </c>
      <c r="L9" s="17">
        <v>0.51288624358304102</v>
      </c>
      <c r="M9" s="17"/>
      <c r="N9" s="17">
        <v>0.53832510917378695</v>
      </c>
      <c r="O9" s="17">
        <v>0.48509669417608797</v>
      </c>
      <c r="P9" s="17"/>
      <c r="Q9" s="17">
        <v>0.458369227602616</v>
      </c>
      <c r="R9" s="17">
        <v>0.508394212752042</v>
      </c>
      <c r="S9" s="17">
        <v>0.39339529057266198</v>
      </c>
      <c r="T9" s="17">
        <v>0.52181321597489705</v>
      </c>
      <c r="U9" s="17">
        <v>0.60133678651492894</v>
      </c>
      <c r="V9" s="17">
        <v>0.47110393121409999</v>
      </c>
      <c r="W9" s="17">
        <v>0.52718036436772298</v>
      </c>
      <c r="X9" s="17">
        <v>0.54603032278460195</v>
      </c>
      <c r="Y9" s="17">
        <v>0.51978956923959996</v>
      </c>
      <c r="Z9" s="17">
        <v>0.49569804148791102</v>
      </c>
      <c r="AA9" s="17">
        <v>0.45394015243668501</v>
      </c>
      <c r="AB9" s="17">
        <v>0.64207856341195102</v>
      </c>
      <c r="AC9" s="17">
        <v>0.77705594190081895</v>
      </c>
      <c r="AD9" s="17">
        <v>0.566772093076088</v>
      </c>
      <c r="AE9" s="17">
        <v>0.57928029209728704</v>
      </c>
      <c r="AF9" s="17"/>
      <c r="AG9" s="17">
        <v>0.64567916518516899</v>
      </c>
      <c r="AH9" s="17">
        <v>0.31537212551707999</v>
      </c>
      <c r="AI9" s="17">
        <v>0.78014464988408205</v>
      </c>
      <c r="AJ9" s="17">
        <v>0.66623959365336605</v>
      </c>
      <c r="AK9" s="17">
        <v>0.47407169553950601</v>
      </c>
      <c r="AL9" s="17">
        <v>0.45685689195235202</v>
      </c>
      <c r="AM9" s="17"/>
      <c r="AN9" s="17">
        <v>0.67284944526817203</v>
      </c>
      <c r="AO9" s="17">
        <v>0.55107188613468105</v>
      </c>
      <c r="AP9" s="17">
        <v>0.40491363381384798</v>
      </c>
      <c r="AQ9" s="17"/>
      <c r="AR9" s="17">
        <v>0.67700531658001095</v>
      </c>
      <c r="AS9" s="17">
        <v>0.60288133075070804</v>
      </c>
      <c r="AT9" s="17">
        <v>0.45098209935882899</v>
      </c>
      <c r="AU9" s="17"/>
      <c r="AV9" s="17">
        <v>0.69460283870753603</v>
      </c>
      <c r="AW9" s="17">
        <v>0.56181473306386198</v>
      </c>
      <c r="AX9" s="17">
        <v>0.43120327570770201</v>
      </c>
      <c r="AY9" s="17"/>
      <c r="AZ9" s="17">
        <v>0.57215723666269203</v>
      </c>
      <c r="BA9" s="17">
        <v>0.41874677341466698</v>
      </c>
    </row>
    <row r="10" spans="2:53" ht="58" x14ac:dyDescent="0.35">
      <c r="B10" s="18" t="s">
        <v>289</v>
      </c>
      <c r="C10" s="17">
        <v>0.29087187909562701</v>
      </c>
      <c r="D10" s="17">
        <v>0.33418682560107399</v>
      </c>
      <c r="E10" s="17">
        <v>0.25267028966998101</v>
      </c>
      <c r="F10" s="17"/>
      <c r="G10" s="17">
        <v>0.32133881107274898</v>
      </c>
      <c r="H10" s="17">
        <v>0.29524324909388999</v>
      </c>
      <c r="I10" s="17">
        <v>0.25852261114722103</v>
      </c>
      <c r="J10" s="17">
        <v>0.30555296248490099</v>
      </c>
      <c r="K10" s="17">
        <v>0.27310356924957402</v>
      </c>
      <c r="L10" s="17">
        <v>0.29738796210018997</v>
      </c>
      <c r="M10" s="17"/>
      <c r="N10" s="17">
        <v>0.29335020599093597</v>
      </c>
      <c r="O10" s="17">
        <v>0.28924034723344</v>
      </c>
      <c r="P10" s="17"/>
      <c r="Q10" s="17">
        <v>0.27119627447279299</v>
      </c>
      <c r="R10" s="17">
        <v>0.28522581913032602</v>
      </c>
      <c r="S10" s="17">
        <v>0.30408743071444799</v>
      </c>
      <c r="T10" s="17">
        <v>0.28084976263383099</v>
      </c>
      <c r="U10" s="17">
        <v>0.216460617372706</v>
      </c>
      <c r="V10" s="17">
        <v>0.28360619593976699</v>
      </c>
      <c r="W10" s="17">
        <v>0.342200814464447</v>
      </c>
      <c r="X10" s="17">
        <v>0.30759758392341402</v>
      </c>
      <c r="Y10" s="17">
        <v>0.29464112998387598</v>
      </c>
      <c r="Z10" s="17">
        <v>0.38456344519755897</v>
      </c>
      <c r="AA10" s="17">
        <v>0.39497037504167298</v>
      </c>
      <c r="AB10" s="17">
        <v>0.214786288739343</v>
      </c>
      <c r="AC10" s="17">
        <v>0.222944058099181</v>
      </c>
      <c r="AD10" s="17">
        <v>0.386644312332518</v>
      </c>
      <c r="AE10" s="17">
        <v>0.32027831661779299</v>
      </c>
      <c r="AF10" s="17"/>
      <c r="AG10" s="17">
        <v>0.237114373895602</v>
      </c>
      <c r="AH10" s="17">
        <v>0.51957201034539502</v>
      </c>
      <c r="AI10" s="17">
        <v>0.14078131572587299</v>
      </c>
      <c r="AJ10" s="17">
        <v>0.178125669220182</v>
      </c>
      <c r="AK10" s="17">
        <v>0.375666293752285</v>
      </c>
      <c r="AL10" s="17">
        <v>0.24786903180431999</v>
      </c>
      <c r="AM10" s="17"/>
      <c r="AN10" s="17">
        <v>0.164433698809166</v>
      </c>
      <c r="AO10" s="17">
        <v>0.239627630751829</v>
      </c>
      <c r="AP10" s="17">
        <v>0.43775800815462701</v>
      </c>
      <c r="AQ10" s="17"/>
      <c r="AR10" s="17">
        <v>0.23094079955771399</v>
      </c>
      <c r="AS10" s="17">
        <v>0.23656122389715101</v>
      </c>
      <c r="AT10" s="17">
        <v>0.35108100477987397</v>
      </c>
      <c r="AU10" s="17"/>
      <c r="AV10" s="17">
        <v>0.24391185863867901</v>
      </c>
      <c r="AW10" s="17">
        <v>0.256273128052809</v>
      </c>
      <c r="AX10" s="17">
        <v>0.37861789938238199</v>
      </c>
      <c r="AY10" s="17"/>
      <c r="AZ10" s="17">
        <v>0.29530576760104599</v>
      </c>
      <c r="BA10" s="17">
        <v>0.28498867875392903</v>
      </c>
    </row>
    <row r="11" spans="2:53" x14ac:dyDescent="0.35">
      <c r="B11" s="18" t="s">
        <v>130</v>
      </c>
      <c r="C11" s="19">
        <v>0.20290080882467601</v>
      </c>
      <c r="D11" s="19">
        <v>0.13218783875416101</v>
      </c>
      <c r="E11" s="19">
        <v>0.26626492042849598</v>
      </c>
      <c r="F11" s="19"/>
      <c r="G11" s="19">
        <v>0.22602212974057301</v>
      </c>
      <c r="H11" s="19">
        <v>0.13103409992670301</v>
      </c>
      <c r="I11" s="19">
        <v>0.198775864969362</v>
      </c>
      <c r="J11" s="19">
        <v>0.20708953887758</v>
      </c>
      <c r="K11" s="19">
        <v>0.27498234128335303</v>
      </c>
      <c r="L11" s="19">
        <v>0.189725794316769</v>
      </c>
      <c r="M11" s="19"/>
      <c r="N11" s="19">
        <v>0.16832468483527699</v>
      </c>
      <c r="O11" s="19">
        <v>0.225662958590472</v>
      </c>
      <c r="P11" s="19"/>
      <c r="Q11" s="19">
        <v>0.27043449792459101</v>
      </c>
      <c r="R11" s="19">
        <v>0.20637996811763201</v>
      </c>
      <c r="S11" s="19">
        <v>0.30251727871289003</v>
      </c>
      <c r="T11" s="19">
        <v>0.19733702139127199</v>
      </c>
      <c r="U11" s="19">
        <v>0.182202596112365</v>
      </c>
      <c r="V11" s="19">
        <v>0.24528987284613199</v>
      </c>
      <c r="W11" s="19">
        <v>0.13061882116783</v>
      </c>
      <c r="X11" s="19">
        <v>0.146372093291984</v>
      </c>
      <c r="Y11" s="19">
        <v>0.185569300776524</v>
      </c>
      <c r="Z11" s="19">
        <v>0.11973851331453</v>
      </c>
      <c r="AA11" s="19">
        <v>0.15108947252164201</v>
      </c>
      <c r="AB11" s="19">
        <v>0.14313514784870601</v>
      </c>
      <c r="AC11" s="19">
        <v>0</v>
      </c>
      <c r="AD11" s="19">
        <v>4.6583594591393197E-2</v>
      </c>
      <c r="AE11" s="19">
        <v>0.10044139128492</v>
      </c>
      <c r="AF11" s="19"/>
      <c r="AG11" s="19">
        <v>0.117206460919229</v>
      </c>
      <c r="AH11" s="19">
        <v>0.16505586413752499</v>
      </c>
      <c r="AI11" s="19">
        <v>7.9074034390045303E-2</v>
      </c>
      <c r="AJ11" s="19">
        <v>0.15563473712645201</v>
      </c>
      <c r="AK11" s="19">
        <v>0.15026201070820899</v>
      </c>
      <c r="AL11" s="19">
        <v>0.29527407624332802</v>
      </c>
      <c r="AM11" s="19"/>
      <c r="AN11" s="19">
        <v>0.162716855922662</v>
      </c>
      <c r="AO11" s="19">
        <v>0.20930048311349</v>
      </c>
      <c r="AP11" s="19">
        <v>0.15732835803152501</v>
      </c>
      <c r="AQ11" s="19"/>
      <c r="AR11" s="19">
        <v>9.2053883862274796E-2</v>
      </c>
      <c r="AS11" s="19">
        <v>0.160557445352142</v>
      </c>
      <c r="AT11" s="19">
        <v>0.19793689586129701</v>
      </c>
      <c r="AU11" s="19"/>
      <c r="AV11" s="19">
        <v>6.14853026537844E-2</v>
      </c>
      <c r="AW11" s="19">
        <v>0.18191213888332999</v>
      </c>
      <c r="AX11" s="19">
        <v>0.190178824909916</v>
      </c>
      <c r="AY11" s="19"/>
      <c r="AZ11" s="19">
        <v>0.13253699573626199</v>
      </c>
      <c r="BA11" s="19">
        <v>0.29626454783140299</v>
      </c>
    </row>
    <row r="12" spans="2:53" x14ac:dyDescent="0.35">
      <c r="B12" s="16"/>
    </row>
    <row r="13" spans="2:53" x14ac:dyDescent="0.35">
      <c r="B13" t="s">
        <v>87</v>
      </c>
    </row>
    <row r="14" spans="2:53" x14ac:dyDescent="0.35">
      <c r="B14" t="s">
        <v>88</v>
      </c>
    </row>
    <row r="16" spans="2:53" x14ac:dyDescent="0.35">
      <c r="B16" s="8" t="str">
        <f>HYPERLINK("#'Contents'!A1", "Return to Contents")</f>
        <v>Return to Contents</v>
      </c>
    </row>
  </sheetData>
  <mergeCells count="10">
    <mergeCell ref="AN5:AP5"/>
    <mergeCell ref="AR5:AT5"/>
    <mergeCell ref="AV5:AX5"/>
    <mergeCell ref="AZ5:BA5"/>
    <mergeCell ref="D2:AT2"/>
    <mergeCell ref="D5:E5"/>
    <mergeCell ref="G5:L5"/>
    <mergeCell ref="N5:O5"/>
    <mergeCell ref="Q5:AE5"/>
    <mergeCell ref="AG5:AL5"/>
  </mergeCells>
  <pageMargins left="0.7" right="0.7" top="0.75" bottom="0.75" header="0.3" footer="0.3"/>
  <pageSetup paperSize="9" orientation="portrait" horizontalDpi="300" verticalDpi="300"/>
  <drawing r:id="rId1"/>
</worksheet>
</file>

<file path=xl/worksheets/sheet7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800-000000000000}">
  <dimension ref="B2:BA16"/>
  <sheetViews>
    <sheetView showGridLines="0" workbookViewId="0">
      <pane xSplit="2" topLeftCell="C1" activePane="topRight" state="frozen"/>
      <selection activeCell="B19" sqref="B19"/>
      <selection pane="topRight" activeCell="U9" sqref="U9"/>
    </sheetView>
  </sheetViews>
  <sheetFormatPr defaultColWidth="11.54296875" defaultRowHeight="14.5" x14ac:dyDescent="0.35"/>
  <cols>
    <col min="2" max="2" width="25.6328125" customWidth="1"/>
    <col min="3" max="5" width="10.6328125" customWidth="1"/>
    <col min="6" max="6" width="2.1796875" customWidth="1"/>
    <col min="7" max="12" width="10.6328125" customWidth="1"/>
    <col min="13" max="13" width="2.1796875" customWidth="1"/>
    <col min="14" max="15" width="10.6328125" customWidth="1"/>
    <col min="16" max="16" width="2.1796875" customWidth="1"/>
    <col min="17" max="31" width="10.6328125" customWidth="1"/>
    <col min="32" max="32" width="2.1796875" customWidth="1"/>
    <col min="33" max="38" width="10.6328125" customWidth="1"/>
    <col min="39" max="39" width="2.1796875" customWidth="1"/>
    <col min="40" max="42" width="10.6328125" customWidth="1"/>
    <col min="43" max="43" width="2.1796875" customWidth="1"/>
    <col min="44" max="46" width="10.6328125" customWidth="1"/>
    <col min="47" max="47" width="2.1796875" customWidth="1"/>
    <col min="48" max="50" width="10.6328125" customWidth="1"/>
    <col min="51" max="51" width="2.1796875" customWidth="1"/>
    <col min="52" max="53" width="10.6328125" customWidth="1"/>
    <col min="54" max="54" width="2.1796875" customWidth="1"/>
  </cols>
  <sheetData>
    <row r="2" spans="2:53" ht="40" customHeight="1" x14ac:dyDescent="0.35">
      <c r="D2" s="28" t="s">
        <v>131</v>
      </c>
      <c r="E2" s="24"/>
      <c r="F2" s="24"/>
      <c r="G2" s="24"/>
      <c r="H2" s="24"/>
      <c r="I2" s="24"/>
      <c r="J2" s="24"/>
      <c r="K2" s="24"/>
      <c r="L2" s="24"/>
      <c r="M2" s="24"/>
      <c r="N2" s="24"/>
      <c r="O2" s="24"/>
      <c r="P2" s="24"/>
      <c r="Q2" s="24"/>
      <c r="R2" s="24"/>
      <c r="S2" s="24"/>
      <c r="T2" s="24"/>
      <c r="U2" s="24"/>
      <c r="V2" s="24"/>
      <c r="W2" s="24"/>
      <c r="X2" s="24"/>
      <c r="Y2" s="24"/>
      <c r="Z2" s="24"/>
      <c r="AA2" s="24"/>
      <c r="AB2" s="24"/>
      <c r="AC2" s="24"/>
      <c r="AD2" s="24"/>
      <c r="AE2" s="24"/>
      <c r="AF2" s="24"/>
      <c r="AG2" s="24"/>
      <c r="AH2" s="24"/>
      <c r="AI2" s="24"/>
      <c r="AJ2" s="24"/>
      <c r="AK2" s="24"/>
      <c r="AL2" s="24"/>
      <c r="AM2" s="24"/>
      <c r="AN2" s="24"/>
      <c r="AO2" s="24"/>
      <c r="AP2" s="24"/>
      <c r="AQ2" s="24"/>
      <c r="AR2" s="24"/>
      <c r="AS2" s="24"/>
      <c r="AT2" s="24"/>
    </row>
    <row r="5" spans="2:53" ht="30" customHeight="1" x14ac:dyDescent="0.35">
      <c r="B5" s="15"/>
      <c r="C5" s="15"/>
      <c r="D5" s="27" t="s">
        <v>56</v>
      </c>
      <c r="E5" s="27"/>
      <c r="F5" s="15"/>
      <c r="G5" s="27" t="s">
        <v>57</v>
      </c>
      <c r="H5" s="27"/>
      <c r="I5" s="27"/>
      <c r="J5" s="27"/>
      <c r="K5" s="27"/>
      <c r="L5" s="27"/>
      <c r="M5" s="15"/>
      <c r="N5" s="27" t="s">
        <v>58</v>
      </c>
      <c r="O5" s="27"/>
      <c r="P5" s="15"/>
      <c r="Q5" s="27" t="s">
        <v>59</v>
      </c>
      <c r="R5" s="27"/>
      <c r="S5" s="27"/>
      <c r="T5" s="27"/>
      <c r="U5" s="27"/>
      <c r="V5" s="27"/>
      <c r="W5" s="27"/>
      <c r="X5" s="27"/>
      <c r="Y5" s="27"/>
      <c r="Z5" s="27"/>
      <c r="AA5" s="27"/>
      <c r="AB5" s="27"/>
      <c r="AC5" s="27"/>
      <c r="AD5" s="27"/>
      <c r="AE5" s="27"/>
      <c r="AF5" s="15"/>
      <c r="AG5" s="27" t="s">
        <v>60</v>
      </c>
      <c r="AH5" s="27"/>
      <c r="AI5" s="27"/>
      <c r="AJ5" s="27"/>
      <c r="AK5" s="27"/>
      <c r="AL5" s="27"/>
      <c r="AM5" s="15"/>
      <c r="AN5" s="27" t="s">
        <v>61</v>
      </c>
      <c r="AO5" s="27"/>
      <c r="AP5" s="27"/>
      <c r="AQ5" s="15"/>
      <c r="AR5" s="27" t="s">
        <v>62</v>
      </c>
      <c r="AS5" s="27"/>
      <c r="AT5" s="27"/>
      <c r="AU5" s="15"/>
      <c r="AV5" s="27" t="s">
        <v>63</v>
      </c>
      <c r="AW5" s="27"/>
      <c r="AX5" s="27"/>
      <c r="AY5" s="15"/>
      <c r="AZ5" s="27" t="s">
        <v>64</v>
      </c>
      <c r="BA5" s="27"/>
    </row>
    <row r="6" spans="2:53" ht="33" customHeight="1" x14ac:dyDescent="0.35">
      <c r="B6" t="s">
        <v>13</v>
      </c>
      <c r="C6" s="9" t="s">
        <v>14</v>
      </c>
      <c r="D6" s="12" t="s">
        <v>15</v>
      </c>
      <c r="E6" s="12" t="s">
        <v>16</v>
      </c>
      <c r="G6" s="12" t="s">
        <v>19</v>
      </c>
      <c r="H6" s="12" t="s">
        <v>20</v>
      </c>
      <c r="I6" s="12" t="s">
        <v>21</v>
      </c>
      <c r="J6" s="12" t="s">
        <v>22</v>
      </c>
      <c r="K6" s="12" t="s">
        <v>23</v>
      </c>
      <c r="L6" s="12" t="s">
        <v>24</v>
      </c>
      <c r="N6" s="12" t="s">
        <v>25</v>
      </c>
      <c r="O6" s="12" t="s">
        <v>26</v>
      </c>
      <c r="Q6" s="12" t="s">
        <v>27</v>
      </c>
      <c r="R6" s="12" t="s">
        <v>28</v>
      </c>
      <c r="S6" s="12" t="s">
        <v>29</v>
      </c>
      <c r="T6" s="12" t="s">
        <v>30</v>
      </c>
      <c r="U6" s="12" t="s">
        <v>31</v>
      </c>
      <c r="V6" s="12" t="s">
        <v>32</v>
      </c>
      <c r="W6" s="12" t="s">
        <v>33</v>
      </c>
      <c r="X6" s="12" t="s">
        <v>34</v>
      </c>
      <c r="Y6" s="12" t="s">
        <v>35</v>
      </c>
      <c r="Z6" s="12" t="s">
        <v>36</v>
      </c>
      <c r="AA6" s="12" t="s">
        <v>37</v>
      </c>
      <c r="AB6" s="12" t="s">
        <v>38</v>
      </c>
      <c r="AC6" s="12" t="s">
        <v>39</v>
      </c>
      <c r="AD6" s="12" t="s">
        <v>40</v>
      </c>
      <c r="AE6" s="12" t="s">
        <v>41</v>
      </c>
      <c r="AG6" s="12" t="s">
        <v>42</v>
      </c>
      <c r="AH6" s="12" t="s">
        <v>43</v>
      </c>
      <c r="AI6" s="12" t="s">
        <v>44</v>
      </c>
      <c r="AJ6" s="12" t="s">
        <v>45</v>
      </c>
      <c r="AK6" s="12" t="s">
        <v>46</v>
      </c>
      <c r="AL6" s="12" t="s">
        <v>47</v>
      </c>
      <c r="AN6" s="12" t="s">
        <v>48</v>
      </c>
      <c r="AO6" s="12" t="s">
        <v>49</v>
      </c>
      <c r="AP6" s="12" t="s">
        <v>50</v>
      </c>
      <c r="AR6" s="12" t="s">
        <v>51</v>
      </c>
      <c r="AS6" s="12" t="s">
        <v>52</v>
      </c>
      <c r="AT6" s="12" t="s">
        <v>53</v>
      </c>
      <c r="AV6" s="12" t="s">
        <v>51</v>
      </c>
      <c r="AW6" s="12" t="s">
        <v>52</v>
      </c>
      <c r="AX6" s="12" t="s">
        <v>53</v>
      </c>
      <c r="AZ6" s="12" t="s">
        <v>54</v>
      </c>
      <c r="BA6" s="12" t="s">
        <v>55</v>
      </c>
    </row>
    <row r="7" spans="2:53" ht="30" customHeight="1" x14ac:dyDescent="0.35">
      <c r="B7" s="10" t="s">
        <v>17</v>
      </c>
      <c r="C7" s="10">
        <v>2053</v>
      </c>
      <c r="D7" s="10">
        <v>938</v>
      </c>
      <c r="E7" s="10">
        <v>1112</v>
      </c>
      <c r="F7" s="10"/>
      <c r="G7" s="10">
        <v>192</v>
      </c>
      <c r="H7" s="10">
        <v>236</v>
      </c>
      <c r="I7" s="10">
        <v>325</v>
      </c>
      <c r="J7" s="10">
        <v>380</v>
      </c>
      <c r="K7" s="10">
        <v>348</v>
      </c>
      <c r="L7" s="10">
        <v>572</v>
      </c>
      <c r="M7" s="10"/>
      <c r="N7" s="10">
        <v>1161</v>
      </c>
      <c r="O7" s="10">
        <v>892</v>
      </c>
      <c r="P7" s="10"/>
      <c r="Q7" s="10">
        <v>175</v>
      </c>
      <c r="R7" s="10">
        <v>152</v>
      </c>
      <c r="S7" s="10">
        <v>180</v>
      </c>
      <c r="T7" s="10">
        <v>273</v>
      </c>
      <c r="U7" s="10">
        <v>217</v>
      </c>
      <c r="V7" s="10">
        <v>227</v>
      </c>
      <c r="W7" s="10">
        <v>175</v>
      </c>
      <c r="X7" s="10">
        <v>143</v>
      </c>
      <c r="Y7" s="10">
        <v>108</v>
      </c>
      <c r="Z7" s="10">
        <v>153</v>
      </c>
      <c r="AA7" s="10">
        <v>79</v>
      </c>
      <c r="AB7" s="10">
        <v>54</v>
      </c>
      <c r="AC7" s="10">
        <v>25</v>
      </c>
      <c r="AD7" s="10">
        <v>17</v>
      </c>
      <c r="AE7" s="10">
        <v>34</v>
      </c>
      <c r="AF7" s="10"/>
      <c r="AG7" s="10">
        <v>204</v>
      </c>
      <c r="AH7" s="10">
        <v>344</v>
      </c>
      <c r="AI7" s="10">
        <v>158</v>
      </c>
      <c r="AJ7" s="10">
        <v>186</v>
      </c>
      <c r="AK7" s="10">
        <v>197</v>
      </c>
      <c r="AL7" s="10">
        <v>511</v>
      </c>
      <c r="AM7" s="10"/>
      <c r="AN7" s="10">
        <v>571</v>
      </c>
      <c r="AO7" s="10">
        <v>447</v>
      </c>
      <c r="AP7" s="10">
        <v>778</v>
      </c>
      <c r="AQ7" s="10"/>
      <c r="AR7" s="10">
        <v>150</v>
      </c>
      <c r="AS7" s="10">
        <v>698</v>
      </c>
      <c r="AT7" s="10">
        <v>1093</v>
      </c>
      <c r="AU7" s="10"/>
      <c r="AV7" s="10">
        <v>166</v>
      </c>
      <c r="AW7" s="10">
        <v>999</v>
      </c>
      <c r="AX7" s="10">
        <v>770</v>
      </c>
      <c r="AY7" s="10"/>
      <c r="AZ7" s="10">
        <v>1177</v>
      </c>
      <c r="BA7" s="10">
        <v>876</v>
      </c>
    </row>
    <row r="8" spans="2:53" ht="30" customHeight="1" x14ac:dyDescent="0.35">
      <c r="B8" s="11" t="s">
        <v>18</v>
      </c>
      <c r="C8" s="11">
        <v>2053</v>
      </c>
      <c r="D8" s="11">
        <v>974</v>
      </c>
      <c r="E8" s="11">
        <v>1075</v>
      </c>
      <c r="F8" s="11"/>
      <c r="G8" s="11">
        <v>212</v>
      </c>
      <c r="H8" s="11">
        <v>302</v>
      </c>
      <c r="I8" s="11">
        <v>326</v>
      </c>
      <c r="J8" s="11">
        <v>348</v>
      </c>
      <c r="K8" s="11">
        <v>329</v>
      </c>
      <c r="L8" s="11">
        <v>535</v>
      </c>
      <c r="M8" s="11"/>
      <c r="N8" s="11">
        <v>815</v>
      </c>
      <c r="O8" s="11">
        <v>1238</v>
      </c>
      <c r="P8" s="11"/>
      <c r="Q8" s="11">
        <v>198</v>
      </c>
      <c r="R8" s="11">
        <v>168</v>
      </c>
      <c r="S8" s="11">
        <v>195</v>
      </c>
      <c r="T8" s="11">
        <v>305</v>
      </c>
      <c r="U8" s="11">
        <v>213</v>
      </c>
      <c r="V8" s="11">
        <v>216</v>
      </c>
      <c r="W8" s="11">
        <v>164</v>
      </c>
      <c r="X8" s="11">
        <v>141</v>
      </c>
      <c r="Y8" s="11">
        <v>99</v>
      </c>
      <c r="Z8" s="11">
        <v>138</v>
      </c>
      <c r="AA8" s="11">
        <v>69</v>
      </c>
      <c r="AB8" s="11">
        <v>45</v>
      </c>
      <c r="AC8" s="11">
        <v>22</v>
      </c>
      <c r="AD8" s="11">
        <v>15</v>
      </c>
      <c r="AE8" s="11">
        <v>27</v>
      </c>
      <c r="AF8" s="11"/>
      <c r="AG8" s="11">
        <v>192</v>
      </c>
      <c r="AH8" s="11">
        <v>330</v>
      </c>
      <c r="AI8" s="11">
        <v>179</v>
      </c>
      <c r="AJ8" s="11">
        <v>173</v>
      </c>
      <c r="AK8" s="11">
        <v>196</v>
      </c>
      <c r="AL8" s="11">
        <v>533</v>
      </c>
      <c r="AM8" s="11"/>
      <c r="AN8" s="11">
        <v>569</v>
      </c>
      <c r="AO8" s="11">
        <v>467</v>
      </c>
      <c r="AP8" s="11">
        <v>751</v>
      </c>
      <c r="AQ8" s="11"/>
      <c r="AR8" s="11">
        <v>162</v>
      </c>
      <c r="AS8" s="11">
        <v>689</v>
      </c>
      <c r="AT8" s="11">
        <v>1078</v>
      </c>
      <c r="AU8" s="11"/>
      <c r="AV8" s="11">
        <v>182</v>
      </c>
      <c r="AW8" s="11">
        <v>976</v>
      </c>
      <c r="AX8" s="11">
        <v>765</v>
      </c>
      <c r="AY8" s="11"/>
      <c r="AZ8" s="11">
        <v>1171</v>
      </c>
      <c r="BA8" s="11">
        <v>882</v>
      </c>
    </row>
    <row r="9" spans="2:53" ht="72.5" x14ac:dyDescent="0.35">
      <c r="B9" s="18" t="s">
        <v>290</v>
      </c>
      <c r="C9" s="17">
        <v>0.68368533514799901</v>
      </c>
      <c r="D9" s="17">
        <v>0.72656907541424498</v>
      </c>
      <c r="E9" s="17">
        <v>0.64585431314328801</v>
      </c>
      <c r="F9" s="17"/>
      <c r="G9" s="17">
        <v>0.57111531041882302</v>
      </c>
      <c r="H9" s="17">
        <v>0.63540755056656795</v>
      </c>
      <c r="I9" s="17">
        <v>0.73826724991632398</v>
      </c>
      <c r="J9" s="17">
        <v>0.67914660482090705</v>
      </c>
      <c r="K9" s="17">
        <v>0.70573999497423401</v>
      </c>
      <c r="L9" s="17">
        <v>0.71173166336139104</v>
      </c>
      <c r="M9" s="17"/>
      <c r="N9" s="17">
        <v>0.67505634005953796</v>
      </c>
      <c r="O9" s="17">
        <v>0.68936597415172596</v>
      </c>
      <c r="P9" s="17"/>
      <c r="Q9" s="17">
        <v>0.56088924552128905</v>
      </c>
      <c r="R9" s="17">
        <v>0.63985089948468299</v>
      </c>
      <c r="S9" s="17">
        <v>0.57882287800855703</v>
      </c>
      <c r="T9" s="17">
        <v>0.68076235189146805</v>
      </c>
      <c r="U9" s="17">
        <v>0.70549468119624903</v>
      </c>
      <c r="V9" s="17">
        <v>0.68384068173163304</v>
      </c>
      <c r="W9" s="17">
        <v>0.74010651237164005</v>
      </c>
      <c r="X9" s="17">
        <v>0.68336204747892004</v>
      </c>
      <c r="Y9" s="17">
        <v>0.75523341424132995</v>
      </c>
      <c r="Z9" s="17">
        <v>0.77986607586878098</v>
      </c>
      <c r="AA9" s="17">
        <v>0.792141115548468</v>
      </c>
      <c r="AB9" s="17">
        <v>0.85353604279142503</v>
      </c>
      <c r="AC9" s="17">
        <v>0.84402884483406404</v>
      </c>
      <c r="AD9" s="17">
        <v>0.95341640540860695</v>
      </c>
      <c r="AE9" s="17">
        <v>0.72111796639780101</v>
      </c>
      <c r="AF9" s="17"/>
      <c r="AG9" s="17">
        <v>0.71617200282704296</v>
      </c>
      <c r="AH9" s="17">
        <v>0.81124889341180195</v>
      </c>
      <c r="AI9" s="17">
        <v>0.68646845047613603</v>
      </c>
      <c r="AJ9" s="17">
        <v>0.68167522156418703</v>
      </c>
      <c r="AK9" s="17">
        <v>0.76409804541203197</v>
      </c>
      <c r="AL9" s="17">
        <v>0.653661658746444</v>
      </c>
      <c r="AM9" s="17"/>
      <c r="AN9" s="17">
        <v>0.65360341943209099</v>
      </c>
      <c r="AO9" s="17">
        <v>0.65458483113010602</v>
      </c>
      <c r="AP9" s="17">
        <v>0.765507942111051</v>
      </c>
      <c r="AQ9" s="17"/>
      <c r="AR9" s="17">
        <v>0.66020777638252404</v>
      </c>
      <c r="AS9" s="17">
        <v>0.68939534886854603</v>
      </c>
      <c r="AT9" s="17">
        <v>0.72590123403513995</v>
      </c>
      <c r="AU9" s="17"/>
      <c r="AV9" s="17">
        <v>0.74791628620371198</v>
      </c>
      <c r="AW9" s="17">
        <v>0.70338491273982195</v>
      </c>
      <c r="AX9" s="17">
        <v>0.69303920288004595</v>
      </c>
      <c r="AY9" s="17"/>
      <c r="AZ9" s="17">
        <v>0.687822165430233</v>
      </c>
      <c r="BA9" s="17">
        <v>0.67819629289981498</v>
      </c>
    </row>
    <row r="10" spans="2:53" ht="72.5" x14ac:dyDescent="0.35">
      <c r="B10" s="18" t="s">
        <v>291</v>
      </c>
      <c r="C10" s="17">
        <v>0.15969659174120501</v>
      </c>
      <c r="D10" s="17">
        <v>0.15719924355001899</v>
      </c>
      <c r="E10" s="17">
        <v>0.16037899220346899</v>
      </c>
      <c r="F10" s="17"/>
      <c r="G10" s="17">
        <v>0.24100081913687299</v>
      </c>
      <c r="H10" s="17">
        <v>0.23276588671676701</v>
      </c>
      <c r="I10" s="17">
        <v>0.13066116177814299</v>
      </c>
      <c r="J10" s="17">
        <v>0.15252116730618301</v>
      </c>
      <c r="K10" s="17">
        <v>0.142634862618325</v>
      </c>
      <c r="L10" s="17">
        <v>0.119055426785471</v>
      </c>
      <c r="M10" s="17"/>
      <c r="N10" s="17">
        <v>0.18095283132491599</v>
      </c>
      <c r="O10" s="17">
        <v>0.14570318666750601</v>
      </c>
      <c r="P10" s="17"/>
      <c r="Q10" s="17">
        <v>0.18854261010666801</v>
      </c>
      <c r="R10" s="17">
        <v>0.17748118874065399</v>
      </c>
      <c r="S10" s="17">
        <v>0.20152165565488001</v>
      </c>
      <c r="T10" s="17">
        <v>0.16967874429080901</v>
      </c>
      <c r="U10" s="17">
        <v>0.118140526075404</v>
      </c>
      <c r="V10" s="17">
        <v>0.17086770940304299</v>
      </c>
      <c r="W10" s="17">
        <v>0.17105058511613899</v>
      </c>
      <c r="X10" s="17">
        <v>0.18115877752454601</v>
      </c>
      <c r="Y10" s="17">
        <v>0.118227505885032</v>
      </c>
      <c r="Z10" s="17">
        <v>0.14250338258923601</v>
      </c>
      <c r="AA10" s="17">
        <v>9.5038633971385206E-2</v>
      </c>
      <c r="AB10" s="17">
        <v>6.8327956569492102E-2</v>
      </c>
      <c r="AC10" s="17">
        <v>0.15597115516593599</v>
      </c>
      <c r="AD10" s="17">
        <v>0</v>
      </c>
      <c r="AE10" s="17">
        <v>0.16475596580049201</v>
      </c>
      <c r="AF10" s="17"/>
      <c r="AG10" s="17">
        <v>0.16389091049292101</v>
      </c>
      <c r="AH10" s="17">
        <v>0.12464700867041199</v>
      </c>
      <c r="AI10" s="17">
        <v>0.226538102540978</v>
      </c>
      <c r="AJ10" s="17">
        <v>0.20163087210456901</v>
      </c>
      <c r="AK10" s="17">
        <v>0.13336980373249199</v>
      </c>
      <c r="AL10" s="17">
        <v>0.13224462602272599</v>
      </c>
      <c r="AM10" s="17"/>
      <c r="AN10" s="17">
        <v>0.18369092990170099</v>
      </c>
      <c r="AO10" s="17">
        <v>0.168507300012149</v>
      </c>
      <c r="AP10" s="17">
        <v>0.147382839365575</v>
      </c>
      <c r="AQ10" s="17"/>
      <c r="AR10" s="17">
        <v>0.280124505265195</v>
      </c>
      <c r="AS10" s="17">
        <v>0.165440443963427</v>
      </c>
      <c r="AT10" s="17">
        <v>0.14638141433042501</v>
      </c>
      <c r="AU10" s="17"/>
      <c r="AV10" s="17">
        <v>0.21823713090732</v>
      </c>
      <c r="AW10" s="17">
        <v>0.15264267729483799</v>
      </c>
      <c r="AX10" s="17">
        <v>0.165116347827056</v>
      </c>
      <c r="AY10" s="17"/>
      <c r="AZ10" s="17">
        <v>0.19300944876880799</v>
      </c>
      <c r="BA10" s="17">
        <v>0.115494710794453</v>
      </c>
    </row>
    <row r="11" spans="2:53" x14ac:dyDescent="0.35">
      <c r="B11" s="18" t="s">
        <v>130</v>
      </c>
      <c r="C11" s="19">
        <v>0.15661807311079601</v>
      </c>
      <c r="D11" s="19">
        <v>0.116231681035736</v>
      </c>
      <c r="E11" s="19">
        <v>0.193766694653243</v>
      </c>
      <c r="F11" s="19"/>
      <c r="G11" s="19">
        <v>0.18788387044430299</v>
      </c>
      <c r="H11" s="19">
        <v>0.13182656271666601</v>
      </c>
      <c r="I11" s="19">
        <v>0.131071588305533</v>
      </c>
      <c r="J11" s="19">
        <v>0.16833222787291</v>
      </c>
      <c r="K11" s="19">
        <v>0.15162514240744099</v>
      </c>
      <c r="L11" s="19">
        <v>0.169212909853138</v>
      </c>
      <c r="M11" s="19"/>
      <c r="N11" s="19">
        <v>0.14399082861554599</v>
      </c>
      <c r="O11" s="19">
        <v>0.16493083918076901</v>
      </c>
      <c r="P11" s="19"/>
      <c r="Q11" s="19">
        <v>0.250568144372043</v>
      </c>
      <c r="R11" s="19">
        <v>0.18266791177466299</v>
      </c>
      <c r="S11" s="19">
        <v>0.21965546633656399</v>
      </c>
      <c r="T11" s="19">
        <v>0.14955890381772199</v>
      </c>
      <c r="U11" s="19">
        <v>0.17636479272834801</v>
      </c>
      <c r="V11" s="19">
        <v>0.145291608865324</v>
      </c>
      <c r="W11" s="19">
        <v>8.8842902512220795E-2</v>
      </c>
      <c r="X11" s="19">
        <v>0.135479174996534</v>
      </c>
      <c r="Y11" s="19">
        <v>0.12653907987363799</v>
      </c>
      <c r="Z11" s="19">
        <v>7.7630541541983095E-2</v>
      </c>
      <c r="AA11" s="19">
        <v>0.112820250480147</v>
      </c>
      <c r="AB11" s="19">
        <v>7.8136000639083103E-2</v>
      </c>
      <c r="AC11" s="19">
        <v>0</v>
      </c>
      <c r="AD11" s="19">
        <v>4.6583594591393197E-2</v>
      </c>
      <c r="AE11" s="19">
        <v>0.114126067801707</v>
      </c>
      <c r="AF11" s="19"/>
      <c r="AG11" s="19">
        <v>0.119937086680036</v>
      </c>
      <c r="AH11" s="19">
        <v>6.4104097917785999E-2</v>
      </c>
      <c r="AI11" s="19">
        <v>8.6993446982885997E-2</v>
      </c>
      <c r="AJ11" s="19">
        <v>0.116693906331244</v>
      </c>
      <c r="AK11" s="19">
        <v>0.102532150855476</v>
      </c>
      <c r="AL11" s="19">
        <v>0.21409371523083101</v>
      </c>
      <c r="AM11" s="19"/>
      <c r="AN11" s="19">
        <v>0.16270565066620801</v>
      </c>
      <c r="AO11" s="19">
        <v>0.17690786885774601</v>
      </c>
      <c r="AP11" s="19">
        <v>8.7109218523373499E-2</v>
      </c>
      <c r="AQ11" s="19"/>
      <c r="AR11" s="19">
        <v>5.9667718352280803E-2</v>
      </c>
      <c r="AS11" s="19">
        <v>0.145164207168026</v>
      </c>
      <c r="AT11" s="19">
        <v>0.12771735163443501</v>
      </c>
      <c r="AU11" s="19"/>
      <c r="AV11" s="19">
        <v>3.38465828889674E-2</v>
      </c>
      <c r="AW11" s="19">
        <v>0.143972409965339</v>
      </c>
      <c r="AX11" s="19">
        <v>0.14184444929289799</v>
      </c>
      <c r="AY11" s="19"/>
      <c r="AZ11" s="19">
        <v>0.119168385800959</v>
      </c>
      <c r="BA11" s="19">
        <v>0.20630899630573199</v>
      </c>
    </row>
    <row r="12" spans="2:53" x14ac:dyDescent="0.35">
      <c r="B12" s="16"/>
    </row>
    <row r="13" spans="2:53" x14ac:dyDescent="0.35">
      <c r="B13" t="s">
        <v>87</v>
      </c>
    </row>
    <row r="14" spans="2:53" x14ac:dyDescent="0.35">
      <c r="B14" t="s">
        <v>88</v>
      </c>
    </row>
    <row r="16" spans="2:53" x14ac:dyDescent="0.35">
      <c r="B16" s="8" t="str">
        <f>HYPERLINK("#'Contents'!A1", "Return to Contents")</f>
        <v>Return to Contents</v>
      </c>
    </row>
  </sheetData>
  <mergeCells count="10">
    <mergeCell ref="AN5:AP5"/>
    <mergeCell ref="AR5:AT5"/>
    <mergeCell ref="AV5:AX5"/>
    <mergeCell ref="AZ5:BA5"/>
    <mergeCell ref="D2:AT2"/>
    <mergeCell ref="D5:E5"/>
    <mergeCell ref="G5:L5"/>
    <mergeCell ref="N5:O5"/>
    <mergeCell ref="Q5:AE5"/>
    <mergeCell ref="AG5:AL5"/>
  </mergeCells>
  <pageMargins left="0.7" right="0.7" top="0.75" bottom="0.75" header="0.3" footer="0.3"/>
  <pageSetup paperSize="9" orientation="portrait" horizontalDpi="300" verticalDpi="300"/>
  <drawing r:id="rId1"/>
</worksheet>
</file>

<file path=xl/worksheets/sheet7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900-000000000000}">
  <dimension ref="B2:BA17"/>
  <sheetViews>
    <sheetView showGridLines="0" workbookViewId="0">
      <pane xSplit="2" topLeftCell="C1" activePane="topRight" state="frozen"/>
      <selection activeCell="B19" sqref="B19"/>
      <selection pane="topRight" activeCell="AE10" sqref="AE10"/>
    </sheetView>
  </sheetViews>
  <sheetFormatPr defaultColWidth="11.54296875" defaultRowHeight="14.5" x14ac:dyDescent="0.35"/>
  <cols>
    <col min="2" max="2" width="25.6328125" customWidth="1"/>
    <col min="3" max="5" width="10.6328125" customWidth="1"/>
    <col min="6" max="6" width="2.1796875" customWidth="1"/>
    <col min="7" max="12" width="10.6328125" customWidth="1"/>
    <col min="13" max="13" width="2.1796875" customWidth="1"/>
    <col min="14" max="15" width="10.6328125" customWidth="1"/>
    <col min="16" max="16" width="2.1796875" customWidth="1"/>
    <col min="17" max="31" width="10.6328125" customWidth="1"/>
    <col min="32" max="32" width="2.1796875" customWidth="1"/>
    <col min="33" max="38" width="10.6328125" customWidth="1"/>
    <col min="39" max="39" width="2.1796875" customWidth="1"/>
    <col min="40" max="42" width="10.6328125" customWidth="1"/>
    <col min="43" max="43" width="2.1796875" customWidth="1"/>
    <col min="44" max="46" width="10.6328125" customWidth="1"/>
    <col min="47" max="47" width="2.1796875" customWidth="1"/>
    <col min="48" max="50" width="10.6328125" customWidth="1"/>
    <col min="51" max="51" width="2.1796875" customWidth="1"/>
    <col min="52" max="53" width="10.6328125" customWidth="1"/>
    <col min="54" max="54" width="2.1796875" customWidth="1"/>
  </cols>
  <sheetData>
    <row r="2" spans="2:53" ht="40" customHeight="1" x14ac:dyDescent="0.35">
      <c r="D2" s="28" t="s">
        <v>295</v>
      </c>
      <c r="E2" s="24"/>
      <c r="F2" s="24"/>
      <c r="G2" s="24"/>
      <c r="H2" s="24"/>
      <c r="I2" s="24"/>
      <c r="J2" s="24"/>
      <c r="K2" s="24"/>
      <c r="L2" s="24"/>
      <c r="M2" s="24"/>
      <c r="N2" s="24"/>
      <c r="O2" s="24"/>
      <c r="P2" s="24"/>
      <c r="Q2" s="24"/>
      <c r="R2" s="24"/>
      <c r="S2" s="24"/>
      <c r="T2" s="24"/>
      <c r="U2" s="24"/>
      <c r="V2" s="24"/>
      <c r="W2" s="24"/>
      <c r="X2" s="24"/>
      <c r="Y2" s="24"/>
      <c r="Z2" s="24"/>
      <c r="AA2" s="24"/>
      <c r="AB2" s="24"/>
      <c r="AC2" s="24"/>
      <c r="AD2" s="24"/>
      <c r="AE2" s="24"/>
      <c r="AF2" s="24"/>
      <c r="AG2" s="24"/>
      <c r="AH2" s="24"/>
      <c r="AI2" s="24"/>
      <c r="AJ2" s="24"/>
      <c r="AK2" s="24"/>
      <c r="AL2" s="24"/>
      <c r="AM2" s="24"/>
      <c r="AN2" s="24"/>
      <c r="AO2" s="24"/>
      <c r="AP2" s="24"/>
      <c r="AQ2" s="24"/>
      <c r="AR2" s="24"/>
      <c r="AS2" s="24"/>
      <c r="AT2" s="24"/>
    </row>
    <row r="5" spans="2:53" ht="30" customHeight="1" x14ac:dyDescent="0.35">
      <c r="B5" s="15"/>
      <c r="C5" s="15"/>
      <c r="D5" s="27" t="s">
        <v>56</v>
      </c>
      <c r="E5" s="27"/>
      <c r="F5" s="15"/>
      <c r="G5" s="27" t="s">
        <v>57</v>
      </c>
      <c r="H5" s="27"/>
      <c r="I5" s="27"/>
      <c r="J5" s="27"/>
      <c r="K5" s="27"/>
      <c r="L5" s="27"/>
      <c r="M5" s="15"/>
      <c r="N5" s="27" t="s">
        <v>58</v>
      </c>
      <c r="O5" s="27"/>
      <c r="P5" s="15"/>
      <c r="Q5" s="27" t="s">
        <v>59</v>
      </c>
      <c r="R5" s="27"/>
      <c r="S5" s="27"/>
      <c r="T5" s="27"/>
      <c r="U5" s="27"/>
      <c r="V5" s="27"/>
      <c r="W5" s="27"/>
      <c r="X5" s="27"/>
      <c r="Y5" s="27"/>
      <c r="Z5" s="27"/>
      <c r="AA5" s="27"/>
      <c r="AB5" s="27"/>
      <c r="AC5" s="27"/>
      <c r="AD5" s="27"/>
      <c r="AE5" s="27"/>
      <c r="AF5" s="15"/>
      <c r="AG5" s="27" t="s">
        <v>60</v>
      </c>
      <c r="AH5" s="27"/>
      <c r="AI5" s="27"/>
      <c r="AJ5" s="27"/>
      <c r="AK5" s="27"/>
      <c r="AL5" s="27"/>
      <c r="AM5" s="15"/>
      <c r="AN5" s="27" t="s">
        <v>61</v>
      </c>
      <c r="AO5" s="27"/>
      <c r="AP5" s="27"/>
      <c r="AQ5" s="15"/>
      <c r="AR5" s="27" t="s">
        <v>62</v>
      </c>
      <c r="AS5" s="27"/>
      <c r="AT5" s="27"/>
      <c r="AU5" s="15"/>
      <c r="AV5" s="27" t="s">
        <v>63</v>
      </c>
      <c r="AW5" s="27"/>
      <c r="AX5" s="27"/>
      <c r="AY5" s="15"/>
      <c r="AZ5" s="27" t="s">
        <v>64</v>
      </c>
      <c r="BA5" s="27"/>
    </row>
    <row r="6" spans="2:53" ht="33" customHeight="1" x14ac:dyDescent="0.35">
      <c r="B6" t="s">
        <v>13</v>
      </c>
      <c r="C6" s="9" t="s">
        <v>14</v>
      </c>
      <c r="D6" s="12" t="s">
        <v>15</v>
      </c>
      <c r="E6" s="12" t="s">
        <v>16</v>
      </c>
      <c r="G6" s="12" t="s">
        <v>19</v>
      </c>
      <c r="H6" s="12" t="s">
        <v>20</v>
      </c>
      <c r="I6" s="12" t="s">
        <v>21</v>
      </c>
      <c r="J6" s="12" t="s">
        <v>22</v>
      </c>
      <c r="K6" s="12" t="s">
        <v>23</v>
      </c>
      <c r="L6" s="12" t="s">
        <v>24</v>
      </c>
      <c r="N6" s="12" t="s">
        <v>25</v>
      </c>
      <c r="O6" s="12" t="s">
        <v>26</v>
      </c>
      <c r="Q6" s="12" t="s">
        <v>27</v>
      </c>
      <c r="R6" s="12" t="s">
        <v>28</v>
      </c>
      <c r="S6" s="12" t="s">
        <v>29</v>
      </c>
      <c r="T6" s="12" t="s">
        <v>30</v>
      </c>
      <c r="U6" s="12" t="s">
        <v>31</v>
      </c>
      <c r="V6" s="12" t="s">
        <v>32</v>
      </c>
      <c r="W6" s="12" t="s">
        <v>33</v>
      </c>
      <c r="X6" s="12" t="s">
        <v>34</v>
      </c>
      <c r="Y6" s="12" t="s">
        <v>35</v>
      </c>
      <c r="Z6" s="12" t="s">
        <v>36</v>
      </c>
      <c r="AA6" s="12" t="s">
        <v>37</v>
      </c>
      <c r="AB6" s="12" t="s">
        <v>38</v>
      </c>
      <c r="AC6" s="12" t="s">
        <v>39</v>
      </c>
      <c r="AD6" s="12" t="s">
        <v>40</v>
      </c>
      <c r="AE6" s="12" t="s">
        <v>41</v>
      </c>
      <c r="AG6" s="12" t="s">
        <v>42</v>
      </c>
      <c r="AH6" s="12" t="s">
        <v>43</v>
      </c>
      <c r="AI6" s="12" t="s">
        <v>44</v>
      </c>
      <c r="AJ6" s="12" t="s">
        <v>45</v>
      </c>
      <c r="AK6" s="12" t="s">
        <v>46</v>
      </c>
      <c r="AL6" s="12" t="s">
        <v>47</v>
      </c>
      <c r="AN6" s="12" t="s">
        <v>48</v>
      </c>
      <c r="AO6" s="12" t="s">
        <v>49</v>
      </c>
      <c r="AP6" s="12" t="s">
        <v>50</v>
      </c>
      <c r="AR6" s="12" t="s">
        <v>51</v>
      </c>
      <c r="AS6" s="12" t="s">
        <v>52</v>
      </c>
      <c r="AT6" s="12" t="s">
        <v>53</v>
      </c>
      <c r="AV6" s="12" t="s">
        <v>51</v>
      </c>
      <c r="AW6" s="12" t="s">
        <v>52</v>
      </c>
      <c r="AX6" s="12" t="s">
        <v>53</v>
      </c>
      <c r="AZ6" s="12" t="s">
        <v>54</v>
      </c>
      <c r="BA6" s="12" t="s">
        <v>55</v>
      </c>
    </row>
    <row r="7" spans="2:53" ht="30" customHeight="1" x14ac:dyDescent="0.35">
      <c r="B7" s="10" t="s">
        <v>17</v>
      </c>
      <c r="C7" s="10">
        <v>2053</v>
      </c>
      <c r="D7" s="10">
        <v>938</v>
      </c>
      <c r="E7" s="10">
        <v>1112</v>
      </c>
      <c r="F7" s="10"/>
      <c r="G7" s="10">
        <v>192</v>
      </c>
      <c r="H7" s="10">
        <v>236</v>
      </c>
      <c r="I7" s="10">
        <v>325</v>
      </c>
      <c r="J7" s="10">
        <v>380</v>
      </c>
      <c r="K7" s="10">
        <v>348</v>
      </c>
      <c r="L7" s="10">
        <v>572</v>
      </c>
      <c r="M7" s="10"/>
      <c r="N7" s="10">
        <v>1161</v>
      </c>
      <c r="O7" s="10">
        <v>892</v>
      </c>
      <c r="P7" s="10"/>
      <c r="Q7" s="10">
        <v>175</v>
      </c>
      <c r="R7" s="10">
        <v>152</v>
      </c>
      <c r="S7" s="10">
        <v>180</v>
      </c>
      <c r="T7" s="10">
        <v>273</v>
      </c>
      <c r="U7" s="10">
        <v>217</v>
      </c>
      <c r="V7" s="10">
        <v>227</v>
      </c>
      <c r="W7" s="10">
        <v>175</v>
      </c>
      <c r="X7" s="10">
        <v>143</v>
      </c>
      <c r="Y7" s="10">
        <v>108</v>
      </c>
      <c r="Z7" s="10">
        <v>153</v>
      </c>
      <c r="AA7" s="10">
        <v>79</v>
      </c>
      <c r="AB7" s="10">
        <v>54</v>
      </c>
      <c r="AC7" s="10">
        <v>25</v>
      </c>
      <c r="AD7" s="10">
        <v>17</v>
      </c>
      <c r="AE7" s="10">
        <v>34</v>
      </c>
      <c r="AF7" s="10"/>
      <c r="AG7" s="10">
        <v>204</v>
      </c>
      <c r="AH7" s="10">
        <v>344</v>
      </c>
      <c r="AI7" s="10">
        <v>158</v>
      </c>
      <c r="AJ7" s="10">
        <v>186</v>
      </c>
      <c r="AK7" s="10">
        <v>197</v>
      </c>
      <c r="AL7" s="10">
        <v>511</v>
      </c>
      <c r="AM7" s="10"/>
      <c r="AN7" s="10">
        <v>571</v>
      </c>
      <c r="AO7" s="10">
        <v>447</v>
      </c>
      <c r="AP7" s="10">
        <v>778</v>
      </c>
      <c r="AQ7" s="10"/>
      <c r="AR7" s="10">
        <v>150</v>
      </c>
      <c r="AS7" s="10">
        <v>698</v>
      </c>
      <c r="AT7" s="10">
        <v>1093</v>
      </c>
      <c r="AU7" s="10"/>
      <c r="AV7" s="10">
        <v>166</v>
      </c>
      <c r="AW7" s="10">
        <v>999</v>
      </c>
      <c r="AX7" s="10">
        <v>770</v>
      </c>
      <c r="AY7" s="10"/>
      <c r="AZ7" s="10">
        <v>1177</v>
      </c>
      <c r="BA7" s="10">
        <v>876</v>
      </c>
    </row>
    <row r="8" spans="2:53" ht="30" customHeight="1" x14ac:dyDescent="0.35">
      <c r="B8" s="11" t="s">
        <v>18</v>
      </c>
      <c r="C8" s="11">
        <v>2053</v>
      </c>
      <c r="D8" s="11">
        <v>974</v>
      </c>
      <c r="E8" s="11">
        <v>1075</v>
      </c>
      <c r="F8" s="11"/>
      <c r="G8" s="11">
        <v>212</v>
      </c>
      <c r="H8" s="11">
        <v>302</v>
      </c>
      <c r="I8" s="11">
        <v>326</v>
      </c>
      <c r="J8" s="11">
        <v>348</v>
      </c>
      <c r="K8" s="11">
        <v>329</v>
      </c>
      <c r="L8" s="11">
        <v>535</v>
      </c>
      <c r="M8" s="11"/>
      <c r="N8" s="11">
        <v>815</v>
      </c>
      <c r="O8" s="11">
        <v>1238</v>
      </c>
      <c r="P8" s="11"/>
      <c r="Q8" s="11">
        <v>198</v>
      </c>
      <c r="R8" s="11">
        <v>168</v>
      </c>
      <c r="S8" s="11">
        <v>195</v>
      </c>
      <c r="T8" s="11">
        <v>305</v>
      </c>
      <c r="U8" s="11">
        <v>213</v>
      </c>
      <c r="V8" s="11">
        <v>216</v>
      </c>
      <c r="W8" s="11">
        <v>164</v>
      </c>
      <c r="X8" s="11">
        <v>141</v>
      </c>
      <c r="Y8" s="11">
        <v>99</v>
      </c>
      <c r="Z8" s="11">
        <v>138</v>
      </c>
      <c r="AA8" s="11">
        <v>69</v>
      </c>
      <c r="AB8" s="11">
        <v>45</v>
      </c>
      <c r="AC8" s="11">
        <v>22</v>
      </c>
      <c r="AD8" s="11">
        <v>15</v>
      </c>
      <c r="AE8" s="11">
        <v>27</v>
      </c>
      <c r="AF8" s="11"/>
      <c r="AG8" s="11">
        <v>192</v>
      </c>
      <c r="AH8" s="11">
        <v>330</v>
      </c>
      <c r="AI8" s="11">
        <v>179</v>
      </c>
      <c r="AJ8" s="11">
        <v>173</v>
      </c>
      <c r="AK8" s="11">
        <v>196</v>
      </c>
      <c r="AL8" s="11">
        <v>533</v>
      </c>
      <c r="AM8" s="11"/>
      <c r="AN8" s="11">
        <v>569</v>
      </c>
      <c r="AO8" s="11">
        <v>467</v>
      </c>
      <c r="AP8" s="11">
        <v>751</v>
      </c>
      <c r="AQ8" s="11"/>
      <c r="AR8" s="11">
        <v>162</v>
      </c>
      <c r="AS8" s="11">
        <v>689</v>
      </c>
      <c r="AT8" s="11">
        <v>1078</v>
      </c>
      <c r="AU8" s="11"/>
      <c r="AV8" s="11">
        <v>182</v>
      </c>
      <c r="AW8" s="11">
        <v>976</v>
      </c>
      <c r="AX8" s="11">
        <v>765</v>
      </c>
      <c r="AY8" s="11"/>
      <c r="AZ8" s="11">
        <v>1171</v>
      </c>
      <c r="BA8" s="11">
        <v>882</v>
      </c>
    </row>
    <row r="9" spans="2:53" ht="87" x14ac:dyDescent="0.35">
      <c r="B9" s="18" t="s">
        <v>292</v>
      </c>
      <c r="C9" s="17">
        <v>0.27717092377406399</v>
      </c>
      <c r="D9" s="17">
        <v>0.303852242195501</v>
      </c>
      <c r="E9" s="17">
        <v>0.253427374633101</v>
      </c>
      <c r="F9" s="17"/>
      <c r="G9" s="17">
        <v>0.35521300250255999</v>
      </c>
      <c r="H9" s="17">
        <v>0.38677731247943598</v>
      </c>
      <c r="I9" s="17">
        <v>0.30320928102646</v>
      </c>
      <c r="J9" s="17">
        <v>0.26120051670107403</v>
      </c>
      <c r="K9" s="17">
        <v>0.21178503920823299</v>
      </c>
      <c r="L9" s="17">
        <v>0.219167171287562</v>
      </c>
      <c r="M9" s="17"/>
      <c r="N9" s="17">
        <v>0.31434822252434802</v>
      </c>
      <c r="O9" s="17">
        <v>0.252696368954063</v>
      </c>
      <c r="P9" s="17"/>
      <c r="Q9" s="17">
        <v>0.336425896079663</v>
      </c>
      <c r="R9" s="17">
        <v>0.314918610823895</v>
      </c>
      <c r="S9" s="17">
        <v>0.18744829206084901</v>
      </c>
      <c r="T9" s="17">
        <v>0.29351754348926501</v>
      </c>
      <c r="U9" s="17">
        <v>0.30353627539254802</v>
      </c>
      <c r="V9" s="17">
        <v>0.24823828364116601</v>
      </c>
      <c r="W9" s="17">
        <v>0.29948987411984701</v>
      </c>
      <c r="X9" s="17">
        <v>0.28965455678631502</v>
      </c>
      <c r="Y9" s="17">
        <v>0.27782383523578302</v>
      </c>
      <c r="Z9" s="17">
        <v>0.23552709920569001</v>
      </c>
      <c r="AA9" s="17">
        <v>0.278725147706673</v>
      </c>
      <c r="AB9" s="17">
        <v>0.24384081417667</v>
      </c>
      <c r="AC9" s="17">
        <v>0.40228808278739198</v>
      </c>
      <c r="AD9" s="17">
        <v>0.37377427457034601</v>
      </c>
      <c r="AE9" s="17">
        <v>0.27898372917284597</v>
      </c>
      <c r="AF9" s="17"/>
      <c r="AG9" s="17">
        <v>0.36461221061372301</v>
      </c>
      <c r="AH9" s="17">
        <v>0.17633688937834899</v>
      </c>
      <c r="AI9" s="17">
        <v>0.455578321732859</v>
      </c>
      <c r="AJ9" s="17">
        <v>0.31694232163022501</v>
      </c>
      <c r="AK9" s="17">
        <v>0.23833792506425799</v>
      </c>
      <c r="AL9" s="17">
        <v>0.25575820917238701</v>
      </c>
      <c r="AM9" s="17"/>
      <c r="AN9" s="17">
        <v>0.37410006748522301</v>
      </c>
      <c r="AO9" s="17">
        <v>0.32071007980094302</v>
      </c>
      <c r="AP9" s="17">
        <v>0.206125127199251</v>
      </c>
      <c r="AQ9" s="17"/>
      <c r="AR9" s="17">
        <v>0.46295173058609201</v>
      </c>
      <c r="AS9" s="17">
        <v>0.300948881961425</v>
      </c>
      <c r="AT9" s="17">
        <v>0.249071084668395</v>
      </c>
      <c r="AU9" s="17"/>
      <c r="AV9" s="17">
        <v>0.43004036959498898</v>
      </c>
      <c r="AW9" s="17">
        <v>0.27120344472018199</v>
      </c>
      <c r="AX9" s="17">
        <v>0.27657673644042302</v>
      </c>
      <c r="AY9" s="17"/>
      <c r="AZ9" s="17">
        <v>0.31941141510225302</v>
      </c>
      <c r="BA9" s="17">
        <v>0.22112321921141401</v>
      </c>
    </row>
    <row r="10" spans="2:53" ht="72.5" x14ac:dyDescent="0.35">
      <c r="B10" s="18" t="s">
        <v>293</v>
      </c>
      <c r="C10" s="17">
        <v>0.342619619558929</v>
      </c>
      <c r="D10" s="17">
        <v>0.35935344217917498</v>
      </c>
      <c r="E10" s="17">
        <v>0.32709582932283998</v>
      </c>
      <c r="F10" s="17"/>
      <c r="G10" s="17">
        <v>0.36553433606402902</v>
      </c>
      <c r="H10" s="17">
        <v>0.37000420669339401</v>
      </c>
      <c r="I10" s="17">
        <v>0.34164158967538899</v>
      </c>
      <c r="J10" s="17">
        <v>0.33160291655101598</v>
      </c>
      <c r="K10" s="17">
        <v>0.30095295781124998</v>
      </c>
      <c r="L10" s="17">
        <v>0.351492952429725</v>
      </c>
      <c r="M10" s="17"/>
      <c r="N10" s="17">
        <v>0.33685533768067299</v>
      </c>
      <c r="O10" s="17">
        <v>0.34641436090834599</v>
      </c>
      <c r="P10" s="17"/>
      <c r="Q10" s="17">
        <v>0.30856154039623701</v>
      </c>
      <c r="R10" s="17">
        <v>0.29185034919303399</v>
      </c>
      <c r="S10" s="17">
        <v>0.421589065471074</v>
      </c>
      <c r="T10" s="17">
        <v>0.30118703046803802</v>
      </c>
      <c r="U10" s="17">
        <v>0.34337914858619001</v>
      </c>
      <c r="V10" s="17">
        <v>0.37872868735097598</v>
      </c>
      <c r="W10" s="17">
        <v>0.332053582570283</v>
      </c>
      <c r="X10" s="17">
        <v>0.28027425895903502</v>
      </c>
      <c r="Y10" s="17">
        <v>0.453159410477809</v>
      </c>
      <c r="Z10" s="17">
        <v>0.338177750025492</v>
      </c>
      <c r="AA10" s="17">
        <v>0.33546196089721703</v>
      </c>
      <c r="AB10" s="17">
        <v>0.42413173453759301</v>
      </c>
      <c r="AC10" s="17">
        <v>0.44066281913625999</v>
      </c>
      <c r="AD10" s="17">
        <v>0.24228409451924399</v>
      </c>
      <c r="AE10" s="17">
        <v>0.40853162767831303</v>
      </c>
      <c r="AF10" s="17"/>
      <c r="AG10" s="17">
        <v>0.44190458790669601</v>
      </c>
      <c r="AH10" s="17">
        <v>0.30303952450949501</v>
      </c>
      <c r="AI10" s="17">
        <v>0.353186921811668</v>
      </c>
      <c r="AJ10" s="17">
        <v>0.41314225465705601</v>
      </c>
      <c r="AK10" s="17">
        <v>0.41157849687599202</v>
      </c>
      <c r="AL10" s="17">
        <v>0.28641229818230701</v>
      </c>
      <c r="AM10" s="17"/>
      <c r="AN10" s="17">
        <v>0.38131485994366798</v>
      </c>
      <c r="AO10" s="17">
        <v>0.35064352241430602</v>
      </c>
      <c r="AP10" s="17">
        <v>0.34929737279721401</v>
      </c>
      <c r="AQ10" s="17"/>
      <c r="AR10" s="17">
        <v>0.400636105145037</v>
      </c>
      <c r="AS10" s="17">
        <v>0.43009886247421902</v>
      </c>
      <c r="AT10" s="17">
        <v>0.29969046574700697</v>
      </c>
      <c r="AU10" s="17"/>
      <c r="AV10" s="17">
        <v>0.42326163087837898</v>
      </c>
      <c r="AW10" s="17">
        <v>0.40868071037353598</v>
      </c>
      <c r="AX10" s="17">
        <v>0.27290735423187101</v>
      </c>
      <c r="AY10" s="17"/>
      <c r="AZ10" s="17">
        <v>0.368699068976585</v>
      </c>
      <c r="BA10" s="17">
        <v>0.30801554109874502</v>
      </c>
    </row>
    <row r="11" spans="2:53" ht="72.5" x14ac:dyDescent="0.35">
      <c r="B11" s="18" t="s">
        <v>294</v>
      </c>
      <c r="C11" s="17">
        <v>0.23947881621542999</v>
      </c>
      <c r="D11" s="17">
        <v>0.24687168418462199</v>
      </c>
      <c r="E11" s="17">
        <v>0.232212749868968</v>
      </c>
      <c r="F11" s="17"/>
      <c r="G11" s="17">
        <v>0.102279491406483</v>
      </c>
      <c r="H11" s="17">
        <v>0.115959983858303</v>
      </c>
      <c r="I11" s="17">
        <v>0.233569469645905</v>
      </c>
      <c r="J11" s="17">
        <v>0.27034514478566701</v>
      </c>
      <c r="K11" s="17">
        <v>0.31931723005296397</v>
      </c>
      <c r="L11" s="17">
        <v>0.29794356316057302</v>
      </c>
      <c r="M11" s="17"/>
      <c r="N11" s="17">
        <v>0.22149870578175501</v>
      </c>
      <c r="O11" s="17">
        <v>0.25131548034303303</v>
      </c>
      <c r="P11" s="17"/>
      <c r="Q11" s="17">
        <v>0.16587357948780401</v>
      </c>
      <c r="R11" s="17">
        <v>0.19854415597991701</v>
      </c>
      <c r="S11" s="17">
        <v>0.217802072525905</v>
      </c>
      <c r="T11" s="17">
        <v>0.26564561083555499</v>
      </c>
      <c r="U11" s="17">
        <v>0.224958283627372</v>
      </c>
      <c r="V11" s="17">
        <v>0.23277934966614</v>
      </c>
      <c r="W11" s="17">
        <v>0.25366989715708599</v>
      </c>
      <c r="X11" s="17">
        <v>0.30200385223113602</v>
      </c>
      <c r="Y11" s="17">
        <v>0.22192858580809999</v>
      </c>
      <c r="Z11" s="17">
        <v>0.321916051863404</v>
      </c>
      <c r="AA11" s="17">
        <v>0.29676973091328801</v>
      </c>
      <c r="AB11" s="17">
        <v>0.22924853697030301</v>
      </c>
      <c r="AC11" s="17">
        <v>0.15704909807634801</v>
      </c>
      <c r="AD11" s="17">
        <v>0.33735803631901701</v>
      </c>
      <c r="AE11" s="17">
        <v>0.21825422130199401</v>
      </c>
      <c r="AF11" s="17"/>
      <c r="AG11" s="17">
        <v>0.16622420053589301</v>
      </c>
      <c r="AH11" s="17">
        <v>0.425544708760483</v>
      </c>
      <c r="AI11" s="17">
        <v>0.130692089290985</v>
      </c>
      <c r="AJ11" s="17">
        <v>0.146554128528226</v>
      </c>
      <c r="AK11" s="17">
        <v>0.235562278479967</v>
      </c>
      <c r="AL11" s="17">
        <v>0.24268344427055999</v>
      </c>
      <c r="AM11" s="17"/>
      <c r="AN11" s="17">
        <v>0.14053849644635999</v>
      </c>
      <c r="AO11" s="17">
        <v>0.18149482568856601</v>
      </c>
      <c r="AP11" s="17">
        <v>0.35108473148539199</v>
      </c>
      <c r="AQ11" s="17"/>
      <c r="AR11" s="17">
        <v>0.102264337877105</v>
      </c>
      <c r="AS11" s="17">
        <v>0.16417149841179901</v>
      </c>
      <c r="AT11" s="17">
        <v>0.32025799450620202</v>
      </c>
      <c r="AU11" s="17"/>
      <c r="AV11" s="17">
        <v>0.109423260421879</v>
      </c>
      <c r="AW11" s="17">
        <v>0.21930887196908799</v>
      </c>
      <c r="AX11" s="17">
        <v>0.31258599068561199</v>
      </c>
      <c r="AY11" s="17"/>
      <c r="AZ11" s="17">
        <v>0.219525617653377</v>
      </c>
      <c r="BA11" s="17">
        <v>0.265954146944822</v>
      </c>
    </row>
    <row r="12" spans="2:53" x14ac:dyDescent="0.35">
      <c r="B12" s="18" t="s">
        <v>130</v>
      </c>
      <c r="C12" s="19">
        <v>0.14073064045157699</v>
      </c>
      <c r="D12" s="19">
        <v>8.9922631440702505E-2</v>
      </c>
      <c r="E12" s="19">
        <v>0.18726404617509099</v>
      </c>
      <c r="F12" s="19"/>
      <c r="G12" s="19">
        <v>0.176973170026927</v>
      </c>
      <c r="H12" s="19">
        <v>0.12725849696886701</v>
      </c>
      <c r="I12" s="19">
        <v>0.121579659652246</v>
      </c>
      <c r="J12" s="19">
        <v>0.13685142196224201</v>
      </c>
      <c r="K12" s="19">
        <v>0.167944772927553</v>
      </c>
      <c r="L12" s="19">
        <v>0.13139631312214101</v>
      </c>
      <c r="M12" s="19"/>
      <c r="N12" s="19">
        <v>0.127297734013224</v>
      </c>
      <c r="O12" s="19">
        <v>0.14957378979455899</v>
      </c>
      <c r="P12" s="19"/>
      <c r="Q12" s="19">
        <v>0.189138984036296</v>
      </c>
      <c r="R12" s="19">
        <v>0.19468688400315401</v>
      </c>
      <c r="S12" s="19">
        <v>0.17316056994217199</v>
      </c>
      <c r="T12" s="19">
        <v>0.13964981520714201</v>
      </c>
      <c r="U12" s="19">
        <v>0.12812629239388901</v>
      </c>
      <c r="V12" s="19">
        <v>0.14025367934171701</v>
      </c>
      <c r="W12" s="19">
        <v>0.114786646152784</v>
      </c>
      <c r="X12" s="19">
        <v>0.128067332023514</v>
      </c>
      <c r="Y12" s="19">
        <v>4.70881684783079E-2</v>
      </c>
      <c r="Z12" s="19">
        <v>0.104379098905414</v>
      </c>
      <c r="AA12" s="19">
        <v>8.9043160482822403E-2</v>
      </c>
      <c r="AB12" s="19">
        <v>0.102778914315434</v>
      </c>
      <c r="AC12" s="19">
        <v>0</v>
      </c>
      <c r="AD12" s="19">
        <v>4.6583594591393197E-2</v>
      </c>
      <c r="AE12" s="19">
        <v>9.4230421846847295E-2</v>
      </c>
      <c r="AF12" s="19"/>
      <c r="AG12" s="19">
        <v>2.7259000943688199E-2</v>
      </c>
      <c r="AH12" s="19">
        <v>9.5078877351673002E-2</v>
      </c>
      <c r="AI12" s="19">
        <v>6.05426671644878E-2</v>
      </c>
      <c r="AJ12" s="19">
        <v>0.123361295184493</v>
      </c>
      <c r="AK12" s="19">
        <v>0.11452129957978301</v>
      </c>
      <c r="AL12" s="19">
        <v>0.21514604837474599</v>
      </c>
      <c r="AM12" s="19"/>
      <c r="AN12" s="19">
        <v>0.10404657612475</v>
      </c>
      <c r="AO12" s="19">
        <v>0.14715157209618501</v>
      </c>
      <c r="AP12" s="19">
        <v>9.3492768518143698E-2</v>
      </c>
      <c r="AQ12" s="19"/>
      <c r="AR12" s="19">
        <v>3.4147826391765702E-2</v>
      </c>
      <c r="AS12" s="19">
        <v>0.104780757152557</v>
      </c>
      <c r="AT12" s="19">
        <v>0.13098045507839601</v>
      </c>
      <c r="AU12" s="19"/>
      <c r="AV12" s="19">
        <v>3.7274739104752999E-2</v>
      </c>
      <c r="AW12" s="19">
        <v>0.100806972937193</v>
      </c>
      <c r="AX12" s="19">
        <v>0.137929918642094</v>
      </c>
      <c r="AY12" s="19"/>
      <c r="AZ12" s="19">
        <v>9.2363898267784406E-2</v>
      </c>
      <c r="BA12" s="19">
        <v>0.204907092745018</v>
      </c>
    </row>
    <row r="13" spans="2:53" x14ac:dyDescent="0.35">
      <c r="B13" s="16"/>
    </row>
    <row r="14" spans="2:53" x14ac:dyDescent="0.35">
      <c r="B14" t="s">
        <v>87</v>
      </c>
    </row>
    <row r="15" spans="2:53" x14ac:dyDescent="0.35">
      <c r="B15" t="s">
        <v>88</v>
      </c>
    </row>
    <row r="17" spans="2:2" x14ac:dyDescent="0.35">
      <c r="B17" s="8" t="str">
        <f>HYPERLINK("#'Contents'!A1", "Return to Contents")</f>
        <v>Return to Contents</v>
      </c>
    </row>
  </sheetData>
  <mergeCells count="10">
    <mergeCell ref="AN5:AP5"/>
    <mergeCell ref="AR5:AT5"/>
    <mergeCell ref="AV5:AX5"/>
    <mergeCell ref="AZ5:BA5"/>
    <mergeCell ref="D2:AT2"/>
    <mergeCell ref="D5:E5"/>
    <mergeCell ref="G5:L5"/>
    <mergeCell ref="N5:O5"/>
    <mergeCell ref="Q5:AE5"/>
    <mergeCell ref="AG5:AL5"/>
  </mergeCells>
  <pageMargins left="0.7" right="0.7" top="0.75" bottom="0.75" header="0.3" footer="0.3"/>
  <pageSetup paperSize="9" orientation="portrait" horizontalDpi="300" verticalDpi="300"/>
  <drawing r:id="rId1"/>
</worksheet>
</file>

<file path=xl/worksheets/sheet7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A00-000000000000}">
  <dimension ref="B2:BA26"/>
  <sheetViews>
    <sheetView showGridLines="0" workbookViewId="0">
      <pane xSplit="2" topLeftCell="C1" activePane="topRight" state="frozen"/>
      <selection activeCell="B19" sqref="B19"/>
      <selection pane="topRight" activeCell="Z10" sqref="Z10"/>
    </sheetView>
  </sheetViews>
  <sheetFormatPr defaultColWidth="11.54296875" defaultRowHeight="14.5" x14ac:dyDescent="0.35"/>
  <cols>
    <col min="2" max="2" width="25.6328125" customWidth="1"/>
    <col min="3" max="5" width="10.6328125" customWidth="1"/>
    <col min="6" max="6" width="2.1796875" customWidth="1"/>
    <col min="7" max="12" width="10.6328125" customWidth="1"/>
    <col min="13" max="13" width="2.1796875" customWidth="1"/>
    <col min="14" max="15" width="10.6328125" customWidth="1"/>
    <col min="16" max="16" width="2.1796875" customWidth="1"/>
    <col min="17" max="31" width="10.6328125" customWidth="1"/>
    <col min="32" max="32" width="2.1796875" customWidth="1"/>
    <col min="33" max="38" width="10.6328125" customWidth="1"/>
    <col min="39" max="39" width="2.1796875" customWidth="1"/>
    <col min="40" max="42" width="10.6328125" customWidth="1"/>
    <col min="43" max="43" width="2.1796875" customWidth="1"/>
    <col min="44" max="46" width="10.6328125" customWidth="1"/>
    <col min="47" max="47" width="2.1796875" customWidth="1"/>
    <col min="48" max="50" width="10.6328125" customWidth="1"/>
    <col min="51" max="51" width="2.1796875" customWidth="1"/>
    <col min="52" max="53" width="10.6328125" customWidth="1"/>
    <col min="54" max="54" width="2.1796875" customWidth="1"/>
  </cols>
  <sheetData>
    <row r="2" spans="2:53" ht="40" customHeight="1" x14ac:dyDescent="0.35">
      <c r="D2" s="28" t="s">
        <v>307</v>
      </c>
      <c r="E2" s="24"/>
      <c r="F2" s="24"/>
      <c r="G2" s="24"/>
      <c r="H2" s="24"/>
      <c r="I2" s="24"/>
      <c r="J2" s="24"/>
      <c r="K2" s="24"/>
      <c r="L2" s="24"/>
      <c r="M2" s="24"/>
      <c r="N2" s="24"/>
      <c r="O2" s="24"/>
      <c r="P2" s="24"/>
      <c r="Q2" s="24"/>
      <c r="R2" s="24"/>
      <c r="S2" s="24"/>
      <c r="T2" s="24"/>
      <c r="U2" s="24"/>
      <c r="V2" s="24"/>
      <c r="W2" s="24"/>
      <c r="X2" s="24"/>
      <c r="Y2" s="24"/>
      <c r="Z2" s="24"/>
      <c r="AA2" s="24"/>
      <c r="AB2" s="24"/>
      <c r="AC2" s="24"/>
      <c r="AD2" s="24"/>
      <c r="AE2" s="24"/>
      <c r="AF2" s="24"/>
      <c r="AG2" s="24"/>
      <c r="AH2" s="24"/>
      <c r="AI2" s="24"/>
      <c r="AJ2" s="24"/>
      <c r="AK2" s="24"/>
      <c r="AL2" s="24"/>
      <c r="AM2" s="24"/>
      <c r="AN2" s="24"/>
      <c r="AO2" s="24"/>
      <c r="AP2" s="24"/>
      <c r="AQ2" s="24"/>
      <c r="AR2" s="24"/>
      <c r="AS2" s="24"/>
      <c r="AT2" s="24"/>
    </row>
    <row r="5" spans="2:53" ht="30" customHeight="1" x14ac:dyDescent="0.35">
      <c r="B5" s="15"/>
      <c r="C5" s="15"/>
      <c r="D5" s="27" t="s">
        <v>56</v>
      </c>
      <c r="E5" s="27"/>
      <c r="F5" s="15"/>
      <c r="G5" s="27" t="s">
        <v>57</v>
      </c>
      <c r="H5" s="27"/>
      <c r="I5" s="27"/>
      <c r="J5" s="27"/>
      <c r="K5" s="27"/>
      <c r="L5" s="27"/>
      <c r="M5" s="15"/>
      <c r="N5" s="27" t="s">
        <v>58</v>
      </c>
      <c r="O5" s="27"/>
      <c r="P5" s="15"/>
      <c r="Q5" s="27" t="s">
        <v>59</v>
      </c>
      <c r="R5" s="27"/>
      <c r="S5" s="27"/>
      <c r="T5" s="27"/>
      <c r="U5" s="27"/>
      <c r="V5" s="27"/>
      <c r="W5" s="27"/>
      <c r="X5" s="27"/>
      <c r="Y5" s="27"/>
      <c r="Z5" s="27"/>
      <c r="AA5" s="27"/>
      <c r="AB5" s="27"/>
      <c r="AC5" s="27"/>
      <c r="AD5" s="27"/>
      <c r="AE5" s="27"/>
      <c r="AF5" s="15"/>
      <c r="AG5" s="27" t="s">
        <v>60</v>
      </c>
      <c r="AH5" s="27"/>
      <c r="AI5" s="27"/>
      <c r="AJ5" s="27"/>
      <c r="AK5" s="27"/>
      <c r="AL5" s="27"/>
      <c r="AM5" s="15"/>
      <c r="AN5" s="27" t="s">
        <v>61</v>
      </c>
      <c r="AO5" s="27"/>
      <c r="AP5" s="27"/>
      <c r="AQ5" s="15"/>
      <c r="AR5" s="27" t="s">
        <v>62</v>
      </c>
      <c r="AS5" s="27"/>
      <c r="AT5" s="27"/>
      <c r="AU5" s="15"/>
      <c r="AV5" s="27" t="s">
        <v>63</v>
      </c>
      <c r="AW5" s="27"/>
      <c r="AX5" s="27"/>
      <c r="AY5" s="15"/>
      <c r="AZ5" s="27" t="s">
        <v>64</v>
      </c>
      <c r="BA5" s="27"/>
    </row>
    <row r="6" spans="2:53" ht="33" customHeight="1" x14ac:dyDescent="0.35">
      <c r="B6" t="s">
        <v>13</v>
      </c>
      <c r="C6" s="9" t="s">
        <v>14</v>
      </c>
      <c r="D6" s="12" t="s">
        <v>15</v>
      </c>
      <c r="E6" s="12" t="s">
        <v>16</v>
      </c>
      <c r="G6" s="12" t="s">
        <v>19</v>
      </c>
      <c r="H6" s="12" t="s">
        <v>20</v>
      </c>
      <c r="I6" s="12" t="s">
        <v>21</v>
      </c>
      <c r="J6" s="12" t="s">
        <v>22</v>
      </c>
      <c r="K6" s="12" t="s">
        <v>23</v>
      </c>
      <c r="L6" s="12" t="s">
        <v>24</v>
      </c>
      <c r="N6" s="12" t="s">
        <v>25</v>
      </c>
      <c r="O6" s="12" t="s">
        <v>26</v>
      </c>
      <c r="Q6" s="12" t="s">
        <v>27</v>
      </c>
      <c r="R6" s="12" t="s">
        <v>28</v>
      </c>
      <c r="S6" s="12" t="s">
        <v>29</v>
      </c>
      <c r="T6" s="12" t="s">
        <v>30</v>
      </c>
      <c r="U6" s="12" t="s">
        <v>31</v>
      </c>
      <c r="V6" s="12" t="s">
        <v>32</v>
      </c>
      <c r="W6" s="12" t="s">
        <v>33</v>
      </c>
      <c r="X6" s="12" t="s">
        <v>34</v>
      </c>
      <c r="Y6" s="12" t="s">
        <v>35</v>
      </c>
      <c r="Z6" s="12" t="s">
        <v>36</v>
      </c>
      <c r="AA6" s="12" t="s">
        <v>37</v>
      </c>
      <c r="AB6" s="12" t="s">
        <v>38</v>
      </c>
      <c r="AC6" s="12" t="s">
        <v>39</v>
      </c>
      <c r="AD6" s="12" t="s">
        <v>40</v>
      </c>
      <c r="AE6" s="12" t="s">
        <v>41</v>
      </c>
      <c r="AG6" s="12" t="s">
        <v>42</v>
      </c>
      <c r="AH6" s="12" t="s">
        <v>43</v>
      </c>
      <c r="AI6" s="12" t="s">
        <v>44</v>
      </c>
      <c r="AJ6" s="12" t="s">
        <v>45</v>
      </c>
      <c r="AK6" s="12" t="s">
        <v>46</v>
      </c>
      <c r="AL6" s="12" t="s">
        <v>47</v>
      </c>
      <c r="AN6" s="12" t="s">
        <v>48</v>
      </c>
      <c r="AO6" s="12" t="s">
        <v>49</v>
      </c>
      <c r="AP6" s="12" t="s">
        <v>50</v>
      </c>
      <c r="AR6" s="12" t="s">
        <v>51</v>
      </c>
      <c r="AS6" s="12" t="s">
        <v>52</v>
      </c>
      <c r="AT6" s="12" t="s">
        <v>53</v>
      </c>
      <c r="AV6" s="12" t="s">
        <v>51</v>
      </c>
      <c r="AW6" s="12" t="s">
        <v>52</v>
      </c>
      <c r="AX6" s="12" t="s">
        <v>53</v>
      </c>
      <c r="AZ6" s="12" t="s">
        <v>54</v>
      </c>
      <c r="BA6" s="12" t="s">
        <v>55</v>
      </c>
    </row>
    <row r="7" spans="2:53" ht="30" customHeight="1" x14ac:dyDescent="0.35">
      <c r="B7" s="10" t="s">
        <v>17</v>
      </c>
      <c r="C7" s="10">
        <v>2053</v>
      </c>
      <c r="D7" s="10">
        <v>938</v>
      </c>
      <c r="E7" s="10">
        <v>1112</v>
      </c>
      <c r="F7" s="10"/>
      <c r="G7" s="10">
        <v>192</v>
      </c>
      <c r="H7" s="10">
        <v>236</v>
      </c>
      <c r="I7" s="10">
        <v>325</v>
      </c>
      <c r="J7" s="10">
        <v>380</v>
      </c>
      <c r="K7" s="10">
        <v>348</v>
      </c>
      <c r="L7" s="10">
        <v>572</v>
      </c>
      <c r="M7" s="10"/>
      <c r="N7" s="10">
        <v>1161</v>
      </c>
      <c r="O7" s="10">
        <v>892</v>
      </c>
      <c r="P7" s="10"/>
      <c r="Q7" s="10">
        <v>175</v>
      </c>
      <c r="R7" s="10">
        <v>152</v>
      </c>
      <c r="S7" s="10">
        <v>180</v>
      </c>
      <c r="T7" s="10">
        <v>273</v>
      </c>
      <c r="U7" s="10">
        <v>217</v>
      </c>
      <c r="V7" s="10">
        <v>227</v>
      </c>
      <c r="W7" s="10">
        <v>175</v>
      </c>
      <c r="X7" s="10">
        <v>143</v>
      </c>
      <c r="Y7" s="10">
        <v>108</v>
      </c>
      <c r="Z7" s="10">
        <v>153</v>
      </c>
      <c r="AA7" s="10">
        <v>79</v>
      </c>
      <c r="AB7" s="10">
        <v>54</v>
      </c>
      <c r="AC7" s="10">
        <v>25</v>
      </c>
      <c r="AD7" s="10">
        <v>17</v>
      </c>
      <c r="AE7" s="10">
        <v>34</v>
      </c>
      <c r="AF7" s="10"/>
      <c r="AG7" s="10">
        <v>204</v>
      </c>
      <c r="AH7" s="10">
        <v>344</v>
      </c>
      <c r="AI7" s="10">
        <v>158</v>
      </c>
      <c r="AJ7" s="10">
        <v>186</v>
      </c>
      <c r="AK7" s="10">
        <v>197</v>
      </c>
      <c r="AL7" s="10">
        <v>511</v>
      </c>
      <c r="AM7" s="10"/>
      <c r="AN7" s="10">
        <v>571</v>
      </c>
      <c r="AO7" s="10">
        <v>447</v>
      </c>
      <c r="AP7" s="10">
        <v>778</v>
      </c>
      <c r="AQ7" s="10"/>
      <c r="AR7" s="10">
        <v>150</v>
      </c>
      <c r="AS7" s="10">
        <v>698</v>
      </c>
      <c r="AT7" s="10">
        <v>1093</v>
      </c>
      <c r="AU7" s="10"/>
      <c r="AV7" s="10">
        <v>166</v>
      </c>
      <c r="AW7" s="10">
        <v>999</v>
      </c>
      <c r="AX7" s="10">
        <v>770</v>
      </c>
      <c r="AY7" s="10"/>
      <c r="AZ7" s="10">
        <v>1177</v>
      </c>
      <c r="BA7" s="10">
        <v>876</v>
      </c>
    </row>
    <row r="8" spans="2:53" ht="30" customHeight="1" x14ac:dyDescent="0.35">
      <c r="B8" s="11" t="s">
        <v>18</v>
      </c>
      <c r="C8" s="11">
        <v>2053</v>
      </c>
      <c r="D8" s="11">
        <v>974</v>
      </c>
      <c r="E8" s="11">
        <v>1075</v>
      </c>
      <c r="F8" s="11"/>
      <c r="G8" s="11">
        <v>212</v>
      </c>
      <c r="H8" s="11">
        <v>302</v>
      </c>
      <c r="I8" s="11">
        <v>326</v>
      </c>
      <c r="J8" s="11">
        <v>348</v>
      </c>
      <c r="K8" s="11">
        <v>329</v>
      </c>
      <c r="L8" s="11">
        <v>535</v>
      </c>
      <c r="M8" s="11"/>
      <c r="N8" s="11">
        <v>815</v>
      </c>
      <c r="O8" s="11">
        <v>1238</v>
      </c>
      <c r="P8" s="11"/>
      <c r="Q8" s="11">
        <v>198</v>
      </c>
      <c r="R8" s="11">
        <v>168</v>
      </c>
      <c r="S8" s="11">
        <v>195</v>
      </c>
      <c r="T8" s="11">
        <v>305</v>
      </c>
      <c r="U8" s="11">
        <v>213</v>
      </c>
      <c r="V8" s="11">
        <v>216</v>
      </c>
      <c r="W8" s="11">
        <v>164</v>
      </c>
      <c r="X8" s="11">
        <v>141</v>
      </c>
      <c r="Y8" s="11">
        <v>99</v>
      </c>
      <c r="Z8" s="11">
        <v>138</v>
      </c>
      <c r="AA8" s="11">
        <v>69</v>
      </c>
      <c r="AB8" s="11">
        <v>45</v>
      </c>
      <c r="AC8" s="11">
        <v>22</v>
      </c>
      <c r="AD8" s="11">
        <v>15</v>
      </c>
      <c r="AE8" s="11">
        <v>27</v>
      </c>
      <c r="AF8" s="11"/>
      <c r="AG8" s="11">
        <v>192</v>
      </c>
      <c r="AH8" s="11">
        <v>330</v>
      </c>
      <c r="AI8" s="11">
        <v>179</v>
      </c>
      <c r="AJ8" s="11">
        <v>173</v>
      </c>
      <c r="AK8" s="11">
        <v>196</v>
      </c>
      <c r="AL8" s="11">
        <v>533</v>
      </c>
      <c r="AM8" s="11"/>
      <c r="AN8" s="11">
        <v>569</v>
      </c>
      <c r="AO8" s="11">
        <v>467</v>
      </c>
      <c r="AP8" s="11">
        <v>751</v>
      </c>
      <c r="AQ8" s="11"/>
      <c r="AR8" s="11">
        <v>162</v>
      </c>
      <c r="AS8" s="11">
        <v>689</v>
      </c>
      <c r="AT8" s="11">
        <v>1078</v>
      </c>
      <c r="AU8" s="11"/>
      <c r="AV8" s="11">
        <v>182</v>
      </c>
      <c r="AW8" s="11">
        <v>976</v>
      </c>
      <c r="AX8" s="11">
        <v>765</v>
      </c>
      <c r="AY8" s="11"/>
      <c r="AZ8" s="11">
        <v>1171</v>
      </c>
      <c r="BA8" s="11">
        <v>882</v>
      </c>
    </row>
    <row r="9" spans="2:53" ht="43.5" x14ac:dyDescent="0.35">
      <c r="B9" s="18" t="s">
        <v>296</v>
      </c>
      <c r="C9" s="17">
        <v>0.42266874682834099</v>
      </c>
      <c r="D9" s="17">
        <v>0.44184333669211201</v>
      </c>
      <c r="E9" s="17">
        <v>0.40538395412175898</v>
      </c>
      <c r="F9" s="17"/>
      <c r="G9" s="17">
        <v>0.252561164886561</v>
      </c>
      <c r="H9" s="17">
        <v>0.390208575844812</v>
      </c>
      <c r="I9" s="17">
        <v>0.36259340108955301</v>
      </c>
      <c r="J9" s="17">
        <v>0.426545822047455</v>
      </c>
      <c r="K9" s="17">
        <v>0.47133642654237701</v>
      </c>
      <c r="L9" s="17">
        <v>0.51246389385643698</v>
      </c>
      <c r="M9" s="17"/>
      <c r="N9" s="17">
        <v>0.43181131974258402</v>
      </c>
      <c r="O9" s="17">
        <v>0.41665000933241703</v>
      </c>
      <c r="P9" s="17"/>
      <c r="Q9" s="17">
        <v>0.24600621642640699</v>
      </c>
      <c r="R9" s="17">
        <v>0.46066287701514702</v>
      </c>
      <c r="S9" s="17">
        <v>0.39523641208621701</v>
      </c>
      <c r="T9" s="17">
        <v>0.43007805221072598</v>
      </c>
      <c r="U9" s="17">
        <v>0.41356607942759799</v>
      </c>
      <c r="V9" s="17">
        <v>0.422159545069343</v>
      </c>
      <c r="W9" s="17">
        <v>0.49617374240130502</v>
      </c>
      <c r="X9" s="17">
        <v>0.50122642422017605</v>
      </c>
      <c r="Y9" s="17">
        <v>0.44740303458057001</v>
      </c>
      <c r="Z9" s="17">
        <v>0.433047106032519</v>
      </c>
      <c r="AA9" s="17">
        <v>0.46861953879601798</v>
      </c>
      <c r="AB9" s="17">
        <v>0.45441896849551</v>
      </c>
      <c r="AC9" s="17">
        <v>0.49057494189824302</v>
      </c>
      <c r="AD9" s="17">
        <v>0.357806432877674</v>
      </c>
      <c r="AE9" s="17">
        <v>0.49608680205247702</v>
      </c>
      <c r="AF9" s="17"/>
      <c r="AG9" s="17">
        <v>0.44727769956916402</v>
      </c>
      <c r="AH9" s="17">
        <v>0.61261728669774596</v>
      </c>
      <c r="AI9" s="17">
        <v>0.334208976906608</v>
      </c>
      <c r="AJ9" s="17">
        <v>0.34062710800326801</v>
      </c>
      <c r="AK9" s="17">
        <v>0.49467881655551099</v>
      </c>
      <c r="AL9" s="17">
        <v>0.38128615514529801</v>
      </c>
      <c r="AM9" s="17"/>
      <c r="AN9" s="17">
        <v>0.38044326977944798</v>
      </c>
      <c r="AO9" s="17">
        <v>0.35286057699816498</v>
      </c>
      <c r="AP9" s="17">
        <v>0.53095676056741703</v>
      </c>
      <c r="AQ9" s="17"/>
      <c r="AR9" s="17">
        <v>0.32931763067195702</v>
      </c>
      <c r="AS9" s="17">
        <v>0.43022074368600699</v>
      </c>
      <c r="AT9" s="17">
        <v>0.46171499984778602</v>
      </c>
      <c r="AU9" s="17"/>
      <c r="AV9" s="17">
        <v>0.40995960904742501</v>
      </c>
      <c r="AW9" s="17">
        <v>0.42443478166419302</v>
      </c>
      <c r="AX9" s="17">
        <v>0.469050710900205</v>
      </c>
      <c r="AY9" s="17"/>
      <c r="AZ9" s="17">
        <v>0.447501493815193</v>
      </c>
      <c r="BA9" s="17">
        <v>0.38971888230654</v>
      </c>
    </row>
    <row r="10" spans="2:53" ht="43.5" x14ac:dyDescent="0.35">
      <c r="B10" s="18" t="s">
        <v>297</v>
      </c>
      <c r="C10" s="17">
        <v>0.37503994212672798</v>
      </c>
      <c r="D10" s="17">
        <v>0.42471966996148802</v>
      </c>
      <c r="E10" s="17">
        <v>0.32994831396497498</v>
      </c>
      <c r="F10" s="17"/>
      <c r="G10" s="17">
        <v>0.24242281816090999</v>
      </c>
      <c r="H10" s="17">
        <v>0.35380591478733903</v>
      </c>
      <c r="I10" s="17">
        <v>0.40423647212515701</v>
      </c>
      <c r="J10" s="17">
        <v>0.40046898873146702</v>
      </c>
      <c r="K10" s="17">
        <v>0.37951631626857002</v>
      </c>
      <c r="L10" s="17">
        <v>0.40251461251300402</v>
      </c>
      <c r="M10" s="17"/>
      <c r="N10" s="17">
        <v>0.38067980279069902</v>
      </c>
      <c r="O10" s="17">
        <v>0.37132710973606298</v>
      </c>
      <c r="P10" s="17"/>
      <c r="Q10" s="17">
        <v>0.22942207485795801</v>
      </c>
      <c r="R10" s="17">
        <v>0.353337192248251</v>
      </c>
      <c r="S10" s="17">
        <v>0.34259270200888597</v>
      </c>
      <c r="T10" s="17">
        <v>0.394679553877119</v>
      </c>
      <c r="U10" s="17">
        <v>0.367385153759691</v>
      </c>
      <c r="V10" s="17">
        <v>0.39195899537450801</v>
      </c>
      <c r="W10" s="17">
        <v>0.39151618640993902</v>
      </c>
      <c r="X10" s="17">
        <v>0.41476397301203899</v>
      </c>
      <c r="Y10" s="17">
        <v>0.40610301876128102</v>
      </c>
      <c r="Z10" s="17">
        <v>0.37829454482272001</v>
      </c>
      <c r="AA10" s="17">
        <v>0.44914703721152799</v>
      </c>
      <c r="AB10" s="17">
        <v>0.41291264905017999</v>
      </c>
      <c r="AC10" s="17">
        <v>0.581442690350779</v>
      </c>
      <c r="AD10" s="17">
        <v>0.37544989472120199</v>
      </c>
      <c r="AE10" s="17">
        <v>0.69843007000078405</v>
      </c>
      <c r="AF10" s="17"/>
      <c r="AG10" s="17">
        <v>0.42796489914958502</v>
      </c>
      <c r="AH10" s="17">
        <v>0.45682446690842798</v>
      </c>
      <c r="AI10" s="17">
        <v>0.342901646042783</v>
      </c>
      <c r="AJ10" s="17">
        <v>0.33088974432107099</v>
      </c>
      <c r="AK10" s="17">
        <v>0.41443344509452901</v>
      </c>
      <c r="AL10" s="17">
        <v>0.34032480231603801</v>
      </c>
      <c r="AM10" s="17"/>
      <c r="AN10" s="17">
        <v>0.33447417513556998</v>
      </c>
      <c r="AO10" s="17">
        <v>0.39900251034966699</v>
      </c>
      <c r="AP10" s="17">
        <v>0.42389708266847997</v>
      </c>
      <c r="AQ10" s="17"/>
      <c r="AR10" s="17">
        <v>0.272873771023464</v>
      </c>
      <c r="AS10" s="17">
        <v>0.388809427955361</v>
      </c>
      <c r="AT10" s="17">
        <v>0.41092283907397298</v>
      </c>
      <c r="AU10" s="17"/>
      <c r="AV10" s="17">
        <v>0.40421831761545601</v>
      </c>
      <c r="AW10" s="17">
        <v>0.38588807046419199</v>
      </c>
      <c r="AX10" s="17">
        <v>0.38799438104085199</v>
      </c>
      <c r="AY10" s="17"/>
      <c r="AZ10" s="17">
        <v>0.362696274476904</v>
      </c>
      <c r="BA10" s="17">
        <v>0.39141840307505599</v>
      </c>
    </row>
    <row r="11" spans="2:53" ht="29" x14ac:dyDescent="0.35">
      <c r="B11" s="18" t="s">
        <v>298</v>
      </c>
      <c r="C11" s="17">
        <v>0.31257677244543303</v>
      </c>
      <c r="D11" s="17">
        <v>0.34741083825320301</v>
      </c>
      <c r="E11" s="17">
        <v>0.282136160069139</v>
      </c>
      <c r="F11" s="17"/>
      <c r="G11" s="17">
        <v>0.24057588468633201</v>
      </c>
      <c r="H11" s="17">
        <v>0.20824469473904</v>
      </c>
      <c r="I11" s="17">
        <v>0.301870491739613</v>
      </c>
      <c r="J11" s="17">
        <v>0.30388653369914398</v>
      </c>
      <c r="K11" s="17">
        <v>0.298551624067314</v>
      </c>
      <c r="L11" s="17">
        <v>0.42082073401582798</v>
      </c>
      <c r="M11" s="17"/>
      <c r="N11" s="17">
        <v>0.29748851668188098</v>
      </c>
      <c r="O11" s="17">
        <v>0.32250967115611301</v>
      </c>
      <c r="P11" s="17"/>
      <c r="Q11" s="17">
        <v>0.21974201017431799</v>
      </c>
      <c r="R11" s="17">
        <v>0.21489408318942099</v>
      </c>
      <c r="S11" s="17">
        <v>0.223261640778946</v>
      </c>
      <c r="T11" s="17">
        <v>0.30911819904873</v>
      </c>
      <c r="U11" s="17">
        <v>0.37218249660208302</v>
      </c>
      <c r="V11" s="17">
        <v>0.31420994205858299</v>
      </c>
      <c r="W11" s="17">
        <v>0.37679010383883998</v>
      </c>
      <c r="X11" s="17">
        <v>0.42468014254493802</v>
      </c>
      <c r="Y11" s="17">
        <v>0.32008352339030299</v>
      </c>
      <c r="Z11" s="17">
        <v>0.36631372589255201</v>
      </c>
      <c r="AA11" s="17">
        <v>0.25903452794569098</v>
      </c>
      <c r="AB11" s="17">
        <v>0.31447629583168002</v>
      </c>
      <c r="AC11" s="17">
        <v>0.34196323981866</v>
      </c>
      <c r="AD11" s="17">
        <v>0.33354884247895</v>
      </c>
      <c r="AE11" s="17">
        <v>0.43159848508021498</v>
      </c>
      <c r="AF11" s="17"/>
      <c r="AG11" s="17">
        <v>0.39919418694569903</v>
      </c>
      <c r="AH11" s="17">
        <v>0.41048103775879302</v>
      </c>
      <c r="AI11" s="17">
        <v>0.23609313716317901</v>
      </c>
      <c r="AJ11" s="17">
        <v>0.25149795676750097</v>
      </c>
      <c r="AK11" s="17">
        <v>0.401033961202728</v>
      </c>
      <c r="AL11" s="17">
        <v>0.26593667100764001</v>
      </c>
      <c r="AM11" s="17"/>
      <c r="AN11" s="17">
        <v>0.233718166083802</v>
      </c>
      <c r="AO11" s="17">
        <v>0.30250697761913797</v>
      </c>
      <c r="AP11" s="17">
        <v>0.41553561634081398</v>
      </c>
      <c r="AQ11" s="17"/>
      <c r="AR11" s="17">
        <v>0.25523909937980799</v>
      </c>
      <c r="AS11" s="17">
        <v>0.37980873491144501</v>
      </c>
      <c r="AT11" s="17">
        <v>0.29706173215439802</v>
      </c>
      <c r="AU11" s="17"/>
      <c r="AV11" s="17">
        <v>0.31817784294579099</v>
      </c>
      <c r="AW11" s="17">
        <v>0.34570448006919202</v>
      </c>
      <c r="AX11" s="17">
        <v>0.305514607946062</v>
      </c>
      <c r="AY11" s="17"/>
      <c r="AZ11" s="17">
        <v>0.30982147732661303</v>
      </c>
      <c r="BA11" s="17">
        <v>0.316232695043556</v>
      </c>
    </row>
    <row r="12" spans="2:53" ht="43.5" x14ac:dyDescent="0.35">
      <c r="B12" s="18" t="s">
        <v>299</v>
      </c>
      <c r="C12" s="17">
        <v>0.30156679093063099</v>
      </c>
      <c r="D12" s="17">
        <v>0.28100056836168602</v>
      </c>
      <c r="E12" s="17">
        <v>0.31912623625582298</v>
      </c>
      <c r="F12" s="17"/>
      <c r="G12" s="17">
        <v>0.25599041435445202</v>
      </c>
      <c r="H12" s="17">
        <v>0.33852475875645599</v>
      </c>
      <c r="I12" s="17">
        <v>0.285025326647878</v>
      </c>
      <c r="J12" s="17">
        <v>0.29579292421127201</v>
      </c>
      <c r="K12" s="17">
        <v>0.30205163111733702</v>
      </c>
      <c r="L12" s="17">
        <v>0.31228159618242601</v>
      </c>
      <c r="M12" s="17"/>
      <c r="N12" s="17">
        <v>0.30084173644388001</v>
      </c>
      <c r="O12" s="17">
        <v>0.30204410871271797</v>
      </c>
      <c r="P12" s="17"/>
      <c r="Q12" s="17">
        <v>0.29137072638025502</v>
      </c>
      <c r="R12" s="17">
        <v>0.30578559419566198</v>
      </c>
      <c r="S12" s="17">
        <v>0.280378582722142</v>
      </c>
      <c r="T12" s="17">
        <v>0.28178515735557602</v>
      </c>
      <c r="U12" s="17">
        <v>0.34272627916078302</v>
      </c>
      <c r="V12" s="17">
        <v>0.29723961907859697</v>
      </c>
      <c r="W12" s="17">
        <v>0.30024011969848502</v>
      </c>
      <c r="X12" s="17">
        <v>0.26518651177916402</v>
      </c>
      <c r="Y12" s="17">
        <v>0.32268231648089202</v>
      </c>
      <c r="Z12" s="17">
        <v>0.36539579153382601</v>
      </c>
      <c r="AA12" s="17">
        <v>0.25666917029426101</v>
      </c>
      <c r="AB12" s="17">
        <v>0.27230389594704901</v>
      </c>
      <c r="AC12" s="17">
        <v>0.35689454445290097</v>
      </c>
      <c r="AD12" s="17">
        <v>0.26531941332647002</v>
      </c>
      <c r="AE12" s="17">
        <v>0.33741391416039901</v>
      </c>
      <c r="AF12" s="17"/>
      <c r="AG12" s="17">
        <v>0.39439832811486902</v>
      </c>
      <c r="AH12" s="17">
        <v>0.232946386203118</v>
      </c>
      <c r="AI12" s="17">
        <v>0.400419465947009</v>
      </c>
      <c r="AJ12" s="17">
        <v>0.37101726048551498</v>
      </c>
      <c r="AK12" s="17">
        <v>0.29044862699935098</v>
      </c>
      <c r="AL12" s="17">
        <v>0.28755640243402403</v>
      </c>
      <c r="AM12" s="17"/>
      <c r="AN12" s="17">
        <v>0.399234659013321</v>
      </c>
      <c r="AO12" s="17">
        <v>0.318294266871255</v>
      </c>
      <c r="AP12" s="17">
        <v>0.24891034353130201</v>
      </c>
      <c r="AQ12" s="17"/>
      <c r="AR12" s="17">
        <v>0.37913535073855997</v>
      </c>
      <c r="AS12" s="17">
        <v>0.34237083333128299</v>
      </c>
      <c r="AT12" s="17">
        <v>0.28268904644563297</v>
      </c>
      <c r="AU12" s="17"/>
      <c r="AV12" s="17">
        <v>0.38749657687786898</v>
      </c>
      <c r="AW12" s="17">
        <v>0.344224435312176</v>
      </c>
      <c r="AX12" s="17">
        <v>0.25895333785500602</v>
      </c>
      <c r="AY12" s="17"/>
      <c r="AZ12" s="17">
        <v>0.33439918609882602</v>
      </c>
      <c r="BA12" s="17">
        <v>0.258002421137347</v>
      </c>
    </row>
    <row r="13" spans="2:53" ht="43.5" x14ac:dyDescent="0.35">
      <c r="B13" s="18" t="s">
        <v>300</v>
      </c>
      <c r="C13" s="17">
        <v>0.28152978202054801</v>
      </c>
      <c r="D13" s="17">
        <v>0.27049595964127099</v>
      </c>
      <c r="E13" s="17">
        <v>0.29038157706506701</v>
      </c>
      <c r="F13" s="17"/>
      <c r="G13" s="17">
        <v>0.36793094469332199</v>
      </c>
      <c r="H13" s="17">
        <v>0.25620577240098902</v>
      </c>
      <c r="I13" s="17">
        <v>0.29962057496009797</v>
      </c>
      <c r="J13" s="17">
        <v>0.23170369635564</v>
      </c>
      <c r="K13" s="17">
        <v>0.25159665368814699</v>
      </c>
      <c r="L13" s="17">
        <v>0.30144743130895701</v>
      </c>
      <c r="M13" s="17"/>
      <c r="N13" s="17">
        <v>0.29610968922410402</v>
      </c>
      <c r="O13" s="17">
        <v>0.27193153927244501</v>
      </c>
      <c r="P13" s="17"/>
      <c r="Q13" s="17">
        <v>0.276494844630014</v>
      </c>
      <c r="R13" s="17">
        <v>0.30869440531457798</v>
      </c>
      <c r="S13" s="17">
        <v>0.27201667263360102</v>
      </c>
      <c r="T13" s="17">
        <v>0.314768086887182</v>
      </c>
      <c r="U13" s="17">
        <v>0.30985614100500403</v>
      </c>
      <c r="V13" s="17">
        <v>0.22924407516199999</v>
      </c>
      <c r="W13" s="17">
        <v>0.26893682719554601</v>
      </c>
      <c r="X13" s="17">
        <v>0.250078539475871</v>
      </c>
      <c r="Y13" s="17">
        <v>0.35126213177536703</v>
      </c>
      <c r="Z13" s="17">
        <v>0.31447694533508402</v>
      </c>
      <c r="AA13" s="17">
        <v>0.26271068315483298</v>
      </c>
      <c r="AB13" s="17">
        <v>0.169735145622115</v>
      </c>
      <c r="AC13" s="17">
        <v>0.253705829358843</v>
      </c>
      <c r="AD13" s="17">
        <v>0.18743221012839401</v>
      </c>
      <c r="AE13" s="17">
        <v>0.28464340014425199</v>
      </c>
      <c r="AF13" s="17"/>
      <c r="AG13" s="17">
        <v>0.273881673668048</v>
      </c>
      <c r="AH13" s="17">
        <v>0.16591974597255901</v>
      </c>
      <c r="AI13" s="17">
        <v>0.42745544792123802</v>
      </c>
      <c r="AJ13" s="17">
        <v>0.40856542327374601</v>
      </c>
      <c r="AK13" s="17">
        <v>0.238276883073369</v>
      </c>
      <c r="AL13" s="17">
        <v>0.29735377812604602</v>
      </c>
      <c r="AM13" s="17"/>
      <c r="AN13" s="17">
        <v>0.42108153282132998</v>
      </c>
      <c r="AO13" s="17">
        <v>0.28667213167515299</v>
      </c>
      <c r="AP13" s="17">
        <v>0.204696007833442</v>
      </c>
      <c r="AQ13" s="17"/>
      <c r="AR13" s="17">
        <v>0.27685919419662802</v>
      </c>
      <c r="AS13" s="17">
        <v>0.33656873208761001</v>
      </c>
      <c r="AT13" s="17">
        <v>0.25961602369787201</v>
      </c>
      <c r="AU13" s="17"/>
      <c r="AV13" s="17">
        <v>0.37226001236950201</v>
      </c>
      <c r="AW13" s="17">
        <v>0.31657866089257702</v>
      </c>
      <c r="AX13" s="17">
        <v>0.24121717242462501</v>
      </c>
      <c r="AY13" s="17"/>
      <c r="AZ13" s="17">
        <v>0.31549488178007101</v>
      </c>
      <c r="BA13" s="17">
        <v>0.23646245877442201</v>
      </c>
    </row>
    <row r="14" spans="2:53" ht="43.5" x14ac:dyDescent="0.35">
      <c r="B14" s="18" t="s">
        <v>301</v>
      </c>
      <c r="C14" s="17">
        <v>0.27717023047106698</v>
      </c>
      <c r="D14" s="17">
        <v>0.29464623941676998</v>
      </c>
      <c r="E14" s="17">
        <v>0.26017759139290603</v>
      </c>
      <c r="F14" s="17"/>
      <c r="G14" s="17">
        <v>0.25252863763301497</v>
      </c>
      <c r="H14" s="17">
        <v>0.29833834039569601</v>
      </c>
      <c r="I14" s="17">
        <v>0.290061131183803</v>
      </c>
      <c r="J14" s="17">
        <v>0.27083068119974701</v>
      </c>
      <c r="K14" s="17">
        <v>0.23437499382965099</v>
      </c>
      <c r="L14" s="17">
        <v>0.29761334385828297</v>
      </c>
      <c r="M14" s="17"/>
      <c r="N14" s="17">
        <v>0.28917274435196799</v>
      </c>
      <c r="O14" s="17">
        <v>0.26926873698362902</v>
      </c>
      <c r="P14" s="17"/>
      <c r="Q14" s="17">
        <v>0.19147119387381301</v>
      </c>
      <c r="R14" s="17">
        <v>0.34908375275313303</v>
      </c>
      <c r="S14" s="17">
        <v>0.28674675994228499</v>
      </c>
      <c r="T14" s="17">
        <v>0.28373931606163399</v>
      </c>
      <c r="U14" s="17">
        <v>0.31504942061643498</v>
      </c>
      <c r="V14" s="17">
        <v>0.294843812523431</v>
      </c>
      <c r="W14" s="17">
        <v>0.236023810867559</v>
      </c>
      <c r="X14" s="17">
        <v>0.26786019510174702</v>
      </c>
      <c r="Y14" s="17">
        <v>0.32289009704215599</v>
      </c>
      <c r="Z14" s="17">
        <v>0.28371360971450699</v>
      </c>
      <c r="AA14" s="17">
        <v>0.22446220945102299</v>
      </c>
      <c r="AB14" s="17">
        <v>0.14997627191719201</v>
      </c>
      <c r="AC14" s="17">
        <v>0.26014059854016103</v>
      </c>
      <c r="AD14" s="17">
        <v>0.585263135445522</v>
      </c>
      <c r="AE14" s="17">
        <v>0.206147299080785</v>
      </c>
      <c r="AF14" s="17"/>
      <c r="AG14" s="17">
        <v>0.31410407035677201</v>
      </c>
      <c r="AH14" s="17">
        <v>0.214550726128346</v>
      </c>
      <c r="AI14" s="17">
        <v>0.32521059226391102</v>
      </c>
      <c r="AJ14" s="17">
        <v>0.41681552831659702</v>
      </c>
      <c r="AK14" s="17">
        <v>0.24857612152271299</v>
      </c>
      <c r="AL14" s="17">
        <v>0.25415871647557298</v>
      </c>
      <c r="AM14" s="17"/>
      <c r="AN14" s="17">
        <v>0.34664042631834202</v>
      </c>
      <c r="AO14" s="17">
        <v>0.31412008739757502</v>
      </c>
      <c r="AP14" s="17">
        <v>0.236022939404259</v>
      </c>
      <c r="AQ14" s="17"/>
      <c r="AR14" s="17">
        <v>0.33950551907014498</v>
      </c>
      <c r="AS14" s="17">
        <v>0.30055156956635398</v>
      </c>
      <c r="AT14" s="17">
        <v>0.2707222450947</v>
      </c>
      <c r="AU14" s="17"/>
      <c r="AV14" s="17">
        <v>0.33819026054094597</v>
      </c>
      <c r="AW14" s="17">
        <v>0.32713231932326797</v>
      </c>
      <c r="AX14" s="17">
        <v>0.226733230485651</v>
      </c>
      <c r="AY14" s="17"/>
      <c r="AZ14" s="17">
        <v>0.283326338184471</v>
      </c>
      <c r="BA14" s="17">
        <v>0.26900186652624702</v>
      </c>
    </row>
    <row r="15" spans="2:53" ht="58" x14ac:dyDescent="0.35">
      <c r="B15" s="18" t="s">
        <v>302</v>
      </c>
      <c r="C15" s="17">
        <v>0.24608003486518201</v>
      </c>
      <c r="D15" s="17">
        <v>0.28535681450553801</v>
      </c>
      <c r="E15" s="17">
        <v>0.20995193830907899</v>
      </c>
      <c r="F15" s="17"/>
      <c r="G15" s="17">
        <v>0.28866559879105103</v>
      </c>
      <c r="H15" s="17">
        <v>0.30049626935558399</v>
      </c>
      <c r="I15" s="17">
        <v>0.221215940624473</v>
      </c>
      <c r="J15" s="17">
        <v>0.175582284407267</v>
      </c>
      <c r="K15" s="17">
        <v>0.228429681792477</v>
      </c>
      <c r="L15" s="17">
        <v>0.270359810340149</v>
      </c>
      <c r="M15" s="17"/>
      <c r="N15" s="17">
        <v>0.25564370673884301</v>
      </c>
      <c r="O15" s="17">
        <v>0.23978407955318801</v>
      </c>
      <c r="P15" s="17"/>
      <c r="Q15" s="17">
        <v>0.21801357512553199</v>
      </c>
      <c r="R15" s="17">
        <v>0.23295487371665299</v>
      </c>
      <c r="S15" s="17">
        <v>0.237616531343915</v>
      </c>
      <c r="T15" s="17">
        <v>0.241961098166008</v>
      </c>
      <c r="U15" s="17">
        <v>0.23533296523116001</v>
      </c>
      <c r="V15" s="17">
        <v>0.21008375608028601</v>
      </c>
      <c r="W15" s="17">
        <v>0.20388811737416701</v>
      </c>
      <c r="X15" s="17">
        <v>0.31765971996902698</v>
      </c>
      <c r="Y15" s="17">
        <v>0.243598219251874</v>
      </c>
      <c r="Z15" s="17">
        <v>0.27240311548388102</v>
      </c>
      <c r="AA15" s="17">
        <v>0.27561551200818601</v>
      </c>
      <c r="AB15" s="17">
        <v>0.31458399594389802</v>
      </c>
      <c r="AC15" s="17">
        <v>0.456279524447956</v>
      </c>
      <c r="AD15" s="17">
        <v>0.28099523755231598</v>
      </c>
      <c r="AE15" s="17">
        <v>0.42897439213048399</v>
      </c>
      <c r="AF15" s="17"/>
      <c r="AG15" s="17">
        <v>0.40921466660266198</v>
      </c>
      <c r="AH15" s="17">
        <v>0.16301572022219901</v>
      </c>
      <c r="AI15" s="17">
        <v>0.25076104592536702</v>
      </c>
      <c r="AJ15" s="17">
        <v>0.36619335309380702</v>
      </c>
      <c r="AK15" s="17">
        <v>0.332674173543617</v>
      </c>
      <c r="AL15" s="17">
        <v>0.19103302191857099</v>
      </c>
      <c r="AM15" s="17"/>
      <c r="AN15" s="17">
        <v>0.27558367224341601</v>
      </c>
      <c r="AO15" s="17">
        <v>0.28315292408763099</v>
      </c>
      <c r="AP15" s="17">
        <v>0.24674661175524501</v>
      </c>
      <c r="AQ15" s="17"/>
      <c r="AR15" s="17">
        <v>0.346353240132794</v>
      </c>
      <c r="AS15" s="17">
        <v>0.34933032006533299</v>
      </c>
      <c r="AT15" s="17">
        <v>0.18221141845789601</v>
      </c>
      <c r="AU15" s="17"/>
      <c r="AV15" s="17">
        <v>0.403422269557693</v>
      </c>
      <c r="AW15" s="17">
        <v>0.290722468370744</v>
      </c>
      <c r="AX15" s="17">
        <v>0.17524647521886599</v>
      </c>
      <c r="AY15" s="17"/>
      <c r="AZ15" s="17">
        <v>0.28151566509869103</v>
      </c>
      <c r="BA15" s="17">
        <v>0.199061506626765</v>
      </c>
    </row>
    <row r="16" spans="2:53" ht="87" x14ac:dyDescent="0.35">
      <c r="B16" s="18" t="s">
        <v>303</v>
      </c>
      <c r="C16" s="17">
        <v>0.21249182746223899</v>
      </c>
      <c r="D16" s="17">
        <v>0.20293989024283501</v>
      </c>
      <c r="E16" s="17">
        <v>0.219754214802617</v>
      </c>
      <c r="F16" s="17"/>
      <c r="G16" s="17">
        <v>0.23167082691690299</v>
      </c>
      <c r="H16" s="17">
        <v>0.23657420249688099</v>
      </c>
      <c r="I16" s="17">
        <v>0.22541812941224601</v>
      </c>
      <c r="J16" s="17">
        <v>0.17187762819986999</v>
      </c>
      <c r="K16" s="17">
        <v>0.16370708300049999</v>
      </c>
      <c r="L16" s="17">
        <v>0.23990144863770799</v>
      </c>
      <c r="M16" s="17"/>
      <c r="N16" s="17">
        <v>0.23483970920712599</v>
      </c>
      <c r="O16" s="17">
        <v>0.19777977265293301</v>
      </c>
      <c r="P16" s="17"/>
      <c r="Q16" s="17">
        <v>0.201511155404166</v>
      </c>
      <c r="R16" s="17">
        <v>0.26047908620560101</v>
      </c>
      <c r="S16" s="17">
        <v>0.18752913209376099</v>
      </c>
      <c r="T16" s="17">
        <v>0.17782810003208399</v>
      </c>
      <c r="U16" s="17">
        <v>0.23187765205523</v>
      </c>
      <c r="V16" s="17">
        <v>0.21466824594567999</v>
      </c>
      <c r="W16" s="17">
        <v>0.20602833189567701</v>
      </c>
      <c r="X16" s="17">
        <v>0.246364745685342</v>
      </c>
      <c r="Y16" s="17">
        <v>0.224046552158568</v>
      </c>
      <c r="Z16" s="17">
        <v>0.21031764142005999</v>
      </c>
      <c r="AA16" s="17">
        <v>0.21521075016969601</v>
      </c>
      <c r="AB16" s="17">
        <v>0.157672691784187</v>
      </c>
      <c r="AC16" s="17">
        <v>0.30758630491813999</v>
      </c>
      <c r="AD16" s="17">
        <v>0.31116208257486599</v>
      </c>
      <c r="AE16" s="17">
        <v>0.209890456055631</v>
      </c>
      <c r="AF16" s="17"/>
      <c r="AG16" s="17">
        <v>0.30221142317784699</v>
      </c>
      <c r="AH16" s="17">
        <v>0.12588729413847599</v>
      </c>
      <c r="AI16" s="17">
        <v>0.34626433974461401</v>
      </c>
      <c r="AJ16" s="17">
        <v>0.30914108690835701</v>
      </c>
      <c r="AK16" s="17">
        <v>0.22614700967881399</v>
      </c>
      <c r="AL16" s="17">
        <v>0.16818916912111201</v>
      </c>
      <c r="AM16" s="17"/>
      <c r="AN16" s="17">
        <v>0.30556713618901099</v>
      </c>
      <c r="AO16" s="17">
        <v>0.216374024374513</v>
      </c>
      <c r="AP16" s="17">
        <v>0.16279200500815399</v>
      </c>
      <c r="AQ16" s="17"/>
      <c r="AR16" s="17">
        <v>0.196428765908636</v>
      </c>
      <c r="AS16" s="17">
        <v>0.24510049647616</v>
      </c>
      <c r="AT16" s="17">
        <v>0.203620818623548</v>
      </c>
      <c r="AU16" s="17"/>
      <c r="AV16" s="17">
        <v>0.29018108873020798</v>
      </c>
      <c r="AW16" s="17">
        <v>0.23656680577353201</v>
      </c>
      <c r="AX16" s="17">
        <v>0.17643803334292099</v>
      </c>
      <c r="AY16" s="17"/>
      <c r="AZ16" s="17">
        <v>0.25809539912179502</v>
      </c>
      <c r="BA16" s="17">
        <v>0.15198174741800699</v>
      </c>
    </row>
    <row r="17" spans="2:53" ht="29" x14ac:dyDescent="0.35">
      <c r="B17" s="18" t="s">
        <v>304</v>
      </c>
      <c r="C17" s="17">
        <v>0.21038431846296299</v>
      </c>
      <c r="D17" s="17">
        <v>0.24145572085370701</v>
      </c>
      <c r="E17" s="17">
        <v>0.18298710572815699</v>
      </c>
      <c r="F17" s="17"/>
      <c r="G17" s="17">
        <v>0.26216058216796601</v>
      </c>
      <c r="H17" s="17">
        <v>0.188055529962663</v>
      </c>
      <c r="I17" s="17">
        <v>0.21258985324677901</v>
      </c>
      <c r="J17" s="17">
        <v>0.19799855112222201</v>
      </c>
      <c r="K17" s="17">
        <v>0.16847092709419501</v>
      </c>
      <c r="L17" s="17">
        <v>0.23499674066516399</v>
      </c>
      <c r="M17" s="17"/>
      <c r="N17" s="17">
        <v>0.22906329547690199</v>
      </c>
      <c r="O17" s="17">
        <v>0.19808757657270701</v>
      </c>
      <c r="P17" s="17"/>
      <c r="Q17" s="17">
        <v>0.20785245835042701</v>
      </c>
      <c r="R17" s="17">
        <v>0.172185935774258</v>
      </c>
      <c r="S17" s="17">
        <v>0.17923358288591401</v>
      </c>
      <c r="T17" s="17">
        <v>0.18228588483914299</v>
      </c>
      <c r="U17" s="17">
        <v>0.19924854655699201</v>
      </c>
      <c r="V17" s="17">
        <v>0.181586447644592</v>
      </c>
      <c r="W17" s="17">
        <v>0.258709744551197</v>
      </c>
      <c r="X17" s="17">
        <v>0.282754716495495</v>
      </c>
      <c r="Y17" s="17">
        <v>0.26501005503471903</v>
      </c>
      <c r="Z17" s="17">
        <v>0.21875880053237401</v>
      </c>
      <c r="AA17" s="17">
        <v>0.19999322993187399</v>
      </c>
      <c r="AB17" s="17">
        <v>0.27392522681114501</v>
      </c>
      <c r="AC17" s="17">
        <v>0.29560550450077699</v>
      </c>
      <c r="AD17" s="17">
        <v>0.33470998569648602</v>
      </c>
      <c r="AE17" s="17">
        <v>0.34439730779990901</v>
      </c>
      <c r="AF17" s="17"/>
      <c r="AG17" s="17">
        <v>0.31431331339421698</v>
      </c>
      <c r="AH17" s="17">
        <v>0.151714920431608</v>
      </c>
      <c r="AI17" s="17">
        <v>0.20602449960475899</v>
      </c>
      <c r="AJ17" s="17">
        <v>0.31100835563483797</v>
      </c>
      <c r="AK17" s="17">
        <v>0.244058322810462</v>
      </c>
      <c r="AL17" s="17">
        <v>0.19108550570046001</v>
      </c>
      <c r="AM17" s="17"/>
      <c r="AN17" s="17">
        <v>0.25237723821142599</v>
      </c>
      <c r="AO17" s="17">
        <v>0.24279981612896201</v>
      </c>
      <c r="AP17" s="17">
        <v>0.19093821086966301</v>
      </c>
      <c r="AQ17" s="17"/>
      <c r="AR17" s="17">
        <v>0.26256784757178903</v>
      </c>
      <c r="AS17" s="17">
        <v>0.29240748573074998</v>
      </c>
      <c r="AT17" s="17">
        <v>0.16650215062943399</v>
      </c>
      <c r="AU17" s="17"/>
      <c r="AV17" s="17">
        <v>0.367650789159012</v>
      </c>
      <c r="AW17" s="17">
        <v>0.23154786270226199</v>
      </c>
      <c r="AX17" s="17">
        <v>0.16504042733304</v>
      </c>
      <c r="AY17" s="17"/>
      <c r="AZ17" s="17">
        <v>0.26056262148840797</v>
      </c>
      <c r="BA17" s="17">
        <v>0.14380415769791899</v>
      </c>
    </row>
    <row r="18" spans="2:53" ht="29" x14ac:dyDescent="0.35">
      <c r="B18" s="18" t="s">
        <v>305</v>
      </c>
      <c r="C18" s="17">
        <v>0.161443279799317</v>
      </c>
      <c r="D18" s="17">
        <v>0.16347290035444101</v>
      </c>
      <c r="E18" s="17">
        <v>0.158030661326406</v>
      </c>
      <c r="F18" s="17"/>
      <c r="G18" s="17">
        <v>0.204950315642631</v>
      </c>
      <c r="H18" s="17">
        <v>0.219477360047205</v>
      </c>
      <c r="I18" s="17">
        <v>0.14981263690570401</v>
      </c>
      <c r="J18" s="17">
        <v>0.148509548431736</v>
      </c>
      <c r="K18" s="17">
        <v>0.12212425134840001</v>
      </c>
      <c r="L18" s="17">
        <v>0.151132970210902</v>
      </c>
      <c r="M18" s="17"/>
      <c r="N18" s="17">
        <v>0.18221819374345399</v>
      </c>
      <c r="O18" s="17">
        <v>0.14776674096249001</v>
      </c>
      <c r="P18" s="17"/>
      <c r="Q18" s="17">
        <v>0.17530562114346401</v>
      </c>
      <c r="R18" s="17">
        <v>0.182753075433193</v>
      </c>
      <c r="S18" s="17">
        <v>0.169462234769854</v>
      </c>
      <c r="T18" s="17">
        <v>0.214899287795868</v>
      </c>
      <c r="U18" s="17">
        <v>0.17043843490201099</v>
      </c>
      <c r="V18" s="17">
        <v>0.117121656054651</v>
      </c>
      <c r="W18" s="17">
        <v>0.14281775673366301</v>
      </c>
      <c r="X18" s="17">
        <v>0.13303774076184399</v>
      </c>
      <c r="Y18" s="17">
        <v>0.16560044298491</v>
      </c>
      <c r="Z18" s="17">
        <v>0.173188412670091</v>
      </c>
      <c r="AA18" s="17">
        <v>8.9366756425569793E-2</v>
      </c>
      <c r="AB18" s="17">
        <v>0.13259651623395399</v>
      </c>
      <c r="AC18" s="17">
        <v>9.8136836981035702E-2</v>
      </c>
      <c r="AD18" s="17">
        <v>0</v>
      </c>
      <c r="AE18" s="17">
        <v>0.16686242334302601</v>
      </c>
      <c r="AF18" s="17"/>
      <c r="AG18" s="17">
        <v>0.19018072875877101</v>
      </c>
      <c r="AH18" s="17">
        <v>9.9094984716371806E-2</v>
      </c>
      <c r="AI18" s="17">
        <v>0.31785579789340601</v>
      </c>
      <c r="AJ18" s="17">
        <v>0.22279371455788199</v>
      </c>
      <c r="AK18" s="17">
        <v>0.17622568249453799</v>
      </c>
      <c r="AL18" s="17">
        <v>0.13108448179381499</v>
      </c>
      <c r="AM18" s="17"/>
      <c r="AN18" s="17">
        <v>0.244990290335758</v>
      </c>
      <c r="AO18" s="17">
        <v>0.159997112331249</v>
      </c>
      <c r="AP18" s="17">
        <v>0.118435288384759</v>
      </c>
      <c r="AQ18" s="17"/>
      <c r="AR18" s="17">
        <v>0.21252642669761099</v>
      </c>
      <c r="AS18" s="17">
        <v>0.168412561514381</v>
      </c>
      <c r="AT18" s="17">
        <v>0.15885678843182499</v>
      </c>
      <c r="AU18" s="17"/>
      <c r="AV18" s="17">
        <v>0.24484656900017401</v>
      </c>
      <c r="AW18" s="17">
        <v>0.16504259238122601</v>
      </c>
      <c r="AX18" s="17">
        <v>0.14915345158882501</v>
      </c>
      <c r="AY18" s="17"/>
      <c r="AZ18" s="17">
        <v>0.20272780548597999</v>
      </c>
      <c r="BA18" s="17">
        <v>0.106664018812098</v>
      </c>
    </row>
    <row r="19" spans="2:53" ht="43.5" x14ac:dyDescent="0.35">
      <c r="B19" s="18" t="s">
        <v>306</v>
      </c>
      <c r="C19" s="17">
        <v>0.16097488807090801</v>
      </c>
      <c r="D19" s="17">
        <v>0.16714506017573699</v>
      </c>
      <c r="E19" s="17">
        <v>0.153809409268863</v>
      </c>
      <c r="F19" s="17"/>
      <c r="G19" s="17">
        <v>0.18135910901385699</v>
      </c>
      <c r="H19" s="17">
        <v>0.10260959149964</v>
      </c>
      <c r="I19" s="17">
        <v>0.20682599678856201</v>
      </c>
      <c r="J19" s="17">
        <v>0.16152393484850999</v>
      </c>
      <c r="K19" s="17">
        <v>0.124535999274273</v>
      </c>
      <c r="L19" s="17">
        <v>0.180036933039076</v>
      </c>
      <c r="M19" s="17"/>
      <c r="N19" s="17">
        <v>0.17070049756503899</v>
      </c>
      <c r="O19" s="17">
        <v>0.154572326004178</v>
      </c>
      <c r="P19" s="17"/>
      <c r="Q19" s="17">
        <v>0.19078657044589201</v>
      </c>
      <c r="R19" s="17">
        <v>0.16616103597628001</v>
      </c>
      <c r="S19" s="17">
        <v>0.13853913506854401</v>
      </c>
      <c r="T19" s="17">
        <v>0.13933878206920799</v>
      </c>
      <c r="U19" s="17">
        <v>0.16495340158275401</v>
      </c>
      <c r="V19" s="17">
        <v>0.176383523545072</v>
      </c>
      <c r="W19" s="17">
        <v>0.163320162432738</v>
      </c>
      <c r="X19" s="17">
        <v>0.13287007732763001</v>
      </c>
      <c r="Y19" s="17">
        <v>0.13682398934332801</v>
      </c>
      <c r="Z19" s="17">
        <v>0.18126725779307601</v>
      </c>
      <c r="AA19" s="17">
        <v>0.174586549238402</v>
      </c>
      <c r="AB19" s="17">
        <v>0.19063646276000701</v>
      </c>
      <c r="AC19" s="17">
        <v>0.20351214601520601</v>
      </c>
      <c r="AD19" s="17">
        <v>0.164515926227214</v>
      </c>
      <c r="AE19" s="17">
        <v>0.13855710978928301</v>
      </c>
      <c r="AF19" s="17"/>
      <c r="AG19" s="17">
        <v>0.178560042664381</v>
      </c>
      <c r="AH19" s="17">
        <v>7.2066183426628405E-2</v>
      </c>
      <c r="AI19" s="17">
        <v>0.23343926952858601</v>
      </c>
      <c r="AJ19" s="17">
        <v>0.200200795611404</v>
      </c>
      <c r="AK19" s="17">
        <v>0.20426705625717301</v>
      </c>
      <c r="AL19" s="17">
        <v>0.154619466584096</v>
      </c>
      <c r="AM19" s="17"/>
      <c r="AN19" s="17">
        <v>0.232607849595317</v>
      </c>
      <c r="AO19" s="17">
        <v>0.15754314957860799</v>
      </c>
      <c r="AP19" s="17">
        <v>0.13296709926299399</v>
      </c>
      <c r="AQ19" s="17"/>
      <c r="AR19" s="17">
        <v>0.19763213329375301</v>
      </c>
      <c r="AS19" s="17">
        <v>0.21078004105947201</v>
      </c>
      <c r="AT19" s="17">
        <v>0.13383917008701299</v>
      </c>
      <c r="AU19" s="17"/>
      <c r="AV19" s="17">
        <v>0.24454557712385599</v>
      </c>
      <c r="AW19" s="17">
        <v>0.18618554739670401</v>
      </c>
      <c r="AX19" s="17">
        <v>0.128756554441851</v>
      </c>
      <c r="AY19" s="17"/>
      <c r="AZ19" s="17">
        <v>0.18203504245653601</v>
      </c>
      <c r="BA19" s="17">
        <v>0.133030769195051</v>
      </c>
    </row>
    <row r="20" spans="2:53" x14ac:dyDescent="0.35">
      <c r="B20" s="18" t="s">
        <v>130</v>
      </c>
      <c r="C20" s="17">
        <v>0.111706896203462</v>
      </c>
      <c r="D20" s="17">
        <v>7.96504223457149E-2</v>
      </c>
      <c r="E20" s="17">
        <v>0.14114832300389499</v>
      </c>
      <c r="F20" s="17"/>
      <c r="G20" s="17">
        <v>0.127281497747911</v>
      </c>
      <c r="H20" s="17">
        <v>7.6797631903999394E-2</v>
      </c>
      <c r="I20" s="17">
        <v>0.112119618636463</v>
      </c>
      <c r="J20" s="17">
        <v>0.12114308946032901</v>
      </c>
      <c r="K20" s="17">
        <v>0.157177029950094</v>
      </c>
      <c r="L20" s="17">
        <v>9.08610949893391E-2</v>
      </c>
      <c r="M20" s="17"/>
      <c r="N20" s="17">
        <v>9.1444113356051501E-2</v>
      </c>
      <c r="O20" s="17">
        <v>0.12504628895858999</v>
      </c>
      <c r="P20" s="17"/>
      <c r="Q20" s="17">
        <v>0.19546503778310001</v>
      </c>
      <c r="R20" s="17">
        <v>0.180085386881839</v>
      </c>
      <c r="S20" s="17">
        <v>0.14842979324373301</v>
      </c>
      <c r="T20" s="17">
        <v>9.9449791895553696E-2</v>
      </c>
      <c r="U20" s="17">
        <v>8.8309380238918295E-2</v>
      </c>
      <c r="V20" s="17">
        <v>0.100427247782839</v>
      </c>
      <c r="W20" s="17">
        <v>7.97064037911656E-2</v>
      </c>
      <c r="X20" s="17">
        <v>8.9758184731214594E-2</v>
      </c>
      <c r="Y20" s="17">
        <v>9.9978903362484106E-2</v>
      </c>
      <c r="Z20" s="17">
        <v>7.3188235426606602E-2</v>
      </c>
      <c r="AA20" s="17">
        <v>7.1185433643391194E-2</v>
      </c>
      <c r="AB20" s="17">
        <v>4.1358046617541298E-2</v>
      </c>
      <c r="AC20" s="17">
        <v>0</v>
      </c>
      <c r="AD20" s="17">
        <v>0</v>
      </c>
      <c r="AE20" s="17">
        <v>2.0786873124827899E-2</v>
      </c>
      <c r="AF20" s="17"/>
      <c r="AG20" s="17">
        <v>4.4460205801523503E-2</v>
      </c>
      <c r="AH20" s="17">
        <v>7.1398664988894106E-2</v>
      </c>
      <c r="AI20" s="17">
        <v>3.7387136987721899E-2</v>
      </c>
      <c r="AJ20" s="17">
        <v>6.2340437162432101E-2</v>
      </c>
      <c r="AK20" s="17">
        <v>7.5329491841294394E-2</v>
      </c>
      <c r="AL20" s="17">
        <v>0.17894697074660601</v>
      </c>
      <c r="AM20" s="17"/>
      <c r="AN20" s="17">
        <v>7.3095458163934798E-2</v>
      </c>
      <c r="AO20" s="17">
        <v>9.1453882799540101E-2</v>
      </c>
      <c r="AP20" s="17">
        <v>7.1794288297207604E-2</v>
      </c>
      <c r="AQ20" s="17"/>
      <c r="AR20" s="17">
        <v>4.21056715410731E-2</v>
      </c>
      <c r="AS20" s="17">
        <v>5.83870380048487E-2</v>
      </c>
      <c r="AT20" s="17">
        <v>0.115339702110204</v>
      </c>
      <c r="AU20" s="17"/>
      <c r="AV20" s="17">
        <v>3.6306234180503098E-2</v>
      </c>
      <c r="AW20" s="17">
        <v>6.7959444618655093E-2</v>
      </c>
      <c r="AX20" s="17">
        <v>0.11963555948398701</v>
      </c>
      <c r="AY20" s="17"/>
      <c r="AZ20" s="17">
        <v>5.55547169152815E-2</v>
      </c>
      <c r="BA20" s="17">
        <v>0.18621362319299101</v>
      </c>
    </row>
    <row r="21" spans="2:53" x14ac:dyDescent="0.35">
      <c r="B21" s="18" t="s">
        <v>245</v>
      </c>
      <c r="C21" s="19">
        <v>8.6317474343706197E-3</v>
      </c>
      <c r="D21" s="19">
        <v>1.28662902677938E-2</v>
      </c>
      <c r="E21" s="19">
        <v>4.82627597677891E-3</v>
      </c>
      <c r="F21" s="19"/>
      <c r="G21" s="19">
        <v>4.4565143441579703E-3</v>
      </c>
      <c r="H21" s="19">
        <v>3.01312164815427E-3</v>
      </c>
      <c r="I21" s="19">
        <v>1.46093326773577E-2</v>
      </c>
      <c r="J21" s="19">
        <v>7.6446948581615501E-3</v>
      </c>
      <c r="K21" s="19">
        <v>1.38844476655212E-2</v>
      </c>
      <c r="L21" s="19">
        <v>7.2318797073496E-3</v>
      </c>
      <c r="M21" s="19"/>
      <c r="N21" s="19">
        <v>1.04245703107794E-2</v>
      </c>
      <c r="O21" s="19">
        <v>7.4514964950555696E-3</v>
      </c>
      <c r="P21" s="19"/>
      <c r="Q21" s="19">
        <v>1.89621999368953E-2</v>
      </c>
      <c r="R21" s="19">
        <v>0</v>
      </c>
      <c r="S21" s="19">
        <v>4.6813780428410796E-3</v>
      </c>
      <c r="T21" s="19">
        <v>2.5150043342645101E-3</v>
      </c>
      <c r="U21" s="19">
        <v>1.30731254814648E-2</v>
      </c>
      <c r="V21" s="19">
        <v>1.02276185562234E-2</v>
      </c>
      <c r="W21" s="19">
        <v>1.06227009762693E-2</v>
      </c>
      <c r="X21" s="19">
        <v>4.8491758865905699E-3</v>
      </c>
      <c r="Y21" s="19">
        <v>0</v>
      </c>
      <c r="Z21" s="19">
        <v>1.35419726941296E-2</v>
      </c>
      <c r="AA21" s="19">
        <v>0</v>
      </c>
      <c r="AB21" s="19">
        <v>5.26072273121495E-2</v>
      </c>
      <c r="AC21" s="19">
        <v>0</v>
      </c>
      <c r="AD21" s="19">
        <v>0</v>
      </c>
      <c r="AE21" s="19">
        <v>0</v>
      </c>
      <c r="AF21" s="19"/>
      <c r="AG21" s="19">
        <v>4.2714096034967303E-3</v>
      </c>
      <c r="AH21" s="19">
        <v>1.1044777143793901E-2</v>
      </c>
      <c r="AI21" s="19">
        <v>1.50473166880067E-2</v>
      </c>
      <c r="AJ21" s="19">
        <v>6.8869044291371998E-3</v>
      </c>
      <c r="AK21" s="19">
        <v>6.2710883640434102E-3</v>
      </c>
      <c r="AL21" s="19">
        <v>8.2478091937168794E-3</v>
      </c>
      <c r="AM21" s="19"/>
      <c r="AN21" s="19">
        <v>1.15080900936041E-2</v>
      </c>
      <c r="AO21" s="19">
        <v>1.16722236859435E-3</v>
      </c>
      <c r="AP21" s="19">
        <v>1.07814674721351E-2</v>
      </c>
      <c r="AQ21" s="19"/>
      <c r="AR21" s="19">
        <v>7.1509621832687798E-3</v>
      </c>
      <c r="AS21" s="19">
        <v>2.8690049780815902E-3</v>
      </c>
      <c r="AT21" s="19">
        <v>1.2474960648857E-2</v>
      </c>
      <c r="AU21" s="19"/>
      <c r="AV21" s="19">
        <v>1.6720091376349101E-2</v>
      </c>
      <c r="AW21" s="19">
        <v>5.0556493583572403E-3</v>
      </c>
      <c r="AX21" s="19">
        <v>1.12510449035983E-2</v>
      </c>
      <c r="AY21" s="19"/>
      <c r="AZ21" s="19">
        <v>1.07097308798064E-2</v>
      </c>
      <c r="BA21" s="19">
        <v>5.8745303998675004E-3</v>
      </c>
    </row>
    <row r="22" spans="2:53" x14ac:dyDescent="0.35">
      <c r="B22" s="16"/>
    </row>
    <row r="23" spans="2:53" x14ac:dyDescent="0.35">
      <c r="B23" t="s">
        <v>87</v>
      </c>
    </row>
    <row r="24" spans="2:53" x14ac:dyDescent="0.35">
      <c r="B24" t="s">
        <v>88</v>
      </c>
    </row>
    <row r="26" spans="2:53" x14ac:dyDescent="0.35">
      <c r="B26" s="8" t="str">
        <f>HYPERLINK("#'Contents'!A1", "Return to Contents")</f>
        <v>Return to Contents</v>
      </c>
    </row>
  </sheetData>
  <mergeCells count="10">
    <mergeCell ref="AN5:AP5"/>
    <mergeCell ref="AR5:AT5"/>
    <mergeCell ref="AV5:AX5"/>
    <mergeCell ref="AZ5:BA5"/>
    <mergeCell ref="D2:AT2"/>
    <mergeCell ref="D5:E5"/>
    <mergeCell ref="G5:L5"/>
    <mergeCell ref="N5:O5"/>
    <mergeCell ref="Q5:AE5"/>
    <mergeCell ref="AG5:AL5"/>
  </mergeCells>
  <pageMargins left="0.7" right="0.7" top="0.75" bottom="0.75" header="0.3" footer="0.3"/>
  <pageSetup paperSize="9" orientation="portrait" horizontalDpi="300" verticalDpi="300"/>
  <drawing r:id="rId1"/>
</worksheet>
</file>

<file path=xl/worksheets/sheet7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B00-000000000000}">
  <dimension ref="B2:BA18"/>
  <sheetViews>
    <sheetView showGridLines="0" workbookViewId="0">
      <pane xSplit="2" topLeftCell="C1" activePane="topRight" state="frozen"/>
      <selection activeCell="B19" sqref="B19"/>
      <selection pane="topRight" activeCell="Z10" sqref="Z10"/>
    </sheetView>
  </sheetViews>
  <sheetFormatPr defaultColWidth="11.54296875" defaultRowHeight="14.5" x14ac:dyDescent="0.35"/>
  <cols>
    <col min="2" max="2" width="25.6328125" customWidth="1"/>
    <col min="3" max="5" width="10.6328125" customWidth="1"/>
    <col min="6" max="6" width="2.1796875" customWidth="1"/>
    <col min="7" max="12" width="10.6328125" customWidth="1"/>
    <col min="13" max="13" width="2.1796875" customWidth="1"/>
    <col min="14" max="15" width="10.6328125" customWidth="1"/>
    <col min="16" max="16" width="2.1796875" customWidth="1"/>
    <col min="17" max="31" width="10.6328125" customWidth="1"/>
    <col min="32" max="32" width="2.1796875" customWidth="1"/>
    <col min="33" max="38" width="10.6328125" customWidth="1"/>
    <col min="39" max="39" width="2.1796875" customWidth="1"/>
    <col min="40" max="42" width="10.6328125" customWidth="1"/>
    <col min="43" max="43" width="2.1796875" customWidth="1"/>
    <col min="44" max="46" width="10.6328125" customWidth="1"/>
    <col min="47" max="47" width="2.1796875" customWidth="1"/>
    <col min="48" max="50" width="10.6328125" customWidth="1"/>
    <col min="51" max="51" width="2.1796875" customWidth="1"/>
    <col min="52" max="53" width="10.6328125" customWidth="1"/>
    <col min="54" max="54" width="2.1796875" customWidth="1"/>
  </cols>
  <sheetData>
    <row r="2" spans="2:53" ht="40" customHeight="1" x14ac:dyDescent="0.35">
      <c r="D2" s="28" t="s">
        <v>308</v>
      </c>
      <c r="E2" s="24"/>
      <c r="F2" s="24"/>
      <c r="G2" s="24"/>
      <c r="H2" s="24"/>
      <c r="I2" s="24"/>
      <c r="J2" s="24"/>
      <c r="K2" s="24"/>
      <c r="L2" s="24"/>
      <c r="M2" s="24"/>
      <c r="N2" s="24"/>
      <c r="O2" s="24"/>
      <c r="P2" s="24"/>
      <c r="Q2" s="24"/>
      <c r="R2" s="24"/>
      <c r="S2" s="24"/>
      <c r="T2" s="24"/>
      <c r="U2" s="24"/>
      <c r="V2" s="24"/>
      <c r="W2" s="24"/>
      <c r="X2" s="24"/>
      <c r="Y2" s="24"/>
      <c r="Z2" s="24"/>
      <c r="AA2" s="24"/>
      <c r="AB2" s="24"/>
      <c r="AC2" s="24"/>
      <c r="AD2" s="24"/>
      <c r="AE2" s="24"/>
      <c r="AF2" s="24"/>
      <c r="AG2" s="24"/>
      <c r="AH2" s="24"/>
      <c r="AI2" s="24"/>
      <c r="AJ2" s="24"/>
      <c r="AK2" s="24"/>
      <c r="AL2" s="24"/>
      <c r="AM2" s="24"/>
      <c r="AN2" s="24"/>
      <c r="AO2" s="24"/>
      <c r="AP2" s="24"/>
      <c r="AQ2" s="24"/>
      <c r="AR2" s="24"/>
      <c r="AS2" s="24"/>
      <c r="AT2" s="24"/>
    </row>
    <row r="5" spans="2:53" ht="30" customHeight="1" x14ac:dyDescent="0.35">
      <c r="B5" s="15"/>
      <c r="C5" s="15"/>
      <c r="D5" s="27" t="s">
        <v>56</v>
      </c>
      <c r="E5" s="27"/>
      <c r="F5" s="15"/>
      <c r="G5" s="27" t="s">
        <v>57</v>
      </c>
      <c r="H5" s="27"/>
      <c r="I5" s="27"/>
      <c r="J5" s="27"/>
      <c r="K5" s="27"/>
      <c r="L5" s="27"/>
      <c r="M5" s="15"/>
      <c r="N5" s="27" t="s">
        <v>58</v>
      </c>
      <c r="O5" s="27"/>
      <c r="P5" s="15"/>
      <c r="Q5" s="27" t="s">
        <v>59</v>
      </c>
      <c r="R5" s="27"/>
      <c r="S5" s="27"/>
      <c r="T5" s="27"/>
      <c r="U5" s="27"/>
      <c r="V5" s="27"/>
      <c r="W5" s="27"/>
      <c r="X5" s="27"/>
      <c r="Y5" s="27"/>
      <c r="Z5" s="27"/>
      <c r="AA5" s="27"/>
      <c r="AB5" s="27"/>
      <c r="AC5" s="27"/>
      <c r="AD5" s="27"/>
      <c r="AE5" s="27"/>
      <c r="AF5" s="15"/>
      <c r="AG5" s="27" t="s">
        <v>60</v>
      </c>
      <c r="AH5" s="27"/>
      <c r="AI5" s="27"/>
      <c r="AJ5" s="27"/>
      <c r="AK5" s="27"/>
      <c r="AL5" s="27"/>
      <c r="AM5" s="15"/>
      <c r="AN5" s="27" t="s">
        <v>61</v>
      </c>
      <c r="AO5" s="27"/>
      <c r="AP5" s="27"/>
      <c r="AQ5" s="15"/>
      <c r="AR5" s="27" t="s">
        <v>62</v>
      </c>
      <c r="AS5" s="27"/>
      <c r="AT5" s="27"/>
      <c r="AU5" s="15"/>
      <c r="AV5" s="27" t="s">
        <v>63</v>
      </c>
      <c r="AW5" s="27"/>
      <c r="AX5" s="27"/>
      <c r="AY5" s="15"/>
      <c r="AZ5" s="27" t="s">
        <v>64</v>
      </c>
      <c r="BA5" s="27"/>
    </row>
    <row r="6" spans="2:53" ht="33" customHeight="1" x14ac:dyDescent="0.35">
      <c r="B6" t="s">
        <v>13</v>
      </c>
      <c r="C6" s="9" t="s">
        <v>14</v>
      </c>
      <c r="D6" s="12" t="s">
        <v>15</v>
      </c>
      <c r="E6" s="12" t="s">
        <v>16</v>
      </c>
      <c r="G6" s="12" t="s">
        <v>19</v>
      </c>
      <c r="H6" s="12" t="s">
        <v>20</v>
      </c>
      <c r="I6" s="12" t="s">
        <v>21</v>
      </c>
      <c r="J6" s="12" t="s">
        <v>22</v>
      </c>
      <c r="K6" s="12" t="s">
        <v>23</v>
      </c>
      <c r="L6" s="12" t="s">
        <v>24</v>
      </c>
      <c r="N6" s="12" t="s">
        <v>25</v>
      </c>
      <c r="O6" s="12" t="s">
        <v>26</v>
      </c>
      <c r="Q6" s="12" t="s">
        <v>27</v>
      </c>
      <c r="R6" s="12" t="s">
        <v>28</v>
      </c>
      <c r="S6" s="12" t="s">
        <v>29</v>
      </c>
      <c r="T6" s="12" t="s">
        <v>30</v>
      </c>
      <c r="U6" s="12" t="s">
        <v>31</v>
      </c>
      <c r="V6" s="12" t="s">
        <v>32</v>
      </c>
      <c r="W6" s="12" t="s">
        <v>33</v>
      </c>
      <c r="X6" s="12" t="s">
        <v>34</v>
      </c>
      <c r="Y6" s="12" t="s">
        <v>35</v>
      </c>
      <c r="Z6" s="12" t="s">
        <v>36</v>
      </c>
      <c r="AA6" s="12" t="s">
        <v>37</v>
      </c>
      <c r="AB6" s="12" t="s">
        <v>38</v>
      </c>
      <c r="AC6" s="12" t="s">
        <v>39</v>
      </c>
      <c r="AD6" s="12" t="s">
        <v>40</v>
      </c>
      <c r="AE6" s="12" t="s">
        <v>41</v>
      </c>
      <c r="AG6" s="12" t="s">
        <v>42</v>
      </c>
      <c r="AH6" s="12" t="s">
        <v>43</v>
      </c>
      <c r="AI6" s="12" t="s">
        <v>44</v>
      </c>
      <c r="AJ6" s="12" t="s">
        <v>45</v>
      </c>
      <c r="AK6" s="12" t="s">
        <v>46</v>
      </c>
      <c r="AL6" s="12" t="s">
        <v>47</v>
      </c>
      <c r="AN6" s="12" t="s">
        <v>48</v>
      </c>
      <c r="AO6" s="12" t="s">
        <v>49</v>
      </c>
      <c r="AP6" s="12" t="s">
        <v>50</v>
      </c>
      <c r="AR6" s="12" t="s">
        <v>51</v>
      </c>
      <c r="AS6" s="12" t="s">
        <v>52</v>
      </c>
      <c r="AT6" s="12" t="s">
        <v>53</v>
      </c>
      <c r="AV6" s="12" t="s">
        <v>51</v>
      </c>
      <c r="AW6" s="12" t="s">
        <v>52</v>
      </c>
      <c r="AX6" s="12" t="s">
        <v>53</v>
      </c>
      <c r="AZ6" s="12" t="s">
        <v>54</v>
      </c>
      <c r="BA6" s="12" t="s">
        <v>55</v>
      </c>
    </row>
    <row r="7" spans="2:53" ht="30" customHeight="1" x14ac:dyDescent="0.35">
      <c r="B7" s="10" t="s">
        <v>17</v>
      </c>
      <c r="C7" s="10">
        <v>2053</v>
      </c>
      <c r="D7" s="10">
        <v>938</v>
      </c>
      <c r="E7" s="10">
        <v>1112</v>
      </c>
      <c r="F7" s="10"/>
      <c r="G7" s="10">
        <v>192</v>
      </c>
      <c r="H7" s="10">
        <v>236</v>
      </c>
      <c r="I7" s="10">
        <v>325</v>
      </c>
      <c r="J7" s="10">
        <v>380</v>
      </c>
      <c r="K7" s="10">
        <v>348</v>
      </c>
      <c r="L7" s="10">
        <v>572</v>
      </c>
      <c r="M7" s="10"/>
      <c r="N7" s="10">
        <v>1161</v>
      </c>
      <c r="O7" s="10">
        <v>892</v>
      </c>
      <c r="P7" s="10"/>
      <c r="Q7" s="10">
        <v>175</v>
      </c>
      <c r="R7" s="10">
        <v>152</v>
      </c>
      <c r="S7" s="10">
        <v>180</v>
      </c>
      <c r="T7" s="10">
        <v>273</v>
      </c>
      <c r="U7" s="10">
        <v>217</v>
      </c>
      <c r="V7" s="10">
        <v>227</v>
      </c>
      <c r="W7" s="10">
        <v>175</v>
      </c>
      <c r="X7" s="10">
        <v>143</v>
      </c>
      <c r="Y7" s="10">
        <v>108</v>
      </c>
      <c r="Z7" s="10">
        <v>153</v>
      </c>
      <c r="AA7" s="10">
        <v>79</v>
      </c>
      <c r="AB7" s="10">
        <v>54</v>
      </c>
      <c r="AC7" s="10">
        <v>25</v>
      </c>
      <c r="AD7" s="10">
        <v>17</v>
      </c>
      <c r="AE7" s="10">
        <v>34</v>
      </c>
      <c r="AF7" s="10"/>
      <c r="AG7" s="10">
        <v>204</v>
      </c>
      <c r="AH7" s="10">
        <v>344</v>
      </c>
      <c r="AI7" s="10">
        <v>158</v>
      </c>
      <c r="AJ7" s="10">
        <v>186</v>
      </c>
      <c r="AK7" s="10">
        <v>197</v>
      </c>
      <c r="AL7" s="10">
        <v>511</v>
      </c>
      <c r="AM7" s="10"/>
      <c r="AN7" s="10">
        <v>571</v>
      </c>
      <c r="AO7" s="10">
        <v>447</v>
      </c>
      <c r="AP7" s="10">
        <v>778</v>
      </c>
      <c r="AQ7" s="10"/>
      <c r="AR7" s="10">
        <v>150</v>
      </c>
      <c r="AS7" s="10">
        <v>698</v>
      </c>
      <c r="AT7" s="10">
        <v>1093</v>
      </c>
      <c r="AU7" s="10"/>
      <c r="AV7" s="10">
        <v>166</v>
      </c>
      <c r="AW7" s="10">
        <v>999</v>
      </c>
      <c r="AX7" s="10">
        <v>770</v>
      </c>
      <c r="AY7" s="10"/>
      <c r="AZ7" s="10">
        <v>1177</v>
      </c>
      <c r="BA7" s="10">
        <v>876</v>
      </c>
    </row>
    <row r="8" spans="2:53" ht="30" customHeight="1" x14ac:dyDescent="0.35">
      <c r="B8" s="11" t="s">
        <v>18</v>
      </c>
      <c r="C8" s="11">
        <v>2053</v>
      </c>
      <c r="D8" s="11">
        <v>974</v>
      </c>
      <c r="E8" s="11">
        <v>1075</v>
      </c>
      <c r="F8" s="11"/>
      <c r="G8" s="11">
        <v>212</v>
      </c>
      <c r="H8" s="11">
        <v>302</v>
      </c>
      <c r="I8" s="11">
        <v>326</v>
      </c>
      <c r="J8" s="11">
        <v>348</v>
      </c>
      <c r="K8" s="11">
        <v>329</v>
      </c>
      <c r="L8" s="11">
        <v>535</v>
      </c>
      <c r="M8" s="11"/>
      <c r="N8" s="11">
        <v>815</v>
      </c>
      <c r="O8" s="11">
        <v>1238</v>
      </c>
      <c r="P8" s="11"/>
      <c r="Q8" s="11">
        <v>198</v>
      </c>
      <c r="R8" s="11">
        <v>168</v>
      </c>
      <c r="S8" s="11">
        <v>195</v>
      </c>
      <c r="T8" s="11">
        <v>305</v>
      </c>
      <c r="U8" s="11">
        <v>213</v>
      </c>
      <c r="V8" s="11">
        <v>216</v>
      </c>
      <c r="W8" s="11">
        <v>164</v>
      </c>
      <c r="X8" s="11">
        <v>141</v>
      </c>
      <c r="Y8" s="11">
        <v>99</v>
      </c>
      <c r="Z8" s="11">
        <v>138</v>
      </c>
      <c r="AA8" s="11">
        <v>69</v>
      </c>
      <c r="AB8" s="11">
        <v>45</v>
      </c>
      <c r="AC8" s="11">
        <v>22</v>
      </c>
      <c r="AD8" s="11">
        <v>15</v>
      </c>
      <c r="AE8" s="11">
        <v>27</v>
      </c>
      <c r="AF8" s="11"/>
      <c r="AG8" s="11">
        <v>192</v>
      </c>
      <c r="AH8" s="11">
        <v>330</v>
      </c>
      <c r="AI8" s="11">
        <v>179</v>
      </c>
      <c r="AJ8" s="11">
        <v>173</v>
      </c>
      <c r="AK8" s="11">
        <v>196</v>
      </c>
      <c r="AL8" s="11">
        <v>533</v>
      </c>
      <c r="AM8" s="11"/>
      <c r="AN8" s="11">
        <v>569</v>
      </c>
      <c r="AO8" s="11">
        <v>467</v>
      </c>
      <c r="AP8" s="11">
        <v>751</v>
      </c>
      <c r="AQ8" s="11"/>
      <c r="AR8" s="11">
        <v>162</v>
      </c>
      <c r="AS8" s="11">
        <v>689</v>
      </c>
      <c r="AT8" s="11">
        <v>1078</v>
      </c>
      <c r="AU8" s="11"/>
      <c r="AV8" s="11">
        <v>182</v>
      </c>
      <c r="AW8" s="11">
        <v>976</v>
      </c>
      <c r="AX8" s="11">
        <v>765</v>
      </c>
      <c r="AY8" s="11"/>
      <c r="AZ8" s="11">
        <v>1171</v>
      </c>
      <c r="BA8" s="11">
        <v>882</v>
      </c>
    </row>
    <row r="9" spans="2:53" x14ac:dyDescent="0.35">
      <c r="B9" s="18" t="s">
        <v>271</v>
      </c>
      <c r="C9" s="17">
        <v>0.29141738026258002</v>
      </c>
      <c r="D9" s="17">
        <v>0.27544320229125402</v>
      </c>
      <c r="E9" s="17">
        <v>0.30693147868001502</v>
      </c>
      <c r="F9" s="17"/>
      <c r="G9" s="17">
        <v>0.27154612278201801</v>
      </c>
      <c r="H9" s="17">
        <v>0.31889127534608502</v>
      </c>
      <c r="I9" s="17">
        <v>0.28267020748946597</v>
      </c>
      <c r="J9" s="17">
        <v>0.274693501493323</v>
      </c>
      <c r="K9" s="17">
        <v>0.30985620377431899</v>
      </c>
      <c r="L9" s="17">
        <v>0.28863566006420199</v>
      </c>
      <c r="M9" s="17"/>
      <c r="N9" s="17">
        <v>0.30431989295929102</v>
      </c>
      <c r="O9" s="17">
        <v>0.282923399663491</v>
      </c>
      <c r="P9" s="17"/>
      <c r="Q9" s="17">
        <v>0.279411109629217</v>
      </c>
      <c r="R9" s="17">
        <v>0.26872842741039299</v>
      </c>
      <c r="S9" s="17">
        <v>0.227844011370402</v>
      </c>
      <c r="T9" s="17">
        <v>0.300226816703555</v>
      </c>
      <c r="U9" s="17">
        <v>0.318953744796107</v>
      </c>
      <c r="V9" s="17">
        <v>0.30413817843967</v>
      </c>
      <c r="W9" s="17">
        <v>0.33814737095828701</v>
      </c>
      <c r="X9" s="17">
        <v>0.30223621950339502</v>
      </c>
      <c r="Y9" s="17">
        <v>0.308584665923197</v>
      </c>
      <c r="Z9" s="17">
        <v>0.29341484529658202</v>
      </c>
      <c r="AA9" s="17">
        <v>0.28695259885638402</v>
      </c>
      <c r="AB9" s="17">
        <v>0.26395452394336899</v>
      </c>
      <c r="AC9" s="17">
        <v>0.25407900160322799</v>
      </c>
      <c r="AD9" s="17">
        <v>0.38385439001535798</v>
      </c>
      <c r="AE9" s="17">
        <v>0.409144230213144</v>
      </c>
      <c r="AF9" s="17"/>
      <c r="AG9" s="17">
        <v>0.35489473138253003</v>
      </c>
      <c r="AH9" s="17">
        <v>0.27371256641832098</v>
      </c>
      <c r="AI9" s="17">
        <v>0.40613397910499399</v>
      </c>
      <c r="AJ9" s="17">
        <v>0.33943450676196102</v>
      </c>
      <c r="AK9" s="17">
        <v>0.35706616522581602</v>
      </c>
      <c r="AL9" s="17">
        <v>0.23482261100413501</v>
      </c>
      <c r="AM9" s="17"/>
      <c r="AN9" s="17">
        <v>0.30883339804267101</v>
      </c>
      <c r="AO9" s="17">
        <v>0.28335727965663698</v>
      </c>
      <c r="AP9" s="17">
        <v>0.299625056271691</v>
      </c>
      <c r="AQ9" s="17"/>
      <c r="AR9" s="17">
        <v>0.38751037349270001</v>
      </c>
      <c r="AS9" s="17">
        <v>0.309953969680271</v>
      </c>
      <c r="AT9" s="17">
        <v>0.28358153655858698</v>
      </c>
      <c r="AU9" s="17"/>
      <c r="AV9" s="17">
        <v>0.40089523005733202</v>
      </c>
      <c r="AW9" s="17">
        <v>0.28049854424363801</v>
      </c>
      <c r="AX9" s="17">
        <v>0.310791436884163</v>
      </c>
      <c r="AY9" s="17"/>
      <c r="AZ9" s="17">
        <v>0.31652334516744801</v>
      </c>
      <c r="BA9" s="17">
        <v>0.25810499066901299</v>
      </c>
    </row>
    <row r="10" spans="2:53" x14ac:dyDescent="0.35">
      <c r="B10" s="18" t="s">
        <v>272</v>
      </c>
      <c r="C10" s="17">
        <v>0.472844381804225</v>
      </c>
      <c r="D10" s="17">
        <v>0.47661422565998801</v>
      </c>
      <c r="E10" s="17">
        <v>0.46896873479712498</v>
      </c>
      <c r="F10" s="17"/>
      <c r="G10" s="17">
        <v>0.40053937160341802</v>
      </c>
      <c r="H10" s="17">
        <v>0.40901305828705797</v>
      </c>
      <c r="I10" s="17">
        <v>0.44082195083915598</v>
      </c>
      <c r="J10" s="17">
        <v>0.44652728475224901</v>
      </c>
      <c r="K10" s="17">
        <v>0.50153286985672996</v>
      </c>
      <c r="L10" s="17">
        <v>0.55648679374794197</v>
      </c>
      <c r="M10" s="17"/>
      <c r="N10" s="17">
        <v>0.469930069704388</v>
      </c>
      <c r="O10" s="17">
        <v>0.47476293139356301</v>
      </c>
      <c r="P10" s="17"/>
      <c r="Q10" s="17">
        <v>0.37015152412737201</v>
      </c>
      <c r="R10" s="17">
        <v>0.40771387410596999</v>
      </c>
      <c r="S10" s="17">
        <v>0.48351671523084599</v>
      </c>
      <c r="T10" s="17">
        <v>0.48106413615767901</v>
      </c>
      <c r="U10" s="17">
        <v>0.45324405658251399</v>
      </c>
      <c r="V10" s="17">
        <v>0.47243966609176102</v>
      </c>
      <c r="W10" s="17">
        <v>0.46611017027538199</v>
      </c>
      <c r="X10" s="17">
        <v>0.53811650019094603</v>
      </c>
      <c r="Y10" s="17">
        <v>0.53348175017265698</v>
      </c>
      <c r="Z10" s="17">
        <v>0.48679687469741001</v>
      </c>
      <c r="AA10" s="17">
        <v>0.57633551400677396</v>
      </c>
      <c r="AB10" s="17">
        <v>0.51094295525123101</v>
      </c>
      <c r="AC10" s="17">
        <v>0.61094849231565596</v>
      </c>
      <c r="AD10" s="17">
        <v>0.51218785886299401</v>
      </c>
      <c r="AE10" s="17">
        <v>0.45167008451148299</v>
      </c>
      <c r="AF10" s="17"/>
      <c r="AG10" s="17">
        <v>0.51649852772098204</v>
      </c>
      <c r="AH10" s="17">
        <v>0.45569254808661303</v>
      </c>
      <c r="AI10" s="17">
        <v>0.39812139734068402</v>
      </c>
      <c r="AJ10" s="17">
        <v>0.50185997400119398</v>
      </c>
      <c r="AK10" s="17">
        <v>0.50540375631965495</v>
      </c>
      <c r="AL10" s="17">
        <v>0.44948743086417903</v>
      </c>
      <c r="AM10" s="17"/>
      <c r="AN10" s="17">
        <v>0.50525264989163399</v>
      </c>
      <c r="AO10" s="17">
        <v>0.46347510241200801</v>
      </c>
      <c r="AP10" s="17">
        <v>0.48621916904071499</v>
      </c>
      <c r="AQ10" s="17"/>
      <c r="AR10" s="17">
        <v>0.41697451686718801</v>
      </c>
      <c r="AS10" s="17">
        <v>0.53155057783501103</v>
      </c>
      <c r="AT10" s="17">
        <v>0.46075152520288498</v>
      </c>
      <c r="AU10" s="17"/>
      <c r="AV10" s="17">
        <v>0.49770296004134301</v>
      </c>
      <c r="AW10" s="17">
        <v>0.53762611823652995</v>
      </c>
      <c r="AX10" s="17">
        <v>0.40690066284269799</v>
      </c>
      <c r="AY10" s="17"/>
      <c r="AZ10" s="17">
        <v>0.48365661676573202</v>
      </c>
      <c r="BA10" s="17">
        <v>0.45849793526135302</v>
      </c>
    </row>
    <row r="11" spans="2:53" x14ac:dyDescent="0.35">
      <c r="B11" s="18" t="s">
        <v>273</v>
      </c>
      <c r="C11" s="17">
        <v>0.131661498069226</v>
      </c>
      <c r="D11" s="17">
        <v>0.157110933856034</v>
      </c>
      <c r="E11" s="17">
        <v>0.10907607016544101</v>
      </c>
      <c r="F11" s="17"/>
      <c r="G11" s="17">
        <v>0.21233606569512101</v>
      </c>
      <c r="H11" s="17">
        <v>0.14492307369997201</v>
      </c>
      <c r="I11" s="17">
        <v>0.16140543741556701</v>
      </c>
      <c r="J11" s="17">
        <v>0.14017340681058199</v>
      </c>
      <c r="K11" s="17">
        <v>8.7590137075809593E-2</v>
      </c>
      <c r="L11" s="17">
        <v>9.5701486898918595E-2</v>
      </c>
      <c r="M11" s="17"/>
      <c r="N11" s="17">
        <v>0.13526914182606301</v>
      </c>
      <c r="O11" s="17">
        <v>0.12928651446724901</v>
      </c>
      <c r="P11" s="17"/>
      <c r="Q11" s="17">
        <v>0.16654617126559099</v>
      </c>
      <c r="R11" s="17">
        <v>0.19295122515671001</v>
      </c>
      <c r="S11" s="17">
        <v>0.165024656902266</v>
      </c>
      <c r="T11" s="17">
        <v>0.10280694366399599</v>
      </c>
      <c r="U11" s="17">
        <v>0.12988028328996201</v>
      </c>
      <c r="V11" s="17">
        <v>0.13339051296228399</v>
      </c>
      <c r="W11" s="17">
        <v>0.12515053908741899</v>
      </c>
      <c r="X11" s="17">
        <v>8.4704450524251795E-2</v>
      </c>
      <c r="Y11" s="17">
        <v>8.9413149551089297E-2</v>
      </c>
      <c r="Z11" s="17">
        <v>0.150401122900752</v>
      </c>
      <c r="AA11" s="17">
        <v>0.10621593490344799</v>
      </c>
      <c r="AB11" s="17">
        <v>0.13703116317389799</v>
      </c>
      <c r="AC11" s="17">
        <v>8.1877081734008997E-2</v>
      </c>
      <c r="AD11" s="17">
        <v>0.103957751121647</v>
      </c>
      <c r="AE11" s="17">
        <v>2.5865310370015202E-2</v>
      </c>
      <c r="AF11" s="17"/>
      <c r="AG11" s="17">
        <v>0.11508649189841499</v>
      </c>
      <c r="AH11" s="17">
        <v>0.15427630711531301</v>
      </c>
      <c r="AI11" s="17">
        <v>0.140495927736312</v>
      </c>
      <c r="AJ11" s="17">
        <v>0.12682273119538001</v>
      </c>
      <c r="AK11" s="17">
        <v>6.0179735911152998E-2</v>
      </c>
      <c r="AL11" s="17">
        <v>0.163253442768685</v>
      </c>
      <c r="AM11" s="17"/>
      <c r="AN11" s="17">
        <v>0.11854436027436301</v>
      </c>
      <c r="AO11" s="17">
        <v>0.15827486975049901</v>
      </c>
      <c r="AP11" s="17">
        <v>0.128086960510295</v>
      </c>
      <c r="AQ11" s="17"/>
      <c r="AR11" s="17">
        <v>0.117669867132715</v>
      </c>
      <c r="AS11" s="17">
        <v>0.117019826217668</v>
      </c>
      <c r="AT11" s="17">
        <v>0.14784919103278399</v>
      </c>
      <c r="AU11" s="17"/>
      <c r="AV11" s="17">
        <v>5.54966740630497E-2</v>
      </c>
      <c r="AW11" s="17">
        <v>0.13291505153290101</v>
      </c>
      <c r="AX11" s="17">
        <v>0.15306409374643401</v>
      </c>
      <c r="AY11" s="17"/>
      <c r="AZ11" s="17">
        <v>0.121990995842954</v>
      </c>
      <c r="BA11" s="17">
        <v>0.14449301197230499</v>
      </c>
    </row>
    <row r="12" spans="2:53" x14ac:dyDescent="0.35">
      <c r="B12" s="18" t="s">
        <v>274</v>
      </c>
      <c r="C12" s="17">
        <v>2.92665157605792E-2</v>
      </c>
      <c r="D12" s="17">
        <v>3.6699563980169901E-2</v>
      </c>
      <c r="E12" s="17">
        <v>2.1212342877798902E-2</v>
      </c>
      <c r="F12" s="17"/>
      <c r="G12" s="17">
        <v>3.7191251880450402E-2</v>
      </c>
      <c r="H12" s="17">
        <v>4.9640649043311398E-2</v>
      </c>
      <c r="I12" s="17">
        <v>3.1466844019467699E-2</v>
      </c>
      <c r="J12" s="17">
        <v>3.7844408209967199E-2</v>
      </c>
      <c r="K12" s="17">
        <v>1.7521282368911699E-2</v>
      </c>
      <c r="L12" s="17">
        <v>1.49303591742338E-2</v>
      </c>
      <c r="M12" s="17"/>
      <c r="N12" s="17">
        <v>2.6947442399051998E-2</v>
      </c>
      <c r="O12" s="17">
        <v>3.07932078556543E-2</v>
      </c>
      <c r="P12" s="17"/>
      <c r="Q12" s="17">
        <v>4.9777445358977997E-2</v>
      </c>
      <c r="R12" s="17">
        <v>3.68626663335394E-2</v>
      </c>
      <c r="S12" s="17">
        <v>3.75413558405003E-2</v>
      </c>
      <c r="T12" s="17">
        <v>3.19078088529096E-2</v>
      </c>
      <c r="U12" s="17">
        <v>1.51108564749858E-2</v>
      </c>
      <c r="V12" s="17">
        <v>2.70349069936935E-2</v>
      </c>
      <c r="W12" s="17">
        <v>2.5450642094006201E-2</v>
      </c>
      <c r="X12" s="17">
        <v>3.8325110002134901E-3</v>
      </c>
      <c r="Y12" s="17">
        <v>3.8911339944498899E-2</v>
      </c>
      <c r="Z12" s="17">
        <v>3.3948847310335997E-2</v>
      </c>
      <c r="AA12" s="17">
        <v>2.0686323599145202E-2</v>
      </c>
      <c r="AB12" s="17">
        <v>2.8747770810357998E-2</v>
      </c>
      <c r="AC12" s="17">
        <v>5.3095424347106297E-2</v>
      </c>
      <c r="AD12" s="17">
        <v>0</v>
      </c>
      <c r="AE12" s="17">
        <v>0</v>
      </c>
      <c r="AF12" s="17"/>
      <c r="AG12" s="17">
        <v>1.35202489980736E-2</v>
      </c>
      <c r="AH12" s="17">
        <v>6.5836992785484993E-2</v>
      </c>
      <c r="AI12" s="17">
        <v>3.0700292960012001E-2</v>
      </c>
      <c r="AJ12" s="17">
        <v>3.2280208356255599E-3</v>
      </c>
      <c r="AK12" s="17">
        <v>3.09548422638607E-2</v>
      </c>
      <c r="AL12" s="17">
        <v>3.00400759509774E-2</v>
      </c>
      <c r="AM12" s="17"/>
      <c r="AN12" s="17">
        <v>1.61415749168809E-2</v>
      </c>
      <c r="AO12" s="17">
        <v>2.0384505398467999E-2</v>
      </c>
      <c r="AP12" s="17">
        <v>4.2718740461822002E-2</v>
      </c>
      <c r="AQ12" s="17"/>
      <c r="AR12" s="17">
        <v>5.7556676226402002E-2</v>
      </c>
      <c r="AS12" s="17">
        <v>1.23550597636857E-2</v>
      </c>
      <c r="AT12" s="17">
        <v>3.7050548606384397E-2</v>
      </c>
      <c r="AU12" s="17"/>
      <c r="AV12" s="17">
        <v>2.5881321614204499E-2</v>
      </c>
      <c r="AW12" s="17">
        <v>8.4457991411184402E-3</v>
      </c>
      <c r="AX12" s="17">
        <v>5.4782346006071701E-2</v>
      </c>
      <c r="AY12" s="17"/>
      <c r="AZ12" s="17">
        <v>2.7934667333697101E-2</v>
      </c>
      <c r="BA12" s="17">
        <v>3.1033707495451399E-2</v>
      </c>
    </row>
    <row r="13" spans="2:53" x14ac:dyDescent="0.35">
      <c r="B13" s="18" t="s">
        <v>130</v>
      </c>
      <c r="C13" s="19">
        <v>7.4810224103389902E-2</v>
      </c>
      <c r="D13" s="19">
        <v>5.4132074212553401E-2</v>
      </c>
      <c r="E13" s="19">
        <v>9.3811373479619903E-2</v>
      </c>
      <c r="F13" s="19"/>
      <c r="G13" s="19">
        <v>7.8387188038992597E-2</v>
      </c>
      <c r="H13" s="19">
        <v>7.7531943623573199E-2</v>
      </c>
      <c r="I13" s="19">
        <v>8.3635560236343096E-2</v>
      </c>
      <c r="J13" s="19">
        <v>0.100761398733879</v>
      </c>
      <c r="K13" s="19">
        <v>8.3499506924229694E-2</v>
      </c>
      <c r="L13" s="19">
        <v>4.42457001147036E-2</v>
      </c>
      <c r="M13" s="19"/>
      <c r="N13" s="19">
        <v>6.3533453111205701E-2</v>
      </c>
      <c r="O13" s="19">
        <v>8.2233946620042894E-2</v>
      </c>
      <c r="P13" s="19"/>
      <c r="Q13" s="19">
        <v>0.13411374961884301</v>
      </c>
      <c r="R13" s="19">
        <v>9.3743806993387802E-2</v>
      </c>
      <c r="S13" s="19">
        <v>8.6073260655984904E-2</v>
      </c>
      <c r="T13" s="19">
        <v>8.3994294621860505E-2</v>
      </c>
      <c r="U13" s="19">
        <v>8.2811058856431599E-2</v>
      </c>
      <c r="V13" s="19">
        <v>6.2996735512591398E-2</v>
      </c>
      <c r="W13" s="19">
        <v>4.5141277584906297E-2</v>
      </c>
      <c r="X13" s="19">
        <v>7.1110318781193602E-2</v>
      </c>
      <c r="Y13" s="19">
        <v>2.9609094408557499E-2</v>
      </c>
      <c r="Z13" s="19">
        <v>3.54383097949202E-2</v>
      </c>
      <c r="AA13" s="19">
        <v>9.8096286342494107E-3</v>
      </c>
      <c r="AB13" s="19">
        <v>5.9323586821143498E-2</v>
      </c>
      <c r="AC13" s="19">
        <v>0</v>
      </c>
      <c r="AD13" s="19">
        <v>0</v>
      </c>
      <c r="AE13" s="19">
        <v>0.113320374905358</v>
      </c>
      <c r="AF13" s="19"/>
      <c r="AG13" s="19">
        <v>0</v>
      </c>
      <c r="AH13" s="19">
        <v>5.04815855942682E-2</v>
      </c>
      <c r="AI13" s="19">
        <v>2.45484028579976E-2</v>
      </c>
      <c r="AJ13" s="19">
        <v>2.8654767205838799E-2</v>
      </c>
      <c r="AK13" s="19">
        <v>4.6395500279515701E-2</v>
      </c>
      <c r="AL13" s="19">
        <v>0.12239643941202399</v>
      </c>
      <c r="AM13" s="19"/>
      <c r="AN13" s="19">
        <v>5.1228016874450201E-2</v>
      </c>
      <c r="AO13" s="19">
        <v>7.4508242782387699E-2</v>
      </c>
      <c r="AP13" s="19">
        <v>4.3350073715476299E-2</v>
      </c>
      <c r="AQ13" s="19"/>
      <c r="AR13" s="19">
        <v>2.0288566280995401E-2</v>
      </c>
      <c r="AS13" s="19">
        <v>2.9120566503364899E-2</v>
      </c>
      <c r="AT13" s="19">
        <v>7.0767198599358899E-2</v>
      </c>
      <c r="AU13" s="19"/>
      <c r="AV13" s="19">
        <v>2.0023814224070201E-2</v>
      </c>
      <c r="AW13" s="19">
        <v>4.0514486845812901E-2</v>
      </c>
      <c r="AX13" s="19">
        <v>7.4461460520632405E-2</v>
      </c>
      <c r="AY13" s="19"/>
      <c r="AZ13" s="19">
        <v>4.9894374890168201E-2</v>
      </c>
      <c r="BA13" s="19">
        <v>0.10787035460187799</v>
      </c>
    </row>
    <row r="14" spans="2:53" x14ac:dyDescent="0.35">
      <c r="B14" s="16"/>
    </row>
    <row r="15" spans="2:53" x14ac:dyDescent="0.35">
      <c r="B15" t="s">
        <v>87</v>
      </c>
    </row>
    <row r="16" spans="2:53" x14ac:dyDescent="0.35">
      <c r="B16" t="s">
        <v>88</v>
      </c>
    </row>
    <row r="18" spans="2:2" x14ac:dyDescent="0.35">
      <c r="B18" s="8" t="str">
        <f>HYPERLINK("#'Contents'!A1", "Return to Contents")</f>
        <v>Return to Contents</v>
      </c>
    </row>
  </sheetData>
  <mergeCells count="10">
    <mergeCell ref="AN5:AP5"/>
    <mergeCell ref="AR5:AT5"/>
    <mergeCell ref="AV5:AX5"/>
    <mergeCell ref="AZ5:BA5"/>
    <mergeCell ref="D2:AT2"/>
    <mergeCell ref="D5:E5"/>
    <mergeCell ref="G5:L5"/>
    <mergeCell ref="N5:O5"/>
    <mergeCell ref="Q5:AE5"/>
    <mergeCell ref="AG5:AL5"/>
  </mergeCells>
  <pageMargins left="0.7" right="0.7" top="0.75" bottom="0.75" header="0.3" footer="0.3"/>
  <pageSetup paperSize="9" orientation="portrait" horizontalDpi="300" verticalDpi="300"/>
  <drawing r:id="rId1"/>
</worksheet>
</file>

<file path=xl/worksheets/sheet7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C00-000000000000}">
  <dimension ref="B2:BA27"/>
  <sheetViews>
    <sheetView showGridLines="0" workbookViewId="0">
      <pane xSplit="2" topLeftCell="Q1" activePane="topRight" state="frozen"/>
      <selection activeCell="B19" sqref="B19"/>
      <selection pane="topRight" activeCell="Z12" sqref="Z12"/>
    </sheetView>
  </sheetViews>
  <sheetFormatPr defaultColWidth="11.54296875" defaultRowHeight="14.5" x14ac:dyDescent="0.35"/>
  <cols>
    <col min="2" max="2" width="25.6328125" customWidth="1"/>
    <col min="3" max="5" width="10.6328125" customWidth="1"/>
    <col min="6" max="6" width="2.1796875" customWidth="1"/>
    <col min="7" max="12" width="10.6328125" customWidth="1"/>
    <col min="13" max="13" width="2.1796875" customWidth="1"/>
    <col min="14" max="15" width="10.6328125" customWidth="1"/>
    <col min="16" max="16" width="2.1796875" customWidth="1"/>
    <col min="17" max="31" width="10.6328125" customWidth="1"/>
    <col min="32" max="32" width="2.1796875" customWidth="1"/>
    <col min="33" max="38" width="10.6328125" customWidth="1"/>
    <col min="39" max="39" width="2.1796875" customWidth="1"/>
    <col min="40" max="42" width="10.6328125" customWidth="1"/>
    <col min="43" max="43" width="2.1796875" customWidth="1"/>
    <col min="44" max="46" width="10.6328125" customWidth="1"/>
    <col min="47" max="47" width="2.1796875" customWidth="1"/>
    <col min="48" max="50" width="10.6328125" customWidth="1"/>
    <col min="51" max="51" width="2.1796875" customWidth="1"/>
    <col min="52" max="53" width="10.6328125" customWidth="1"/>
    <col min="54" max="54" width="2.1796875" customWidth="1"/>
  </cols>
  <sheetData>
    <row r="2" spans="2:53" ht="40" customHeight="1" x14ac:dyDescent="0.35">
      <c r="D2" s="28" t="s">
        <v>321</v>
      </c>
      <c r="E2" s="24"/>
      <c r="F2" s="24"/>
      <c r="G2" s="24"/>
      <c r="H2" s="24"/>
      <c r="I2" s="24"/>
      <c r="J2" s="24"/>
      <c r="K2" s="24"/>
      <c r="L2" s="24"/>
      <c r="M2" s="24"/>
      <c r="N2" s="24"/>
      <c r="O2" s="24"/>
      <c r="P2" s="24"/>
      <c r="Q2" s="24"/>
      <c r="R2" s="24"/>
      <c r="S2" s="24"/>
      <c r="T2" s="24"/>
      <c r="U2" s="24"/>
      <c r="V2" s="24"/>
      <c r="W2" s="24"/>
      <c r="X2" s="24"/>
      <c r="Y2" s="24"/>
      <c r="Z2" s="24"/>
      <c r="AA2" s="24"/>
      <c r="AB2" s="24"/>
      <c r="AC2" s="24"/>
      <c r="AD2" s="24"/>
      <c r="AE2" s="24"/>
      <c r="AF2" s="24"/>
      <c r="AG2" s="24"/>
      <c r="AH2" s="24"/>
      <c r="AI2" s="24"/>
      <c r="AJ2" s="24"/>
      <c r="AK2" s="24"/>
      <c r="AL2" s="24"/>
      <c r="AM2" s="24"/>
      <c r="AN2" s="24"/>
      <c r="AO2" s="24"/>
      <c r="AP2" s="24"/>
      <c r="AQ2" s="24"/>
      <c r="AR2" s="24"/>
      <c r="AS2" s="24"/>
      <c r="AT2" s="24"/>
    </row>
    <row r="5" spans="2:53" ht="30" customHeight="1" x14ac:dyDescent="0.35">
      <c r="B5" s="15"/>
      <c r="C5" s="15"/>
      <c r="D5" s="27" t="s">
        <v>56</v>
      </c>
      <c r="E5" s="27"/>
      <c r="F5" s="15"/>
      <c r="G5" s="27" t="s">
        <v>57</v>
      </c>
      <c r="H5" s="27"/>
      <c r="I5" s="27"/>
      <c r="J5" s="27"/>
      <c r="K5" s="27"/>
      <c r="L5" s="27"/>
      <c r="M5" s="15"/>
      <c r="N5" s="27" t="s">
        <v>58</v>
      </c>
      <c r="O5" s="27"/>
      <c r="P5" s="15"/>
      <c r="Q5" s="27" t="s">
        <v>59</v>
      </c>
      <c r="R5" s="27"/>
      <c r="S5" s="27"/>
      <c r="T5" s="27"/>
      <c r="U5" s="27"/>
      <c r="V5" s="27"/>
      <c r="W5" s="27"/>
      <c r="X5" s="27"/>
      <c r="Y5" s="27"/>
      <c r="Z5" s="27"/>
      <c r="AA5" s="27"/>
      <c r="AB5" s="27"/>
      <c r="AC5" s="27"/>
      <c r="AD5" s="27"/>
      <c r="AE5" s="27"/>
      <c r="AF5" s="15"/>
      <c r="AG5" s="27" t="s">
        <v>60</v>
      </c>
      <c r="AH5" s="27"/>
      <c r="AI5" s="27"/>
      <c r="AJ5" s="27"/>
      <c r="AK5" s="27"/>
      <c r="AL5" s="27"/>
      <c r="AM5" s="15"/>
      <c r="AN5" s="27" t="s">
        <v>61</v>
      </c>
      <c r="AO5" s="27"/>
      <c r="AP5" s="27"/>
      <c r="AQ5" s="15"/>
      <c r="AR5" s="27" t="s">
        <v>62</v>
      </c>
      <c r="AS5" s="27"/>
      <c r="AT5" s="27"/>
      <c r="AU5" s="15"/>
      <c r="AV5" s="27" t="s">
        <v>63</v>
      </c>
      <c r="AW5" s="27"/>
      <c r="AX5" s="27"/>
      <c r="AY5" s="15"/>
      <c r="AZ5" s="27" t="s">
        <v>64</v>
      </c>
      <c r="BA5" s="27"/>
    </row>
    <row r="6" spans="2:53" ht="33" customHeight="1" x14ac:dyDescent="0.35">
      <c r="B6" t="s">
        <v>13</v>
      </c>
      <c r="C6" s="9" t="s">
        <v>14</v>
      </c>
      <c r="D6" s="12" t="s">
        <v>15</v>
      </c>
      <c r="E6" s="12" t="s">
        <v>16</v>
      </c>
      <c r="G6" s="12" t="s">
        <v>19</v>
      </c>
      <c r="H6" s="12" t="s">
        <v>20</v>
      </c>
      <c r="I6" s="12" t="s">
        <v>21</v>
      </c>
      <c r="J6" s="12" t="s">
        <v>22</v>
      </c>
      <c r="K6" s="12" t="s">
        <v>23</v>
      </c>
      <c r="L6" s="12" t="s">
        <v>24</v>
      </c>
      <c r="N6" s="12" t="s">
        <v>25</v>
      </c>
      <c r="O6" s="12" t="s">
        <v>26</v>
      </c>
      <c r="Q6" s="12" t="s">
        <v>27</v>
      </c>
      <c r="R6" s="12" t="s">
        <v>28</v>
      </c>
      <c r="S6" s="12" t="s">
        <v>29</v>
      </c>
      <c r="T6" s="12" t="s">
        <v>30</v>
      </c>
      <c r="U6" s="12" t="s">
        <v>31</v>
      </c>
      <c r="V6" s="12" t="s">
        <v>32</v>
      </c>
      <c r="W6" s="12" t="s">
        <v>33</v>
      </c>
      <c r="X6" s="12" t="s">
        <v>34</v>
      </c>
      <c r="Y6" s="12" t="s">
        <v>35</v>
      </c>
      <c r="Z6" s="12" t="s">
        <v>36</v>
      </c>
      <c r="AA6" s="12" t="s">
        <v>37</v>
      </c>
      <c r="AB6" s="12" t="s">
        <v>38</v>
      </c>
      <c r="AC6" s="12" t="s">
        <v>39</v>
      </c>
      <c r="AD6" s="12" t="s">
        <v>40</v>
      </c>
      <c r="AE6" s="12" t="s">
        <v>41</v>
      </c>
      <c r="AG6" s="12" t="s">
        <v>42</v>
      </c>
      <c r="AH6" s="12" t="s">
        <v>43</v>
      </c>
      <c r="AI6" s="12" t="s">
        <v>44</v>
      </c>
      <c r="AJ6" s="12" t="s">
        <v>45</v>
      </c>
      <c r="AK6" s="12" t="s">
        <v>46</v>
      </c>
      <c r="AL6" s="12" t="s">
        <v>47</v>
      </c>
      <c r="AN6" s="12" t="s">
        <v>48</v>
      </c>
      <c r="AO6" s="12" t="s">
        <v>49</v>
      </c>
      <c r="AP6" s="12" t="s">
        <v>50</v>
      </c>
      <c r="AR6" s="12" t="s">
        <v>51</v>
      </c>
      <c r="AS6" s="12" t="s">
        <v>52</v>
      </c>
      <c r="AT6" s="12" t="s">
        <v>53</v>
      </c>
      <c r="AV6" s="12" t="s">
        <v>51</v>
      </c>
      <c r="AW6" s="12" t="s">
        <v>52</v>
      </c>
      <c r="AX6" s="12" t="s">
        <v>53</v>
      </c>
      <c r="AZ6" s="12" t="s">
        <v>54</v>
      </c>
      <c r="BA6" s="12" t="s">
        <v>55</v>
      </c>
    </row>
    <row r="7" spans="2:53" ht="30" customHeight="1" x14ac:dyDescent="0.35">
      <c r="B7" s="10" t="s">
        <v>17</v>
      </c>
      <c r="C7" s="10">
        <v>2053</v>
      </c>
      <c r="D7" s="10">
        <v>938</v>
      </c>
      <c r="E7" s="10">
        <v>1112</v>
      </c>
      <c r="F7" s="10"/>
      <c r="G7" s="10">
        <v>192</v>
      </c>
      <c r="H7" s="10">
        <v>236</v>
      </c>
      <c r="I7" s="10">
        <v>325</v>
      </c>
      <c r="J7" s="10">
        <v>380</v>
      </c>
      <c r="K7" s="10">
        <v>348</v>
      </c>
      <c r="L7" s="10">
        <v>572</v>
      </c>
      <c r="M7" s="10"/>
      <c r="N7" s="10">
        <v>1161</v>
      </c>
      <c r="O7" s="10">
        <v>892</v>
      </c>
      <c r="P7" s="10"/>
      <c r="Q7" s="10">
        <v>175</v>
      </c>
      <c r="R7" s="10">
        <v>152</v>
      </c>
      <c r="S7" s="10">
        <v>180</v>
      </c>
      <c r="T7" s="10">
        <v>273</v>
      </c>
      <c r="U7" s="10">
        <v>217</v>
      </c>
      <c r="V7" s="10">
        <v>227</v>
      </c>
      <c r="W7" s="10">
        <v>175</v>
      </c>
      <c r="X7" s="10">
        <v>143</v>
      </c>
      <c r="Y7" s="10">
        <v>108</v>
      </c>
      <c r="Z7" s="10">
        <v>153</v>
      </c>
      <c r="AA7" s="10">
        <v>79</v>
      </c>
      <c r="AB7" s="10">
        <v>54</v>
      </c>
      <c r="AC7" s="10">
        <v>25</v>
      </c>
      <c r="AD7" s="10">
        <v>17</v>
      </c>
      <c r="AE7" s="10">
        <v>34</v>
      </c>
      <c r="AF7" s="10"/>
      <c r="AG7" s="10">
        <v>204</v>
      </c>
      <c r="AH7" s="10">
        <v>344</v>
      </c>
      <c r="AI7" s="10">
        <v>158</v>
      </c>
      <c r="AJ7" s="10">
        <v>186</v>
      </c>
      <c r="AK7" s="10">
        <v>197</v>
      </c>
      <c r="AL7" s="10">
        <v>511</v>
      </c>
      <c r="AM7" s="10"/>
      <c r="AN7" s="10">
        <v>571</v>
      </c>
      <c r="AO7" s="10">
        <v>447</v>
      </c>
      <c r="AP7" s="10">
        <v>778</v>
      </c>
      <c r="AQ7" s="10"/>
      <c r="AR7" s="10">
        <v>150</v>
      </c>
      <c r="AS7" s="10">
        <v>698</v>
      </c>
      <c r="AT7" s="10">
        <v>1093</v>
      </c>
      <c r="AU7" s="10"/>
      <c r="AV7" s="10">
        <v>166</v>
      </c>
      <c r="AW7" s="10">
        <v>999</v>
      </c>
      <c r="AX7" s="10">
        <v>770</v>
      </c>
      <c r="AY7" s="10"/>
      <c r="AZ7" s="10">
        <v>1177</v>
      </c>
      <c r="BA7" s="10">
        <v>876</v>
      </c>
    </row>
    <row r="8" spans="2:53" ht="30" customHeight="1" x14ac:dyDescent="0.35">
      <c r="B8" s="11" t="s">
        <v>18</v>
      </c>
      <c r="C8" s="11">
        <v>2053</v>
      </c>
      <c r="D8" s="11">
        <v>974</v>
      </c>
      <c r="E8" s="11">
        <v>1075</v>
      </c>
      <c r="F8" s="11"/>
      <c r="G8" s="11">
        <v>212</v>
      </c>
      <c r="H8" s="11">
        <v>302</v>
      </c>
      <c r="I8" s="11">
        <v>326</v>
      </c>
      <c r="J8" s="11">
        <v>348</v>
      </c>
      <c r="K8" s="11">
        <v>329</v>
      </c>
      <c r="L8" s="11">
        <v>535</v>
      </c>
      <c r="M8" s="11"/>
      <c r="N8" s="11">
        <v>815</v>
      </c>
      <c r="O8" s="11">
        <v>1238</v>
      </c>
      <c r="P8" s="11"/>
      <c r="Q8" s="11">
        <v>198</v>
      </c>
      <c r="R8" s="11">
        <v>168</v>
      </c>
      <c r="S8" s="11">
        <v>195</v>
      </c>
      <c r="T8" s="11">
        <v>305</v>
      </c>
      <c r="U8" s="11">
        <v>213</v>
      </c>
      <c r="V8" s="11">
        <v>216</v>
      </c>
      <c r="W8" s="11">
        <v>164</v>
      </c>
      <c r="X8" s="11">
        <v>141</v>
      </c>
      <c r="Y8" s="11">
        <v>99</v>
      </c>
      <c r="Z8" s="11">
        <v>138</v>
      </c>
      <c r="AA8" s="11">
        <v>69</v>
      </c>
      <c r="AB8" s="11">
        <v>45</v>
      </c>
      <c r="AC8" s="11">
        <v>22</v>
      </c>
      <c r="AD8" s="11">
        <v>15</v>
      </c>
      <c r="AE8" s="11">
        <v>27</v>
      </c>
      <c r="AF8" s="11"/>
      <c r="AG8" s="11">
        <v>192</v>
      </c>
      <c r="AH8" s="11">
        <v>330</v>
      </c>
      <c r="AI8" s="11">
        <v>179</v>
      </c>
      <c r="AJ8" s="11">
        <v>173</v>
      </c>
      <c r="AK8" s="11">
        <v>196</v>
      </c>
      <c r="AL8" s="11">
        <v>533</v>
      </c>
      <c r="AM8" s="11"/>
      <c r="AN8" s="11">
        <v>569</v>
      </c>
      <c r="AO8" s="11">
        <v>467</v>
      </c>
      <c r="AP8" s="11">
        <v>751</v>
      </c>
      <c r="AQ8" s="11"/>
      <c r="AR8" s="11">
        <v>162</v>
      </c>
      <c r="AS8" s="11">
        <v>689</v>
      </c>
      <c r="AT8" s="11">
        <v>1078</v>
      </c>
      <c r="AU8" s="11"/>
      <c r="AV8" s="11">
        <v>182</v>
      </c>
      <c r="AW8" s="11">
        <v>976</v>
      </c>
      <c r="AX8" s="11">
        <v>765</v>
      </c>
      <c r="AY8" s="11"/>
      <c r="AZ8" s="11">
        <v>1171</v>
      </c>
      <c r="BA8" s="11">
        <v>882</v>
      </c>
    </row>
    <row r="9" spans="2:53" ht="29" x14ac:dyDescent="0.35">
      <c r="B9" s="18" t="s">
        <v>309</v>
      </c>
      <c r="C9" s="17">
        <v>0.39359858710194001</v>
      </c>
      <c r="D9" s="17">
        <v>0.42378509897759598</v>
      </c>
      <c r="E9" s="17">
        <v>0.36623345055711298</v>
      </c>
      <c r="F9" s="17"/>
      <c r="G9" s="17">
        <v>0.229445475131277</v>
      </c>
      <c r="H9" s="17">
        <v>0.262335374896143</v>
      </c>
      <c r="I9" s="17">
        <v>0.352690705107572</v>
      </c>
      <c r="J9" s="17">
        <v>0.41370433380980498</v>
      </c>
      <c r="K9" s="17">
        <v>0.452590122992934</v>
      </c>
      <c r="L9" s="17">
        <v>0.50824293249854902</v>
      </c>
      <c r="M9" s="17"/>
      <c r="N9" s="17">
        <v>0.37037797205863099</v>
      </c>
      <c r="O9" s="17">
        <v>0.40888517959078502</v>
      </c>
      <c r="P9" s="17"/>
      <c r="Q9" s="17">
        <v>0.25481959051966102</v>
      </c>
      <c r="R9" s="17">
        <v>0.346781706799069</v>
      </c>
      <c r="S9" s="17">
        <v>0.36810326165542601</v>
      </c>
      <c r="T9" s="17">
        <v>0.37034570545777201</v>
      </c>
      <c r="U9" s="17">
        <v>0.36134673449356602</v>
      </c>
      <c r="V9" s="17">
        <v>0.47759170017797098</v>
      </c>
      <c r="W9" s="17">
        <v>0.44571121368784</v>
      </c>
      <c r="X9" s="17">
        <v>0.51247471423875801</v>
      </c>
      <c r="Y9" s="17">
        <v>0.390337906542159</v>
      </c>
      <c r="Z9" s="17">
        <v>0.37023643260678202</v>
      </c>
      <c r="AA9" s="17">
        <v>0.45221215518362901</v>
      </c>
      <c r="AB9" s="17">
        <v>0.52140925456836396</v>
      </c>
      <c r="AC9" s="17">
        <v>0.47654695576712802</v>
      </c>
      <c r="AD9" s="17">
        <v>0.26988443903213399</v>
      </c>
      <c r="AE9" s="17">
        <v>0.54899837815322305</v>
      </c>
      <c r="AF9" s="17"/>
      <c r="AG9" s="17">
        <v>0.41429522115463102</v>
      </c>
      <c r="AH9" s="17">
        <v>0.53269191397618199</v>
      </c>
      <c r="AI9" s="17">
        <v>0.24583527680331699</v>
      </c>
      <c r="AJ9" s="17">
        <v>0.31961192946365902</v>
      </c>
      <c r="AK9" s="17">
        <v>0.48111280334023598</v>
      </c>
      <c r="AL9" s="17">
        <v>0.361383409400723</v>
      </c>
      <c r="AM9" s="17"/>
      <c r="AN9" s="17">
        <v>0.30268950616010798</v>
      </c>
      <c r="AO9" s="17">
        <v>0.35178342476108398</v>
      </c>
      <c r="AP9" s="17">
        <v>0.50104281950417495</v>
      </c>
      <c r="AQ9" s="17"/>
      <c r="AR9" s="17">
        <v>0.15573216952663799</v>
      </c>
      <c r="AS9" s="17">
        <v>0.39969885960956503</v>
      </c>
      <c r="AT9" s="17">
        <v>0.44896658875725998</v>
      </c>
      <c r="AU9" s="17"/>
      <c r="AV9" s="17">
        <v>0.30595678261817499</v>
      </c>
      <c r="AW9" s="17">
        <v>0.40615851339294901</v>
      </c>
      <c r="AX9" s="17">
        <v>0.43084857049450798</v>
      </c>
      <c r="AY9" s="17"/>
      <c r="AZ9" s="17">
        <v>0.37949249399643997</v>
      </c>
      <c r="BA9" s="17">
        <v>0.41231556017802501</v>
      </c>
    </row>
    <row r="10" spans="2:53" ht="29" x14ac:dyDescent="0.35">
      <c r="B10" s="18" t="s">
        <v>310</v>
      </c>
      <c r="C10" s="17">
        <v>0.36886202069534602</v>
      </c>
      <c r="D10" s="17">
        <v>0.35449023179767097</v>
      </c>
      <c r="E10" s="17">
        <v>0.38105018308337302</v>
      </c>
      <c r="F10" s="17"/>
      <c r="G10" s="17">
        <v>0.35736526161677401</v>
      </c>
      <c r="H10" s="17">
        <v>0.310889407949406</v>
      </c>
      <c r="I10" s="17">
        <v>0.31690967150210703</v>
      </c>
      <c r="J10" s="17">
        <v>0.32121733509967298</v>
      </c>
      <c r="K10" s="17">
        <v>0.375456025828517</v>
      </c>
      <c r="L10" s="17">
        <v>0.46470654592456601</v>
      </c>
      <c r="M10" s="17"/>
      <c r="N10" s="17">
        <v>0.39190976713042303</v>
      </c>
      <c r="O10" s="17">
        <v>0.35368923104777999</v>
      </c>
      <c r="P10" s="17"/>
      <c r="Q10" s="17">
        <v>0.28045079626199498</v>
      </c>
      <c r="R10" s="17">
        <v>0.32870023292337902</v>
      </c>
      <c r="S10" s="17">
        <v>0.36266263147723499</v>
      </c>
      <c r="T10" s="17">
        <v>0.37409095468513498</v>
      </c>
      <c r="U10" s="17">
        <v>0.42362788509558502</v>
      </c>
      <c r="V10" s="17">
        <v>0.41767355148338398</v>
      </c>
      <c r="W10" s="17">
        <v>0.397312083752839</v>
      </c>
      <c r="X10" s="17">
        <v>0.36919239956282202</v>
      </c>
      <c r="Y10" s="17">
        <v>0.42174264040315601</v>
      </c>
      <c r="Z10" s="17">
        <v>0.35862330054354502</v>
      </c>
      <c r="AA10" s="17">
        <v>0.244795880783029</v>
      </c>
      <c r="AB10" s="17">
        <v>0.229697338741921</v>
      </c>
      <c r="AC10" s="17">
        <v>0.44858364746227097</v>
      </c>
      <c r="AD10" s="17">
        <v>0.63206410881739705</v>
      </c>
      <c r="AE10" s="17">
        <v>0.35769868576949998</v>
      </c>
      <c r="AF10" s="17"/>
      <c r="AG10" s="17">
        <v>0.458205854348672</v>
      </c>
      <c r="AH10" s="17">
        <v>0.30908717449829798</v>
      </c>
      <c r="AI10" s="17">
        <v>0.42101591580152398</v>
      </c>
      <c r="AJ10" s="17">
        <v>0.42743777310168202</v>
      </c>
      <c r="AK10" s="17">
        <v>0.47411337281652499</v>
      </c>
      <c r="AL10" s="17">
        <v>0.34288808143079902</v>
      </c>
      <c r="AM10" s="17"/>
      <c r="AN10" s="17">
        <v>0.42924793225750202</v>
      </c>
      <c r="AO10" s="17">
        <v>0.38442625137773501</v>
      </c>
      <c r="AP10" s="17">
        <v>0.355192953153324</v>
      </c>
      <c r="AQ10" s="17"/>
      <c r="AR10" s="17">
        <v>0.30713072074276498</v>
      </c>
      <c r="AS10" s="17">
        <v>0.42839317996853898</v>
      </c>
      <c r="AT10" s="17">
        <v>0.362874024513475</v>
      </c>
      <c r="AU10" s="17"/>
      <c r="AV10" s="17">
        <v>0.35256613747695198</v>
      </c>
      <c r="AW10" s="17">
        <v>0.41697322962027</v>
      </c>
      <c r="AX10" s="17">
        <v>0.342735725463295</v>
      </c>
      <c r="AY10" s="17"/>
      <c r="AZ10" s="17">
        <v>0.39591839991350403</v>
      </c>
      <c r="BA10" s="17">
        <v>0.33296168191442999</v>
      </c>
    </row>
    <row r="11" spans="2:53" ht="43.5" x14ac:dyDescent="0.35">
      <c r="B11" s="18" t="s">
        <v>311</v>
      </c>
      <c r="C11" s="17">
        <v>0.27096986152762598</v>
      </c>
      <c r="D11" s="17">
        <v>0.22086967907032801</v>
      </c>
      <c r="E11" s="17">
        <v>0.31676531609130598</v>
      </c>
      <c r="F11" s="17"/>
      <c r="G11" s="17">
        <v>0.28884315694948898</v>
      </c>
      <c r="H11" s="17">
        <v>0.26809010401058703</v>
      </c>
      <c r="I11" s="17">
        <v>0.26081342768487498</v>
      </c>
      <c r="J11" s="17">
        <v>0.28202457532862502</v>
      </c>
      <c r="K11" s="17">
        <v>0.23393438622118601</v>
      </c>
      <c r="L11" s="17">
        <v>0.28729326195280303</v>
      </c>
      <c r="M11" s="17"/>
      <c r="N11" s="17">
        <v>0.29345876645235203</v>
      </c>
      <c r="O11" s="17">
        <v>0.25616496835561098</v>
      </c>
      <c r="P11" s="17"/>
      <c r="Q11" s="17">
        <v>0.25403289792511502</v>
      </c>
      <c r="R11" s="17">
        <v>0.29791255458152099</v>
      </c>
      <c r="S11" s="17">
        <v>0.27815287523190202</v>
      </c>
      <c r="T11" s="17">
        <v>0.29619160012983498</v>
      </c>
      <c r="U11" s="17">
        <v>0.323434559636812</v>
      </c>
      <c r="V11" s="17">
        <v>0.27110722996222603</v>
      </c>
      <c r="W11" s="17">
        <v>0.31665639067937901</v>
      </c>
      <c r="X11" s="17">
        <v>0.21630013971748099</v>
      </c>
      <c r="Y11" s="17">
        <v>0.201647419440912</v>
      </c>
      <c r="Z11" s="17">
        <v>0.232627792183636</v>
      </c>
      <c r="AA11" s="17">
        <v>0.19968462291025699</v>
      </c>
      <c r="AB11" s="17">
        <v>0.18899169133553301</v>
      </c>
      <c r="AC11" s="17">
        <v>0.22498320258266999</v>
      </c>
      <c r="AD11" s="17">
        <v>0.19221697645246699</v>
      </c>
      <c r="AE11" s="17">
        <v>0.27294550589787597</v>
      </c>
      <c r="AF11" s="17"/>
      <c r="AG11" s="17">
        <v>0.26802198519557802</v>
      </c>
      <c r="AH11" s="17">
        <v>0.27883089809202499</v>
      </c>
      <c r="AI11" s="17">
        <v>0.277615269991356</v>
      </c>
      <c r="AJ11" s="17">
        <v>0.309462177622504</v>
      </c>
      <c r="AK11" s="17">
        <v>0.190998551415753</v>
      </c>
      <c r="AL11" s="17">
        <v>0.28044977397417498</v>
      </c>
      <c r="AM11" s="17"/>
      <c r="AN11" s="17">
        <v>0.29710478132328899</v>
      </c>
      <c r="AO11" s="17">
        <v>0.28844882996662702</v>
      </c>
      <c r="AP11" s="17">
        <v>0.24271708585711399</v>
      </c>
      <c r="AQ11" s="17"/>
      <c r="AR11" s="17">
        <v>0.21006049755176601</v>
      </c>
      <c r="AS11" s="17">
        <v>0.28379252392315801</v>
      </c>
      <c r="AT11" s="17">
        <v>0.28136966544703301</v>
      </c>
      <c r="AU11" s="17"/>
      <c r="AV11" s="17">
        <v>0.195568094336004</v>
      </c>
      <c r="AW11" s="17">
        <v>0.29749030529257903</v>
      </c>
      <c r="AX11" s="17">
        <v>0.27781388086429498</v>
      </c>
      <c r="AY11" s="17"/>
      <c r="AZ11" s="17">
        <v>0.28435858675737402</v>
      </c>
      <c r="BA11" s="17">
        <v>0.25320474344892901</v>
      </c>
    </row>
    <row r="12" spans="2:53" ht="43.5" x14ac:dyDescent="0.35">
      <c r="B12" s="18" t="s">
        <v>312</v>
      </c>
      <c r="C12" s="17">
        <v>0.194724791906533</v>
      </c>
      <c r="D12" s="17">
        <v>0.20731460985502401</v>
      </c>
      <c r="E12" s="17">
        <v>0.18259044524804099</v>
      </c>
      <c r="F12" s="17"/>
      <c r="G12" s="17">
        <v>0.19942560833072501</v>
      </c>
      <c r="H12" s="17">
        <v>0.15927878505448201</v>
      </c>
      <c r="I12" s="17">
        <v>0.18568192207445999</v>
      </c>
      <c r="J12" s="17">
        <v>0.17837412453690801</v>
      </c>
      <c r="K12" s="17">
        <v>0.21719884167275899</v>
      </c>
      <c r="L12" s="17">
        <v>0.21518491877439899</v>
      </c>
      <c r="M12" s="17"/>
      <c r="N12" s="17">
        <v>0.207719499259271</v>
      </c>
      <c r="O12" s="17">
        <v>0.18617011773263201</v>
      </c>
      <c r="P12" s="17"/>
      <c r="Q12" s="17">
        <v>0.16023721203468599</v>
      </c>
      <c r="R12" s="17">
        <v>0.128509600531552</v>
      </c>
      <c r="S12" s="17">
        <v>0.142017125266963</v>
      </c>
      <c r="T12" s="17">
        <v>0.19336369231848599</v>
      </c>
      <c r="U12" s="17">
        <v>0.184343641900893</v>
      </c>
      <c r="V12" s="17">
        <v>0.25789304203524799</v>
      </c>
      <c r="W12" s="17">
        <v>0.12976272670826899</v>
      </c>
      <c r="X12" s="17">
        <v>0.26986629542151602</v>
      </c>
      <c r="Y12" s="17">
        <v>0.28227362743727302</v>
      </c>
      <c r="Z12" s="17">
        <v>0.26272504386401901</v>
      </c>
      <c r="AA12" s="17">
        <v>0.20260601104786699</v>
      </c>
      <c r="AB12" s="17">
        <v>0.22791294846182</v>
      </c>
      <c r="AC12" s="17">
        <v>0.27145460011174</v>
      </c>
      <c r="AD12" s="17">
        <v>8.2267103035955594E-2</v>
      </c>
      <c r="AE12" s="17">
        <v>0.19179309476193501</v>
      </c>
      <c r="AF12" s="17"/>
      <c r="AG12" s="17">
        <v>0.17447329604638501</v>
      </c>
      <c r="AH12" s="17">
        <v>0.31526652587943499</v>
      </c>
      <c r="AI12" s="17">
        <v>0.14259545540295701</v>
      </c>
      <c r="AJ12" s="17">
        <v>0.13219829404609201</v>
      </c>
      <c r="AK12" s="17">
        <v>0.18182858543632599</v>
      </c>
      <c r="AL12" s="17">
        <v>0.18670470750815099</v>
      </c>
      <c r="AM12" s="17"/>
      <c r="AN12" s="17">
        <v>0.13981055938002501</v>
      </c>
      <c r="AO12" s="17">
        <v>0.172661941906531</v>
      </c>
      <c r="AP12" s="17">
        <v>0.26260855366609098</v>
      </c>
      <c r="AQ12" s="17"/>
      <c r="AR12" s="17">
        <v>0.115914956107179</v>
      </c>
      <c r="AS12" s="17">
        <v>0.21721931513815099</v>
      </c>
      <c r="AT12" s="17">
        <v>0.206826336307535</v>
      </c>
      <c r="AU12" s="17"/>
      <c r="AV12" s="17">
        <v>0.17843537971804299</v>
      </c>
      <c r="AW12" s="17">
        <v>0.192318756515508</v>
      </c>
      <c r="AX12" s="17">
        <v>0.22271438955577599</v>
      </c>
      <c r="AY12" s="17"/>
      <c r="AZ12" s="17">
        <v>0.202097492676275</v>
      </c>
      <c r="BA12" s="17">
        <v>0.184942165294528</v>
      </c>
    </row>
    <row r="13" spans="2:53" ht="29" x14ac:dyDescent="0.35">
      <c r="B13" s="18" t="s">
        <v>313</v>
      </c>
      <c r="C13" s="17">
        <v>0.178764435461089</v>
      </c>
      <c r="D13" s="17">
        <v>0.200231095643188</v>
      </c>
      <c r="E13" s="17">
        <v>0.15995569068783999</v>
      </c>
      <c r="F13" s="17"/>
      <c r="G13" s="17">
        <v>0.13835511031323899</v>
      </c>
      <c r="H13" s="17">
        <v>0.167991607379472</v>
      </c>
      <c r="I13" s="17">
        <v>0.182343747129598</v>
      </c>
      <c r="J13" s="17">
        <v>0.155084917162368</v>
      </c>
      <c r="K13" s="17">
        <v>0.16044842082573599</v>
      </c>
      <c r="L13" s="17">
        <v>0.225372906233957</v>
      </c>
      <c r="M13" s="17"/>
      <c r="N13" s="17">
        <v>0.177999228580104</v>
      </c>
      <c r="O13" s="17">
        <v>0.179268186362495</v>
      </c>
      <c r="P13" s="17"/>
      <c r="Q13" s="17">
        <v>0.17452335745945199</v>
      </c>
      <c r="R13" s="17">
        <v>0.118128364843313</v>
      </c>
      <c r="S13" s="17">
        <v>0.159203333509051</v>
      </c>
      <c r="T13" s="17">
        <v>0.16155431014944599</v>
      </c>
      <c r="U13" s="17">
        <v>0.206842446950014</v>
      </c>
      <c r="V13" s="17">
        <v>0.13895723205813201</v>
      </c>
      <c r="W13" s="17">
        <v>0.26832531211331301</v>
      </c>
      <c r="X13" s="17">
        <v>0.191739876166068</v>
      </c>
      <c r="Y13" s="17">
        <v>0.127248140947474</v>
      </c>
      <c r="Z13" s="17">
        <v>0.22721722908681499</v>
      </c>
      <c r="AA13" s="17">
        <v>0.21710610848397599</v>
      </c>
      <c r="AB13" s="17">
        <v>0.24995375457983901</v>
      </c>
      <c r="AC13" s="17">
        <v>0.26378220880468001</v>
      </c>
      <c r="AD13" s="17">
        <v>0.25540685812540398</v>
      </c>
      <c r="AE13" s="17">
        <v>0.139009446555206</v>
      </c>
      <c r="AF13" s="17"/>
      <c r="AG13" s="17">
        <v>0.21587089869040099</v>
      </c>
      <c r="AH13" s="17">
        <v>0.21068952389347501</v>
      </c>
      <c r="AI13" s="17">
        <v>0.176549448093997</v>
      </c>
      <c r="AJ13" s="17">
        <v>0.21711500862250799</v>
      </c>
      <c r="AK13" s="17">
        <v>0.208819974822987</v>
      </c>
      <c r="AL13" s="17">
        <v>0.153508470708908</v>
      </c>
      <c r="AM13" s="17"/>
      <c r="AN13" s="17">
        <v>0.16882190147589701</v>
      </c>
      <c r="AO13" s="17">
        <v>0.163537393877043</v>
      </c>
      <c r="AP13" s="17">
        <v>0.2237395798114</v>
      </c>
      <c r="AQ13" s="17"/>
      <c r="AR13" s="17">
        <v>0.20142943701549201</v>
      </c>
      <c r="AS13" s="17">
        <v>0.205719534748566</v>
      </c>
      <c r="AT13" s="17">
        <v>0.170957044936592</v>
      </c>
      <c r="AU13" s="17"/>
      <c r="AV13" s="17">
        <v>0.203676815531908</v>
      </c>
      <c r="AW13" s="17">
        <v>0.21472489519582699</v>
      </c>
      <c r="AX13" s="17">
        <v>0.14179211032334299</v>
      </c>
      <c r="AY13" s="17"/>
      <c r="AZ13" s="17">
        <v>0.204426649978634</v>
      </c>
      <c r="BA13" s="17">
        <v>0.144713974103342</v>
      </c>
    </row>
    <row r="14" spans="2:53" ht="29" x14ac:dyDescent="0.35">
      <c r="B14" s="18" t="s">
        <v>314</v>
      </c>
      <c r="C14" s="17">
        <v>0.162928855111864</v>
      </c>
      <c r="D14" s="17">
        <v>0.17588539236197301</v>
      </c>
      <c r="E14" s="17">
        <v>0.151773337610729</v>
      </c>
      <c r="F14" s="17"/>
      <c r="G14" s="17">
        <v>0.162392907330693</v>
      </c>
      <c r="H14" s="17">
        <v>0.154746513809568</v>
      </c>
      <c r="I14" s="17">
        <v>0.16064891574208401</v>
      </c>
      <c r="J14" s="17">
        <v>0.17756747911755899</v>
      </c>
      <c r="K14" s="17">
        <v>0.15005534838666701</v>
      </c>
      <c r="L14" s="17">
        <v>0.16754362175706899</v>
      </c>
      <c r="M14" s="17"/>
      <c r="N14" s="17">
        <v>0.18379713617842799</v>
      </c>
      <c r="O14" s="17">
        <v>0.14919085084228401</v>
      </c>
      <c r="P14" s="17"/>
      <c r="Q14" s="17">
        <v>0.167682065948591</v>
      </c>
      <c r="R14" s="17">
        <v>0.183393368042569</v>
      </c>
      <c r="S14" s="17">
        <v>0.12678599721574099</v>
      </c>
      <c r="T14" s="17">
        <v>0.13391344394087101</v>
      </c>
      <c r="U14" s="17">
        <v>0.20539202669714199</v>
      </c>
      <c r="V14" s="17">
        <v>0.14478528666433499</v>
      </c>
      <c r="W14" s="17">
        <v>0.20142959629009699</v>
      </c>
      <c r="X14" s="17">
        <v>0.171951899754165</v>
      </c>
      <c r="Y14" s="17">
        <v>0.16140634305985599</v>
      </c>
      <c r="Z14" s="17">
        <v>0.131791361784138</v>
      </c>
      <c r="AA14" s="17">
        <v>0.16475822945036001</v>
      </c>
      <c r="AB14" s="17">
        <v>0.14286332633190299</v>
      </c>
      <c r="AC14" s="17">
        <v>0.261248140395277</v>
      </c>
      <c r="AD14" s="17">
        <v>0.21778743441250001</v>
      </c>
      <c r="AE14" s="17">
        <v>0.25629265185855798</v>
      </c>
      <c r="AF14" s="17"/>
      <c r="AG14" s="17">
        <v>0.24268137922565899</v>
      </c>
      <c r="AH14" s="17">
        <v>0.100659920384852</v>
      </c>
      <c r="AI14" s="17">
        <v>0.140692752595898</v>
      </c>
      <c r="AJ14" s="17">
        <v>0.24745909503302399</v>
      </c>
      <c r="AK14" s="17">
        <v>0.168418092267139</v>
      </c>
      <c r="AL14" s="17">
        <v>0.141091958776799</v>
      </c>
      <c r="AM14" s="17"/>
      <c r="AN14" s="17">
        <v>0.20659312352148501</v>
      </c>
      <c r="AO14" s="17">
        <v>0.170626483191018</v>
      </c>
      <c r="AP14" s="17">
        <v>0.14670408756455</v>
      </c>
      <c r="AQ14" s="17"/>
      <c r="AR14" s="17">
        <v>0.21050470410883901</v>
      </c>
      <c r="AS14" s="17">
        <v>0.18865474134858401</v>
      </c>
      <c r="AT14" s="17">
        <v>0.145431681915938</v>
      </c>
      <c r="AU14" s="17"/>
      <c r="AV14" s="17">
        <v>0.241926853509494</v>
      </c>
      <c r="AW14" s="17">
        <v>0.19321498649053501</v>
      </c>
      <c r="AX14" s="17">
        <v>0.121348917445989</v>
      </c>
      <c r="AY14" s="17"/>
      <c r="AZ14" s="17">
        <v>0.18020795979597901</v>
      </c>
      <c r="BA14" s="17">
        <v>0.14000170336739201</v>
      </c>
    </row>
    <row r="15" spans="2:53" ht="29" x14ac:dyDescent="0.35">
      <c r="B15" s="18" t="s">
        <v>315</v>
      </c>
      <c r="C15" s="17">
        <v>0.152384695479134</v>
      </c>
      <c r="D15" s="17">
        <v>0.147030557262672</v>
      </c>
      <c r="E15" s="17">
        <v>0.15778026235258499</v>
      </c>
      <c r="F15" s="17"/>
      <c r="G15" s="17">
        <v>0.19263424062347401</v>
      </c>
      <c r="H15" s="17">
        <v>0.220627555830367</v>
      </c>
      <c r="I15" s="17">
        <v>0.15011277222021699</v>
      </c>
      <c r="J15" s="17">
        <v>0.15288522308059499</v>
      </c>
      <c r="K15" s="17">
        <v>0.12672613658662299</v>
      </c>
      <c r="L15" s="17">
        <v>0.11475418346751599</v>
      </c>
      <c r="M15" s="17"/>
      <c r="N15" s="17">
        <v>0.161277999272117</v>
      </c>
      <c r="O15" s="17">
        <v>0.14653005680099099</v>
      </c>
      <c r="P15" s="17"/>
      <c r="Q15" s="17">
        <v>0.177628724454579</v>
      </c>
      <c r="R15" s="17">
        <v>0.20060545154997</v>
      </c>
      <c r="S15" s="17">
        <v>9.4793442437171596E-2</v>
      </c>
      <c r="T15" s="17">
        <v>0.17681451016094801</v>
      </c>
      <c r="U15" s="17">
        <v>0.15055392316132701</v>
      </c>
      <c r="V15" s="17">
        <v>0.14700981966710999</v>
      </c>
      <c r="W15" s="17">
        <v>0.16968746887720401</v>
      </c>
      <c r="X15" s="17">
        <v>6.5676042535569204E-2</v>
      </c>
      <c r="Y15" s="17">
        <v>0.171267493863653</v>
      </c>
      <c r="Z15" s="17">
        <v>0.19330794383338301</v>
      </c>
      <c r="AA15" s="17">
        <v>3.96663848673732E-2</v>
      </c>
      <c r="AB15" s="17">
        <v>0.246543293797271</v>
      </c>
      <c r="AC15" s="17">
        <v>5.5738554353323498E-2</v>
      </c>
      <c r="AD15" s="17">
        <v>0.19280334650171499</v>
      </c>
      <c r="AE15" s="17">
        <v>0.20877504850442899</v>
      </c>
      <c r="AF15" s="17"/>
      <c r="AG15" s="17">
        <v>0.17112300868902899</v>
      </c>
      <c r="AH15" s="17">
        <v>0.10087298622096499</v>
      </c>
      <c r="AI15" s="17">
        <v>0.240658372618855</v>
      </c>
      <c r="AJ15" s="17">
        <v>0.21097299382087301</v>
      </c>
      <c r="AK15" s="17">
        <v>0.118531965005801</v>
      </c>
      <c r="AL15" s="17">
        <v>0.13330045731044099</v>
      </c>
      <c r="AM15" s="17"/>
      <c r="AN15" s="17">
        <v>0.20591216959438299</v>
      </c>
      <c r="AO15" s="17">
        <v>0.200685678708177</v>
      </c>
      <c r="AP15" s="17">
        <v>0.100939396579093</v>
      </c>
      <c r="AQ15" s="17"/>
      <c r="AR15" s="17">
        <v>0.145271810727509</v>
      </c>
      <c r="AS15" s="17">
        <v>0.190197180173453</v>
      </c>
      <c r="AT15" s="17">
        <v>0.12922868431340701</v>
      </c>
      <c r="AU15" s="17"/>
      <c r="AV15" s="17">
        <v>0.19207875064059099</v>
      </c>
      <c r="AW15" s="17">
        <v>0.15319342446311701</v>
      </c>
      <c r="AX15" s="17">
        <v>0.14233605438632899</v>
      </c>
      <c r="AY15" s="17"/>
      <c r="AZ15" s="17">
        <v>0.180704370247605</v>
      </c>
      <c r="BA15" s="17">
        <v>0.11480812582227599</v>
      </c>
    </row>
    <row r="16" spans="2:53" ht="29" x14ac:dyDescent="0.35">
      <c r="B16" s="18" t="s">
        <v>316</v>
      </c>
      <c r="C16" s="17">
        <v>0.15234255630989699</v>
      </c>
      <c r="D16" s="17">
        <v>0.16657011154368401</v>
      </c>
      <c r="E16" s="17">
        <v>0.13999768800795201</v>
      </c>
      <c r="F16" s="17"/>
      <c r="G16" s="17">
        <v>0.104542386147292</v>
      </c>
      <c r="H16" s="17">
        <v>0.14830469100054999</v>
      </c>
      <c r="I16" s="17">
        <v>0.155102351627597</v>
      </c>
      <c r="J16" s="17">
        <v>0.14308948658489301</v>
      </c>
      <c r="K16" s="17">
        <v>0.126175355959428</v>
      </c>
      <c r="L16" s="17">
        <v>0.194017621018687</v>
      </c>
      <c r="M16" s="17"/>
      <c r="N16" s="17">
        <v>0.14554449975394201</v>
      </c>
      <c r="O16" s="17">
        <v>0.156817852080193</v>
      </c>
      <c r="P16" s="17"/>
      <c r="Q16" s="17">
        <v>9.9423785301850698E-2</v>
      </c>
      <c r="R16" s="17">
        <v>0.12959006101980999</v>
      </c>
      <c r="S16" s="17">
        <v>9.6898070203420505E-2</v>
      </c>
      <c r="T16" s="17">
        <v>0.174191733225109</v>
      </c>
      <c r="U16" s="17">
        <v>0.129609973005088</v>
      </c>
      <c r="V16" s="17">
        <v>0.17048751424967201</v>
      </c>
      <c r="W16" s="17">
        <v>0.15912232169794599</v>
      </c>
      <c r="X16" s="17">
        <v>0.19556769986890901</v>
      </c>
      <c r="Y16" s="17">
        <v>0.15913108480221</v>
      </c>
      <c r="Z16" s="17">
        <v>0.25454396467506202</v>
      </c>
      <c r="AA16" s="17">
        <v>0.17638062236504201</v>
      </c>
      <c r="AB16" s="17">
        <v>9.5755425339743697E-2</v>
      </c>
      <c r="AC16" s="17">
        <v>0.18561397267256199</v>
      </c>
      <c r="AD16" s="17">
        <v>0</v>
      </c>
      <c r="AE16" s="17">
        <v>0.161957309594979</v>
      </c>
      <c r="AF16" s="17"/>
      <c r="AG16" s="17">
        <v>0.16080394566023701</v>
      </c>
      <c r="AH16" s="17">
        <v>0.12879715324239199</v>
      </c>
      <c r="AI16" s="17">
        <v>0.23191294802881099</v>
      </c>
      <c r="AJ16" s="17">
        <v>0.20602284837177301</v>
      </c>
      <c r="AK16" s="17">
        <v>0.14455326730065901</v>
      </c>
      <c r="AL16" s="17">
        <v>0.124519033375591</v>
      </c>
      <c r="AM16" s="17"/>
      <c r="AN16" s="17">
        <v>0.20557403619588899</v>
      </c>
      <c r="AO16" s="17">
        <v>0.12338989047710699</v>
      </c>
      <c r="AP16" s="17">
        <v>0.141360733713631</v>
      </c>
      <c r="AQ16" s="17"/>
      <c r="AR16" s="17">
        <v>0.170006901566296</v>
      </c>
      <c r="AS16" s="17">
        <v>0.16548666646561599</v>
      </c>
      <c r="AT16" s="17">
        <v>0.14858046224065899</v>
      </c>
      <c r="AU16" s="17"/>
      <c r="AV16" s="17">
        <v>0.14017773220621299</v>
      </c>
      <c r="AW16" s="17">
        <v>0.170950524806989</v>
      </c>
      <c r="AX16" s="17">
        <v>0.14452899555790499</v>
      </c>
      <c r="AY16" s="17"/>
      <c r="AZ16" s="17">
        <v>0.17286801044460001</v>
      </c>
      <c r="BA16" s="17">
        <v>0.12510791596402701</v>
      </c>
    </row>
    <row r="17" spans="2:53" x14ac:dyDescent="0.35">
      <c r="B17" s="18" t="s">
        <v>317</v>
      </c>
      <c r="C17" s="17">
        <v>0.135953227708973</v>
      </c>
      <c r="D17" s="17">
        <v>0.11965675947137901</v>
      </c>
      <c r="E17" s="17">
        <v>0.14921620354221199</v>
      </c>
      <c r="F17" s="17"/>
      <c r="G17" s="17">
        <v>0.24975723265073399</v>
      </c>
      <c r="H17" s="17">
        <v>0.15102954382633901</v>
      </c>
      <c r="I17" s="17">
        <v>0.129295998746772</v>
      </c>
      <c r="J17" s="17">
        <v>0.143585427739506</v>
      </c>
      <c r="K17" s="17">
        <v>0.11615521804892601</v>
      </c>
      <c r="L17" s="17">
        <v>9.3611304640783294E-2</v>
      </c>
      <c r="M17" s="17"/>
      <c r="N17" s="17">
        <v>0.121661620488628</v>
      </c>
      <c r="O17" s="17">
        <v>0.14536167684697299</v>
      </c>
      <c r="P17" s="17"/>
      <c r="Q17" s="17">
        <v>0.19094995592481201</v>
      </c>
      <c r="R17" s="17">
        <v>0.177638291187317</v>
      </c>
      <c r="S17" s="17">
        <v>0.13062690605494501</v>
      </c>
      <c r="T17" s="17">
        <v>0.163597405662884</v>
      </c>
      <c r="U17" s="17">
        <v>0.112948790112654</v>
      </c>
      <c r="V17" s="17">
        <v>0.113847356684927</v>
      </c>
      <c r="W17" s="17">
        <v>0.106674116847654</v>
      </c>
      <c r="X17" s="17">
        <v>9.6444964928917701E-2</v>
      </c>
      <c r="Y17" s="17">
        <v>0.130025959876894</v>
      </c>
      <c r="Z17" s="17">
        <v>0.12142088478603601</v>
      </c>
      <c r="AA17" s="17">
        <v>0.14337695725392499</v>
      </c>
      <c r="AB17" s="17">
        <v>4.7520188598701697E-2</v>
      </c>
      <c r="AC17" s="17">
        <v>0.19672191122208099</v>
      </c>
      <c r="AD17" s="17">
        <v>0</v>
      </c>
      <c r="AE17" s="17">
        <v>0.170100160638855</v>
      </c>
      <c r="AF17" s="17"/>
      <c r="AG17" s="17">
        <v>0.11969864843146601</v>
      </c>
      <c r="AH17" s="17">
        <v>0.103097112222942</v>
      </c>
      <c r="AI17" s="17">
        <v>0.155656238374628</v>
      </c>
      <c r="AJ17" s="17">
        <v>0.15474020064837399</v>
      </c>
      <c r="AK17" s="17">
        <v>0.130621191898214</v>
      </c>
      <c r="AL17" s="17">
        <v>0.14400308051466501</v>
      </c>
      <c r="AM17" s="17"/>
      <c r="AN17" s="17">
        <v>0.15678882820923701</v>
      </c>
      <c r="AO17" s="17">
        <v>0.14462695801189901</v>
      </c>
      <c r="AP17" s="17">
        <v>0.12595215053589701</v>
      </c>
      <c r="AQ17" s="17"/>
      <c r="AR17" s="17">
        <v>0.20051008016371899</v>
      </c>
      <c r="AS17" s="17">
        <v>0.13710203633069401</v>
      </c>
      <c r="AT17" s="17">
        <v>0.12347114218373099</v>
      </c>
      <c r="AU17" s="17"/>
      <c r="AV17" s="17">
        <v>0.193410178865209</v>
      </c>
      <c r="AW17" s="17">
        <v>0.14074984356041101</v>
      </c>
      <c r="AX17" s="17">
        <v>0.119573729711272</v>
      </c>
      <c r="AY17" s="17"/>
      <c r="AZ17" s="17">
        <v>0.132433779134387</v>
      </c>
      <c r="BA17" s="17">
        <v>0.14062308375774099</v>
      </c>
    </row>
    <row r="18" spans="2:53" ht="29" x14ac:dyDescent="0.35">
      <c r="B18" s="18" t="s">
        <v>318</v>
      </c>
      <c r="C18" s="17">
        <v>0.13593421626435501</v>
      </c>
      <c r="D18" s="17">
        <v>0.14628402235073601</v>
      </c>
      <c r="E18" s="17">
        <v>0.12545501430095601</v>
      </c>
      <c r="F18" s="17"/>
      <c r="G18" s="17">
        <v>8.3833191276926997E-2</v>
      </c>
      <c r="H18" s="17">
        <v>0.17606625223392799</v>
      </c>
      <c r="I18" s="17">
        <v>0.13447809331706201</v>
      </c>
      <c r="J18" s="17">
        <v>0.12548135397690199</v>
      </c>
      <c r="K18" s="17">
        <v>0.15010332293103701</v>
      </c>
      <c r="L18" s="17">
        <v>0.13288869656871699</v>
      </c>
      <c r="M18" s="17"/>
      <c r="N18" s="17">
        <v>0.15398534836436401</v>
      </c>
      <c r="O18" s="17">
        <v>0.124050797161955</v>
      </c>
      <c r="P18" s="17"/>
      <c r="Q18" s="17">
        <v>9.2210187645375294E-2</v>
      </c>
      <c r="R18" s="17">
        <v>8.4278790801241205E-2</v>
      </c>
      <c r="S18" s="17">
        <v>0.145749347333549</v>
      </c>
      <c r="T18" s="17">
        <v>0.117657198450518</v>
      </c>
      <c r="U18" s="17">
        <v>0.122697772630386</v>
      </c>
      <c r="V18" s="17">
        <v>0.15658554386944901</v>
      </c>
      <c r="W18" s="17">
        <v>0.159683826522491</v>
      </c>
      <c r="X18" s="17">
        <v>0.13533212377790499</v>
      </c>
      <c r="Y18" s="17">
        <v>0.18301706262376799</v>
      </c>
      <c r="Z18" s="17">
        <v>0.17223204441929399</v>
      </c>
      <c r="AA18" s="17">
        <v>0.15061764233198599</v>
      </c>
      <c r="AB18" s="17">
        <v>0.18351520107417901</v>
      </c>
      <c r="AC18" s="17">
        <v>0.136853984293242</v>
      </c>
      <c r="AD18" s="17">
        <v>7.7367667696882997E-2</v>
      </c>
      <c r="AE18" s="17">
        <v>0.141969226731823</v>
      </c>
      <c r="AF18" s="17"/>
      <c r="AG18" s="17">
        <v>0.163278779603892</v>
      </c>
      <c r="AH18" s="17">
        <v>9.5813811700556806E-2</v>
      </c>
      <c r="AI18" s="17">
        <v>0.16173868530730301</v>
      </c>
      <c r="AJ18" s="17">
        <v>0.156015133137762</v>
      </c>
      <c r="AK18" s="17">
        <v>0.18939720403750601</v>
      </c>
      <c r="AL18" s="17">
        <v>0.113518664968735</v>
      </c>
      <c r="AM18" s="17"/>
      <c r="AN18" s="17">
        <v>0.17230873984509501</v>
      </c>
      <c r="AO18" s="17">
        <v>0.15256073884987401</v>
      </c>
      <c r="AP18" s="17">
        <v>0.120917307289098</v>
      </c>
      <c r="AQ18" s="17"/>
      <c r="AR18" s="17">
        <v>0.15388799096632499</v>
      </c>
      <c r="AS18" s="17">
        <v>0.145164126811025</v>
      </c>
      <c r="AT18" s="17">
        <v>0.133773311576527</v>
      </c>
      <c r="AU18" s="17"/>
      <c r="AV18" s="17">
        <v>0.15817814859279</v>
      </c>
      <c r="AW18" s="17">
        <v>0.13679953672527101</v>
      </c>
      <c r="AX18" s="17">
        <v>0.14252561152932899</v>
      </c>
      <c r="AY18" s="17"/>
      <c r="AZ18" s="17">
        <v>0.145815920308103</v>
      </c>
      <c r="BA18" s="17">
        <v>0.122822464686552</v>
      </c>
    </row>
    <row r="19" spans="2:53" ht="29" x14ac:dyDescent="0.35">
      <c r="B19" s="18" t="s">
        <v>319</v>
      </c>
      <c r="C19" s="17">
        <v>0.12953380273540799</v>
      </c>
      <c r="D19" s="17">
        <v>0.14499352765506501</v>
      </c>
      <c r="E19" s="17">
        <v>0.114402317308753</v>
      </c>
      <c r="F19" s="17"/>
      <c r="G19" s="17">
        <v>0.18199200859441</v>
      </c>
      <c r="H19" s="17">
        <v>0.216139411889612</v>
      </c>
      <c r="I19" s="17">
        <v>0.12886284634160999</v>
      </c>
      <c r="J19" s="17">
        <v>0.126567382662857</v>
      </c>
      <c r="K19" s="17">
        <v>8.1502226242350498E-2</v>
      </c>
      <c r="L19" s="17">
        <v>9.1752875315408294E-2</v>
      </c>
      <c r="M19" s="17"/>
      <c r="N19" s="17">
        <v>0.14789977489376899</v>
      </c>
      <c r="O19" s="17">
        <v>0.11744311816384601</v>
      </c>
      <c r="P19" s="17"/>
      <c r="Q19" s="17">
        <v>0.126305846561478</v>
      </c>
      <c r="R19" s="17">
        <v>0.113790389169803</v>
      </c>
      <c r="S19" s="17">
        <v>0.14240276830524701</v>
      </c>
      <c r="T19" s="17">
        <v>0.112417431004997</v>
      </c>
      <c r="U19" s="17">
        <v>0.177042651253176</v>
      </c>
      <c r="V19" s="17">
        <v>8.1874519874497398E-2</v>
      </c>
      <c r="W19" s="17">
        <v>0.101417258109538</v>
      </c>
      <c r="X19" s="17">
        <v>0.13166979129468101</v>
      </c>
      <c r="Y19" s="17">
        <v>0.13123407034870499</v>
      </c>
      <c r="Z19" s="17">
        <v>0.17299931592558401</v>
      </c>
      <c r="AA19" s="17">
        <v>0.153484626072556</v>
      </c>
      <c r="AB19" s="17">
        <v>0.200983014648179</v>
      </c>
      <c r="AC19" s="17">
        <v>0.23767299551607299</v>
      </c>
      <c r="AD19" s="17">
        <v>0.166506609383613</v>
      </c>
      <c r="AE19" s="17">
        <v>7.1299799909769396E-2</v>
      </c>
      <c r="AF19" s="17"/>
      <c r="AG19" s="17">
        <v>0.144814726320043</v>
      </c>
      <c r="AH19" s="17">
        <v>6.6207560578831606E-2</v>
      </c>
      <c r="AI19" s="17">
        <v>0.21346774759845999</v>
      </c>
      <c r="AJ19" s="17">
        <v>0.18014863982343099</v>
      </c>
      <c r="AK19" s="17">
        <v>0.121187167105792</v>
      </c>
      <c r="AL19" s="17">
        <v>0.117102753181702</v>
      </c>
      <c r="AM19" s="17"/>
      <c r="AN19" s="17">
        <v>0.18534424032010899</v>
      </c>
      <c r="AO19" s="17">
        <v>0.13753487381910301</v>
      </c>
      <c r="AP19" s="17">
        <v>0.10412443800613699</v>
      </c>
      <c r="AQ19" s="17"/>
      <c r="AR19" s="17">
        <v>0.244204106245375</v>
      </c>
      <c r="AS19" s="17">
        <v>0.14969241942214501</v>
      </c>
      <c r="AT19" s="17">
        <v>0.10937999381838601</v>
      </c>
      <c r="AU19" s="17"/>
      <c r="AV19" s="17">
        <v>0.27387541630507001</v>
      </c>
      <c r="AW19" s="17">
        <v>0.12881908016252</v>
      </c>
      <c r="AX19" s="17">
        <v>0.107794140514202</v>
      </c>
      <c r="AY19" s="17"/>
      <c r="AZ19" s="17">
        <v>0.164531237355521</v>
      </c>
      <c r="BA19" s="17">
        <v>8.3096703772741906E-2</v>
      </c>
    </row>
    <row r="20" spans="2:53" x14ac:dyDescent="0.35">
      <c r="B20" s="18" t="s">
        <v>130</v>
      </c>
      <c r="C20" s="17">
        <v>8.5125863269241694E-2</v>
      </c>
      <c r="D20" s="17">
        <v>7.0466841496020505E-2</v>
      </c>
      <c r="E20" s="17">
        <v>9.8710794909946206E-2</v>
      </c>
      <c r="F20" s="17"/>
      <c r="G20" s="17">
        <v>0.112163540155855</v>
      </c>
      <c r="H20" s="17">
        <v>7.1323198532137394E-2</v>
      </c>
      <c r="I20" s="17">
        <v>9.7871396636328295E-2</v>
      </c>
      <c r="J20" s="17">
        <v>0.105058977620653</v>
      </c>
      <c r="K20" s="17">
        <v>0.105489644422246</v>
      </c>
      <c r="L20" s="17">
        <v>4.8940877105370699E-2</v>
      </c>
      <c r="M20" s="17"/>
      <c r="N20" s="17">
        <v>6.7459191035979096E-2</v>
      </c>
      <c r="O20" s="17">
        <v>9.67561847986316E-2</v>
      </c>
      <c r="P20" s="17"/>
      <c r="Q20" s="17">
        <v>0.16819050871948901</v>
      </c>
      <c r="R20" s="17">
        <v>0.102220865028549</v>
      </c>
      <c r="S20" s="17">
        <v>0.11375264891612701</v>
      </c>
      <c r="T20" s="17">
        <v>9.0759118305231701E-2</v>
      </c>
      <c r="U20" s="17">
        <v>7.6707305944468104E-2</v>
      </c>
      <c r="V20" s="17">
        <v>6.2623854185942796E-2</v>
      </c>
      <c r="W20" s="17">
        <v>3.2964276524196499E-2</v>
      </c>
      <c r="X20" s="17">
        <v>8.63412234169013E-2</v>
      </c>
      <c r="Y20" s="17">
        <v>4.56342573929805E-2</v>
      </c>
      <c r="Z20" s="17">
        <v>6.08714628475341E-2</v>
      </c>
      <c r="AA20" s="17">
        <v>6.3005069839198805E-2</v>
      </c>
      <c r="AB20" s="17">
        <v>5.3316284580791899E-2</v>
      </c>
      <c r="AC20" s="17">
        <v>0</v>
      </c>
      <c r="AD20" s="17">
        <v>0</v>
      </c>
      <c r="AE20" s="17">
        <v>2.0786873124827899E-2</v>
      </c>
      <c r="AF20" s="17"/>
      <c r="AG20" s="17">
        <v>9.1928526694109499E-3</v>
      </c>
      <c r="AH20" s="17">
        <v>7.5293962609764703E-2</v>
      </c>
      <c r="AI20" s="17">
        <v>2.9294119755323599E-2</v>
      </c>
      <c r="AJ20" s="17">
        <v>2.4986202350173899E-2</v>
      </c>
      <c r="AK20" s="17">
        <v>3.96820004495008E-2</v>
      </c>
      <c r="AL20" s="17">
        <v>0.14725714025549599</v>
      </c>
      <c r="AM20" s="17"/>
      <c r="AN20" s="17">
        <v>4.9550712675731003E-2</v>
      </c>
      <c r="AO20" s="17">
        <v>7.2511672554076007E-2</v>
      </c>
      <c r="AP20" s="17">
        <v>5.9000420400824399E-2</v>
      </c>
      <c r="AQ20" s="17"/>
      <c r="AR20" s="17">
        <v>5.0330811822406597E-2</v>
      </c>
      <c r="AS20" s="17">
        <v>3.80024198603887E-2</v>
      </c>
      <c r="AT20" s="17">
        <v>7.96404032032553E-2</v>
      </c>
      <c r="AU20" s="17"/>
      <c r="AV20" s="17">
        <v>3.3915279284916403E-2</v>
      </c>
      <c r="AW20" s="17">
        <v>4.6747810489228103E-2</v>
      </c>
      <c r="AX20" s="17">
        <v>8.3360767373330702E-2</v>
      </c>
      <c r="AY20" s="17"/>
      <c r="AZ20" s="17">
        <v>3.52255873049762E-2</v>
      </c>
      <c r="BA20" s="17">
        <v>0.15133711784746301</v>
      </c>
    </row>
    <row r="21" spans="2:53" ht="29" x14ac:dyDescent="0.35">
      <c r="B21" s="18" t="s">
        <v>320</v>
      </c>
      <c r="C21" s="17">
        <v>7.72060537086139E-2</v>
      </c>
      <c r="D21" s="17">
        <v>7.2849461171838603E-2</v>
      </c>
      <c r="E21" s="17">
        <v>8.1429047721359907E-2</v>
      </c>
      <c r="F21" s="17"/>
      <c r="G21" s="17">
        <v>8.5907516480341103E-2</v>
      </c>
      <c r="H21" s="17">
        <v>0.118283035197954</v>
      </c>
      <c r="I21" s="17">
        <v>7.91706289803326E-2</v>
      </c>
      <c r="J21" s="17">
        <v>6.28642863782089E-2</v>
      </c>
      <c r="K21" s="17">
        <v>5.9781247682591E-2</v>
      </c>
      <c r="L21" s="17">
        <v>6.9432225087380395E-2</v>
      </c>
      <c r="M21" s="17"/>
      <c r="N21" s="17">
        <v>9.0856459095564598E-2</v>
      </c>
      <c r="O21" s="17">
        <v>6.8219720484078095E-2</v>
      </c>
      <c r="P21" s="17"/>
      <c r="Q21" s="17">
        <v>8.9772644978220101E-2</v>
      </c>
      <c r="R21" s="17">
        <v>6.86496325089411E-2</v>
      </c>
      <c r="S21" s="17">
        <v>7.3216279488062905E-2</v>
      </c>
      <c r="T21" s="17">
        <v>7.2492887504173903E-2</v>
      </c>
      <c r="U21" s="17">
        <v>5.6976846645593902E-2</v>
      </c>
      <c r="V21" s="17">
        <v>9.3994687463535204E-2</v>
      </c>
      <c r="W21" s="17">
        <v>8.9520150121345607E-2</v>
      </c>
      <c r="X21" s="17">
        <v>5.9663483336906402E-2</v>
      </c>
      <c r="Y21" s="17">
        <v>7.2474327494197105E-2</v>
      </c>
      <c r="Z21" s="17">
        <v>6.9393815206359497E-2</v>
      </c>
      <c r="AA21" s="17">
        <v>0.10678858589986499</v>
      </c>
      <c r="AB21" s="17">
        <v>8.4979318331729906E-2</v>
      </c>
      <c r="AC21" s="17">
        <v>0</v>
      </c>
      <c r="AD21" s="17">
        <v>0</v>
      </c>
      <c r="AE21" s="17">
        <v>0.19069492300804999</v>
      </c>
      <c r="AF21" s="17"/>
      <c r="AG21" s="17">
        <v>8.6552684136897207E-2</v>
      </c>
      <c r="AH21" s="17">
        <v>5.5942421540971503E-2</v>
      </c>
      <c r="AI21" s="17">
        <v>8.4980036046978499E-2</v>
      </c>
      <c r="AJ21" s="17">
        <v>4.1283462579882302E-2</v>
      </c>
      <c r="AK21" s="17">
        <v>0.104388735719655</v>
      </c>
      <c r="AL21" s="17">
        <v>6.6294108694318093E-2</v>
      </c>
      <c r="AM21" s="17"/>
      <c r="AN21" s="17">
        <v>6.7775546847593404E-2</v>
      </c>
      <c r="AO21" s="17">
        <v>7.49269002568001E-2</v>
      </c>
      <c r="AP21" s="17">
        <v>8.8932665313008197E-2</v>
      </c>
      <c r="AQ21" s="17"/>
      <c r="AR21" s="17">
        <v>0.19822218081939499</v>
      </c>
      <c r="AS21" s="17">
        <v>8.5252057982612303E-2</v>
      </c>
      <c r="AT21" s="17">
        <v>5.75108179440144E-2</v>
      </c>
      <c r="AU21" s="17"/>
      <c r="AV21" s="17">
        <v>0.123625727265882</v>
      </c>
      <c r="AW21" s="17">
        <v>6.8157515695469101E-2</v>
      </c>
      <c r="AX21" s="17">
        <v>8.38116370924403E-2</v>
      </c>
      <c r="AY21" s="17"/>
      <c r="AZ21" s="17">
        <v>8.6625771365774901E-2</v>
      </c>
      <c r="BA21" s="17">
        <v>6.4707298705738103E-2</v>
      </c>
    </row>
    <row r="22" spans="2:53" x14ac:dyDescent="0.35">
      <c r="B22" s="18" t="s">
        <v>245</v>
      </c>
      <c r="C22" s="19">
        <v>2.4299961091076802E-3</v>
      </c>
      <c r="D22" s="19">
        <v>3.8196585831098899E-3</v>
      </c>
      <c r="E22" s="19">
        <v>1.1797031970198801E-3</v>
      </c>
      <c r="F22" s="19"/>
      <c r="G22" s="19">
        <v>0</v>
      </c>
      <c r="H22" s="19">
        <v>0</v>
      </c>
      <c r="I22" s="19">
        <v>5.4595167930958904E-3</v>
      </c>
      <c r="J22" s="19">
        <v>7.6609561499674898E-3</v>
      </c>
      <c r="K22" s="19">
        <v>1.6455936784482001E-3</v>
      </c>
      <c r="L22" s="19">
        <v>0</v>
      </c>
      <c r="M22" s="19"/>
      <c r="N22" s="19">
        <v>2.2215117349303798E-3</v>
      </c>
      <c r="O22" s="19">
        <v>2.5672455171184601E-3</v>
      </c>
      <c r="P22" s="19"/>
      <c r="Q22" s="19">
        <v>1.6024056279016499E-2</v>
      </c>
      <c r="R22" s="19">
        <v>0</v>
      </c>
      <c r="S22" s="19">
        <v>3.0251149885050501E-3</v>
      </c>
      <c r="T22" s="19">
        <v>0</v>
      </c>
      <c r="U22" s="19">
        <v>3.1940480631598499E-3</v>
      </c>
      <c r="V22" s="19">
        <v>0</v>
      </c>
      <c r="W22" s="19">
        <v>0</v>
      </c>
      <c r="X22" s="19">
        <v>0</v>
      </c>
      <c r="Y22" s="19">
        <v>0</v>
      </c>
      <c r="Z22" s="19">
        <v>3.9191022893802401E-3</v>
      </c>
      <c r="AA22" s="19">
        <v>0</v>
      </c>
      <c r="AB22" s="19">
        <v>0</v>
      </c>
      <c r="AC22" s="19">
        <v>0</v>
      </c>
      <c r="AD22" s="19">
        <v>0</v>
      </c>
      <c r="AE22" s="19">
        <v>0</v>
      </c>
      <c r="AF22" s="19"/>
      <c r="AG22" s="19">
        <v>0</v>
      </c>
      <c r="AH22" s="19">
        <v>3.8471951242257298E-3</v>
      </c>
      <c r="AI22" s="19">
        <v>9.9498096661571507E-3</v>
      </c>
      <c r="AJ22" s="19">
        <v>0</v>
      </c>
      <c r="AK22" s="19">
        <v>0</v>
      </c>
      <c r="AL22" s="19">
        <v>3.6481012706928899E-3</v>
      </c>
      <c r="AM22" s="19"/>
      <c r="AN22" s="19">
        <v>3.1254255530661201E-3</v>
      </c>
      <c r="AO22" s="19">
        <v>0</v>
      </c>
      <c r="AP22" s="19">
        <v>1.6279244403322401E-3</v>
      </c>
      <c r="AQ22" s="19"/>
      <c r="AR22" s="19">
        <v>0</v>
      </c>
      <c r="AS22" s="19">
        <v>0</v>
      </c>
      <c r="AT22" s="19">
        <v>4.6273060990189496E-3</v>
      </c>
      <c r="AU22" s="19"/>
      <c r="AV22" s="19">
        <v>0</v>
      </c>
      <c r="AW22" s="19">
        <v>0</v>
      </c>
      <c r="AX22" s="19">
        <v>6.5176466083600396E-3</v>
      </c>
      <c r="AY22" s="19"/>
      <c r="AZ22" s="19">
        <v>2.5621296639391201E-3</v>
      </c>
      <c r="BA22" s="19">
        <v>2.2546718595276901E-3</v>
      </c>
    </row>
    <row r="23" spans="2:53" x14ac:dyDescent="0.35">
      <c r="B23" s="16"/>
    </row>
    <row r="24" spans="2:53" x14ac:dyDescent="0.35">
      <c r="B24" t="s">
        <v>87</v>
      </c>
    </row>
    <row r="25" spans="2:53" x14ac:dyDescent="0.35">
      <c r="B25" t="s">
        <v>88</v>
      </c>
    </row>
    <row r="27" spans="2:53" x14ac:dyDescent="0.35">
      <c r="B27" s="8" t="str">
        <f>HYPERLINK("#'Contents'!A1", "Return to Contents")</f>
        <v>Return to Contents</v>
      </c>
    </row>
  </sheetData>
  <mergeCells count="10">
    <mergeCell ref="AN5:AP5"/>
    <mergeCell ref="AR5:AT5"/>
    <mergeCell ref="AV5:AX5"/>
    <mergeCell ref="AZ5:BA5"/>
    <mergeCell ref="D2:AT2"/>
    <mergeCell ref="D5:E5"/>
    <mergeCell ref="G5:L5"/>
    <mergeCell ref="N5:O5"/>
    <mergeCell ref="Q5:AE5"/>
    <mergeCell ref="AG5:AL5"/>
  </mergeCells>
  <pageMargins left="0.7" right="0.7" top="0.75" bottom="0.75" header="0.3" footer="0.3"/>
  <pageSetup paperSize="9" orientation="portrait" horizontalDpi="300" verticalDpi="300"/>
  <drawing r:id="rId1"/>
</worksheet>
</file>

<file path=xl/worksheets/sheet7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D00-000000000000}">
  <dimension ref="B2:BA19"/>
  <sheetViews>
    <sheetView showGridLines="0" workbookViewId="0">
      <pane xSplit="2" topLeftCell="Q1" activePane="topRight" state="frozen"/>
      <selection activeCell="B19" sqref="B19"/>
      <selection pane="topRight" activeCell="X18" sqref="X18"/>
    </sheetView>
  </sheetViews>
  <sheetFormatPr defaultColWidth="11.54296875" defaultRowHeight="14.5" x14ac:dyDescent="0.35"/>
  <cols>
    <col min="2" max="2" width="25.6328125" customWidth="1"/>
    <col min="3" max="5" width="10.6328125" customWidth="1"/>
    <col min="6" max="6" width="2.1796875" customWidth="1"/>
    <col min="7" max="12" width="10.6328125" customWidth="1"/>
    <col min="13" max="13" width="2.1796875" customWidth="1"/>
    <col min="14" max="15" width="10.6328125" customWidth="1"/>
    <col min="16" max="16" width="2.1796875" customWidth="1"/>
    <col min="17" max="31" width="10.6328125" customWidth="1"/>
    <col min="32" max="32" width="2.1796875" customWidth="1"/>
    <col min="33" max="38" width="10.6328125" customWidth="1"/>
    <col min="39" max="39" width="2.1796875" customWidth="1"/>
    <col min="40" max="42" width="10.6328125" customWidth="1"/>
    <col min="43" max="43" width="2.1796875" customWidth="1"/>
    <col min="44" max="46" width="10.6328125" customWidth="1"/>
    <col min="47" max="47" width="2.1796875" customWidth="1"/>
    <col min="48" max="50" width="10.6328125" customWidth="1"/>
    <col min="51" max="51" width="2.1796875" customWidth="1"/>
    <col min="52" max="53" width="10.6328125" customWidth="1"/>
    <col min="54" max="54" width="2.1796875" customWidth="1"/>
  </cols>
  <sheetData>
    <row r="2" spans="2:53" ht="40" customHeight="1" x14ac:dyDescent="0.35">
      <c r="D2" s="28" t="s">
        <v>327</v>
      </c>
      <c r="E2" s="24"/>
      <c r="F2" s="24"/>
      <c r="G2" s="24"/>
      <c r="H2" s="24"/>
      <c r="I2" s="24"/>
      <c r="J2" s="24"/>
      <c r="K2" s="24"/>
      <c r="L2" s="24"/>
      <c r="M2" s="24"/>
      <c r="N2" s="24"/>
      <c r="O2" s="24"/>
      <c r="P2" s="24"/>
      <c r="Q2" s="24"/>
      <c r="R2" s="24"/>
      <c r="S2" s="24"/>
      <c r="T2" s="24"/>
      <c r="U2" s="24"/>
      <c r="V2" s="24"/>
      <c r="W2" s="24"/>
      <c r="X2" s="24"/>
      <c r="Y2" s="24"/>
      <c r="Z2" s="24"/>
      <c r="AA2" s="24"/>
      <c r="AB2" s="24"/>
      <c r="AC2" s="24"/>
      <c r="AD2" s="24"/>
      <c r="AE2" s="24"/>
      <c r="AF2" s="24"/>
      <c r="AG2" s="24"/>
      <c r="AH2" s="24"/>
      <c r="AI2" s="24"/>
      <c r="AJ2" s="24"/>
      <c r="AK2" s="24"/>
      <c r="AL2" s="24"/>
      <c r="AM2" s="24"/>
      <c r="AN2" s="24"/>
      <c r="AO2" s="24"/>
      <c r="AP2" s="24"/>
      <c r="AQ2" s="24"/>
      <c r="AR2" s="24"/>
      <c r="AS2" s="24"/>
      <c r="AT2" s="24"/>
    </row>
    <row r="5" spans="2:53" ht="30" customHeight="1" x14ac:dyDescent="0.35">
      <c r="B5" s="15"/>
      <c r="C5" s="15"/>
      <c r="D5" s="27" t="s">
        <v>56</v>
      </c>
      <c r="E5" s="27"/>
      <c r="F5" s="15"/>
      <c r="G5" s="27" t="s">
        <v>57</v>
      </c>
      <c r="H5" s="27"/>
      <c r="I5" s="27"/>
      <c r="J5" s="27"/>
      <c r="K5" s="27"/>
      <c r="L5" s="27"/>
      <c r="M5" s="15"/>
      <c r="N5" s="27" t="s">
        <v>58</v>
      </c>
      <c r="O5" s="27"/>
      <c r="P5" s="15"/>
      <c r="Q5" s="27" t="s">
        <v>59</v>
      </c>
      <c r="R5" s="27"/>
      <c r="S5" s="27"/>
      <c r="T5" s="27"/>
      <c r="U5" s="27"/>
      <c r="V5" s="27"/>
      <c r="W5" s="27"/>
      <c r="X5" s="27"/>
      <c r="Y5" s="27"/>
      <c r="Z5" s="27"/>
      <c r="AA5" s="27"/>
      <c r="AB5" s="27"/>
      <c r="AC5" s="27"/>
      <c r="AD5" s="27"/>
      <c r="AE5" s="27"/>
      <c r="AF5" s="15"/>
      <c r="AG5" s="27" t="s">
        <v>60</v>
      </c>
      <c r="AH5" s="27"/>
      <c r="AI5" s="27"/>
      <c r="AJ5" s="27"/>
      <c r="AK5" s="27"/>
      <c r="AL5" s="27"/>
      <c r="AM5" s="15"/>
      <c r="AN5" s="27" t="s">
        <v>61</v>
      </c>
      <c r="AO5" s="27"/>
      <c r="AP5" s="27"/>
      <c r="AQ5" s="15"/>
      <c r="AR5" s="27" t="s">
        <v>62</v>
      </c>
      <c r="AS5" s="27"/>
      <c r="AT5" s="27"/>
      <c r="AU5" s="15"/>
      <c r="AV5" s="27" t="s">
        <v>63</v>
      </c>
      <c r="AW5" s="27"/>
      <c r="AX5" s="27"/>
      <c r="AY5" s="15"/>
      <c r="AZ5" s="27" t="s">
        <v>64</v>
      </c>
      <c r="BA5" s="27"/>
    </row>
    <row r="6" spans="2:53" ht="33" customHeight="1" x14ac:dyDescent="0.35">
      <c r="B6" t="s">
        <v>13</v>
      </c>
      <c r="C6" s="9" t="s">
        <v>14</v>
      </c>
      <c r="D6" s="12" t="s">
        <v>15</v>
      </c>
      <c r="E6" s="12" t="s">
        <v>16</v>
      </c>
      <c r="G6" s="12" t="s">
        <v>19</v>
      </c>
      <c r="H6" s="12" t="s">
        <v>20</v>
      </c>
      <c r="I6" s="12" t="s">
        <v>21</v>
      </c>
      <c r="J6" s="12" t="s">
        <v>22</v>
      </c>
      <c r="K6" s="12" t="s">
        <v>23</v>
      </c>
      <c r="L6" s="12" t="s">
        <v>24</v>
      </c>
      <c r="N6" s="12" t="s">
        <v>25</v>
      </c>
      <c r="O6" s="12" t="s">
        <v>26</v>
      </c>
      <c r="Q6" s="12" t="s">
        <v>27</v>
      </c>
      <c r="R6" s="12" t="s">
        <v>28</v>
      </c>
      <c r="S6" s="12" t="s">
        <v>29</v>
      </c>
      <c r="T6" s="12" t="s">
        <v>30</v>
      </c>
      <c r="U6" s="12" t="s">
        <v>31</v>
      </c>
      <c r="V6" s="12" t="s">
        <v>32</v>
      </c>
      <c r="W6" s="12" t="s">
        <v>33</v>
      </c>
      <c r="X6" s="12" t="s">
        <v>34</v>
      </c>
      <c r="Y6" s="12" t="s">
        <v>35</v>
      </c>
      <c r="Z6" s="12" t="s">
        <v>36</v>
      </c>
      <c r="AA6" s="12" t="s">
        <v>37</v>
      </c>
      <c r="AB6" s="12" t="s">
        <v>38</v>
      </c>
      <c r="AC6" s="12" t="s">
        <v>39</v>
      </c>
      <c r="AD6" s="12" t="s">
        <v>40</v>
      </c>
      <c r="AE6" s="12" t="s">
        <v>41</v>
      </c>
      <c r="AG6" s="12" t="s">
        <v>42</v>
      </c>
      <c r="AH6" s="12" t="s">
        <v>43</v>
      </c>
      <c r="AI6" s="12" t="s">
        <v>44</v>
      </c>
      <c r="AJ6" s="12" t="s">
        <v>45</v>
      </c>
      <c r="AK6" s="12" t="s">
        <v>46</v>
      </c>
      <c r="AL6" s="12" t="s">
        <v>47</v>
      </c>
      <c r="AN6" s="12" t="s">
        <v>48</v>
      </c>
      <c r="AO6" s="12" t="s">
        <v>49</v>
      </c>
      <c r="AP6" s="12" t="s">
        <v>50</v>
      </c>
      <c r="AR6" s="12" t="s">
        <v>51</v>
      </c>
      <c r="AS6" s="12" t="s">
        <v>52</v>
      </c>
      <c r="AT6" s="12" t="s">
        <v>53</v>
      </c>
      <c r="AV6" s="12" t="s">
        <v>51</v>
      </c>
      <c r="AW6" s="12" t="s">
        <v>52</v>
      </c>
      <c r="AX6" s="12" t="s">
        <v>53</v>
      </c>
      <c r="AZ6" s="12" t="s">
        <v>54</v>
      </c>
      <c r="BA6" s="12" t="s">
        <v>55</v>
      </c>
    </row>
    <row r="7" spans="2:53" ht="30" customHeight="1" x14ac:dyDescent="0.35">
      <c r="B7" s="10" t="s">
        <v>17</v>
      </c>
      <c r="C7" s="10">
        <v>2053</v>
      </c>
      <c r="D7" s="10">
        <v>938</v>
      </c>
      <c r="E7" s="10">
        <v>1112</v>
      </c>
      <c r="F7" s="10"/>
      <c r="G7" s="10">
        <v>192</v>
      </c>
      <c r="H7" s="10">
        <v>236</v>
      </c>
      <c r="I7" s="10">
        <v>325</v>
      </c>
      <c r="J7" s="10">
        <v>380</v>
      </c>
      <c r="K7" s="10">
        <v>348</v>
      </c>
      <c r="L7" s="10">
        <v>572</v>
      </c>
      <c r="M7" s="10"/>
      <c r="N7" s="10">
        <v>1161</v>
      </c>
      <c r="O7" s="10">
        <v>892</v>
      </c>
      <c r="P7" s="10"/>
      <c r="Q7" s="10">
        <v>175</v>
      </c>
      <c r="R7" s="10">
        <v>152</v>
      </c>
      <c r="S7" s="10">
        <v>180</v>
      </c>
      <c r="T7" s="10">
        <v>273</v>
      </c>
      <c r="U7" s="10">
        <v>217</v>
      </c>
      <c r="V7" s="10">
        <v>227</v>
      </c>
      <c r="W7" s="10">
        <v>175</v>
      </c>
      <c r="X7" s="10">
        <v>143</v>
      </c>
      <c r="Y7" s="10">
        <v>108</v>
      </c>
      <c r="Z7" s="10">
        <v>153</v>
      </c>
      <c r="AA7" s="10">
        <v>79</v>
      </c>
      <c r="AB7" s="10">
        <v>54</v>
      </c>
      <c r="AC7" s="10">
        <v>25</v>
      </c>
      <c r="AD7" s="10">
        <v>17</v>
      </c>
      <c r="AE7" s="10">
        <v>34</v>
      </c>
      <c r="AF7" s="10"/>
      <c r="AG7" s="10">
        <v>204</v>
      </c>
      <c r="AH7" s="10">
        <v>344</v>
      </c>
      <c r="AI7" s="10">
        <v>158</v>
      </c>
      <c r="AJ7" s="10">
        <v>186</v>
      </c>
      <c r="AK7" s="10">
        <v>197</v>
      </c>
      <c r="AL7" s="10">
        <v>511</v>
      </c>
      <c r="AM7" s="10"/>
      <c r="AN7" s="10">
        <v>571</v>
      </c>
      <c r="AO7" s="10">
        <v>447</v>
      </c>
      <c r="AP7" s="10">
        <v>778</v>
      </c>
      <c r="AQ7" s="10"/>
      <c r="AR7" s="10">
        <v>150</v>
      </c>
      <c r="AS7" s="10">
        <v>698</v>
      </c>
      <c r="AT7" s="10">
        <v>1093</v>
      </c>
      <c r="AU7" s="10"/>
      <c r="AV7" s="10">
        <v>166</v>
      </c>
      <c r="AW7" s="10">
        <v>999</v>
      </c>
      <c r="AX7" s="10">
        <v>770</v>
      </c>
      <c r="AY7" s="10"/>
      <c r="AZ7" s="10">
        <v>1177</v>
      </c>
      <c r="BA7" s="10">
        <v>876</v>
      </c>
    </row>
    <row r="8" spans="2:53" ht="30" customHeight="1" x14ac:dyDescent="0.35">
      <c r="B8" s="11" t="s">
        <v>18</v>
      </c>
      <c r="C8" s="11">
        <v>2053</v>
      </c>
      <c r="D8" s="11">
        <v>974</v>
      </c>
      <c r="E8" s="11">
        <v>1075</v>
      </c>
      <c r="F8" s="11"/>
      <c r="G8" s="11">
        <v>212</v>
      </c>
      <c r="H8" s="11">
        <v>302</v>
      </c>
      <c r="I8" s="11">
        <v>326</v>
      </c>
      <c r="J8" s="11">
        <v>348</v>
      </c>
      <c r="K8" s="11">
        <v>329</v>
      </c>
      <c r="L8" s="11">
        <v>535</v>
      </c>
      <c r="M8" s="11"/>
      <c r="N8" s="11">
        <v>815</v>
      </c>
      <c r="O8" s="11">
        <v>1238</v>
      </c>
      <c r="P8" s="11"/>
      <c r="Q8" s="11">
        <v>198</v>
      </c>
      <c r="R8" s="11">
        <v>168</v>
      </c>
      <c r="S8" s="11">
        <v>195</v>
      </c>
      <c r="T8" s="11">
        <v>305</v>
      </c>
      <c r="U8" s="11">
        <v>213</v>
      </c>
      <c r="V8" s="11">
        <v>216</v>
      </c>
      <c r="W8" s="11">
        <v>164</v>
      </c>
      <c r="X8" s="11">
        <v>141</v>
      </c>
      <c r="Y8" s="11">
        <v>99</v>
      </c>
      <c r="Z8" s="11">
        <v>138</v>
      </c>
      <c r="AA8" s="11">
        <v>69</v>
      </c>
      <c r="AB8" s="11">
        <v>45</v>
      </c>
      <c r="AC8" s="11">
        <v>22</v>
      </c>
      <c r="AD8" s="11">
        <v>15</v>
      </c>
      <c r="AE8" s="11">
        <v>27</v>
      </c>
      <c r="AF8" s="11"/>
      <c r="AG8" s="11">
        <v>192</v>
      </c>
      <c r="AH8" s="11">
        <v>330</v>
      </c>
      <c r="AI8" s="11">
        <v>179</v>
      </c>
      <c r="AJ8" s="11">
        <v>173</v>
      </c>
      <c r="AK8" s="11">
        <v>196</v>
      </c>
      <c r="AL8" s="11">
        <v>533</v>
      </c>
      <c r="AM8" s="11"/>
      <c r="AN8" s="11">
        <v>569</v>
      </c>
      <c r="AO8" s="11">
        <v>467</v>
      </c>
      <c r="AP8" s="11">
        <v>751</v>
      </c>
      <c r="AQ8" s="11"/>
      <c r="AR8" s="11">
        <v>162</v>
      </c>
      <c r="AS8" s="11">
        <v>689</v>
      </c>
      <c r="AT8" s="11">
        <v>1078</v>
      </c>
      <c r="AU8" s="11"/>
      <c r="AV8" s="11">
        <v>182</v>
      </c>
      <c r="AW8" s="11">
        <v>976</v>
      </c>
      <c r="AX8" s="11">
        <v>765</v>
      </c>
      <c r="AY8" s="11"/>
      <c r="AZ8" s="11">
        <v>1171</v>
      </c>
      <c r="BA8" s="11">
        <v>882</v>
      </c>
    </row>
    <row r="9" spans="2:53" x14ac:dyDescent="0.35">
      <c r="B9" s="18" t="s">
        <v>322</v>
      </c>
      <c r="C9" s="17">
        <v>0.19779092791700301</v>
      </c>
      <c r="D9" s="17">
        <v>0.18971091516768401</v>
      </c>
      <c r="E9" s="17">
        <v>0.203667237138104</v>
      </c>
      <c r="F9" s="17"/>
      <c r="G9" s="17">
        <v>0.26649450454462598</v>
      </c>
      <c r="H9" s="17">
        <v>0.26788672711802403</v>
      </c>
      <c r="I9" s="17">
        <v>0.2267244275294</v>
      </c>
      <c r="J9" s="17">
        <v>0.18747343379800399</v>
      </c>
      <c r="K9" s="17">
        <v>0.124243228215779</v>
      </c>
      <c r="L9" s="17">
        <v>0.16538013350007499</v>
      </c>
      <c r="M9" s="17"/>
      <c r="N9" s="17">
        <v>0.240981815412006</v>
      </c>
      <c r="O9" s="17">
        <v>0.169357508081387</v>
      </c>
      <c r="P9" s="17"/>
      <c r="Q9" s="17">
        <v>0.24533752790739899</v>
      </c>
      <c r="R9" s="17">
        <v>0.224189179701343</v>
      </c>
      <c r="S9" s="17">
        <v>0.211646797745836</v>
      </c>
      <c r="T9" s="17">
        <v>0.184778453132939</v>
      </c>
      <c r="U9" s="17">
        <v>0.21186792747887001</v>
      </c>
      <c r="V9" s="17">
        <v>0.171786187707411</v>
      </c>
      <c r="W9" s="17">
        <v>0.251227553129173</v>
      </c>
      <c r="X9" s="17">
        <v>0.15135376023612801</v>
      </c>
      <c r="Y9" s="17">
        <v>0.15752436604796</v>
      </c>
      <c r="Z9" s="17">
        <v>0.194249262899718</v>
      </c>
      <c r="AA9" s="17">
        <v>0.15129965678264901</v>
      </c>
      <c r="AB9" s="17">
        <v>0.13749377550179001</v>
      </c>
      <c r="AC9" s="17">
        <v>0.18460656814498999</v>
      </c>
      <c r="AD9" s="17">
        <v>0.38315853622740997</v>
      </c>
      <c r="AE9" s="17">
        <v>0.24165729131688499</v>
      </c>
      <c r="AF9" s="17"/>
      <c r="AG9" s="17">
        <v>0.24159452452112301</v>
      </c>
      <c r="AH9" s="17">
        <v>7.8797949649752799E-2</v>
      </c>
      <c r="AI9" s="17">
        <v>0.45598315382082999</v>
      </c>
      <c r="AJ9" s="17">
        <v>0.26691662231984398</v>
      </c>
      <c r="AK9" s="17">
        <v>0.166158392491638</v>
      </c>
      <c r="AL9" s="17">
        <v>0.14251337744765799</v>
      </c>
      <c r="AM9" s="17"/>
      <c r="AN9" s="17">
        <v>0.324251407645608</v>
      </c>
      <c r="AO9" s="17">
        <v>0.17584616877156201</v>
      </c>
      <c r="AP9" s="17">
        <v>0.143441820080069</v>
      </c>
      <c r="AQ9" s="17"/>
      <c r="AR9" s="17">
        <v>0.349379174356855</v>
      </c>
      <c r="AS9" s="17">
        <v>0.21922069201495101</v>
      </c>
      <c r="AT9" s="17">
        <v>0.17046493889275899</v>
      </c>
      <c r="AU9" s="17"/>
      <c r="AV9" s="17">
        <v>0.38764267583291301</v>
      </c>
      <c r="AW9" s="17">
        <v>0.19259402061202799</v>
      </c>
      <c r="AX9" s="17">
        <v>0.17768241689484701</v>
      </c>
      <c r="AY9" s="17"/>
      <c r="AZ9" s="17">
        <v>0.25829463078711601</v>
      </c>
      <c r="BA9" s="17">
        <v>0.117510288256276</v>
      </c>
    </row>
    <row r="10" spans="2:53" x14ac:dyDescent="0.35">
      <c r="B10" s="18" t="s">
        <v>323</v>
      </c>
      <c r="C10" s="17">
        <v>0.31092059707657999</v>
      </c>
      <c r="D10" s="17">
        <v>0.30744678740429399</v>
      </c>
      <c r="E10" s="17">
        <v>0.31517956984491102</v>
      </c>
      <c r="F10" s="17"/>
      <c r="G10" s="17">
        <v>0.313156297640729</v>
      </c>
      <c r="H10" s="17">
        <v>0.33806625562836801</v>
      </c>
      <c r="I10" s="17">
        <v>0.30141245487478402</v>
      </c>
      <c r="J10" s="17">
        <v>0.271992797071751</v>
      </c>
      <c r="K10" s="17">
        <v>0.31132890046287298</v>
      </c>
      <c r="L10" s="17">
        <v>0.32557995292872799</v>
      </c>
      <c r="M10" s="17"/>
      <c r="N10" s="17">
        <v>0.294827027103791</v>
      </c>
      <c r="O10" s="17">
        <v>0.321515314115981</v>
      </c>
      <c r="P10" s="17"/>
      <c r="Q10" s="17">
        <v>0.33290702793923299</v>
      </c>
      <c r="R10" s="17">
        <v>0.28342527606007301</v>
      </c>
      <c r="S10" s="17">
        <v>0.246467798629767</v>
      </c>
      <c r="T10" s="17">
        <v>0.30216896741657601</v>
      </c>
      <c r="U10" s="17">
        <v>0.34586418284905401</v>
      </c>
      <c r="V10" s="17">
        <v>0.28238415861993799</v>
      </c>
      <c r="W10" s="17">
        <v>0.29715820922302999</v>
      </c>
      <c r="X10" s="17">
        <v>0.34474300280620401</v>
      </c>
      <c r="Y10" s="17">
        <v>0.41988007639803898</v>
      </c>
      <c r="Z10" s="17">
        <v>0.31968728080370701</v>
      </c>
      <c r="AA10" s="17">
        <v>0.37784020071076602</v>
      </c>
      <c r="AB10" s="17">
        <v>0.35040714884255802</v>
      </c>
      <c r="AC10" s="17">
        <v>0.20530278299694499</v>
      </c>
      <c r="AD10" s="17">
        <v>0.201198033133626</v>
      </c>
      <c r="AE10" s="17">
        <v>0.230174197991661</v>
      </c>
      <c r="AF10" s="17"/>
      <c r="AG10" s="17">
        <v>0.44491730173758998</v>
      </c>
      <c r="AH10" s="17">
        <v>0.26610901069104298</v>
      </c>
      <c r="AI10" s="17">
        <v>0.31574804697519299</v>
      </c>
      <c r="AJ10" s="17">
        <v>0.39508864118766901</v>
      </c>
      <c r="AK10" s="17">
        <v>0.29886123719593799</v>
      </c>
      <c r="AL10" s="17">
        <v>0.29856516776741698</v>
      </c>
      <c r="AM10" s="17"/>
      <c r="AN10" s="17">
        <v>0.358659638543458</v>
      </c>
      <c r="AO10" s="17">
        <v>0.35079744708482602</v>
      </c>
      <c r="AP10" s="17">
        <v>0.29135037351026699</v>
      </c>
      <c r="AQ10" s="17"/>
      <c r="AR10" s="17">
        <v>0.37919016621381102</v>
      </c>
      <c r="AS10" s="17">
        <v>0.39345276730277001</v>
      </c>
      <c r="AT10" s="17">
        <v>0.26261658292232098</v>
      </c>
      <c r="AU10" s="17"/>
      <c r="AV10" s="17">
        <v>0.32079429312435898</v>
      </c>
      <c r="AW10" s="17">
        <v>0.34988060173747398</v>
      </c>
      <c r="AX10" s="17">
        <v>0.284499458964249</v>
      </c>
      <c r="AY10" s="17"/>
      <c r="AZ10" s="17">
        <v>0.34141894177615401</v>
      </c>
      <c r="BA10" s="17">
        <v>0.27045321235582298</v>
      </c>
    </row>
    <row r="11" spans="2:53" x14ac:dyDescent="0.35">
      <c r="B11" s="18" t="s">
        <v>324</v>
      </c>
      <c r="C11" s="17">
        <v>0.213454645003917</v>
      </c>
      <c r="D11" s="17">
        <v>0.22471495204690201</v>
      </c>
      <c r="E11" s="17">
        <v>0.20401652560396699</v>
      </c>
      <c r="F11" s="17"/>
      <c r="G11" s="17">
        <v>0.214627328544062</v>
      </c>
      <c r="H11" s="17">
        <v>0.19149977516469099</v>
      </c>
      <c r="I11" s="17">
        <v>0.20298832061562</v>
      </c>
      <c r="J11" s="17">
        <v>0.20534630680647201</v>
      </c>
      <c r="K11" s="17">
        <v>0.22881480087626699</v>
      </c>
      <c r="L11" s="17">
        <v>0.227575041455059</v>
      </c>
      <c r="M11" s="17"/>
      <c r="N11" s="17">
        <v>0.215129097465486</v>
      </c>
      <c r="O11" s="17">
        <v>0.21235231966179299</v>
      </c>
      <c r="P11" s="17"/>
      <c r="Q11" s="17">
        <v>0.16767262274594999</v>
      </c>
      <c r="R11" s="17">
        <v>0.27758582852573799</v>
      </c>
      <c r="S11" s="17">
        <v>0.24012407858427401</v>
      </c>
      <c r="T11" s="17">
        <v>0.24687955032016001</v>
      </c>
      <c r="U11" s="17">
        <v>0.17171260939321301</v>
      </c>
      <c r="V11" s="17">
        <v>0.222458754023586</v>
      </c>
      <c r="W11" s="17">
        <v>0.179666338606955</v>
      </c>
      <c r="X11" s="17">
        <v>0.18227527643220101</v>
      </c>
      <c r="Y11" s="17">
        <v>0.16750035200440699</v>
      </c>
      <c r="Z11" s="17">
        <v>0.23421537455545999</v>
      </c>
      <c r="AA11" s="17">
        <v>0.193816089811884</v>
      </c>
      <c r="AB11" s="17">
        <v>0.17265272679481999</v>
      </c>
      <c r="AC11" s="17">
        <v>0.363082335856514</v>
      </c>
      <c r="AD11" s="17">
        <v>0.15428950330811</v>
      </c>
      <c r="AE11" s="17">
        <v>0.19616636992238501</v>
      </c>
      <c r="AF11" s="17"/>
      <c r="AG11" s="17">
        <v>0.16382711468948899</v>
      </c>
      <c r="AH11" s="17">
        <v>0.20496170265882799</v>
      </c>
      <c r="AI11" s="17">
        <v>0.106935619921848</v>
      </c>
      <c r="AJ11" s="17">
        <v>0.20771893474949399</v>
      </c>
      <c r="AK11" s="17">
        <v>0.264932174878586</v>
      </c>
      <c r="AL11" s="17">
        <v>0.25632129222153399</v>
      </c>
      <c r="AM11" s="17"/>
      <c r="AN11" s="17">
        <v>0.17032234646700301</v>
      </c>
      <c r="AO11" s="17">
        <v>0.27035249621973101</v>
      </c>
      <c r="AP11" s="17">
        <v>0.20299094393560799</v>
      </c>
      <c r="AQ11" s="17"/>
      <c r="AR11" s="17">
        <v>0.18204125302476301</v>
      </c>
      <c r="AS11" s="17">
        <v>0.21097383906459999</v>
      </c>
      <c r="AT11" s="17">
        <v>0.217118983109123</v>
      </c>
      <c r="AU11" s="17"/>
      <c r="AV11" s="17">
        <v>0.15681373758661199</v>
      </c>
      <c r="AW11" s="17">
        <v>0.212780493552997</v>
      </c>
      <c r="AX11" s="17">
        <v>0.22008923550464399</v>
      </c>
      <c r="AY11" s="17"/>
      <c r="AZ11" s="17">
        <v>0.174739663990577</v>
      </c>
      <c r="BA11" s="17">
        <v>0.26482445036733698</v>
      </c>
    </row>
    <row r="12" spans="2:53" x14ac:dyDescent="0.35">
      <c r="B12" s="18" t="s">
        <v>325</v>
      </c>
      <c r="C12" s="17">
        <v>0.102960938783369</v>
      </c>
      <c r="D12" s="17">
        <v>0.10433727288325501</v>
      </c>
      <c r="E12" s="17">
        <v>0.10208221261745599</v>
      </c>
      <c r="F12" s="17"/>
      <c r="G12" s="17">
        <v>7.8193098335396505E-2</v>
      </c>
      <c r="H12" s="17">
        <v>9.3508664775905706E-2</v>
      </c>
      <c r="I12" s="17">
        <v>0.102475190920674</v>
      </c>
      <c r="J12" s="17">
        <v>0.111326007490094</v>
      </c>
      <c r="K12" s="17">
        <v>0.10151250509571</v>
      </c>
      <c r="L12" s="17">
        <v>0.11385463232719401</v>
      </c>
      <c r="M12" s="17"/>
      <c r="N12" s="17">
        <v>9.8012858943980805E-2</v>
      </c>
      <c r="O12" s="17">
        <v>0.106218358105206</v>
      </c>
      <c r="P12" s="17"/>
      <c r="Q12" s="17">
        <v>5.5559554724531897E-2</v>
      </c>
      <c r="R12" s="17">
        <v>6.5816752337736206E-2</v>
      </c>
      <c r="S12" s="17">
        <v>0.11307858108765199</v>
      </c>
      <c r="T12" s="17">
        <v>0.103396720431764</v>
      </c>
      <c r="U12" s="17">
        <v>9.6807466742032902E-2</v>
      </c>
      <c r="V12" s="17">
        <v>0.15181491229652799</v>
      </c>
      <c r="W12" s="17">
        <v>0.12991734414830899</v>
      </c>
      <c r="X12" s="17">
        <v>0.109721262247688</v>
      </c>
      <c r="Y12" s="17">
        <v>0.110234683876754</v>
      </c>
      <c r="Z12" s="17">
        <v>7.3099103360411796E-2</v>
      </c>
      <c r="AA12" s="17">
        <v>0.143192541984107</v>
      </c>
      <c r="AB12" s="17">
        <v>0.11178135476714</v>
      </c>
      <c r="AC12" s="17">
        <v>8.7694184489021304E-2</v>
      </c>
      <c r="AD12" s="17">
        <v>0.13471916598207601</v>
      </c>
      <c r="AE12" s="17">
        <v>7.1935535363321798E-2</v>
      </c>
      <c r="AF12" s="17"/>
      <c r="AG12" s="17">
        <v>9.1118727879812803E-2</v>
      </c>
      <c r="AH12" s="17">
        <v>0.15252119695361799</v>
      </c>
      <c r="AI12" s="17">
        <v>8.0354926128147694E-2</v>
      </c>
      <c r="AJ12" s="17">
        <v>5.0345054848052198E-2</v>
      </c>
      <c r="AK12" s="17">
        <v>0.119607075529963</v>
      </c>
      <c r="AL12" s="17">
        <v>0.10444776641173199</v>
      </c>
      <c r="AM12" s="17"/>
      <c r="AN12" s="17">
        <v>6.2560606278653993E-2</v>
      </c>
      <c r="AO12" s="17">
        <v>8.6195251960263106E-2</v>
      </c>
      <c r="AP12" s="17">
        <v>0.136333726737043</v>
      </c>
      <c r="AQ12" s="17"/>
      <c r="AR12" s="17">
        <v>6.2911906995725894E-2</v>
      </c>
      <c r="AS12" s="17">
        <v>8.4599760117643502E-2</v>
      </c>
      <c r="AT12" s="17">
        <v>0.12351191216379501</v>
      </c>
      <c r="AU12" s="17"/>
      <c r="AV12" s="17">
        <v>7.2014057775297902E-2</v>
      </c>
      <c r="AW12" s="17">
        <v>0.114361495488221</v>
      </c>
      <c r="AX12" s="17">
        <v>9.8657555751078096E-2</v>
      </c>
      <c r="AY12" s="17"/>
      <c r="AZ12" s="17">
        <v>9.8711655880840493E-2</v>
      </c>
      <c r="BA12" s="17">
        <v>0.10859919120978299</v>
      </c>
    </row>
    <row r="13" spans="2:53" x14ac:dyDescent="0.35">
      <c r="B13" s="18" t="s">
        <v>326</v>
      </c>
      <c r="C13" s="17">
        <v>0.10998373829166901</v>
      </c>
      <c r="D13" s="17">
        <v>0.12741530502446899</v>
      </c>
      <c r="E13" s="17">
        <v>9.3159919499767804E-2</v>
      </c>
      <c r="F13" s="17"/>
      <c r="G13" s="17">
        <v>3.9328933363480298E-2</v>
      </c>
      <c r="H13" s="17">
        <v>4.5819800676753002E-2</v>
      </c>
      <c r="I13" s="17">
        <v>0.118373291665229</v>
      </c>
      <c r="J13" s="17">
        <v>0.15144877534043899</v>
      </c>
      <c r="K13" s="17">
        <v>0.14959690554977101</v>
      </c>
      <c r="L13" s="17">
        <v>0.117730682296647</v>
      </c>
      <c r="M13" s="17"/>
      <c r="N13" s="17">
        <v>9.9208512064183393E-2</v>
      </c>
      <c r="O13" s="17">
        <v>0.117077283919443</v>
      </c>
      <c r="P13" s="17"/>
      <c r="Q13" s="17">
        <v>8.1738628973839794E-2</v>
      </c>
      <c r="R13" s="17">
        <v>8.5189758929910306E-2</v>
      </c>
      <c r="S13" s="17">
        <v>6.6106900369326996E-2</v>
      </c>
      <c r="T13" s="17">
        <v>0.117527885090141</v>
      </c>
      <c r="U13" s="17">
        <v>0.110289374536091</v>
      </c>
      <c r="V13" s="17">
        <v>0.110451252515145</v>
      </c>
      <c r="W13" s="17">
        <v>0.113320575454149</v>
      </c>
      <c r="X13" s="17">
        <v>0.16890326303457301</v>
      </c>
      <c r="Y13" s="17">
        <v>0.103323250930498</v>
      </c>
      <c r="Z13" s="17">
        <v>0.13797079233720999</v>
      </c>
      <c r="AA13" s="17">
        <v>0.107392187484396</v>
      </c>
      <c r="AB13" s="17">
        <v>0.182001264447294</v>
      </c>
      <c r="AC13" s="17">
        <v>0.15931412851252999</v>
      </c>
      <c r="AD13" s="17">
        <v>8.0051166757384495E-2</v>
      </c>
      <c r="AE13" s="17">
        <v>0.19344405160391001</v>
      </c>
      <c r="AF13" s="17"/>
      <c r="AG13" s="17">
        <v>3.8792206564355503E-2</v>
      </c>
      <c r="AH13" s="17">
        <v>0.26695052046955903</v>
      </c>
      <c r="AI13" s="17">
        <v>2.9902596615236799E-2</v>
      </c>
      <c r="AJ13" s="17">
        <v>3.57278859515478E-2</v>
      </c>
      <c r="AK13" s="17">
        <v>0.10623844901130899</v>
      </c>
      <c r="AL13" s="17">
        <v>0.10103140697775501</v>
      </c>
      <c r="AM13" s="17"/>
      <c r="AN13" s="17">
        <v>4.5272675229493797E-2</v>
      </c>
      <c r="AO13" s="17">
        <v>5.4572907071957201E-2</v>
      </c>
      <c r="AP13" s="17">
        <v>0.19188936130665599</v>
      </c>
      <c r="AQ13" s="17"/>
      <c r="AR13" s="17">
        <v>1.02218838787939E-2</v>
      </c>
      <c r="AS13" s="17">
        <v>5.2188370117290397E-2</v>
      </c>
      <c r="AT13" s="17">
        <v>0.16998070131441001</v>
      </c>
      <c r="AU13" s="17"/>
      <c r="AV13" s="17">
        <v>5.5835217679164599E-2</v>
      </c>
      <c r="AW13" s="17">
        <v>9.0434551232363006E-2</v>
      </c>
      <c r="AX13" s="17">
        <v>0.15621990954761</v>
      </c>
      <c r="AY13" s="17"/>
      <c r="AZ13" s="17">
        <v>9.0324830588914204E-2</v>
      </c>
      <c r="BA13" s="17">
        <v>0.13606858286385101</v>
      </c>
    </row>
    <row r="14" spans="2:53" x14ac:dyDescent="0.35">
      <c r="B14" s="18" t="s">
        <v>130</v>
      </c>
      <c r="C14" s="19">
        <v>6.4889152927460905E-2</v>
      </c>
      <c r="D14" s="19">
        <v>4.6374767473395598E-2</v>
      </c>
      <c r="E14" s="19">
        <v>8.1894535295793894E-2</v>
      </c>
      <c r="F14" s="19"/>
      <c r="G14" s="19">
        <v>8.8199837571705395E-2</v>
      </c>
      <c r="H14" s="19">
        <v>6.32187766362588E-2</v>
      </c>
      <c r="I14" s="19">
        <v>4.8026314394292197E-2</v>
      </c>
      <c r="J14" s="19">
        <v>7.2412679493238694E-2</v>
      </c>
      <c r="K14" s="19">
        <v>8.4503659799599895E-2</v>
      </c>
      <c r="L14" s="19">
        <v>4.9879557492296403E-2</v>
      </c>
      <c r="M14" s="19"/>
      <c r="N14" s="19">
        <v>5.18406890105527E-2</v>
      </c>
      <c r="O14" s="19">
        <v>7.3479216116189697E-2</v>
      </c>
      <c r="P14" s="19"/>
      <c r="Q14" s="19">
        <v>0.116784637709046</v>
      </c>
      <c r="R14" s="19">
        <v>6.3793204445199703E-2</v>
      </c>
      <c r="S14" s="19">
        <v>0.122575843583144</v>
      </c>
      <c r="T14" s="19">
        <v>4.5248423608419498E-2</v>
      </c>
      <c r="U14" s="19">
        <v>6.3458439000738304E-2</v>
      </c>
      <c r="V14" s="19">
        <v>6.1104734837392802E-2</v>
      </c>
      <c r="W14" s="19">
        <v>2.8709979438384398E-2</v>
      </c>
      <c r="X14" s="19">
        <v>4.3003435243206302E-2</v>
      </c>
      <c r="Y14" s="19">
        <v>4.1537270742342501E-2</v>
      </c>
      <c r="Z14" s="19">
        <v>4.0778186043494098E-2</v>
      </c>
      <c r="AA14" s="19">
        <v>2.6459323226198699E-2</v>
      </c>
      <c r="AB14" s="19">
        <v>4.5663729646397401E-2</v>
      </c>
      <c r="AC14" s="19">
        <v>0</v>
      </c>
      <c r="AD14" s="19">
        <v>4.6583594591393197E-2</v>
      </c>
      <c r="AE14" s="19">
        <v>6.6622553801838E-2</v>
      </c>
      <c r="AF14" s="19"/>
      <c r="AG14" s="19">
        <v>1.9750124607628899E-2</v>
      </c>
      <c r="AH14" s="19">
        <v>3.06596195771991E-2</v>
      </c>
      <c r="AI14" s="19">
        <v>1.10756565387445E-2</v>
      </c>
      <c r="AJ14" s="19">
        <v>4.4202860943393603E-2</v>
      </c>
      <c r="AK14" s="19">
        <v>4.4202670892565299E-2</v>
      </c>
      <c r="AL14" s="19">
        <v>9.7120989173904299E-2</v>
      </c>
      <c r="AM14" s="19"/>
      <c r="AN14" s="19">
        <v>3.8933325835783301E-2</v>
      </c>
      <c r="AO14" s="19">
        <v>6.223572889166E-2</v>
      </c>
      <c r="AP14" s="19">
        <v>3.3993774430357497E-2</v>
      </c>
      <c r="AQ14" s="19"/>
      <c r="AR14" s="19">
        <v>1.6255615530051799E-2</v>
      </c>
      <c r="AS14" s="19">
        <v>3.9564571382744197E-2</v>
      </c>
      <c r="AT14" s="19">
        <v>5.6306881597591701E-2</v>
      </c>
      <c r="AU14" s="19"/>
      <c r="AV14" s="19">
        <v>6.9000180016535002E-3</v>
      </c>
      <c r="AW14" s="19">
        <v>3.99488373769167E-2</v>
      </c>
      <c r="AX14" s="19">
        <v>6.28514233375711E-2</v>
      </c>
      <c r="AY14" s="19"/>
      <c r="AZ14" s="19">
        <v>3.6510276976397901E-2</v>
      </c>
      <c r="BA14" s="19">
        <v>0.10254427494693</v>
      </c>
    </row>
    <row r="15" spans="2:53" x14ac:dyDescent="0.35">
      <c r="B15" s="16"/>
    </row>
    <row r="16" spans="2:53" x14ac:dyDescent="0.35">
      <c r="B16" t="s">
        <v>87</v>
      </c>
    </row>
    <row r="17" spans="2:2" x14ac:dyDescent="0.35">
      <c r="B17" t="s">
        <v>88</v>
      </c>
    </row>
    <row r="19" spans="2:2" x14ac:dyDescent="0.35">
      <c r="B19" s="8" t="str">
        <f>HYPERLINK("#'Contents'!A1", "Return to Contents")</f>
        <v>Return to Contents</v>
      </c>
    </row>
  </sheetData>
  <mergeCells count="10">
    <mergeCell ref="AN5:AP5"/>
    <mergeCell ref="AR5:AT5"/>
    <mergeCell ref="AV5:AX5"/>
    <mergeCell ref="AZ5:BA5"/>
    <mergeCell ref="D2:AT2"/>
    <mergeCell ref="D5:E5"/>
    <mergeCell ref="G5:L5"/>
    <mergeCell ref="N5:O5"/>
    <mergeCell ref="Q5:AE5"/>
    <mergeCell ref="AG5:AL5"/>
  </mergeCells>
  <pageMargins left="0.7" right="0.7" top="0.75" bottom="0.75" header="0.3" footer="0.3"/>
  <pageSetup paperSize="9" orientation="portrait" horizontalDpi="300" verticalDpi="300"/>
  <drawing r:id="rId1"/>
</worksheet>
</file>

<file path=xl/worksheets/sheet7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E00-000000000000}">
  <dimension ref="B2:BA19"/>
  <sheetViews>
    <sheetView showGridLines="0" workbookViewId="0">
      <pane xSplit="2" topLeftCell="C1" activePane="topRight" state="frozen"/>
      <selection activeCell="B19" sqref="B19"/>
      <selection pane="topRight" activeCell="AE14" sqref="AE14"/>
    </sheetView>
  </sheetViews>
  <sheetFormatPr defaultColWidth="11.54296875" defaultRowHeight="14.5" x14ac:dyDescent="0.35"/>
  <cols>
    <col min="2" max="2" width="25.6328125" customWidth="1"/>
    <col min="3" max="5" width="10.6328125" customWidth="1"/>
    <col min="6" max="6" width="2.1796875" customWidth="1"/>
    <col min="7" max="12" width="10.6328125" customWidth="1"/>
    <col min="13" max="13" width="2.1796875" customWidth="1"/>
    <col min="14" max="15" width="10.6328125" customWidth="1"/>
    <col min="16" max="16" width="2.1796875" customWidth="1"/>
    <col min="17" max="31" width="10.6328125" customWidth="1"/>
    <col min="32" max="32" width="2.1796875" customWidth="1"/>
    <col min="33" max="38" width="10.6328125" customWidth="1"/>
    <col min="39" max="39" width="2.1796875" customWidth="1"/>
    <col min="40" max="42" width="10.6328125" customWidth="1"/>
    <col min="43" max="43" width="2.1796875" customWidth="1"/>
    <col min="44" max="46" width="10.6328125" customWidth="1"/>
    <col min="47" max="47" width="2.1796875" customWidth="1"/>
    <col min="48" max="50" width="10.6328125" customWidth="1"/>
    <col min="51" max="51" width="2.1796875" customWidth="1"/>
    <col min="52" max="53" width="10.6328125" customWidth="1"/>
    <col min="54" max="54" width="2.1796875" customWidth="1"/>
  </cols>
  <sheetData>
    <row r="2" spans="2:53" ht="40" customHeight="1" x14ac:dyDescent="0.35">
      <c r="D2" s="28" t="s">
        <v>328</v>
      </c>
      <c r="E2" s="24"/>
      <c r="F2" s="24"/>
      <c r="G2" s="24"/>
      <c r="H2" s="24"/>
      <c r="I2" s="24"/>
      <c r="J2" s="24"/>
      <c r="K2" s="24"/>
      <c r="L2" s="24"/>
      <c r="M2" s="24"/>
      <c r="N2" s="24"/>
      <c r="O2" s="24"/>
      <c r="P2" s="24"/>
      <c r="Q2" s="24"/>
      <c r="R2" s="24"/>
      <c r="S2" s="24"/>
      <c r="T2" s="24"/>
      <c r="U2" s="24"/>
      <c r="V2" s="24"/>
      <c r="W2" s="24"/>
      <c r="X2" s="24"/>
      <c r="Y2" s="24"/>
      <c r="Z2" s="24"/>
      <c r="AA2" s="24"/>
      <c r="AB2" s="24"/>
      <c r="AC2" s="24"/>
      <c r="AD2" s="24"/>
      <c r="AE2" s="24"/>
      <c r="AF2" s="24"/>
      <c r="AG2" s="24"/>
      <c r="AH2" s="24"/>
      <c r="AI2" s="24"/>
      <c r="AJ2" s="24"/>
      <c r="AK2" s="24"/>
      <c r="AL2" s="24"/>
      <c r="AM2" s="24"/>
      <c r="AN2" s="24"/>
      <c r="AO2" s="24"/>
      <c r="AP2" s="24"/>
      <c r="AQ2" s="24"/>
      <c r="AR2" s="24"/>
      <c r="AS2" s="24"/>
      <c r="AT2" s="24"/>
    </row>
    <row r="5" spans="2:53" ht="30" customHeight="1" x14ac:dyDescent="0.35">
      <c r="B5" s="15"/>
      <c r="C5" s="15"/>
      <c r="D5" s="27" t="s">
        <v>56</v>
      </c>
      <c r="E5" s="27"/>
      <c r="F5" s="15"/>
      <c r="G5" s="27" t="s">
        <v>57</v>
      </c>
      <c r="H5" s="27"/>
      <c r="I5" s="27"/>
      <c r="J5" s="27"/>
      <c r="K5" s="27"/>
      <c r="L5" s="27"/>
      <c r="M5" s="15"/>
      <c r="N5" s="27" t="s">
        <v>58</v>
      </c>
      <c r="O5" s="27"/>
      <c r="P5" s="15"/>
      <c r="Q5" s="27" t="s">
        <v>59</v>
      </c>
      <c r="R5" s="27"/>
      <c r="S5" s="27"/>
      <c r="T5" s="27"/>
      <c r="U5" s="27"/>
      <c r="V5" s="27"/>
      <c r="W5" s="27"/>
      <c r="X5" s="27"/>
      <c r="Y5" s="27"/>
      <c r="Z5" s="27"/>
      <c r="AA5" s="27"/>
      <c r="AB5" s="27"/>
      <c r="AC5" s="27"/>
      <c r="AD5" s="27"/>
      <c r="AE5" s="27"/>
      <c r="AF5" s="15"/>
      <c r="AG5" s="27" t="s">
        <v>60</v>
      </c>
      <c r="AH5" s="27"/>
      <c r="AI5" s="27"/>
      <c r="AJ5" s="27"/>
      <c r="AK5" s="27"/>
      <c r="AL5" s="27"/>
      <c r="AM5" s="15"/>
      <c r="AN5" s="27" t="s">
        <v>61</v>
      </c>
      <c r="AO5" s="27"/>
      <c r="AP5" s="27"/>
      <c r="AQ5" s="15"/>
      <c r="AR5" s="27" t="s">
        <v>62</v>
      </c>
      <c r="AS5" s="27"/>
      <c r="AT5" s="27"/>
      <c r="AU5" s="15"/>
      <c r="AV5" s="27" t="s">
        <v>63</v>
      </c>
      <c r="AW5" s="27"/>
      <c r="AX5" s="27"/>
      <c r="AY5" s="15"/>
      <c r="AZ5" s="27" t="s">
        <v>64</v>
      </c>
      <c r="BA5" s="27"/>
    </row>
    <row r="6" spans="2:53" ht="33" customHeight="1" x14ac:dyDescent="0.35">
      <c r="B6" t="s">
        <v>13</v>
      </c>
      <c r="C6" s="9" t="s">
        <v>14</v>
      </c>
      <c r="D6" s="12" t="s">
        <v>15</v>
      </c>
      <c r="E6" s="12" t="s">
        <v>16</v>
      </c>
      <c r="G6" s="12" t="s">
        <v>19</v>
      </c>
      <c r="H6" s="12" t="s">
        <v>20</v>
      </c>
      <c r="I6" s="12" t="s">
        <v>21</v>
      </c>
      <c r="J6" s="12" t="s">
        <v>22</v>
      </c>
      <c r="K6" s="12" t="s">
        <v>23</v>
      </c>
      <c r="L6" s="12" t="s">
        <v>24</v>
      </c>
      <c r="N6" s="12" t="s">
        <v>25</v>
      </c>
      <c r="O6" s="12" t="s">
        <v>26</v>
      </c>
      <c r="Q6" s="12" t="s">
        <v>27</v>
      </c>
      <c r="R6" s="12" t="s">
        <v>28</v>
      </c>
      <c r="S6" s="12" t="s">
        <v>29</v>
      </c>
      <c r="T6" s="12" t="s">
        <v>30</v>
      </c>
      <c r="U6" s="12" t="s">
        <v>31</v>
      </c>
      <c r="V6" s="12" t="s">
        <v>32</v>
      </c>
      <c r="W6" s="12" t="s">
        <v>33</v>
      </c>
      <c r="X6" s="12" t="s">
        <v>34</v>
      </c>
      <c r="Y6" s="12" t="s">
        <v>35</v>
      </c>
      <c r="Z6" s="12" t="s">
        <v>36</v>
      </c>
      <c r="AA6" s="12" t="s">
        <v>37</v>
      </c>
      <c r="AB6" s="12" t="s">
        <v>38</v>
      </c>
      <c r="AC6" s="12" t="s">
        <v>39</v>
      </c>
      <c r="AD6" s="12" t="s">
        <v>40</v>
      </c>
      <c r="AE6" s="12" t="s">
        <v>41</v>
      </c>
      <c r="AG6" s="12" t="s">
        <v>42</v>
      </c>
      <c r="AH6" s="12" t="s">
        <v>43</v>
      </c>
      <c r="AI6" s="12" t="s">
        <v>44</v>
      </c>
      <c r="AJ6" s="12" t="s">
        <v>45</v>
      </c>
      <c r="AK6" s="12" t="s">
        <v>46</v>
      </c>
      <c r="AL6" s="12" t="s">
        <v>47</v>
      </c>
      <c r="AN6" s="12" t="s">
        <v>48</v>
      </c>
      <c r="AO6" s="12" t="s">
        <v>49</v>
      </c>
      <c r="AP6" s="12" t="s">
        <v>50</v>
      </c>
      <c r="AR6" s="12" t="s">
        <v>51</v>
      </c>
      <c r="AS6" s="12" t="s">
        <v>52</v>
      </c>
      <c r="AT6" s="12" t="s">
        <v>53</v>
      </c>
      <c r="AV6" s="12" t="s">
        <v>51</v>
      </c>
      <c r="AW6" s="12" t="s">
        <v>52</v>
      </c>
      <c r="AX6" s="12" t="s">
        <v>53</v>
      </c>
      <c r="AZ6" s="12" t="s">
        <v>54</v>
      </c>
      <c r="BA6" s="12" t="s">
        <v>55</v>
      </c>
    </row>
    <row r="7" spans="2:53" ht="30" customHeight="1" x14ac:dyDescent="0.35">
      <c r="B7" s="10" t="s">
        <v>17</v>
      </c>
      <c r="C7" s="10">
        <v>2053</v>
      </c>
      <c r="D7" s="10">
        <v>938</v>
      </c>
      <c r="E7" s="10">
        <v>1112</v>
      </c>
      <c r="F7" s="10"/>
      <c r="G7" s="10">
        <v>192</v>
      </c>
      <c r="H7" s="10">
        <v>236</v>
      </c>
      <c r="I7" s="10">
        <v>325</v>
      </c>
      <c r="J7" s="10">
        <v>380</v>
      </c>
      <c r="K7" s="10">
        <v>348</v>
      </c>
      <c r="L7" s="10">
        <v>572</v>
      </c>
      <c r="M7" s="10"/>
      <c r="N7" s="10">
        <v>1161</v>
      </c>
      <c r="O7" s="10">
        <v>892</v>
      </c>
      <c r="P7" s="10"/>
      <c r="Q7" s="10">
        <v>175</v>
      </c>
      <c r="R7" s="10">
        <v>152</v>
      </c>
      <c r="S7" s="10">
        <v>180</v>
      </c>
      <c r="T7" s="10">
        <v>273</v>
      </c>
      <c r="U7" s="10">
        <v>217</v>
      </c>
      <c r="V7" s="10">
        <v>227</v>
      </c>
      <c r="W7" s="10">
        <v>175</v>
      </c>
      <c r="X7" s="10">
        <v>143</v>
      </c>
      <c r="Y7" s="10">
        <v>108</v>
      </c>
      <c r="Z7" s="10">
        <v>153</v>
      </c>
      <c r="AA7" s="10">
        <v>79</v>
      </c>
      <c r="AB7" s="10">
        <v>54</v>
      </c>
      <c r="AC7" s="10">
        <v>25</v>
      </c>
      <c r="AD7" s="10">
        <v>17</v>
      </c>
      <c r="AE7" s="10">
        <v>34</v>
      </c>
      <c r="AF7" s="10"/>
      <c r="AG7" s="10">
        <v>204</v>
      </c>
      <c r="AH7" s="10">
        <v>344</v>
      </c>
      <c r="AI7" s="10">
        <v>158</v>
      </c>
      <c r="AJ7" s="10">
        <v>186</v>
      </c>
      <c r="AK7" s="10">
        <v>197</v>
      </c>
      <c r="AL7" s="10">
        <v>511</v>
      </c>
      <c r="AM7" s="10"/>
      <c r="AN7" s="10">
        <v>571</v>
      </c>
      <c r="AO7" s="10">
        <v>447</v>
      </c>
      <c r="AP7" s="10">
        <v>778</v>
      </c>
      <c r="AQ7" s="10"/>
      <c r="AR7" s="10">
        <v>150</v>
      </c>
      <c r="AS7" s="10">
        <v>698</v>
      </c>
      <c r="AT7" s="10">
        <v>1093</v>
      </c>
      <c r="AU7" s="10"/>
      <c r="AV7" s="10">
        <v>166</v>
      </c>
      <c r="AW7" s="10">
        <v>999</v>
      </c>
      <c r="AX7" s="10">
        <v>770</v>
      </c>
      <c r="AY7" s="10"/>
      <c r="AZ7" s="10">
        <v>1177</v>
      </c>
      <c r="BA7" s="10">
        <v>876</v>
      </c>
    </row>
    <row r="8" spans="2:53" ht="30" customHeight="1" x14ac:dyDescent="0.35">
      <c r="B8" s="11" t="s">
        <v>18</v>
      </c>
      <c r="C8" s="11">
        <v>2053</v>
      </c>
      <c r="D8" s="11">
        <v>974</v>
      </c>
      <c r="E8" s="11">
        <v>1075</v>
      </c>
      <c r="F8" s="11"/>
      <c r="G8" s="11">
        <v>212</v>
      </c>
      <c r="H8" s="11">
        <v>302</v>
      </c>
      <c r="I8" s="11">
        <v>326</v>
      </c>
      <c r="J8" s="11">
        <v>348</v>
      </c>
      <c r="K8" s="11">
        <v>329</v>
      </c>
      <c r="L8" s="11">
        <v>535</v>
      </c>
      <c r="M8" s="11"/>
      <c r="N8" s="11">
        <v>815</v>
      </c>
      <c r="O8" s="11">
        <v>1238</v>
      </c>
      <c r="P8" s="11"/>
      <c r="Q8" s="11">
        <v>198</v>
      </c>
      <c r="R8" s="11">
        <v>168</v>
      </c>
      <c r="S8" s="11">
        <v>195</v>
      </c>
      <c r="T8" s="11">
        <v>305</v>
      </c>
      <c r="U8" s="11">
        <v>213</v>
      </c>
      <c r="V8" s="11">
        <v>216</v>
      </c>
      <c r="W8" s="11">
        <v>164</v>
      </c>
      <c r="X8" s="11">
        <v>141</v>
      </c>
      <c r="Y8" s="11">
        <v>99</v>
      </c>
      <c r="Z8" s="11">
        <v>138</v>
      </c>
      <c r="AA8" s="11">
        <v>69</v>
      </c>
      <c r="AB8" s="11">
        <v>45</v>
      </c>
      <c r="AC8" s="11">
        <v>22</v>
      </c>
      <c r="AD8" s="11">
        <v>15</v>
      </c>
      <c r="AE8" s="11">
        <v>27</v>
      </c>
      <c r="AF8" s="11"/>
      <c r="AG8" s="11">
        <v>192</v>
      </c>
      <c r="AH8" s="11">
        <v>330</v>
      </c>
      <c r="AI8" s="11">
        <v>179</v>
      </c>
      <c r="AJ8" s="11">
        <v>173</v>
      </c>
      <c r="AK8" s="11">
        <v>196</v>
      </c>
      <c r="AL8" s="11">
        <v>533</v>
      </c>
      <c r="AM8" s="11"/>
      <c r="AN8" s="11">
        <v>569</v>
      </c>
      <c r="AO8" s="11">
        <v>467</v>
      </c>
      <c r="AP8" s="11">
        <v>751</v>
      </c>
      <c r="AQ8" s="11"/>
      <c r="AR8" s="11">
        <v>162</v>
      </c>
      <c r="AS8" s="11">
        <v>689</v>
      </c>
      <c r="AT8" s="11">
        <v>1078</v>
      </c>
      <c r="AU8" s="11"/>
      <c r="AV8" s="11">
        <v>182</v>
      </c>
      <c r="AW8" s="11">
        <v>976</v>
      </c>
      <c r="AX8" s="11">
        <v>765</v>
      </c>
      <c r="AY8" s="11"/>
      <c r="AZ8" s="11">
        <v>1171</v>
      </c>
      <c r="BA8" s="11">
        <v>882</v>
      </c>
    </row>
    <row r="9" spans="2:53" x14ac:dyDescent="0.35">
      <c r="B9" s="18" t="s">
        <v>322</v>
      </c>
      <c r="C9" s="17">
        <v>0.236793342316719</v>
      </c>
      <c r="D9" s="17">
        <v>0.242471750033498</v>
      </c>
      <c r="E9" s="17">
        <v>0.23034450530018999</v>
      </c>
      <c r="F9" s="17"/>
      <c r="G9" s="17">
        <v>0.20300845463480599</v>
      </c>
      <c r="H9" s="17">
        <v>0.20828409762758901</v>
      </c>
      <c r="I9" s="17">
        <v>0.23796903095152799</v>
      </c>
      <c r="J9" s="17">
        <v>0.219752694678159</v>
      </c>
      <c r="K9" s="17">
        <v>0.222485348377022</v>
      </c>
      <c r="L9" s="17">
        <v>0.28546421979395797</v>
      </c>
      <c r="M9" s="17"/>
      <c r="N9" s="17">
        <v>0.26789209939782099</v>
      </c>
      <c r="O9" s="17">
        <v>0.21632041231371399</v>
      </c>
      <c r="P9" s="17"/>
      <c r="Q9" s="17">
        <v>0.22377422214367099</v>
      </c>
      <c r="R9" s="17">
        <v>0.20753411220472501</v>
      </c>
      <c r="S9" s="17">
        <v>0.23227073033519899</v>
      </c>
      <c r="T9" s="17">
        <v>0.23530779714715799</v>
      </c>
      <c r="U9" s="17">
        <v>0.24080472652471899</v>
      </c>
      <c r="V9" s="17">
        <v>0.25896972870127</v>
      </c>
      <c r="W9" s="17">
        <v>0.26104119715199697</v>
      </c>
      <c r="X9" s="17">
        <v>0.246203134567621</v>
      </c>
      <c r="Y9" s="17">
        <v>0.303791011307536</v>
      </c>
      <c r="Z9" s="17">
        <v>0.253854976259482</v>
      </c>
      <c r="AA9" s="17">
        <v>0.16319602705793099</v>
      </c>
      <c r="AB9" s="17">
        <v>0.157640485747398</v>
      </c>
      <c r="AC9" s="17">
        <v>0.26258091774218401</v>
      </c>
      <c r="AD9" s="17">
        <v>0.398090525394386</v>
      </c>
      <c r="AE9" s="17">
        <v>0.31800714366541899</v>
      </c>
      <c r="AF9" s="17"/>
      <c r="AG9" s="17">
        <v>0.33010159500937197</v>
      </c>
      <c r="AH9" s="17">
        <v>0.121829838055743</v>
      </c>
      <c r="AI9" s="17">
        <v>0.378782848847877</v>
      </c>
      <c r="AJ9" s="17">
        <v>0.35365441344369702</v>
      </c>
      <c r="AK9" s="17">
        <v>0.24637274329175199</v>
      </c>
      <c r="AL9" s="17">
        <v>0.19333832542226001</v>
      </c>
      <c r="AM9" s="17"/>
      <c r="AN9" s="17">
        <v>0.35005629307408298</v>
      </c>
      <c r="AO9" s="17">
        <v>0.227678512981909</v>
      </c>
      <c r="AP9" s="17">
        <v>0.17537526914243301</v>
      </c>
      <c r="AQ9" s="17"/>
      <c r="AR9" s="17">
        <v>0.31939605851643099</v>
      </c>
      <c r="AS9" s="17">
        <v>0.27385398361581698</v>
      </c>
      <c r="AT9" s="17">
        <v>0.21134196941591701</v>
      </c>
      <c r="AU9" s="17"/>
      <c r="AV9" s="17">
        <v>0.36834263345587998</v>
      </c>
      <c r="AW9" s="17">
        <v>0.245796909452413</v>
      </c>
      <c r="AX9" s="17">
        <v>0.21060421341795199</v>
      </c>
      <c r="AY9" s="17"/>
      <c r="AZ9" s="17">
        <v>0.29589378320802301</v>
      </c>
      <c r="BA9" s="17">
        <v>0.15837465099842901</v>
      </c>
    </row>
    <row r="10" spans="2:53" x14ac:dyDescent="0.35">
      <c r="B10" s="18" t="s">
        <v>323</v>
      </c>
      <c r="C10" s="17">
        <v>0.35040799712783199</v>
      </c>
      <c r="D10" s="17">
        <v>0.34292817705835699</v>
      </c>
      <c r="E10" s="17">
        <v>0.35843747024507</v>
      </c>
      <c r="F10" s="17"/>
      <c r="G10" s="17">
        <v>0.34594315598262498</v>
      </c>
      <c r="H10" s="17">
        <v>0.30385878327621302</v>
      </c>
      <c r="I10" s="17">
        <v>0.36247803817213498</v>
      </c>
      <c r="J10" s="17">
        <v>0.32110530293708001</v>
      </c>
      <c r="K10" s="17">
        <v>0.351734286710289</v>
      </c>
      <c r="L10" s="17">
        <v>0.389377198234374</v>
      </c>
      <c r="M10" s="17"/>
      <c r="N10" s="17">
        <v>0.34692058445683499</v>
      </c>
      <c r="O10" s="17">
        <v>0.35270383021591101</v>
      </c>
      <c r="P10" s="17"/>
      <c r="Q10" s="17">
        <v>0.29067394781467099</v>
      </c>
      <c r="R10" s="17">
        <v>0.34173022066161401</v>
      </c>
      <c r="S10" s="17">
        <v>0.31313721369927899</v>
      </c>
      <c r="T10" s="17">
        <v>0.36146598213811398</v>
      </c>
      <c r="U10" s="17">
        <v>0.38421679459199398</v>
      </c>
      <c r="V10" s="17">
        <v>0.32634109801060002</v>
      </c>
      <c r="W10" s="17">
        <v>0.34850145525109999</v>
      </c>
      <c r="X10" s="17">
        <v>0.33673444221798399</v>
      </c>
      <c r="Y10" s="17">
        <v>0.44847961308930701</v>
      </c>
      <c r="Z10" s="17">
        <v>0.32693075331228799</v>
      </c>
      <c r="AA10" s="17">
        <v>0.47485029525663403</v>
      </c>
      <c r="AB10" s="17">
        <v>0.36239577501495102</v>
      </c>
      <c r="AC10" s="17">
        <v>0.47637379165384902</v>
      </c>
      <c r="AD10" s="17">
        <v>0.315653402332493</v>
      </c>
      <c r="AE10" s="17">
        <v>0.22250147142791299</v>
      </c>
      <c r="AF10" s="17"/>
      <c r="AG10" s="17">
        <v>0.42808595903690499</v>
      </c>
      <c r="AH10" s="17">
        <v>0.34058732299099698</v>
      </c>
      <c r="AI10" s="17">
        <v>0.33816472765661099</v>
      </c>
      <c r="AJ10" s="17">
        <v>0.35599378233786</v>
      </c>
      <c r="AK10" s="17">
        <v>0.38913092388418202</v>
      </c>
      <c r="AL10" s="17">
        <v>0.32952474870114901</v>
      </c>
      <c r="AM10" s="17"/>
      <c r="AN10" s="17">
        <v>0.36754959691945099</v>
      </c>
      <c r="AO10" s="17">
        <v>0.360285941891057</v>
      </c>
      <c r="AP10" s="17">
        <v>0.36673016318985202</v>
      </c>
      <c r="AQ10" s="17"/>
      <c r="AR10" s="17">
        <v>0.34313007718864402</v>
      </c>
      <c r="AS10" s="17">
        <v>0.390641716152964</v>
      </c>
      <c r="AT10" s="17">
        <v>0.34355506634967098</v>
      </c>
      <c r="AU10" s="17"/>
      <c r="AV10" s="17">
        <v>0.35742888877579998</v>
      </c>
      <c r="AW10" s="17">
        <v>0.40286292903785198</v>
      </c>
      <c r="AX10" s="17">
        <v>0.31274481924159497</v>
      </c>
      <c r="AY10" s="17"/>
      <c r="AZ10" s="17">
        <v>0.35714232144380598</v>
      </c>
      <c r="BA10" s="17">
        <v>0.34147241404575501</v>
      </c>
    </row>
    <row r="11" spans="2:53" x14ac:dyDescent="0.35">
      <c r="B11" s="18" t="s">
        <v>324</v>
      </c>
      <c r="C11" s="17">
        <v>0.208133302146254</v>
      </c>
      <c r="D11" s="17">
        <v>0.21362310182512201</v>
      </c>
      <c r="E11" s="17">
        <v>0.20390401860490801</v>
      </c>
      <c r="F11" s="17"/>
      <c r="G11" s="17">
        <v>0.208746761497213</v>
      </c>
      <c r="H11" s="17">
        <v>0.24140644383285501</v>
      </c>
      <c r="I11" s="17">
        <v>0.198295463713721</v>
      </c>
      <c r="J11" s="17">
        <v>0.209727403222048</v>
      </c>
      <c r="K11" s="17">
        <v>0.19701790588745799</v>
      </c>
      <c r="L11" s="17">
        <v>0.20089196647307</v>
      </c>
      <c r="M11" s="17"/>
      <c r="N11" s="17">
        <v>0.21269167351608201</v>
      </c>
      <c r="O11" s="17">
        <v>0.20513243565699901</v>
      </c>
      <c r="P11" s="17"/>
      <c r="Q11" s="17">
        <v>0.234477447914019</v>
      </c>
      <c r="R11" s="17">
        <v>0.27024506325443898</v>
      </c>
      <c r="S11" s="17">
        <v>0.183116775581154</v>
      </c>
      <c r="T11" s="17">
        <v>0.21994234925808601</v>
      </c>
      <c r="U11" s="17">
        <v>0.175785689437779</v>
      </c>
      <c r="V11" s="17">
        <v>0.212989564574806</v>
      </c>
      <c r="W11" s="17">
        <v>0.18233586138491201</v>
      </c>
      <c r="X11" s="17">
        <v>0.21196455881392001</v>
      </c>
      <c r="Y11" s="17">
        <v>0.13243557066196299</v>
      </c>
      <c r="Z11" s="17">
        <v>0.22078576569691299</v>
      </c>
      <c r="AA11" s="17">
        <v>0.18120713253863999</v>
      </c>
      <c r="AB11" s="17">
        <v>0.29112920267228598</v>
      </c>
      <c r="AC11" s="17">
        <v>9.3576764491789102E-2</v>
      </c>
      <c r="AD11" s="17">
        <v>3.8725688747707099E-2</v>
      </c>
      <c r="AE11" s="17">
        <v>0.27360888824489099</v>
      </c>
      <c r="AF11" s="17"/>
      <c r="AG11" s="17">
        <v>0.13805286757666399</v>
      </c>
      <c r="AH11" s="17">
        <v>0.246340961524837</v>
      </c>
      <c r="AI11" s="17">
        <v>0.14900469554306001</v>
      </c>
      <c r="AJ11" s="17">
        <v>0.18349653995873999</v>
      </c>
      <c r="AK11" s="17">
        <v>0.184547580572609</v>
      </c>
      <c r="AL11" s="17">
        <v>0.23584855475967201</v>
      </c>
      <c r="AM11" s="17"/>
      <c r="AN11" s="17">
        <v>0.160385275781839</v>
      </c>
      <c r="AO11" s="17">
        <v>0.25620427102260002</v>
      </c>
      <c r="AP11" s="17">
        <v>0.20455624200585601</v>
      </c>
      <c r="AQ11" s="17"/>
      <c r="AR11" s="17">
        <v>0.14791676544573201</v>
      </c>
      <c r="AS11" s="17">
        <v>0.20108992125818501</v>
      </c>
      <c r="AT11" s="17">
        <v>0.21687648374664101</v>
      </c>
      <c r="AU11" s="17"/>
      <c r="AV11" s="17">
        <v>0.16839724657468599</v>
      </c>
      <c r="AW11" s="17">
        <v>0.19638407482741899</v>
      </c>
      <c r="AX11" s="17">
        <v>0.227628907857504</v>
      </c>
      <c r="AY11" s="17"/>
      <c r="AZ11" s="17">
        <v>0.18537857486860099</v>
      </c>
      <c r="BA11" s="17">
        <v>0.23832590151619801</v>
      </c>
    </row>
    <row r="12" spans="2:53" x14ac:dyDescent="0.35">
      <c r="B12" s="18" t="s">
        <v>325</v>
      </c>
      <c r="C12" s="17">
        <v>8.5703106645716107E-2</v>
      </c>
      <c r="D12" s="17">
        <v>9.78275596505324E-2</v>
      </c>
      <c r="E12" s="17">
        <v>7.5025272495896494E-2</v>
      </c>
      <c r="F12" s="17"/>
      <c r="G12" s="17">
        <v>0.109236332612895</v>
      </c>
      <c r="H12" s="17">
        <v>0.13343374064782501</v>
      </c>
      <c r="I12" s="17">
        <v>8.5951027715935394E-2</v>
      </c>
      <c r="J12" s="17">
        <v>0.107130356275805</v>
      </c>
      <c r="K12" s="17">
        <v>7.62090000357417E-2</v>
      </c>
      <c r="L12" s="17">
        <v>4.1172750387839803E-2</v>
      </c>
      <c r="M12" s="17"/>
      <c r="N12" s="17">
        <v>8.0250016089040505E-2</v>
      </c>
      <c r="O12" s="17">
        <v>8.9292984561921002E-2</v>
      </c>
      <c r="P12" s="17"/>
      <c r="Q12" s="17">
        <v>9.3774266774334605E-2</v>
      </c>
      <c r="R12" s="17">
        <v>6.4620906566051503E-2</v>
      </c>
      <c r="S12" s="17">
        <v>0.100529275693913</v>
      </c>
      <c r="T12" s="17">
        <v>7.6345727675721897E-2</v>
      </c>
      <c r="U12" s="17">
        <v>9.0524818482476094E-2</v>
      </c>
      <c r="V12" s="17">
        <v>9.0579324620314899E-2</v>
      </c>
      <c r="W12" s="17">
        <v>0.131254301115414</v>
      </c>
      <c r="X12" s="17">
        <v>0.11008071650852</v>
      </c>
      <c r="Y12" s="17">
        <v>9.2976512138898404E-3</v>
      </c>
      <c r="Z12" s="17">
        <v>7.3623216672684094E-2</v>
      </c>
      <c r="AA12" s="17">
        <v>9.2206297129824005E-2</v>
      </c>
      <c r="AB12" s="17">
        <v>7.6312458995998297E-2</v>
      </c>
      <c r="AC12" s="17">
        <v>0.12607278452285101</v>
      </c>
      <c r="AD12" s="17">
        <v>5.5663559802695398E-2</v>
      </c>
      <c r="AE12" s="17">
        <v>4.2991985858125498E-2</v>
      </c>
      <c r="AF12" s="17"/>
      <c r="AG12" s="17">
        <v>4.5260020338086203E-2</v>
      </c>
      <c r="AH12" s="17">
        <v>0.123506752804224</v>
      </c>
      <c r="AI12" s="17">
        <v>9.3805898416087594E-2</v>
      </c>
      <c r="AJ12" s="17">
        <v>5.5349152699545101E-2</v>
      </c>
      <c r="AK12" s="17">
        <v>0.12291935615742999</v>
      </c>
      <c r="AL12" s="17">
        <v>7.7658066375873899E-2</v>
      </c>
      <c r="AM12" s="17"/>
      <c r="AN12" s="17">
        <v>6.23360943975763E-2</v>
      </c>
      <c r="AO12" s="17">
        <v>6.6498896382026093E-2</v>
      </c>
      <c r="AP12" s="17">
        <v>0.12236850399098299</v>
      </c>
      <c r="AQ12" s="17"/>
      <c r="AR12" s="17">
        <v>0.15869479843580001</v>
      </c>
      <c r="AS12" s="17">
        <v>7.5294187090545694E-2</v>
      </c>
      <c r="AT12" s="17">
        <v>8.6107556449981804E-2</v>
      </c>
      <c r="AU12" s="17"/>
      <c r="AV12" s="17">
        <v>6.2053180515802997E-2</v>
      </c>
      <c r="AW12" s="17">
        <v>8.5985438940832701E-2</v>
      </c>
      <c r="AX12" s="17">
        <v>9.4252450845531993E-2</v>
      </c>
      <c r="AY12" s="17"/>
      <c r="AZ12" s="17">
        <v>9.0859799256612903E-2</v>
      </c>
      <c r="BA12" s="17">
        <v>7.8860838128279001E-2</v>
      </c>
    </row>
    <row r="13" spans="2:53" x14ac:dyDescent="0.35">
      <c r="B13" s="18" t="s">
        <v>326</v>
      </c>
      <c r="C13" s="17">
        <v>6.6055597537475197E-2</v>
      </c>
      <c r="D13" s="17">
        <v>6.9036559847865803E-2</v>
      </c>
      <c r="E13" s="17">
        <v>6.2166403792443703E-2</v>
      </c>
      <c r="F13" s="17"/>
      <c r="G13" s="17">
        <v>5.1255350826307201E-2</v>
      </c>
      <c r="H13" s="17">
        <v>4.8835767526826501E-2</v>
      </c>
      <c r="I13" s="17">
        <v>8.3616483764122396E-2</v>
      </c>
      <c r="J13" s="17">
        <v>8.5820589190268096E-2</v>
      </c>
      <c r="K13" s="17">
        <v>8.8306763141669395E-2</v>
      </c>
      <c r="L13" s="17">
        <v>4.4398084915618002E-2</v>
      </c>
      <c r="M13" s="17"/>
      <c r="N13" s="17">
        <v>5.1831595026678799E-2</v>
      </c>
      <c r="O13" s="17">
        <v>7.5419541151255598E-2</v>
      </c>
      <c r="P13" s="17"/>
      <c r="Q13" s="17">
        <v>5.0406020718609501E-2</v>
      </c>
      <c r="R13" s="17">
        <v>5.2547306862063603E-2</v>
      </c>
      <c r="S13" s="17">
        <v>7.7851122644003207E-2</v>
      </c>
      <c r="T13" s="17">
        <v>7.3637041447491794E-2</v>
      </c>
      <c r="U13" s="17">
        <v>5.8896825110112898E-2</v>
      </c>
      <c r="V13" s="17">
        <v>5.4282920880749597E-2</v>
      </c>
      <c r="W13" s="17">
        <v>4.8196424399513903E-2</v>
      </c>
      <c r="X13" s="17">
        <v>7.5532391755290806E-2</v>
      </c>
      <c r="Y13" s="17">
        <v>8.4898340813675699E-2</v>
      </c>
      <c r="Z13" s="17">
        <v>0.102188999146148</v>
      </c>
      <c r="AA13" s="17">
        <v>7.8730619382721606E-2</v>
      </c>
      <c r="AB13" s="17">
        <v>8.0677923747125305E-2</v>
      </c>
      <c r="AC13" s="17">
        <v>4.1395741589326199E-2</v>
      </c>
      <c r="AD13" s="17">
        <v>4.1325478009677397E-2</v>
      </c>
      <c r="AE13" s="17">
        <v>7.4393362959857406E-2</v>
      </c>
      <c r="AF13" s="17"/>
      <c r="AG13" s="17">
        <v>3.6017950610042503E-2</v>
      </c>
      <c r="AH13" s="17">
        <v>0.141695807204685</v>
      </c>
      <c r="AI13" s="17">
        <v>2.9166172997619502E-2</v>
      </c>
      <c r="AJ13" s="17">
        <v>1.39206470511476E-2</v>
      </c>
      <c r="AK13" s="17">
        <v>2.70750764265206E-2</v>
      </c>
      <c r="AL13" s="17">
        <v>8.1314526198422707E-2</v>
      </c>
      <c r="AM13" s="17"/>
      <c r="AN13" s="17">
        <v>2.7814484173884199E-2</v>
      </c>
      <c r="AO13" s="17">
        <v>3.9988121682781298E-2</v>
      </c>
      <c r="AP13" s="17">
        <v>0.10634958800736</v>
      </c>
      <c r="AQ13" s="17"/>
      <c r="AR13" s="17">
        <v>1.43356219779804E-2</v>
      </c>
      <c r="AS13" s="17">
        <v>3.4789659864939697E-2</v>
      </c>
      <c r="AT13" s="17">
        <v>9.8399905754133501E-2</v>
      </c>
      <c r="AU13" s="17"/>
      <c r="AV13" s="17">
        <v>4.3778050677830999E-2</v>
      </c>
      <c r="AW13" s="17">
        <v>3.8295371290013203E-2</v>
      </c>
      <c r="AX13" s="17">
        <v>0.10916647788270201</v>
      </c>
      <c r="AY13" s="17"/>
      <c r="AZ13" s="17">
        <v>4.8476302784845E-2</v>
      </c>
      <c r="BA13" s="17">
        <v>8.9381062931804894E-2</v>
      </c>
    </row>
    <row r="14" spans="2:53" x14ac:dyDescent="0.35">
      <c r="B14" s="18" t="s">
        <v>130</v>
      </c>
      <c r="C14" s="19">
        <v>5.29066542260039E-2</v>
      </c>
      <c r="D14" s="19">
        <v>3.4112851584624099E-2</v>
      </c>
      <c r="E14" s="19">
        <v>7.0122329561491295E-2</v>
      </c>
      <c r="F14" s="19"/>
      <c r="G14" s="19">
        <v>8.1809944446153304E-2</v>
      </c>
      <c r="H14" s="19">
        <v>6.4181167088691607E-2</v>
      </c>
      <c r="I14" s="19">
        <v>3.16899556825583E-2</v>
      </c>
      <c r="J14" s="19">
        <v>5.6463653696639603E-2</v>
      </c>
      <c r="K14" s="19">
        <v>6.4246695847820806E-2</v>
      </c>
      <c r="L14" s="19">
        <v>3.8695780195140701E-2</v>
      </c>
      <c r="M14" s="19"/>
      <c r="N14" s="19">
        <v>4.0414031513542899E-2</v>
      </c>
      <c r="O14" s="19">
        <v>6.1130796100200502E-2</v>
      </c>
      <c r="P14" s="19"/>
      <c r="Q14" s="19">
        <v>0.106894094634695</v>
      </c>
      <c r="R14" s="19">
        <v>6.33223904511062E-2</v>
      </c>
      <c r="S14" s="19">
        <v>9.3094882046451305E-2</v>
      </c>
      <c r="T14" s="19">
        <v>3.3301102333427701E-2</v>
      </c>
      <c r="U14" s="19">
        <v>4.9771145852919203E-2</v>
      </c>
      <c r="V14" s="19">
        <v>5.6837363212259698E-2</v>
      </c>
      <c r="W14" s="19">
        <v>2.8670760697064E-2</v>
      </c>
      <c r="X14" s="19">
        <v>1.9484756136665199E-2</v>
      </c>
      <c r="Y14" s="19">
        <v>2.1097812913628899E-2</v>
      </c>
      <c r="Z14" s="19">
        <v>2.2616288912484399E-2</v>
      </c>
      <c r="AA14" s="19">
        <v>9.8096286342494107E-3</v>
      </c>
      <c r="AB14" s="19">
        <v>3.18441538222419E-2</v>
      </c>
      <c r="AC14" s="19">
        <v>0</v>
      </c>
      <c r="AD14" s="19">
        <v>0.15054134571304101</v>
      </c>
      <c r="AE14" s="19">
        <v>6.8497147843793904E-2</v>
      </c>
      <c r="AF14" s="19"/>
      <c r="AG14" s="19">
        <v>2.2481607428930302E-2</v>
      </c>
      <c r="AH14" s="19">
        <v>2.6039317419514499E-2</v>
      </c>
      <c r="AI14" s="19">
        <v>1.10756565387445E-2</v>
      </c>
      <c r="AJ14" s="19">
        <v>3.7585464509011103E-2</v>
      </c>
      <c r="AK14" s="19">
        <v>2.9954319667506901E-2</v>
      </c>
      <c r="AL14" s="19">
        <v>8.2315778542621995E-2</v>
      </c>
      <c r="AM14" s="19"/>
      <c r="AN14" s="19">
        <v>3.1858255653166599E-2</v>
      </c>
      <c r="AO14" s="19">
        <v>4.9344256039627797E-2</v>
      </c>
      <c r="AP14" s="19">
        <v>2.46202336635164E-2</v>
      </c>
      <c r="AQ14" s="19"/>
      <c r="AR14" s="19">
        <v>1.6526678435412199E-2</v>
      </c>
      <c r="AS14" s="19">
        <v>2.4330532017548E-2</v>
      </c>
      <c r="AT14" s="19">
        <v>4.3719018283655701E-2</v>
      </c>
      <c r="AU14" s="19"/>
      <c r="AV14" s="19">
        <v>0</v>
      </c>
      <c r="AW14" s="19">
        <v>3.0675276451470002E-2</v>
      </c>
      <c r="AX14" s="19">
        <v>4.56031307547154E-2</v>
      </c>
      <c r="AY14" s="19"/>
      <c r="AZ14" s="19">
        <v>2.2249218438112499E-2</v>
      </c>
      <c r="BA14" s="19">
        <v>9.3585132379535002E-2</v>
      </c>
    </row>
    <row r="15" spans="2:53" x14ac:dyDescent="0.35">
      <c r="B15" s="16"/>
    </row>
    <row r="16" spans="2:53" x14ac:dyDescent="0.35">
      <c r="B16" t="s">
        <v>87</v>
      </c>
    </row>
    <row r="17" spans="2:2" x14ac:dyDescent="0.35">
      <c r="B17" t="s">
        <v>88</v>
      </c>
    </row>
    <row r="19" spans="2:2" x14ac:dyDescent="0.35">
      <c r="B19" s="8" t="str">
        <f>HYPERLINK("#'Contents'!A1", "Return to Contents")</f>
        <v>Return to Contents</v>
      </c>
    </row>
  </sheetData>
  <mergeCells count="10">
    <mergeCell ref="AN5:AP5"/>
    <mergeCell ref="AR5:AT5"/>
    <mergeCell ref="AV5:AX5"/>
    <mergeCell ref="AZ5:BA5"/>
    <mergeCell ref="D2:AT2"/>
    <mergeCell ref="D5:E5"/>
    <mergeCell ref="G5:L5"/>
    <mergeCell ref="N5:O5"/>
    <mergeCell ref="Q5:AE5"/>
    <mergeCell ref="AG5:AL5"/>
  </mergeCells>
  <pageMargins left="0.7" right="0.7" top="0.75" bottom="0.75" header="0.3" footer="0.3"/>
  <pageSetup paperSize="9" orientation="portrait" horizontalDpi="300" verticalDpi="300"/>
  <drawing r:id="rId1"/>
</worksheet>
</file>

<file path=xl/worksheets/sheet8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F00-000000000000}">
  <dimension ref="B2:BA19"/>
  <sheetViews>
    <sheetView showGridLines="0" workbookViewId="0">
      <pane xSplit="2" topLeftCell="T1" activePane="topRight" state="frozen"/>
      <selection activeCell="B19" sqref="B19"/>
      <selection pane="topRight" activeCell="U7" sqref="U7"/>
    </sheetView>
  </sheetViews>
  <sheetFormatPr defaultColWidth="11.54296875" defaultRowHeight="14.5" x14ac:dyDescent="0.35"/>
  <cols>
    <col min="2" max="2" width="25.6328125" customWidth="1"/>
    <col min="3" max="5" width="10.6328125" customWidth="1"/>
    <col min="6" max="6" width="2.1796875" customWidth="1"/>
    <col min="7" max="12" width="10.6328125" customWidth="1"/>
    <col min="13" max="13" width="2.1796875" customWidth="1"/>
    <col min="14" max="15" width="10.6328125" customWidth="1"/>
    <col min="16" max="16" width="2.1796875" customWidth="1"/>
    <col min="17" max="31" width="10.6328125" customWidth="1"/>
    <col min="32" max="32" width="2.1796875" customWidth="1"/>
    <col min="33" max="38" width="10.6328125" customWidth="1"/>
    <col min="39" max="39" width="2.1796875" customWidth="1"/>
    <col min="40" max="42" width="10.6328125" customWidth="1"/>
    <col min="43" max="43" width="2.1796875" customWidth="1"/>
    <col min="44" max="46" width="10.6328125" customWidth="1"/>
    <col min="47" max="47" width="2.1796875" customWidth="1"/>
    <col min="48" max="50" width="10.6328125" customWidth="1"/>
    <col min="51" max="51" width="2.1796875" customWidth="1"/>
    <col min="52" max="53" width="10.6328125" customWidth="1"/>
    <col min="54" max="54" width="2.1796875" customWidth="1"/>
  </cols>
  <sheetData>
    <row r="2" spans="2:53" ht="40" customHeight="1" x14ac:dyDescent="0.35">
      <c r="D2" s="28" t="s">
        <v>334</v>
      </c>
      <c r="E2" s="24"/>
      <c r="F2" s="24"/>
      <c r="G2" s="24"/>
      <c r="H2" s="24"/>
      <c r="I2" s="24"/>
      <c r="J2" s="24"/>
      <c r="K2" s="24"/>
      <c r="L2" s="24"/>
      <c r="M2" s="24"/>
      <c r="N2" s="24"/>
      <c r="O2" s="24"/>
      <c r="P2" s="24"/>
      <c r="Q2" s="24"/>
      <c r="R2" s="24"/>
      <c r="S2" s="24"/>
      <c r="T2" s="24"/>
      <c r="U2" s="24"/>
      <c r="V2" s="24"/>
      <c r="W2" s="24"/>
      <c r="X2" s="24"/>
      <c r="Y2" s="24"/>
      <c r="Z2" s="24"/>
      <c r="AA2" s="24"/>
      <c r="AB2" s="24"/>
      <c r="AC2" s="24"/>
      <c r="AD2" s="24"/>
      <c r="AE2" s="24"/>
      <c r="AF2" s="24"/>
      <c r="AG2" s="24"/>
      <c r="AH2" s="24"/>
      <c r="AI2" s="24"/>
      <c r="AJ2" s="24"/>
      <c r="AK2" s="24"/>
      <c r="AL2" s="24"/>
      <c r="AM2" s="24"/>
      <c r="AN2" s="24"/>
      <c r="AO2" s="24"/>
      <c r="AP2" s="24"/>
      <c r="AQ2" s="24"/>
      <c r="AR2" s="24"/>
      <c r="AS2" s="24"/>
      <c r="AT2" s="24"/>
    </row>
    <row r="5" spans="2:53" ht="30" customHeight="1" x14ac:dyDescent="0.35">
      <c r="B5" s="15"/>
      <c r="C5" s="15"/>
      <c r="D5" s="27" t="s">
        <v>56</v>
      </c>
      <c r="E5" s="27"/>
      <c r="F5" s="15"/>
      <c r="G5" s="27" t="s">
        <v>57</v>
      </c>
      <c r="H5" s="27"/>
      <c r="I5" s="27"/>
      <c r="J5" s="27"/>
      <c r="K5" s="27"/>
      <c r="L5" s="27"/>
      <c r="M5" s="15"/>
      <c r="N5" s="27" t="s">
        <v>58</v>
      </c>
      <c r="O5" s="27"/>
      <c r="P5" s="15"/>
      <c r="Q5" s="27" t="s">
        <v>59</v>
      </c>
      <c r="R5" s="27"/>
      <c r="S5" s="27"/>
      <c r="T5" s="27"/>
      <c r="U5" s="27"/>
      <c r="V5" s="27"/>
      <c r="W5" s="27"/>
      <c r="X5" s="27"/>
      <c r="Y5" s="27"/>
      <c r="Z5" s="27"/>
      <c r="AA5" s="27"/>
      <c r="AB5" s="27"/>
      <c r="AC5" s="27"/>
      <c r="AD5" s="27"/>
      <c r="AE5" s="27"/>
      <c r="AF5" s="15"/>
      <c r="AG5" s="27" t="s">
        <v>60</v>
      </c>
      <c r="AH5" s="27"/>
      <c r="AI5" s="27"/>
      <c r="AJ5" s="27"/>
      <c r="AK5" s="27"/>
      <c r="AL5" s="27"/>
      <c r="AM5" s="15"/>
      <c r="AN5" s="27" t="s">
        <v>61</v>
      </c>
      <c r="AO5" s="27"/>
      <c r="AP5" s="27"/>
      <c r="AQ5" s="15"/>
      <c r="AR5" s="27" t="s">
        <v>62</v>
      </c>
      <c r="AS5" s="27"/>
      <c r="AT5" s="27"/>
      <c r="AU5" s="15"/>
      <c r="AV5" s="27" t="s">
        <v>63</v>
      </c>
      <c r="AW5" s="27"/>
      <c r="AX5" s="27"/>
      <c r="AY5" s="15"/>
      <c r="AZ5" s="27" t="s">
        <v>64</v>
      </c>
      <c r="BA5" s="27"/>
    </row>
    <row r="6" spans="2:53" ht="33" customHeight="1" x14ac:dyDescent="0.35">
      <c r="B6" t="s">
        <v>13</v>
      </c>
      <c r="C6" s="9" t="s">
        <v>14</v>
      </c>
      <c r="D6" s="12" t="s">
        <v>15</v>
      </c>
      <c r="E6" s="12" t="s">
        <v>16</v>
      </c>
      <c r="G6" s="12" t="s">
        <v>19</v>
      </c>
      <c r="H6" s="12" t="s">
        <v>20</v>
      </c>
      <c r="I6" s="12" t="s">
        <v>21</v>
      </c>
      <c r="J6" s="12" t="s">
        <v>22</v>
      </c>
      <c r="K6" s="12" t="s">
        <v>23</v>
      </c>
      <c r="L6" s="12" t="s">
        <v>24</v>
      </c>
      <c r="N6" s="12" t="s">
        <v>25</v>
      </c>
      <c r="O6" s="12" t="s">
        <v>26</v>
      </c>
      <c r="Q6" s="12" t="s">
        <v>27</v>
      </c>
      <c r="R6" s="12" t="s">
        <v>28</v>
      </c>
      <c r="S6" s="12" t="s">
        <v>29</v>
      </c>
      <c r="T6" s="12" t="s">
        <v>30</v>
      </c>
      <c r="U6" s="12" t="s">
        <v>31</v>
      </c>
      <c r="V6" s="12" t="s">
        <v>32</v>
      </c>
      <c r="W6" s="12" t="s">
        <v>33</v>
      </c>
      <c r="X6" s="12" t="s">
        <v>34</v>
      </c>
      <c r="Y6" s="12" t="s">
        <v>35</v>
      </c>
      <c r="Z6" s="12" t="s">
        <v>36</v>
      </c>
      <c r="AA6" s="12" t="s">
        <v>37</v>
      </c>
      <c r="AB6" s="12" t="s">
        <v>38</v>
      </c>
      <c r="AC6" s="12" t="s">
        <v>39</v>
      </c>
      <c r="AD6" s="12" t="s">
        <v>40</v>
      </c>
      <c r="AE6" s="12" t="s">
        <v>41</v>
      </c>
      <c r="AG6" s="12" t="s">
        <v>42</v>
      </c>
      <c r="AH6" s="12" t="s">
        <v>43</v>
      </c>
      <c r="AI6" s="12" t="s">
        <v>44</v>
      </c>
      <c r="AJ6" s="12" t="s">
        <v>45</v>
      </c>
      <c r="AK6" s="12" t="s">
        <v>46</v>
      </c>
      <c r="AL6" s="12" t="s">
        <v>47</v>
      </c>
      <c r="AN6" s="12" t="s">
        <v>48</v>
      </c>
      <c r="AO6" s="12" t="s">
        <v>49</v>
      </c>
      <c r="AP6" s="12" t="s">
        <v>50</v>
      </c>
      <c r="AR6" s="12" t="s">
        <v>51</v>
      </c>
      <c r="AS6" s="12" t="s">
        <v>52</v>
      </c>
      <c r="AT6" s="12" t="s">
        <v>53</v>
      </c>
      <c r="AV6" s="12" t="s">
        <v>51</v>
      </c>
      <c r="AW6" s="12" t="s">
        <v>52</v>
      </c>
      <c r="AX6" s="12" t="s">
        <v>53</v>
      </c>
      <c r="AZ6" s="12" t="s">
        <v>54</v>
      </c>
      <c r="BA6" s="12" t="s">
        <v>55</v>
      </c>
    </row>
    <row r="7" spans="2:53" ht="30" customHeight="1" x14ac:dyDescent="0.35">
      <c r="B7" s="10" t="s">
        <v>17</v>
      </c>
      <c r="C7" s="10">
        <v>2053</v>
      </c>
      <c r="D7" s="10">
        <v>938</v>
      </c>
      <c r="E7" s="10">
        <v>1112</v>
      </c>
      <c r="F7" s="10"/>
      <c r="G7" s="10">
        <v>192</v>
      </c>
      <c r="H7" s="10">
        <v>236</v>
      </c>
      <c r="I7" s="10">
        <v>325</v>
      </c>
      <c r="J7" s="10">
        <v>380</v>
      </c>
      <c r="K7" s="10">
        <v>348</v>
      </c>
      <c r="L7" s="10">
        <v>572</v>
      </c>
      <c r="M7" s="10"/>
      <c r="N7" s="10">
        <v>1161</v>
      </c>
      <c r="O7" s="10">
        <v>892</v>
      </c>
      <c r="P7" s="10"/>
      <c r="Q7" s="10">
        <v>175</v>
      </c>
      <c r="R7" s="10">
        <v>152</v>
      </c>
      <c r="S7" s="10">
        <v>180</v>
      </c>
      <c r="T7" s="10">
        <v>273</v>
      </c>
      <c r="U7" s="10">
        <v>217</v>
      </c>
      <c r="V7" s="10">
        <v>227</v>
      </c>
      <c r="W7" s="10">
        <v>175</v>
      </c>
      <c r="X7" s="10">
        <v>143</v>
      </c>
      <c r="Y7" s="10">
        <v>108</v>
      </c>
      <c r="Z7" s="10">
        <v>153</v>
      </c>
      <c r="AA7" s="10">
        <v>79</v>
      </c>
      <c r="AB7" s="10">
        <v>54</v>
      </c>
      <c r="AC7" s="10">
        <v>25</v>
      </c>
      <c r="AD7" s="10">
        <v>17</v>
      </c>
      <c r="AE7" s="10">
        <v>34</v>
      </c>
      <c r="AF7" s="10"/>
      <c r="AG7" s="10">
        <v>204</v>
      </c>
      <c r="AH7" s="10">
        <v>344</v>
      </c>
      <c r="AI7" s="10">
        <v>158</v>
      </c>
      <c r="AJ7" s="10">
        <v>186</v>
      </c>
      <c r="AK7" s="10">
        <v>197</v>
      </c>
      <c r="AL7" s="10">
        <v>511</v>
      </c>
      <c r="AM7" s="10"/>
      <c r="AN7" s="10">
        <v>571</v>
      </c>
      <c r="AO7" s="10">
        <v>447</v>
      </c>
      <c r="AP7" s="10">
        <v>778</v>
      </c>
      <c r="AQ7" s="10"/>
      <c r="AR7" s="10">
        <v>150</v>
      </c>
      <c r="AS7" s="10">
        <v>698</v>
      </c>
      <c r="AT7" s="10">
        <v>1093</v>
      </c>
      <c r="AU7" s="10"/>
      <c r="AV7" s="10">
        <v>166</v>
      </c>
      <c r="AW7" s="10">
        <v>999</v>
      </c>
      <c r="AX7" s="10">
        <v>770</v>
      </c>
      <c r="AY7" s="10"/>
      <c r="AZ7" s="10">
        <v>1177</v>
      </c>
      <c r="BA7" s="10">
        <v>876</v>
      </c>
    </row>
    <row r="8" spans="2:53" ht="30" customHeight="1" x14ac:dyDescent="0.35">
      <c r="B8" s="11" t="s">
        <v>18</v>
      </c>
      <c r="C8" s="11">
        <v>2053</v>
      </c>
      <c r="D8" s="11">
        <v>974</v>
      </c>
      <c r="E8" s="11">
        <v>1075</v>
      </c>
      <c r="F8" s="11"/>
      <c r="G8" s="11">
        <v>212</v>
      </c>
      <c r="H8" s="11">
        <v>302</v>
      </c>
      <c r="I8" s="11">
        <v>326</v>
      </c>
      <c r="J8" s="11">
        <v>348</v>
      </c>
      <c r="K8" s="11">
        <v>329</v>
      </c>
      <c r="L8" s="11">
        <v>535</v>
      </c>
      <c r="M8" s="11"/>
      <c r="N8" s="11">
        <v>815</v>
      </c>
      <c r="O8" s="11">
        <v>1238</v>
      </c>
      <c r="P8" s="11"/>
      <c r="Q8" s="11">
        <v>198</v>
      </c>
      <c r="R8" s="11">
        <v>168</v>
      </c>
      <c r="S8" s="11">
        <v>195</v>
      </c>
      <c r="T8" s="11">
        <v>305</v>
      </c>
      <c r="U8" s="11">
        <v>213</v>
      </c>
      <c r="V8" s="11">
        <v>216</v>
      </c>
      <c r="W8" s="11">
        <v>164</v>
      </c>
      <c r="X8" s="11">
        <v>141</v>
      </c>
      <c r="Y8" s="11">
        <v>99</v>
      </c>
      <c r="Z8" s="11">
        <v>138</v>
      </c>
      <c r="AA8" s="11">
        <v>69</v>
      </c>
      <c r="AB8" s="11">
        <v>45</v>
      </c>
      <c r="AC8" s="11">
        <v>22</v>
      </c>
      <c r="AD8" s="11">
        <v>15</v>
      </c>
      <c r="AE8" s="11">
        <v>27</v>
      </c>
      <c r="AF8" s="11"/>
      <c r="AG8" s="11">
        <v>192</v>
      </c>
      <c r="AH8" s="11">
        <v>330</v>
      </c>
      <c r="AI8" s="11">
        <v>179</v>
      </c>
      <c r="AJ8" s="11">
        <v>173</v>
      </c>
      <c r="AK8" s="11">
        <v>196</v>
      </c>
      <c r="AL8" s="11">
        <v>533</v>
      </c>
      <c r="AM8" s="11"/>
      <c r="AN8" s="11">
        <v>569</v>
      </c>
      <c r="AO8" s="11">
        <v>467</v>
      </c>
      <c r="AP8" s="11">
        <v>751</v>
      </c>
      <c r="AQ8" s="11"/>
      <c r="AR8" s="11">
        <v>162</v>
      </c>
      <c r="AS8" s="11">
        <v>689</v>
      </c>
      <c r="AT8" s="11">
        <v>1078</v>
      </c>
      <c r="AU8" s="11"/>
      <c r="AV8" s="11">
        <v>182</v>
      </c>
      <c r="AW8" s="11">
        <v>976</v>
      </c>
      <c r="AX8" s="11">
        <v>765</v>
      </c>
      <c r="AY8" s="11"/>
      <c r="AZ8" s="11">
        <v>1171</v>
      </c>
      <c r="BA8" s="11">
        <v>882</v>
      </c>
    </row>
    <row r="9" spans="2:53" ht="43.5" x14ac:dyDescent="0.35">
      <c r="B9" s="18" t="s">
        <v>329</v>
      </c>
      <c r="C9" s="17">
        <v>0.23255307060740901</v>
      </c>
      <c r="D9" s="17">
        <v>0.244933529006887</v>
      </c>
      <c r="E9" s="17">
        <v>0.220743667220444</v>
      </c>
      <c r="F9" s="17"/>
      <c r="G9" s="17">
        <v>0.130503335540198</v>
      </c>
      <c r="H9" s="17">
        <v>0.17518012547755701</v>
      </c>
      <c r="I9" s="17">
        <v>0.22138553576626999</v>
      </c>
      <c r="J9" s="17">
        <v>0.29868888826213802</v>
      </c>
      <c r="K9" s="17">
        <v>0.27034961317455097</v>
      </c>
      <c r="L9" s="17">
        <v>0.245860851297002</v>
      </c>
      <c r="M9" s="17"/>
      <c r="N9" s="17">
        <v>0.21247402862551901</v>
      </c>
      <c r="O9" s="17">
        <v>0.24577150309815499</v>
      </c>
      <c r="P9" s="17"/>
      <c r="Q9" s="17">
        <v>0.22976960587675899</v>
      </c>
      <c r="R9" s="17">
        <v>0.23033577436743499</v>
      </c>
      <c r="S9" s="17">
        <v>0.162282806720494</v>
      </c>
      <c r="T9" s="17">
        <v>0.261030487442518</v>
      </c>
      <c r="U9" s="17">
        <v>0.237868872580657</v>
      </c>
      <c r="V9" s="17">
        <v>0.23846294876979701</v>
      </c>
      <c r="W9" s="17">
        <v>0.21047826577961501</v>
      </c>
      <c r="X9" s="17">
        <v>0.24355693863299399</v>
      </c>
      <c r="Y9" s="17">
        <v>0.22861117348554499</v>
      </c>
      <c r="Z9" s="17">
        <v>0.30003349756362802</v>
      </c>
      <c r="AA9" s="17">
        <v>0.232760379551297</v>
      </c>
      <c r="AB9" s="17">
        <v>0.23976940691687901</v>
      </c>
      <c r="AC9" s="17">
        <v>0.26322784045327302</v>
      </c>
      <c r="AD9" s="17">
        <v>0.222258007885271</v>
      </c>
      <c r="AE9" s="17">
        <v>0.25866369697705699</v>
      </c>
      <c r="AF9" s="17"/>
      <c r="AG9" s="17">
        <v>0.135078110545096</v>
      </c>
      <c r="AH9" s="17">
        <v>0.48295928550392803</v>
      </c>
      <c r="AI9" s="17">
        <v>0.103218104212927</v>
      </c>
      <c r="AJ9" s="17">
        <v>0.10170253822837599</v>
      </c>
      <c r="AK9" s="17">
        <v>0.27643918548575602</v>
      </c>
      <c r="AL9" s="17">
        <v>0.206655697439284</v>
      </c>
      <c r="AM9" s="17"/>
      <c r="AN9" s="17">
        <v>0.11006937695586801</v>
      </c>
      <c r="AO9" s="17">
        <v>0.171239214889328</v>
      </c>
      <c r="AP9" s="17">
        <v>0.37180886643747002</v>
      </c>
      <c r="AQ9" s="17"/>
      <c r="AR9" s="17">
        <v>0.20140578380883101</v>
      </c>
      <c r="AS9" s="17">
        <v>0.16637241124554999</v>
      </c>
      <c r="AT9" s="17">
        <v>0.29592657630484198</v>
      </c>
      <c r="AU9" s="17"/>
      <c r="AV9" s="17">
        <v>0.207114449957983</v>
      </c>
      <c r="AW9" s="17">
        <v>0.213808434969151</v>
      </c>
      <c r="AX9" s="17">
        <v>0.289870911629939</v>
      </c>
      <c r="AY9" s="17"/>
      <c r="AZ9" s="17">
        <v>0.22985789524210101</v>
      </c>
      <c r="BA9" s="17">
        <v>0.23612922201733799</v>
      </c>
    </row>
    <row r="10" spans="2:53" ht="43.5" x14ac:dyDescent="0.35">
      <c r="B10" s="18" t="s">
        <v>330</v>
      </c>
      <c r="C10" s="17">
        <v>0.226016700429613</v>
      </c>
      <c r="D10" s="17">
        <v>0.23903710102345699</v>
      </c>
      <c r="E10" s="17">
        <v>0.21502892291447501</v>
      </c>
      <c r="F10" s="17"/>
      <c r="G10" s="17">
        <v>0.29194077916699401</v>
      </c>
      <c r="H10" s="17">
        <v>0.264643888595886</v>
      </c>
      <c r="I10" s="17">
        <v>0.223027911609884</v>
      </c>
      <c r="J10" s="17">
        <v>0.21436648607817399</v>
      </c>
      <c r="K10" s="17">
        <v>0.185970763151174</v>
      </c>
      <c r="L10" s="17">
        <v>0.212136263766802</v>
      </c>
      <c r="M10" s="17"/>
      <c r="N10" s="17">
        <v>0.236354592455052</v>
      </c>
      <c r="O10" s="17">
        <v>0.219211060600873</v>
      </c>
      <c r="P10" s="17"/>
      <c r="Q10" s="17">
        <v>0.220047733101779</v>
      </c>
      <c r="R10" s="17">
        <v>0.183232372887775</v>
      </c>
      <c r="S10" s="17">
        <v>0.20675590027531199</v>
      </c>
      <c r="T10" s="17">
        <v>0.23567122591285999</v>
      </c>
      <c r="U10" s="17">
        <v>0.22740940735291301</v>
      </c>
      <c r="V10" s="17">
        <v>0.21577152875706199</v>
      </c>
      <c r="W10" s="17">
        <v>0.25147765640053099</v>
      </c>
      <c r="X10" s="17">
        <v>0.27255592724157501</v>
      </c>
      <c r="Y10" s="17">
        <v>0.16900529393333699</v>
      </c>
      <c r="Z10" s="17">
        <v>0.23591884280355699</v>
      </c>
      <c r="AA10" s="17">
        <v>0.36974854820250702</v>
      </c>
      <c r="AB10" s="17">
        <v>0.22209345705771699</v>
      </c>
      <c r="AC10" s="17">
        <v>0.15058936052667299</v>
      </c>
      <c r="AD10" s="17">
        <v>0.17040267442663901</v>
      </c>
      <c r="AE10" s="17">
        <v>0.22521918122529999</v>
      </c>
      <c r="AF10" s="17"/>
      <c r="AG10" s="17">
        <v>0.30764013836838799</v>
      </c>
      <c r="AH10" s="17">
        <v>0.19835011600800001</v>
      </c>
      <c r="AI10" s="17">
        <v>0.30370945660408999</v>
      </c>
      <c r="AJ10" s="17">
        <v>0.21630132633471799</v>
      </c>
      <c r="AK10" s="17">
        <v>0.30337942778960703</v>
      </c>
      <c r="AL10" s="17">
        <v>0.18723539254513599</v>
      </c>
      <c r="AM10" s="17"/>
      <c r="AN10" s="17">
        <v>0.23102564431607001</v>
      </c>
      <c r="AO10" s="17">
        <v>0.236484076774406</v>
      </c>
      <c r="AP10" s="17">
        <v>0.24647196489683701</v>
      </c>
      <c r="AQ10" s="17"/>
      <c r="AR10" s="17">
        <v>0.31380388381296498</v>
      </c>
      <c r="AS10" s="17">
        <v>0.27251558990887398</v>
      </c>
      <c r="AT10" s="17">
        <v>0.19596697892772399</v>
      </c>
      <c r="AU10" s="17"/>
      <c r="AV10" s="17">
        <v>0.283442735695906</v>
      </c>
      <c r="AW10" s="17">
        <v>0.259826678739358</v>
      </c>
      <c r="AX10" s="17">
        <v>0.188681724066564</v>
      </c>
      <c r="AY10" s="17"/>
      <c r="AZ10" s="17">
        <v>0.250379899300121</v>
      </c>
      <c r="BA10" s="17">
        <v>0.19368986592652801</v>
      </c>
    </row>
    <row r="11" spans="2:53" ht="43.5" x14ac:dyDescent="0.35">
      <c r="B11" s="18" t="s">
        <v>331</v>
      </c>
      <c r="C11" s="17">
        <v>0.21180507102434201</v>
      </c>
      <c r="D11" s="17">
        <v>0.215482270869609</v>
      </c>
      <c r="E11" s="17">
        <v>0.20866865219474501</v>
      </c>
      <c r="F11" s="17"/>
      <c r="G11" s="17">
        <v>0.191879071797116</v>
      </c>
      <c r="H11" s="17">
        <v>0.22773801432148499</v>
      </c>
      <c r="I11" s="17">
        <v>0.183330262859071</v>
      </c>
      <c r="J11" s="17">
        <v>0.20084029519257399</v>
      </c>
      <c r="K11" s="17">
        <v>0.16107118673931201</v>
      </c>
      <c r="L11" s="17">
        <v>0.26639391131662399</v>
      </c>
      <c r="M11" s="17"/>
      <c r="N11" s="17">
        <v>0.220564938114059</v>
      </c>
      <c r="O11" s="17">
        <v>0.20603827638056599</v>
      </c>
      <c r="P11" s="17"/>
      <c r="Q11" s="17">
        <v>0.15066229328785199</v>
      </c>
      <c r="R11" s="17">
        <v>0.16116794640270801</v>
      </c>
      <c r="S11" s="17">
        <v>0.23408228645760801</v>
      </c>
      <c r="T11" s="17">
        <v>0.227391771866053</v>
      </c>
      <c r="U11" s="17">
        <v>0.22056829748259099</v>
      </c>
      <c r="V11" s="17">
        <v>0.226647549863844</v>
      </c>
      <c r="W11" s="17">
        <v>0.24309825137618801</v>
      </c>
      <c r="X11" s="17">
        <v>0.16744235454215101</v>
      </c>
      <c r="Y11" s="17">
        <v>0.29141507775435399</v>
      </c>
      <c r="Z11" s="17">
        <v>0.20576378081845001</v>
      </c>
      <c r="AA11" s="17">
        <v>0.22920897308708699</v>
      </c>
      <c r="AB11" s="17">
        <v>0.22194902513221201</v>
      </c>
      <c r="AC11" s="17">
        <v>0.37072059531672102</v>
      </c>
      <c r="AD11" s="17">
        <v>0.21480080070256499</v>
      </c>
      <c r="AE11" s="17">
        <v>0.202339972009833</v>
      </c>
      <c r="AF11" s="17"/>
      <c r="AG11" s="17">
        <v>0.32409427702894</v>
      </c>
      <c r="AH11" s="17">
        <v>0.101021887382593</v>
      </c>
      <c r="AI11" s="17">
        <v>0.208969688479265</v>
      </c>
      <c r="AJ11" s="17">
        <v>0.31077902945007702</v>
      </c>
      <c r="AK11" s="17">
        <v>0.18834622009966301</v>
      </c>
      <c r="AL11" s="17">
        <v>0.196730212995154</v>
      </c>
      <c r="AM11" s="17"/>
      <c r="AN11" s="17">
        <v>0.28933398362034501</v>
      </c>
      <c r="AO11" s="17">
        <v>0.26578552496658298</v>
      </c>
      <c r="AP11" s="17">
        <v>0.15485315193844301</v>
      </c>
      <c r="AQ11" s="17"/>
      <c r="AR11" s="17">
        <v>0.26798601274272899</v>
      </c>
      <c r="AS11" s="17">
        <v>0.28531958206501001</v>
      </c>
      <c r="AT11" s="17">
        <v>0.169980291283063</v>
      </c>
      <c r="AU11" s="17"/>
      <c r="AV11" s="17">
        <v>0.265625072581118</v>
      </c>
      <c r="AW11" s="17">
        <v>0.24422625961568301</v>
      </c>
      <c r="AX11" s="17">
        <v>0.17325428275524599</v>
      </c>
      <c r="AY11" s="17"/>
      <c r="AZ11" s="17">
        <v>0.22757330579162699</v>
      </c>
      <c r="BA11" s="17">
        <v>0.19088264952964901</v>
      </c>
    </row>
    <row r="12" spans="2:53" ht="43.5" x14ac:dyDescent="0.35">
      <c r="B12" s="18" t="s">
        <v>332</v>
      </c>
      <c r="C12" s="17">
        <v>7.5721698472283105E-2</v>
      </c>
      <c r="D12" s="17">
        <v>9.0357839949125204E-2</v>
      </c>
      <c r="E12" s="17">
        <v>6.2732675344225802E-2</v>
      </c>
      <c r="F12" s="17"/>
      <c r="G12" s="17">
        <v>9.6088979233623098E-2</v>
      </c>
      <c r="H12" s="17">
        <v>8.9241215951527994E-2</v>
      </c>
      <c r="I12" s="17">
        <v>8.9213333884451906E-2</v>
      </c>
      <c r="J12" s="17">
        <v>5.3489040279485499E-2</v>
      </c>
      <c r="K12" s="17">
        <v>8.1751386158612896E-2</v>
      </c>
      <c r="L12" s="17">
        <v>6.2571637904960897E-2</v>
      </c>
      <c r="M12" s="17"/>
      <c r="N12" s="17">
        <v>7.65804899710813E-2</v>
      </c>
      <c r="O12" s="17">
        <v>7.5156338956588603E-2</v>
      </c>
      <c r="P12" s="17"/>
      <c r="Q12" s="17">
        <v>7.2235088045899204E-2</v>
      </c>
      <c r="R12" s="17">
        <v>8.0290700064344994E-2</v>
      </c>
      <c r="S12" s="17">
        <v>5.8726291896205797E-2</v>
      </c>
      <c r="T12" s="17">
        <v>8.9092229692160796E-2</v>
      </c>
      <c r="U12" s="17">
        <v>5.67715694074351E-2</v>
      </c>
      <c r="V12" s="17">
        <v>6.0756689827246801E-2</v>
      </c>
      <c r="W12" s="17">
        <v>9.0661926366111506E-2</v>
      </c>
      <c r="X12" s="17">
        <v>7.0008157707667398E-2</v>
      </c>
      <c r="Y12" s="17">
        <v>7.4588930062699704E-2</v>
      </c>
      <c r="Z12" s="17">
        <v>0.10503701254014799</v>
      </c>
      <c r="AA12" s="17">
        <v>2.0296630585338701E-2</v>
      </c>
      <c r="AB12" s="17">
        <v>0.100487129148311</v>
      </c>
      <c r="AC12" s="17">
        <v>0.13016675365140101</v>
      </c>
      <c r="AD12" s="17">
        <v>0.120687692143327</v>
      </c>
      <c r="AE12" s="17">
        <v>0.12250101945706</v>
      </c>
      <c r="AF12" s="17"/>
      <c r="AG12" s="17">
        <v>7.9466254948868206E-2</v>
      </c>
      <c r="AH12" s="17">
        <v>5.7638843924923203E-2</v>
      </c>
      <c r="AI12" s="17">
        <v>0.10454409325628899</v>
      </c>
      <c r="AJ12" s="17">
        <v>0.141841607015529</v>
      </c>
      <c r="AK12" s="17">
        <v>8.5596681053630899E-2</v>
      </c>
      <c r="AL12" s="17">
        <v>5.9996836994412397E-2</v>
      </c>
      <c r="AM12" s="17"/>
      <c r="AN12" s="17">
        <v>9.3112414569278004E-2</v>
      </c>
      <c r="AO12" s="17">
        <v>9.5992190719291701E-2</v>
      </c>
      <c r="AP12" s="17">
        <v>6.0944707284540198E-2</v>
      </c>
      <c r="AQ12" s="17"/>
      <c r="AR12" s="17">
        <v>8.7703944655771804E-2</v>
      </c>
      <c r="AS12" s="17">
        <v>7.6096453634169198E-2</v>
      </c>
      <c r="AT12" s="17">
        <v>7.4945623893366606E-2</v>
      </c>
      <c r="AU12" s="17"/>
      <c r="AV12" s="17">
        <v>7.0454713744033295E-2</v>
      </c>
      <c r="AW12" s="17">
        <v>7.6963605435347401E-2</v>
      </c>
      <c r="AX12" s="17">
        <v>8.3863090836245893E-2</v>
      </c>
      <c r="AY12" s="17"/>
      <c r="AZ12" s="17">
        <v>8.1964722203785506E-2</v>
      </c>
      <c r="BA12" s="17">
        <v>6.7438008139179606E-2</v>
      </c>
    </row>
    <row r="13" spans="2:53" ht="43.5" x14ac:dyDescent="0.35">
      <c r="B13" s="18" t="s">
        <v>333</v>
      </c>
      <c r="C13" s="17">
        <v>8.0796991773107202E-2</v>
      </c>
      <c r="D13" s="17">
        <v>8.7524343154667394E-2</v>
      </c>
      <c r="E13" s="17">
        <v>7.4991186623598299E-2</v>
      </c>
      <c r="F13" s="17"/>
      <c r="G13" s="17">
        <v>8.1912593484580604E-2</v>
      </c>
      <c r="H13" s="17">
        <v>0.10970504820454199</v>
      </c>
      <c r="I13" s="17">
        <v>0.11931806180662501</v>
      </c>
      <c r="J13" s="17">
        <v>6.4453185631362098E-2</v>
      </c>
      <c r="K13" s="17">
        <v>8.2626357940123699E-2</v>
      </c>
      <c r="L13" s="17">
        <v>5.0115249505405003E-2</v>
      </c>
      <c r="M13" s="17"/>
      <c r="N13" s="17">
        <v>8.7310818154975406E-2</v>
      </c>
      <c r="O13" s="17">
        <v>7.6508810376663197E-2</v>
      </c>
      <c r="P13" s="17"/>
      <c r="Q13" s="17">
        <v>0.102522254940016</v>
      </c>
      <c r="R13" s="17">
        <v>0.136612350092226</v>
      </c>
      <c r="S13" s="17">
        <v>9.4551176142295704E-2</v>
      </c>
      <c r="T13" s="17">
        <v>6.3269537498546094E-2</v>
      </c>
      <c r="U13" s="17">
        <v>6.2489609913615601E-2</v>
      </c>
      <c r="V13" s="17">
        <v>6.44383468167814E-2</v>
      </c>
      <c r="W13" s="17">
        <v>7.8668321542936195E-2</v>
      </c>
      <c r="X13" s="17">
        <v>6.6018082377298198E-2</v>
      </c>
      <c r="Y13" s="17">
        <v>9.9464405269850203E-2</v>
      </c>
      <c r="Z13" s="17">
        <v>7.5350301554766005E-2</v>
      </c>
      <c r="AA13" s="17">
        <v>4.3996636075826101E-2</v>
      </c>
      <c r="AB13" s="17">
        <v>8.0838848091910304E-2</v>
      </c>
      <c r="AC13" s="17">
        <v>8.5295450051931898E-2</v>
      </c>
      <c r="AD13" s="17">
        <v>0.13303122749957799</v>
      </c>
      <c r="AE13" s="17">
        <v>5.5766121037850697E-2</v>
      </c>
      <c r="AF13" s="17"/>
      <c r="AG13" s="17">
        <v>4.6602836883714999E-2</v>
      </c>
      <c r="AH13" s="17">
        <v>8.5930458912693602E-2</v>
      </c>
      <c r="AI13" s="17">
        <v>0.168821880363903</v>
      </c>
      <c r="AJ13" s="17">
        <v>7.4325914098428494E-2</v>
      </c>
      <c r="AK13" s="17">
        <v>3.8408767782721003E-2</v>
      </c>
      <c r="AL13" s="17">
        <v>7.9033791220069802E-2</v>
      </c>
      <c r="AM13" s="17"/>
      <c r="AN13" s="17">
        <v>0.12873118934664701</v>
      </c>
      <c r="AO13" s="17">
        <v>3.67659652792292E-2</v>
      </c>
      <c r="AP13" s="17">
        <v>6.36474025195021E-2</v>
      </c>
      <c r="AQ13" s="17"/>
      <c r="AR13" s="17">
        <v>8.1097997950833306E-2</v>
      </c>
      <c r="AS13" s="17">
        <v>5.6834410851952101E-2</v>
      </c>
      <c r="AT13" s="17">
        <v>0.10065904618402299</v>
      </c>
      <c r="AU13" s="17"/>
      <c r="AV13" s="17">
        <v>0.10613719081641999</v>
      </c>
      <c r="AW13" s="17">
        <v>5.9555299924725601E-2</v>
      </c>
      <c r="AX13" s="17">
        <v>0.102850894783723</v>
      </c>
      <c r="AY13" s="17"/>
      <c r="AZ13" s="17">
        <v>8.7796392461405998E-2</v>
      </c>
      <c r="BA13" s="17">
        <v>7.1509686404299194E-2</v>
      </c>
    </row>
    <row r="14" spans="2:53" x14ac:dyDescent="0.35">
      <c r="B14" s="18" t="s">
        <v>130</v>
      </c>
      <c r="C14" s="19">
        <v>0.173106467693246</v>
      </c>
      <c r="D14" s="19">
        <v>0.12266491599625499</v>
      </c>
      <c r="E14" s="19">
        <v>0.21783489570251199</v>
      </c>
      <c r="F14" s="19"/>
      <c r="G14" s="19">
        <v>0.207675240777488</v>
      </c>
      <c r="H14" s="19">
        <v>0.13349170744900299</v>
      </c>
      <c r="I14" s="19">
        <v>0.163724894073699</v>
      </c>
      <c r="J14" s="19">
        <v>0.16816210455626601</v>
      </c>
      <c r="K14" s="19">
        <v>0.21823069283622601</v>
      </c>
      <c r="L14" s="19">
        <v>0.16292208620920701</v>
      </c>
      <c r="M14" s="19"/>
      <c r="N14" s="19">
        <v>0.16671513267931501</v>
      </c>
      <c r="O14" s="19">
        <v>0.17731401058715399</v>
      </c>
      <c r="P14" s="19"/>
      <c r="Q14" s="19">
        <v>0.22476302474769499</v>
      </c>
      <c r="R14" s="19">
        <v>0.20836085618551101</v>
      </c>
      <c r="S14" s="19">
        <v>0.243601538508084</v>
      </c>
      <c r="T14" s="19">
        <v>0.12354474758786201</v>
      </c>
      <c r="U14" s="19">
        <v>0.19489224326278801</v>
      </c>
      <c r="V14" s="19">
        <v>0.19392293596526899</v>
      </c>
      <c r="W14" s="19">
        <v>0.12561557853461899</v>
      </c>
      <c r="X14" s="19">
        <v>0.18041853949831499</v>
      </c>
      <c r="Y14" s="19">
        <v>0.13691511949421301</v>
      </c>
      <c r="Z14" s="19">
        <v>7.7896564719450806E-2</v>
      </c>
      <c r="AA14" s="19">
        <v>0.10398883249794399</v>
      </c>
      <c r="AB14" s="19">
        <v>0.134862133652972</v>
      </c>
      <c r="AC14" s="19">
        <v>0</v>
      </c>
      <c r="AD14" s="19">
        <v>0.13881959734261901</v>
      </c>
      <c r="AE14" s="19">
        <v>0.135510009292899</v>
      </c>
      <c r="AF14" s="19"/>
      <c r="AG14" s="19">
        <v>0.10711838222499299</v>
      </c>
      <c r="AH14" s="19">
        <v>7.4099408267861197E-2</v>
      </c>
      <c r="AI14" s="19">
        <v>0.110736777083527</v>
      </c>
      <c r="AJ14" s="19">
        <v>0.15504958487287299</v>
      </c>
      <c r="AK14" s="19">
        <v>0.10782971778862201</v>
      </c>
      <c r="AL14" s="19">
        <v>0.27034806880594398</v>
      </c>
      <c r="AM14" s="19"/>
      <c r="AN14" s="19">
        <v>0.14772739119179201</v>
      </c>
      <c r="AO14" s="19">
        <v>0.19373302737116299</v>
      </c>
      <c r="AP14" s="19">
        <v>0.10227390692320699</v>
      </c>
      <c r="AQ14" s="19"/>
      <c r="AR14" s="19">
        <v>4.8002377028869503E-2</v>
      </c>
      <c r="AS14" s="19">
        <v>0.142861552294445</v>
      </c>
      <c r="AT14" s="19">
        <v>0.162521483406981</v>
      </c>
      <c r="AU14" s="19"/>
      <c r="AV14" s="19">
        <v>6.7225837204539493E-2</v>
      </c>
      <c r="AW14" s="19">
        <v>0.145619721315735</v>
      </c>
      <c r="AX14" s="19">
        <v>0.161479095928283</v>
      </c>
      <c r="AY14" s="19"/>
      <c r="AZ14" s="19">
        <v>0.12242778500096101</v>
      </c>
      <c r="BA14" s="19">
        <v>0.240350567983006</v>
      </c>
    </row>
    <row r="15" spans="2:53" x14ac:dyDescent="0.35">
      <c r="B15" s="16"/>
    </row>
    <row r="16" spans="2:53" x14ac:dyDescent="0.35">
      <c r="B16" t="s">
        <v>87</v>
      </c>
    </row>
    <row r="17" spans="2:2" x14ac:dyDescent="0.35">
      <c r="B17" t="s">
        <v>88</v>
      </c>
    </row>
    <row r="19" spans="2:2" x14ac:dyDescent="0.35">
      <c r="B19" s="8" t="str">
        <f>HYPERLINK("#'Contents'!A1", "Return to Contents")</f>
        <v>Return to Contents</v>
      </c>
    </row>
  </sheetData>
  <mergeCells count="10">
    <mergeCell ref="AN5:AP5"/>
    <mergeCell ref="AR5:AT5"/>
    <mergeCell ref="AV5:AX5"/>
    <mergeCell ref="AZ5:BA5"/>
    <mergeCell ref="D2:AT2"/>
    <mergeCell ref="D5:E5"/>
    <mergeCell ref="G5:L5"/>
    <mergeCell ref="N5:O5"/>
    <mergeCell ref="Q5:AE5"/>
    <mergeCell ref="AG5:AL5"/>
  </mergeCells>
  <pageMargins left="0.7" right="0.7" top="0.75" bottom="0.75" header="0.3" footer="0.3"/>
  <pageSetup paperSize="9" orientation="portrait" horizontalDpi="300" verticalDpi="300"/>
  <drawing r:id="rId1"/>
</worksheet>
</file>

<file path=xl/worksheets/sheet8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5000-000000000000}">
  <dimension ref="B2:BA20"/>
  <sheetViews>
    <sheetView showGridLines="0" workbookViewId="0">
      <pane xSplit="2" topLeftCell="C1" activePane="topRight" state="frozen"/>
      <selection activeCell="B19" sqref="B19"/>
      <selection pane="topRight" activeCell="AB8" sqref="AB8"/>
    </sheetView>
  </sheetViews>
  <sheetFormatPr defaultColWidth="11.54296875" defaultRowHeight="14.5" x14ac:dyDescent="0.35"/>
  <cols>
    <col min="2" max="2" width="25.6328125" customWidth="1"/>
    <col min="3" max="5" width="10.6328125" customWidth="1"/>
    <col min="6" max="6" width="2.1796875" customWidth="1"/>
    <col min="7" max="12" width="10.6328125" customWidth="1"/>
    <col min="13" max="13" width="2.1796875" customWidth="1"/>
    <col min="14" max="15" width="10.6328125" customWidth="1"/>
    <col min="16" max="16" width="2.1796875" customWidth="1"/>
    <col min="17" max="31" width="10.6328125" customWidth="1"/>
    <col min="32" max="32" width="2.1796875" customWidth="1"/>
    <col min="33" max="38" width="10.6328125" customWidth="1"/>
    <col min="39" max="39" width="2.1796875" customWidth="1"/>
    <col min="40" max="42" width="10.6328125" customWidth="1"/>
    <col min="43" max="43" width="2.1796875" customWidth="1"/>
    <col min="44" max="46" width="10.6328125" customWidth="1"/>
    <col min="47" max="47" width="2.1796875" customWidth="1"/>
    <col min="48" max="50" width="10.6328125" customWidth="1"/>
    <col min="51" max="51" width="2.1796875" customWidth="1"/>
    <col min="52" max="53" width="10.6328125" customWidth="1"/>
    <col min="54" max="54" width="2.1796875" customWidth="1"/>
  </cols>
  <sheetData>
    <row r="2" spans="2:53" ht="40" customHeight="1" x14ac:dyDescent="0.35">
      <c r="D2" s="28" t="s">
        <v>341</v>
      </c>
      <c r="E2" s="24"/>
      <c r="F2" s="24"/>
      <c r="G2" s="24"/>
      <c r="H2" s="24"/>
      <c r="I2" s="24"/>
      <c r="J2" s="24"/>
      <c r="K2" s="24"/>
      <c r="L2" s="24"/>
      <c r="M2" s="24"/>
      <c r="N2" s="24"/>
      <c r="O2" s="24"/>
      <c r="P2" s="24"/>
      <c r="Q2" s="24"/>
      <c r="R2" s="24"/>
      <c r="S2" s="24"/>
      <c r="T2" s="24"/>
      <c r="U2" s="24"/>
      <c r="V2" s="24"/>
      <c r="W2" s="24"/>
      <c r="X2" s="24"/>
      <c r="Y2" s="24"/>
      <c r="Z2" s="24"/>
      <c r="AA2" s="24"/>
      <c r="AB2" s="24"/>
      <c r="AC2" s="24"/>
      <c r="AD2" s="24"/>
      <c r="AE2" s="24"/>
      <c r="AF2" s="24"/>
      <c r="AG2" s="24"/>
      <c r="AH2" s="24"/>
      <c r="AI2" s="24"/>
      <c r="AJ2" s="24"/>
      <c r="AK2" s="24"/>
      <c r="AL2" s="24"/>
      <c r="AM2" s="24"/>
      <c r="AN2" s="24"/>
      <c r="AO2" s="24"/>
      <c r="AP2" s="24"/>
      <c r="AQ2" s="24"/>
      <c r="AR2" s="24"/>
      <c r="AS2" s="24"/>
      <c r="AT2" s="24"/>
    </row>
    <row r="5" spans="2:53" ht="30" customHeight="1" x14ac:dyDescent="0.35">
      <c r="B5" s="15"/>
      <c r="C5" s="15"/>
      <c r="D5" s="27" t="s">
        <v>56</v>
      </c>
      <c r="E5" s="27"/>
      <c r="F5" s="15"/>
      <c r="G5" s="27" t="s">
        <v>57</v>
      </c>
      <c r="H5" s="27"/>
      <c r="I5" s="27"/>
      <c r="J5" s="27"/>
      <c r="K5" s="27"/>
      <c r="L5" s="27"/>
      <c r="M5" s="15"/>
      <c r="N5" s="27" t="s">
        <v>58</v>
      </c>
      <c r="O5" s="27"/>
      <c r="P5" s="15"/>
      <c r="Q5" s="27" t="s">
        <v>59</v>
      </c>
      <c r="R5" s="27"/>
      <c r="S5" s="27"/>
      <c r="T5" s="27"/>
      <c r="U5" s="27"/>
      <c r="V5" s="27"/>
      <c r="W5" s="27"/>
      <c r="X5" s="27"/>
      <c r="Y5" s="27"/>
      <c r="Z5" s="27"/>
      <c r="AA5" s="27"/>
      <c r="AB5" s="27"/>
      <c r="AC5" s="27"/>
      <c r="AD5" s="27"/>
      <c r="AE5" s="27"/>
      <c r="AF5" s="15"/>
      <c r="AG5" s="27" t="s">
        <v>60</v>
      </c>
      <c r="AH5" s="27"/>
      <c r="AI5" s="27"/>
      <c r="AJ5" s="27"/>
      <c r="AK5" s="27"/>
      <c r="AL5" s="27"/>
      <c r="AM5" s="15"/>
      <c r="AN5" s="27" t="s">
        <v>61</v>
      </c>
      <c r="AO5" s="27"/>
      <c r="AP5" s="27"/>
      <c r="AQ5" s="15"/>
      <c r="AR5" s="27" t="s">
        <v>62</v>
      </c>
      <c r="AS5" s="27"/>
      <c r="AT5" s="27"/>
      <c r="AU5" s="15"/>
      <c r="AV5" s="27" t="s">
        <v>63</v>
      </c>
      <c r="AW5" s="27"/>
      <c r="AX5" s="27"/>
      <c r="AY5" s="15"/>
      <c r="AZ5" s="27" t="s">
        <v>64</v>
      </c>
      <c r="BA5" s="27"/>
    </row>
    <row r="6" spans="2:53" ht="33" customHeight="1" x14ac:dyDescent="0.35">
      <c r="B6" t="s">
        <v>13</v>
      </c>
      <c r="C6" s="9" t="s">
        <v>14</v>
      </c>
      <c r="D6" s="12" t="s">
        <v>15</v>
      </c>
      <c r="E6" s="12" t="s">
        <v>16</v>
      </c>
      <c r="G6" s="12" t="s">
        <v>19</v>
      </c>
      <c r="H6" s="12" t="s">
        <v>20</v>
      </c>
      <c r="I6" s="12" t="s">
        <v>21</v>
      </c>
      <c r="J6" s="12" t="s">
        <v>22</v>
      </c>
      <c r="K6" s="12" t="s">
        <v>23</v>
      </c>
      <c r="L6" s="12" t="s">
        <v>24</v>
      </c>
      <c r="N6" s="12" t="s">
        <v>25</v>
      </c>
      <c r="O6" s="12" t="s">
        <v>26</v>
      </c>
      <c r="Q6" s="12" t="s">
        <v>27</v>
      </c>
      <c r="R6" s="12" t="s">
        <v>28</v>
      </c>
      <c r="S6" s="12" t="s">
        <v>29</v>
      </c>
      <c r="T6" s="12" t="s">
        <v>30</v>
      </c>
      <c r="U6" s="12" t="s">
        <v>31</v>
      </c>
      <c r="V6" s="12" t="s">
        <v>32</v>
      </c>
      <c r="W6" s="12" t="s">
        <v>33</v>
      </c>
      <c r="X6" s="12" t="s">
        <v>34</v>
      </c>
      <c r="Y6" s="12" t="s">
        <v>35</v>
      </c>
      <c r="Z6" s="12" t="s">
        <v>36</v>
      </c>
      <c r="AA6" s="12" t="s">
        <v>37</v>
      </c>
      <c r="AB6" s="12" t="s">
        <v>38</v>
      </c>
      <c r="AC6" s="12" t="s">
        <v>39</v>
      </c>
      <c r="AD6" s="12" t="s">
        <v>40</v>
      </c>
      <c r="AE6" s="12" t="s">
        <v>41</v>
      </c>
      <c r="AG6" s="12" t="s">
        <v>42</v>
      </c>
      <c r="AH6" s="12" t="s">
        <v>43</v>
      </c>
      <c r="AI6" s="12" t="s">
        <v>44</v>
      </c>
      <c r="AJ6" s="12" t="s">
        <v>45</v>
      </c>
      <c r="AK6" s="12" t="s">
        <v>46</v>
      </c>
      <c r="AL6" s="12" t="s">
        <v>47</v>
      </c>
      <c r="AN6" s="12" t="s">
        <v>48</v>
      </c>
      <c r="AO6" s="12" t="s">
        <v>49</v>
      </c>
      <c r="AP6" s="12" t="s">
        <v>50</v>
      </c>
      <c r="AR6" s="12" t="s">
        <v>51</v>
      </c>
      <c r="AS6" s="12" t="s">
        <v>52</v>
      </c>
      <c r="AT6" s="12" t="s">
        <v>53</v>
      </c>
      <c r="AV6" s="12" t="s">
        <v>51</v>
      </c>
      <c r="AW6" s="12" t="s">
        <v>52</v>
      </c>
      <c r="AX6" s="12" t="s">
        <v>53</v>
      </c>
      <c r="AZ6" s="12" t="s">
        <v>54</v>
      </c>
      <c r="BA6" s="12" t="s">
        <v>55</v>
      </c>
    </row>
    <row r="7" spans="2:53" ht="30" customHeight="1" x14ac:dyDescent="0.35">
      <c r="B7" s="10" t="s">
        <v>17</v>
      </c>
      <c r="C7" s="10">
        <v>2053</v>
      </c>
      <c r="D7" s="10">
        <v>938</v>
      </c>
      <c r="E7" s="10">
        <v>1112</v>
      </c>
      <c r="F7" s="10"/>
      <c r="G7" s="10">
        <v>192</v>
      </c>
      <c r="H7" s="10">
        <v>236</v>
      </c>
      <c r="I7" s="10">
        <v>325</v>
      </c>
      <c r="J7" s="10">
        <v>380</v>
      </c>
      <c r="K7" s="10">
        <v>348</v>
      </c>
      <c r="L7" s="10">
        <v>572</v>
      </c>
      <c r="M7" s="10"/>
      <c r="N7" s="10">
        <v>1161</v>
      </c>
      <c r="O7" s="10">
        <v>892</v>
      </c>
      <c r="P7" s="10"/>
      <c r="Q7" s="10">
        <v>175</v>
      </c>
      <c r="R7" s="10">
        <v>152</v>
      </c>
      <c r="S7" s="10">
        <v>180</v>
      </c>
      <c r="T7" s="10">
        <v>273</v>
      </c>
      <c r="U7" s="10">
        <v>217</v>
      </c>
      <c r="V7" s="10">
        <v>227</v>
      </c>
      <c r="W7" s="10">
        <v>175</v>
      </c>
      <c r="X7" s="10">
        <v>143</v>
      </c>
      <c r="Y7" s="10">
        <v>108</v>
      </c>
      <c r="Z7" s="10">
        <v>153</v>
      </c>
      <c r="AA7" s="10">
        <v>79</v>
      </c>
      <c r="AB7" s="10">
        <v>54</v>
      </c>
      <c r="AC7" s="10">
        <v>25</v>
      </c>
      <c r="AD7" s="10">
        <v>17</v>
      </c>
      <c r="AE7" s="10">
        <v>34</v>
      </c>
      <c r="AF7" s="10"/>
      <c r="AG7" s="10">
        <v>204</v>
      </c>
      <c r="AH7" s="10">
        <v>344</v>
      </c>
      <c r="AI7" s="10">
        <v>158</v>
      </c>
      <c r="AJ7" s="10">
        <v>186</v>
      </c>
      <c r="AK7" s="10">
        <v>197</v>
      </c>
      <c r="AL7" s="10">
        <v>511</v>
      </c>
      <c r="AM7" s="10"/>
      <c r="AN7" s="10">
        <v>571</v>
      </c>
      <c r="AO7" s="10">
        <v>447</v>
      </c>
      <c r="AP7" s="10">
        <v>778</v>
      </c>
      <c r="AQ7" s="10"/>
      <c r="AR7" s="10">
        <v>150</v>
      </c>
      <c r="AS7" s="10">
        <v>698</v>
      </c>
      <c r="AT7" s="10">
        <v>1093</v>
      </c>
      <c r="AU7" s="10"/>
      <c r="AV7" s="10">
        <v>166</v>
      </c>
      <c r="AW7" s="10">
        <v>999</v>
      </c>
      <c r="AX7" s="10">
        <v>770</v>
      </c>
      <c r="AY7" s="10"/>
      <c r="AZ7" s="10">
        <v>1177</v>
      </c>
      <c r="BA7" s="10">
        <v>876</v>
      </c>
    </row>
    <row r="8" spans="2:53" ht="30" customHeight="1" x14ac:dyDescent="0.35">
      <c r="B8" s="11" t="s">
        <v>18</v>
      </c>
      <c r="C8" s="11">
        <v>2053</v>
      </c>
      <c r="D8" s="11">
        <v>974</v>
      </c>
      <c r="E8" s="11">
        <v>1075</v>
      </c>
      <c r="F8" s="11"/>
      <c r="G8" s="11">
        <v>212</v>
      </c>
      <c r="H8" s="11">
        <v>302</v>
      </c>
      <c r="I8" s="11">
        <v>326</v>
      </c>
      <c r="J8" s="11">
        <v>348</v>
      </c>
      <c r="K8" s="11">
        <v>329</v>
      </c>
      <c r="L8" s="11">
        <v>535</v>
      </c>
      <c r="M8" s="11"/>
      <c r="N8" s="11">
        <v>815</v>
      </c>
      <c r="O8" s="11">
        <v>1238</v>
      </c>
      <c r="P8" s="11"/>
      <c r="Q8" s="11">
        <v>198</v>
      </c>
      <c r="R8" s="11">
        <v>168</v>
      </c>
      <c r="S8" s="11">
        <v>195</v>
      </c>
      <c r="T8" s="11">
        <v>305</v>
      </c>
      <c r="U8" s="11">
        <v>213</v>
      </c>
      <c r="V8" s="11">
        <v>216</v>
      </c>
      <c r="W8" s="11">
        <v>164</v>
      </c>
      <c r="X8" s="11">
        <v>141</v>
      </c>
      <c r="Y8" s="11">
        <v>99</v>
      </c>
      <c r="Z8" s="11">
        <v>138</v>
      </c>
      <c r="AA8" s="11">
        <v>69</v>
      </c>
      <c r="AB8" s="11">
        <v>45</v>
      </c>
      <c r="AC8" s="11">
        <v>22</v>
      </c>
      <c r="AD8" s="11">
        <v>15</v>
      </c>
      <c r="AE8" s="11">
        <v>27</v>
      </c>
      <c r="AF8" s="11"/>
      <c r="AG8" s="11">
        <v>192</v>
      </c>
      <c r="AH8" s="11">
        <v>330</v>
      </c>
      <c r="AI8" s="11">
        <v>179</v>
      </c>
      <c r="AJ8" s="11">
        <v>173</v>
      </c>
      <c r="AK8" s="11">
        <v>196</v>
      </c>
      <c r="AL8" s="11">
        <v>533</v>
      </c>
      <c r="AM8" s="11"/>
      <c r="AN8" s="11">
        <v>569</v>
      </c>
      <c r="AO8" s="11">
        <v>467</v>
      </c>
      <c r="AP8" s="11">
        <v>751</v>
      </c>
      <c r="AQ8" s="11"/>
      <c r="AR8" s="11">
        <v>162</v>
      </c>
      <c r="AS8" s="11">
        <v>689</v>
      </c>
      <c r="AT8" s="11">
        <v>1078</v>
      </c>
      <c r="AU8" s="11"/>
      <c r="AV8" s="11">
        <v>182</v>
      </c>
      <c r="AW8" s="11">
        <v>976</v>
      </c>
      <c r="AX8" s="11">
        <v>765</v>
      </c>
      <c r="AY8" s="11"/>
      <c r="AZ8" s="11">
        <v>1171</v>
      </c>
      <c r="BA8" s="11">
        <v>882</v>
      </c>
    </row>
    <row r="9" spans="2:53" ht="29" x14ac:dyDescent="0.35">
      <c r="B9" s="18" t="s">
        <v>335</v>
      </c>
      <c r="C9" s="17">
        <v>0.16059771274725601</v>
      </c>
      <c r="D9" s="17">
        <v>0.20139921423280499</v>
      </c>
      <c r="E9" s="17">
        <v>0.122618604603426</v>
      </c>
      <c r="F9" s="17"/>
      <c r="G9" s="17">
        <v>0.11606341122315</v>
      </c>
      <c r="H9" s="17">
        <v>0.115873008307545</v>
      </c>
      <c r="I9" s="17">
        <v>0.17316198705343699</v>
      </c>
      <c r="J9" s="17">
        <v>0.162562977377499</v>
      </c>
      <c r="K9" s="17">
        <v>0.17620863091789299</v>
      </c>
      <c r="L9" s="17">
        <v>0.18496695879051001</v>
      </c>
      <c r="M9" s="17"/>
      <c r="N9" s="17">
        <v>0.186805026404184</v>
      </c>
      <c r="O9" s="17">
        <v>0.14334491718806899</v>
      </c>
      <c r="P9" s="17"/>
      <c r="Q9" s="17">
        <v>0.11276913455837199</v>
      </c>
      <c r="R9" s="17">
        <v>9.6981805225713605E-2</v>
      </c>
      <c r="S9" s="17">
        <v>0.15588898799641501</v>
      </c>
      <c r="T9" s="17">
        <v>0.14373409286832101</v>
      </c>
      <c r="U9" s="17">
        <v>0.13938707715864099</v>
      </c>
      <c r="V9" s="17">
        <v>0.16572053378875201</v>
      </c>
      <c r="W9" s="17">
        <v>0.203532053937034</v>
      </c>
      <c r="X9" s="17">
        <v>0.17700881055522799</v>
      </c>
      <c r="Y9" s="17">
        <v>0.15975499746768199</v>
      </c>
      <c r="Z9" s="17">
        <v>0.19357492409319099</v>
      </c>
      <c r="AA9" s="17">
        <v>0.27220494257872802</v>
      </c>
      <c r="AB9" s="17">
        <v>0.31552483908720902</v>
      </c>
      <c r="AC9" s="17">
        <v>0.22294005216773899</v>
      </c>
      <c r="AD9" s="17">
        <v>0.317818166956087</v>
      </c>
      <c r="AE9" s="17">
        <v>0.23587057272695999</v>
      </c>
      <c r="AF9" s="17"/>
      <c r="AG9" s="17">
        <v>0.14286447981654599</v>
      </c>
      <c r="AH9" s="17">
        <v>0.232631371101027</v>
      </c>
      <c r="AI9" s="17">
        <v>0.13626098852393101</v>
      </c>
      <c r="AJ9" s="17">
        <v>0.233615348016325</v>
      </c>
      <c r="AK9" s="17">
        <v>0.18465178196278301</v>
      </c>
      <c r="AL9" s="17">
        <v>0.136067530169353</v>
      </c>
      <c r="AM9" s="17"/>
      <c r="AN9" s="17">
        <v>0.175122992849507</v>
      </c>
      <c r="AO9" s="17">
        <v>0.11322872979154899</v>
      </c>
      <c r="AP9" s="17">
        <v>0.19492660296848299</v>
      </c>
      <c r="AQ9" s="17"/>
      <c r="AR9" s="17">
        <v>0.155617527620038</v>
      </c>
      <c r="AS9" s="17">
        <v>0.14352195753857899</v>
      </c>
      <c r="AT9" s="17">
        <v>0.18588310547640699</v>
      </c>
      <c r="AU9" s="17"/>
      <c r="AV9" s="17">
        <v>0.18990356424228899</v>
      </c>
      <c r="AW9" s="17">
        <v>0.16251028552024099</v>
      </c>
      <c r="AX9" s="17">
        <v>0.16763167795717299</v>
      </c>
      <c r="AY9" s="17"/>
      <c r="AZ9" s="17">
        <v>0.16398836485422499</v>
      </c>
      <c r="BA9" s="17">
        <v>0.15609875306211199</v>
      </c>
    </row>
    <row r="10" spans="2:53" ht="29" x14ac:dyDescent="0.35">
      <c r="B10" s="18" t="s">
        <v>336</v>
      </c>
      <c r="C10" s="17">
        <v>0.240094443113754</v>
      </c>
      <c r="D10" s="17">
        <v>0.28533953458442501</v>
      </c>
      <c r="E10" s="17">
        <v>0.19996263766459399</v>
      </c>
      <c r="F10" s="17"/>
      <c r="G10" s="17">
        <v>0.16941999163337601</v>
      </c>
      <c r="H10" s="17">
        <v>0.17699740404634601</v>
      </c>
      <c r="I10" s="17">
        <v>0.28290209579486397</v>
      </c>
      <c r="J10" s="17">
        <v>0.23208186056192501</v>
      </c>
      <c r="K10" s="17">
        <v>0.255264358182968</v>
      </c>
      <c r="L10" s="17">
        <v>0.27356712017631102</v>
      </c>
      <c r="M10" s="17"/>
      <c r="N10" s="17">
        <v>0.24403266781199201</v>
      </c>
      <c r="O10" s="17">
        <v>0.23750183150638701</v>
      </c>
      <c r="P10" s="17"/>
      <c r="Q10" s="17">
        <v>0.18235532771263899</v>
      </c>
      <c r="R10" s="17">
        <v>0.175957419612013</v>
      </c>
      <c r="S10" s="17">
        <v>0.20871641697403001</v>
      </c>
      <c r="T10" s="17">
        <v>0.23034364678666699</v>
      </c>
      <c r="U10" s="17">
        <v>0.26942685864303301</v>
      </c>
      <c r="V10" s="17">
        <v>0.25144295358319801</v>
      </c>
      <c r="W10" s="17">
        <v>0.22995270636095799</v>
      </c>
      <c r="X10" s="17">
        <v>0.29922371296787997</v>
      </c>
      <c r="Y10" s="17">
        <v>0.32871379548811502</v>
      </c>
      <c r="Z10" s="17">
        <v>0.25028023042110098</v>
      </c>
      <c r="AA10" s="17">
        <v>0.31742612400414999</v>
      </c>
      <c r="AB10" s="17">
        <v>0.26085466671430602</v>
      </c>
      <c r="AC10" s="17">
        <v>0.25244417958261101</v>
      </c>
      <c r="AD10" s="17">
        <v>0.36667737518614801</v>
      </c>
      <c r="AE10" s="17">
        <v>0.30927956400147599</v>
      </c>
      <c r="AF10" s="17"/>
      <c r="AG10" s="17">
        <v>0.31534652582080103</v>
      </c>
      <c r="AH10" s="17">
        <v>0.232981062753395</v>
      </c>
      <c r="AI10" s="17">
        <v>0.268962122619472</v>
      </c>
      <c r="AJ10" s="17">
        <v>0.27562409959566297</v>
      </c>
      <c r="AK10" s="17">
        <v>0.24052090650667299</v>
      </c>
      <c r="AL10" s="17">
        <v>0.190405747754612</v>
      </c>
      <c r="AM10" s="17"/>
      <c r="AN10" s="17">
        <v>0.299086465285412</v>
      </c>
      <c r="AO10" s="17">
        <v>0.22283116847550799</v>
      </c>
      <c r="AP10" s="17">
        <v>0.25770388331265398</v>
      </c>
      <c r="AQ10" s="17"/>
      <c r="AR10" s="17">
        <v>0.22145013191626101</v>
      </c>
      <c r="AS10" s="17">
        <v>0.31530527937248298</v>
      </c>
      <c r="AT10" s="17">
        <v>0.21689868122616901</v>
      </c>
      <c r="AU10" s="17"/>
      <c r="AV10" s="17">
        <v>0.236616427927206</v>
      </c>
      <c r="AW10" s="17">
        <v>0.27349722885565902</v>
      </c>
      <c r="AX10" s="17">
        <v>0.22842223866150199</v>
      </c>
      <c r="AY10" s="17"/>
      <c r="AZ10" s="17">
        <v>0.26041691641319697</v>
      </c>
      <c r="BA10" s="17">
        <v>0.213129132255511</v>
      </c>
    </row>
    <row r="11" spans="2:53" ht="29" x14ac:dyDescent="0.35">
      <c r="B11" s="18" t="s">
        <v>337</v>
      </c>
      <c r="C11" s="17">
        <v>0.166259279637297</v>
      </c>
      <c r="D11" s="17">
        <v>0.16848836655383501</v>
      </c>
      <c r="E11" s="17">
        <v>0.16483434171308101</v>
      </c>
      <c r="F11" s="17"/>
      <c r="G11" s="17">
        <v>0.200001078705455</v>
      </c>
      <c r="H11" s="17">
        <v>0.26449589981987398</v>
      </c>
      <c r="I11" s="17">
        <v>0.17640717793449401</v>
      </c>
      <c r="J11" s="17">
        <v>0.15605334394230899</v>
      </c>
      <c r="K11" s="17">
        <v>0.116550537728385</v>
      </c>
      <c r="L11" s="17">
        <v>0.128492576531545</v>
      </c>
      <c r="M11" s="17"/>
      <c r="N11" s="17">
        <v>0.17378999699836101</v>
      </c>
      <c r="O11" s="17">
        <v>0.161301658694332</v>
      </c>
      <c r="P11" s="17"/>
      <c r="Q11" s="17">
        <v>0.14055291977415099</v>
      </c>
      <c r="R11" s="17">
        <v>0.252949798084314</v>
      </c>
      <c r="S11" s="17">
        <v>0.11680227371538</v>
      </c>
      <c r="T11" s="17">
        <v>0.18271699834868399</v>
      </c>
      <c r="U11" s="17">
        <v>0.16483151556527401</v>
      </c>
      <c r="V11" s="17">
        <v>0.168584942583453</v>
      </c>
      <c r="W11" s="17">
        <v>0.19590026479998399</v>
      </c>
      <c r="X11" s="17">
        <v>0.14806284047829901</v>
      </c>
      <c r="Y11" s="17">
        <v>0.13825227279793101</v>
      </c>
      <c r="Z11" s="17">
        <v>0.165050333175744</v>
      </c>
      <c r="AA11" s="17">
        <v>0.15917173915703101</v>
      </c>
      <c r="AB11" s="17">
        <v>0.11250688833391</v>
      </c>
      <c r="AC11" s="17">
        <v>0.35135765990464002</v>
      </c>
      <c r="AD11" s="17">
        <v>4.1325478009677397E-2</v>
      </c>
      <c r="AE11" s="17">
        <v>0.15885449734846099</v>
      </c>
      <c r="AF11" s="17"/>
      <c r="AG11" s="17">
        <v>0.17664044103536899</v>
      </c>
      <c r="AH11" s="17">
        <v>0.15416212462860601</v>
      </c>
      <c r="AI11" s="17">
        <v>0.232797346950531</v>
      </c>
      <c r="AJ11" s="17">
        <v>0.16474966462217699</v>
      </c>
      <c r="AK11" s="17">
        <v>0.23425515111183201</v>
      </c>
      <c r="AL11" s="17">
        <v>0.13430334917974299</v>
      </c>
      <c r="AM11" s="17"/>
      <c r="AN11" s="17">
        <v>0.17649346026414101</v>
      </c>
      <c r="AO11" s="17">
        <v>0.19685836539684701</v>
      </c>
      <c r="AP11" s="17">
        <v>0.17154306427500701</v>
      </c>
      <c r="AQ11" s="17"/>
      <c r="AR11" s="17">
        <v>0.24493817139195501</v>
      </c>
      <c r="AS11" s="17">
        <v>0.17271807168312001</v>
      </c>
      <c r="AT11" s="17">
        <v>0.15563236651741499</v>
      </c>
      <c r="AU11" s="17"/>
      <c r="AV11" s="17">
        <v>0.28837211121311801</v>
      </c>
      <c r="AW11" s="17">
        <v>0.17614926875518799</v>
      </c>
      <c r="AX11" s="17">
        <v>0.14129969747142801</v>
      </c>
      <c r="AY11" s="17"/>
      <c r="AZ11" s="17">
        <v>0.18742829621495999</v>
      </c>
      <c r="BA11" s="17">
        <v>0.13817071462018299</v>
      </c>
    </row>
    <row r="12" spans="2:53" ht="29" x14ac:dyDescent="0.35">
      <c r="B12" s="18" t="s">
        <v>338</v>
      </c>
      <c r="C12" s="17">
        <v>8.7508489037202999E-2</v>
      </c>
      <c r="D12" s="17">
        <v>8.5182107282190306E-2</v>
      </c>
      <c r="E12" s="17">
        <v>8.9929028544346007E-2</v>
      </c>
      <c r="F12" s="17"/>
      <c r="G12" s="17">
        <v>0.20506079101064201</v>
      </c>
      <c r="H12" s="17">
        <v>0.133539594725956</v>
      </c>
      <c r="I12" s="17">
        <v>0.103326446386107</v>
      </c>
      <c r="J12" s="17">
        <v>7.1418424493399302E-2</v>
      </c>
      <c r="K12" s="17">
        <v>4.6099786010970499E-2</v>
      </c>
      <c r="L12" s="17">
        <v>4.1278415404784302E-2</v>
      </c>
      <c r="M12" s="17"/>
      <c r="N12" s="17">
        <v>9.8260930974078897E-2</v>
      </c>
      <c r="O12" s="17">
        <v>8.0429942760869594E-2</v>
      </c>
      <c r="P12" s="17"/>
      <c r="Q12" s="17">
        <v>0.11973867682971399</v>
      </c>
      <c r="R12" s="17">
        <v>6.4700823976213004E-2</v>
      </c>
      <c r="S12" s="17">
        <v>8.6391218606440404E-2</v>
      </c>
      <c r="T12" s="17">
        <v>0.108700640128916</v>
      </c>
      <c r="U12" s="17">
        <v>0.10754403544840301</v>
      </c>
      <c r="V12" s="17">
        <v>6.8758326997418795E-2</v>
      </c>
      <c r="W12" s="17">
        <v>8.9913817652015102E-2</v>
      </c>
      <c r="X12" s="17">
        <v>6.2653938267362805E-2</v>
      </c>
      <c r="Y12" s="17">
        <v>5.3604093861033701E-2</v>
      </c>
      <c r="Z12" s="17">
        <v>0.11829445689493601</v>
      </c>
      <c r="AA12" s="17">
        <v>6.2902157562625599E-2</v>
      </c>
      <c r="AB12" s="17">
        <v>5.8763723370028498E-2</v>
      </c>
      <c r="AC12" s="17">
        <v>2.4341622431414599E-2</v>
      </c>
      <c r="AD12" s="17">
        <v>0.17726363307023199</v>
      </c>
      <c r="AE12" s="17">
        <v>4.9123845903163002E-2</v>
      </c>
      <c r="AF12" s="17"/>
      <c r="AG12" s="17">
        <v>8.8495560314950705E-2</v>
      </c>
      <c r="AH12" s="17">
        <v>7.3667249757134803E-2</v>
      </c>
      <c r="AI12" s="17">
        <v>0.11237119026567299</v>
      </c>
      <c r="AJ12" s="17">
        <v>7.0230388777237501E-2</v>
      </c>
      <c r="AK12" s="17">
        <v>6.9155300273471207E-2</v>
      </c>
      <c r="AL12" s="17">
        <v>9.8632156450959393E-2</v>
      </c>
      <c r="AM12" s="17"/>
      <c r="AN12" s="17">
        <v>7.6822227155089795E-2</v>
      </c>
      <c r="AO12" s="17">
        <v>8.3930508023709702E-2</v>
      </c>
      <c r="AP12" s="17">
        <v>0.10011853742763401</v>
      </c>
      <c r="AQ12" s="17"/>
      <c r="AR12" s="17">
        <v>0.16434028864424099</v>
      </c>
      <c r="AS12" s="17">
        <v>8.0569604586250801E-2</v>
      </c>
      <c r="AT12" s="17">
        <v>8.2625566759191804E-2</v>
      </c>
      <c r="AU12" s="17"/>
      <c r="AV12" s="17">
        <v>0.103870764816424</v>
      </c>
      <c r="AW12" s="17">
        <v>7.9599054207699999E-2</v>
      </c>
      <c r="AX12" s="17">
        <v>9.3315102354628504E-2</v>
      </c>
      <c r="AY12" s="17"/>
      <c r="AZ12" s="17">
        <v>0.10896120440431301</v>
      </c>
      <c r="BA12" s="17">
        <v>5.9043492178608201E-2</v>
      </c>
    </row>
    <row r="13" spans="2:53" ht="29" x14ac:dyDescent="0.35">
      <c r="B13" s="18" t="s">
        <v>339</v>
      </c>
      <c r="C13" s="17">
        <v>3.548905853684E-2</v>
      </c>
      <c r="D13" s="17">
        <v>3.09844347382289E-2</v>
      </c>
      <c r="E13" s="17">
        <v>3.9696986250711302E-2</v>
      </c>
      <c r="F13" s="17"/>
      <c r="G13" s="17">
        <v>5.2567913808360803E-2</v>
      </c>
      <c r="H13" s="17">
        <v>5.6123279378538803E-2</v>
      </c>
      <c r="I13" s="17">
        <v>4.05067132249659E-2</v>
      </c>
      <c r="J13" s="17">
        <v>4.2969623614153699E-2</v>
      </c>
      <c r="K13" s="17">
        <v>2.7545270239597599E-2</v>
      </c>
      <c r="L13" s="17">
        <v>1.40390266661256E-2</v>
      </c>
      <c r="M13" s="17"/>
      <c r="N13" s="17">
        <v>3.05043968177129E-2</v>
      </c>
      <c r="O13" s="17">
        <v>3.87705604373247E-2</v>
      </c>
      <c r="P13" s="17"/>
      <c r="Q13" s="17">
        <v>4.5741718806685303E-2</v>
      </c>
      <c r="R13" s="17">
        <v>2.7956129760906299E-2</v>
      </c>
      <c r="S13" s="17">
        <v>3.3089409655406403E-2</v>
      </c>
      <c r="T13" s="17">
        <v>3.5716571894317699E-2</v>
      </c>
      <c r="U13" s="17">
        <v>2.7111528976593201E-2</v>
      </c>
      <c r="V13" s="17">
        <v>3.4081218258631397E-2</v>
      </c>
      <c r="W13" s="17">
        <v>5.0522117880237201E-2</v>
      </c>
      <c r="X13" s="17">
        <v>3.52781336239643E-2</v>
      </c>
      <c r="Y13" s="17">
        <v>5.1203328331157497E-2</v>
      </c>
      <c r="Z13" s="17">
        <v>4.4356661230159397E-2</v>
      </c>
      <c r="AA13" s="17">
        <v>1.0235974418154501E-2</v>
      </c>
      <c r="AB13" s="17">
        <v>1.55724330730423E-2</v>
      </c>
      <c r="AC13" s="17">
        <v>0</v>
      </c>
      <c r="AD13" s="17">
        <v>0</v>
      </c>
      <c r="AE13" s="17">
        <v>0</v>
      </c>
      <c r="AF13" s="17"/>
      <c r="AG13" s="17">
        <v>3.33131649918645E-2</v>
      </c>
      <c r="AH13" s="17">
        <v>3.8317085820900397E-2</v>
      </c>
      <c r="AI13" s="17">
        <v>5.2957984761289503E-2</v>
      </c>
      <c r="AJ13" s="17">
        <v>3.1359786558391799E-2</v>
      </c>
      <c r="AK13" s="17">
        <v>1.99005358875597E-2</v>
      </c>
      <c r="AL13" s="17">
        <v>3.7802148501522997E-2</v>
      </c>
      <c r="AM13" s="17"/>
      <c r="AN13" s="17">
        <v>2.75807244158012E-2</v>
      </c>
      <c r="AO13" s="17">
        <v>4.0507968372197597E-2</v>
      </c>
      <c r="AP13" s="17">
        <v>3.6027849155671102E-2</v>
      </c>
      <c r="AQ13" s="17"/>
      <c r="AR13" s="17">
        <v>8.6294307132675996E-2</v>
      </c>
      <c r="AS13" s="17">
        <v>3.10280620922012E-2</v>
      </c>
      <c r="AT13" s="17">
        <v>3.19752725278942E-2</v>
      </c>
      <c r="AU13" s="17"/>
      <c r="AV13" s="17">
        <v>4.03080479180183E-2</v>
      </c>
      <c r="AW13" s="17">
        <v>3.3315734845110502E-2</v>
      </c>
      <c r="AX13" s="17">
        <v>3.9795963328843699E-2</v>
      </c>
      <c r="AY13" s="17"/>
      <c r="AZ13" s="17">
        <v>4.0769171033498301E-2</v>
      </c>
      <c r="BA13" s="17">
        <v>2.8483027689069799E-2</v>
      </c>
    </row>
    <row r="14" spans="2:53" ht="29" x14ac:dyDescent="0.35">
      <c r="B14" s="18" t="s">
        <v>340</v>
      </c>
      <c r="C14" s="17">
        <v>2.51903362150066E-2</v>
      </c>
      <c r="D14" s="17">
        <v>2.6536713860083199E-2</v>
      </c>
      <c r="E14" s="17">
        <v>2.4060647155413301E-2</v>
      </c>
      <c r="F14" s="17"/>
      <c r="G14" s="17">
        <v>4.74349613897782E-2</v>
      </c>
      <c r="H14" s="17">
        <v>4.2696080630099199E-2</v>
      </c>
      <c r="I14" s="17">
        <v>2.6769835895469898E-2</v>
      </c>
      <c r="J14" s="17">
        <v>2.6384132382682599E-2</v>
      </c>
      <c r="K14" s="17">
        <v>1.75432493669463E-2</v>
      </c>
      <c r="L14" s="17">
        <v>9.4607136546738593E-3</v>
      </c>
      <c r="M14" s="17"/>
      <c r="N14" s="17">
        <v>1.9575734071516401E-2</v>
      </c>
      <c r="O14" s="17">
        <v>2.8886540419522801E-2</v>
      </c>
      <c r="P14" s="17"/>
      <c r="Q14" s="17">
        <v>4.4492220562636901E-2</v>
      </c>
      <c r="R14" s="17">
        <v>4.7252330438978599E-2</v>
      </c>
      <c r="S14" s="17">
        <v>5.2560677305096101E-2</v>
      </c>
      <c r="T14" s="17">
        <v>1.07270334235523E-2</v>
      </c>
      <c r="U14" s="17">
        <v>2.52976926270559E-2</v>
      </c>
      <c r="V14" s="17">
        <v>8.3521388103981308E-3</v>
      </c>
      <c r="W14" s="17">
        <v>1.85046627092476E-2</v>
      </c>
      <c r="X14" s="17">
        <v>1.49021124282396E-2</v>
      </c>
      <c r="Y14" s="17">
        <v>5.7879720739435802E-3</v>
      </c>
      <c r="Z14" s="17">
        <v>9.4874580649870702E-3</v>
      </c>
      <c r="AA14" s="17">
        <v>6.6923368994803598E-2</v>
      </c>
      <c r="AB14" s="17">
        <v>0</v>
      </c>
      <c r="AC14" s="17">
        <v>5.3095424347106297E-2</v>
      </c>
      <c r="AD14" s="17">
        <v>5.03317521864627E-2</v>
      </c>
      <c r="AE14" s="17">
        <v>2.4451739185818101E-2</v>
      </c>
      <c r="AF14" s="17"/>
      <c r="AG14" s="17">
        <v>1.9735900362527498E-2</v>
      </c>
      <c r="AH14" s="17">
        <v>2.7889936662634798E-2</v>
      </c>
      <c r="AI14" s="17">
        <v>3.2009696468620903E-2</v>
      </c>
      <c r="AJ14" s="17">
        <v>0</v>
      </c>
      <c r="AK14" s="17">
        <v>3.5739150136818699E-3</v>
      </c>
      <c r="AL14" s="17">
        <v>3.5256651074295299E-2</v>
      </c>
      <c r="AM14" s="17"/>
      <c r="AN14" s="17">
        <v>2.7037217981648699E-2</v>
      </c>
      <c r="AO14" s="17">
        <v>3.5962294403363702E-2</v>
      </c>
      <c r="AP14" s="17">
        <v>1.7470773684849599E-2</v>
      </c>
      <c r="AQ14" s="17"/>
      <c r="AR14" s="17">
        <v>1.8781094546559601E-2</v>
      </c>
      <c r="AS14" s="17">
        <v>1.91383077835433E-2</v>
      </c>
      <c r="AT14" s="17">
        <v>2.8866139480101301E-2</v>
      </c>
      <c r="AU14" s="17"/>
      <c r="AV14" s="17">
        <v>1.30383373868849E-2</v>
      </c>
      <c r="AW14" s="17">
        <v>1.29776868804011E-2</v>
      </c>
      <c r="AX14" s="17">
        <v>4.1014856777951303E-2</v>
      </c>
      <c r="AY14" s="17"/>
      <c r="AZ14" s="17">
        <v>2.3343306982029601E-2</v>
      </c>
      <c r="BA14" s="17">
        <v>2.76411066846056E-2</v>
      </c>
    </row>
    <row r="15" spans="2:53" x14ac:dyDescent="0.35">
      <c r="B15" s="18" t="s">
        <v>130</v>
      </c>
      <c r="C15" s="19">
        <v>0.28486068071264398</v>
      </c>
      <c r="D15" s="19">
        <v>0.20206962874843301</v>
      </c>
      <c r="E15" s="19">
        <v>0.358897754068429</v>
      </c>
      <c r="F15" s="19"/>
      <c r="G15" s="19">
        <v>0.20945185222923801</v>
      </c>
      <c r="H15" s="19">
        <v>0.21027473309163999</v>
      </c>
      <c r="I15" s="19">
        <v>0.19692574371066199</v>
      </c>
      <c r="J15" s="19">
        <v>0.30852963762803098</v>
      </c>
      <c r="K15" s="19">
        <v>0.36078816755324</v>
      </c>
      <c r="L15" s="19">
        <v>0.34819518877605099</v>
      </c>
      <c r="M15" s="19"/>
      <c r="N15" s="19">
        <v>0.247031246922155</v>
      </c>
      <c r="O15" s="19">
        <v>0.30976454899349498</v>
      </c>
      <c r="P15" s="19"/>
      <c r="Q15" s="19">
        <v>0.354350001755802</v>
      </c>
      <c r="R15" s="19">
        <v>0.33420169290186202</v>
      </c>
      <c r="S15" s="19">
        <v>0.34655101574723202</v>
      </c>
      <c r="T15" s="19">
        <v>0.28806101654954203</v>
      </c>
      <c r="U15" s="19">
        <v>0.26640129158100001</v>
      </c>
      <c r="V15" s="19">
        <v>0.30305988597814898</v>
      </c>
      <c r="W15" s="19">
        <v>0.21167437666052399</v>
      </c>
      <c r="X15" s="19">
        <v>0.26287045167902701</v>
      </c>
      <c r="Y15" s="19">
        <v>0.26268353998013699</v>
      </c>
      <c r="Z15" s="19">
        <v>0.21895593611988201</v>
      </c>
      <c r="AA15" s="19">
        <v>0.111135693284507</v>
      </c>
      <c r="AB15" s="19">
        <v>0.236777449421504</v>
      </c>
      <c r="AC15" s="19">
        <v>9.5821061566489799E-2</v>
      </c>
      <c r="AD15" s="19">
        <v>4.6583594591393197E-2</v>
      </c>
      <c r="AE15" s="19">
        <v>0.22241978083412101</v>
      </c>
      <c r="AF15" s="19"/>
      <c r="AG15" s="19">
        <v>0.22360392765794099</v>
      </c>
      <c r="AH15" s="19">
        <v>0.24035116927630101</v>
      </c>
      <c r="AI15" s="19">
        <v>0.164640670410482</v>
      </c>
      <c r="AJ15" s="19">
        <v>0.224420712430205</v>
      </c>
      <c r="AK15" s="19">
        <v>0.24794240924399999</v>
      </c>
      <c r="AL15" s="19">
        <v>0.36753241686951399</v>
      </c>
      <c r="AM15" s="19"/>
      <c r="AN15" s="19">
        <v>0.21785691204839999</v>
      </c>
      <c r="AO15" s="19">
        <v>0.306680965536825</v>
      </c>
      <c r="AP15" s="19">
        <v>0.22220928917570201</v>
      </c>
      <c r="AQ15" s="19"/>
      <c r="AR15" s="19">
        <v>0.10857847874826999</v>
      </c>
      <c r="AS15" s="19">
        <v>0.23771871694382299</v>
      </c>
      <c r="AT15" s="19">
        <v>0.298118868012823</v>
      </c>
      <c r="AU15" s="19"/>
      <c r="AV15" s="19">
        <v>0.12789074649606</v>
      </c>
      <c r="AW15" s="19">
        <v>0.26195074093570098</v>
      </c>
      <c r="AX15" s="19">
        <v>0.28852046344847299</v>
      </c>
      <c r="AY15" s="19"/>
      <c r="AZ15" s="19">
        <v>0.21509274009777701</v>
      </c>
      <c r="BA15" s="19">
        <v>0.37743377350990998</v>
      </c>
    </row>
    <row r="16" spans="2:53" x14ac:dyDescent="0.35">
      <c r="B16" s="16"/>
    </row>
    <row r="17" spans="2:2" x14ac:dyDescent="0.35">
      <c r="B17" t="s">
        <v>87</v>
      </c>
    </row>
    <row r="18" spans="2:2" x14ac:dyDescent="0.35">
      <c r="B18" t="s">
        <v>88</v>
      </c>
    </row>
    <row r="20" spans="2:2" x14ac:dyDescent="0.35">
      <c r="B20" s="8" t="str">
        <f>HYPERLINK("#'Contents'!A1", "Return to Contents")</f>
        <v>Return to Contents</v>
      </c>
    </row>
  </sheetData>
  <mergeCells count="10">
    <mergeCell ref="AN5:AP5"/>
    <mergeCell ref="AR5:AT5"/>
    <mergeCell ref="AV5:AX5"/>
    <mergeCell ref="AZ5:BA5"/>
    <mergeCell ref="D2:AT2"/>
    <mergeCell ref="D5:E5"/>
    <mergeCell ref="G5:L5"/>
    <mergeCell ref="N5:O5"/>
    <mergeCell ref="Q5:AE5"/>
    <mergeCell ref="AG5:AL5"/>
  </mergeCells>
  <pageMargins left="0.7" right="0.7" top="0.75" bottom="0.75" header="0.3" footer="0.3"/>
  <pageSetup paperSize="9" orientation="portrait" horizontalDpi="300" verticalDpi="300"/>
  <drawing r:id="rId1"/>
</worksheet>
</file>

<file path=xl/worksheets/sheet8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5100-000000000000}">
  <dimension ref="B2:BA27"/>
  <sheetViews>
    <sheetView showGridLines="0" topLeftCell="A13" workbookViewId="0">
      <pane xSplit="2" topLeftCell="C1" activePane="topRight" state="frozen"/>
      <selection activeCell="B19" sqref="B19"/>
      <selection pane="topRight" activeCell="AB12" sqref="AB12"/>
    </sheetView>
  </sheetViews>
  <sheetFormatPr defaultColWidth="11.54296875" defaultRowHeight="14.5" x14ac:dyDescent="0.35"/>
  <cols>
    <col min="2" max="2" width="25.6328125" customWidth="1"/>
    <col min="3" max="5" width="10.6328125" customWidth="1"/>
    <col min="6" max="6" width="2.1796875" customWidth="1"/>
    <col min="7" max="12" width="10.6328125" customWidth="1"/>
    <col min="13" max="13" width="2.1796875" customWidth="1"/>
    <col min="14" max="15" width="10.6328125" customWidth="1"/>
    <col min="16" max="16" width="2.1796875" customWidth="1"/>
    <col min="17" max="31" width="10.6328125" customWidth="1"/>
    <col min="32" max="32" width="2.1796875" customWidth="1"/>
    <col min="33" max="38" width="10.6328125" customWidth="1"/>
    <col min="39" max="39" width="2.1796875" customWidth="1"/>
    <col min="40" max="42" width="10.6328125" customWidth="1"/>
    <col min="43" max="43" width="2.1796875" customWidth="1"/>
    <col min="44" max="46" width="10.6328125" customWidth="1"/>
    <col min="47" max="47" width="2.1796875" customWidth="1"/>
    <col min="48" max="50" width="10.6328125" customWidth="1"/>
    <col min="51" max="51" width="2.1796875" customWidth="1"/>
    <col min="52" max="53" width="10.6328125" customWidth="1"/>
    <col min="54" max="54" width="2.1796875" customWidth="1"/>
  </cols>
  <sheetData>
    <row r="2" spans="2:53" ht="40" customHeight="1" x14ac:dyDescent="0.35">
      <c r="D2" s="28" t="s">
        <v>354</v>
      </c>
      <c r="E2" s="24"/>
      <c r="F2" s="24"/>
      <c r="G2" s="24"/>
      <c r="H2" s="24"/>
      <c r="I2" s="24"/>
      <c r="J2" s="24"/>
      <c r="K2" s="24"/>
      <c r="L2" s="24"/>
      <c r="M2" s="24"/>
      <c r="N2" s="24"/>
      <c r="O2" s="24"/>
      <c r="P2" s="24"/>
      <c r="Q2" s="24"/>
      <c r="R2" s="24"/>
      <c r="S2" s="24"/>
      <c r="T2" s="24"/>
      <c r="U2" s="24"/>
      <c r="V2" s="24"/>
      <c r="W2" s="24"/>
      <c r="X2" s="24"/>
      <c r="Y2" s="24"/>
      <c r="Z2" s="24"/>
      <c r="AA2" s="24"/>
      <c r="AB2" s="24"/>
      <c r="AC2" s="24"/>
      <c r="AD2" s="24"/>
      <c r="AE2" s="24"/>
      <c r="AF2" s="24"/>
      <c r="AG2" s="24"/>
      <c r="AH2" s="24"/>
      <c r="AI2" s="24"/>
      <c r="AJ2" s="24"/>
      <c r="AK2" s="24"/>
      <c r="AL2" s="24"/>
      <c r="AM2" s="24"/>
      <c r="AN2" s="24"/>
      <c r="AO2" s="24"/>
      <c r="AP2" s="24"/>
      <c r="AQ2" s="24"/>
      <c r="AR2" s="24"/>
      <c r="AS2" s="24"/>
      <c r="AT2" s="24"/>
    </row>
    <row r="5" spans="2:53" ht="30" customHeight="1" x14ac:dyDescent="0.35">
      <c r="B5" s="15"/>
      <c r="C5" s="15"/>
      <c r="D5" s="27" t="s">
        <v>56</v>
      </c>
      <c r="E5" s="27"/>
      <c r="F5" s="15"/>
      <c r="G5" s="27" t="s">
        <v>57</v>
      </c>
      <c r="H5" s="27"/>
      <c r="I5" s="27"/>
      <c r="J5" s="27"/>
      <c r="K5" s="27"/>
      <c r="L5" s="27"/>
      <c r="M5" s="15"/>
      <c r="N5" s="27" t="s">
        <v>58</v>
      </c>
      <c r="O5" s="27"/>
      <c r="P5" s="15"/>
      <c r="Q5" s="27" t="s">
        <v>59</v>
      </c>
      <c r="R5" s="27"/>
      <c r="S5" s="27"/>
      <c r="T5" s="27"/>
      <c r="U5" s="27"/>
      <c r="V5" s="27"/>
      <c r="W5" s="27"/>
      <c r="X5" s="27"/>
      <c r="Y5" s="27"/>
      <c r="Z5" s="27"/>
      <c r="AA5" s="27"/>
      <c r="AB5" s="27"/>
      <c r="AC5" s="27"/>
      <c r="AD5" s="27"/>
      <c r="AE5" s="27"/>
      <c r="AF5" s="15"/>
      <c r="AG5" s="27" t="s">
        <v>60</v>
      </c>
      <c r="AH5" s="27"/>
      <c r="AI5" s="27"/>
      <c r="AJ5" s="27"/>
      <c r="AK5" s="27"/>
      <c r="AL5" s="27"/>
      <c r="AM5" s="15"/>
      <c r="AN5" s="27" t="s">
        <v>61</v>
      </c>
      <c r="AO5" s="27"/>
      <c r="AP5" s="27"/>
      <c r="AQ5" s="15"/>
      <c r="AR5" s="27" t="s">
        <v>62</v>
      </c>
      <c r="AS5" s="27"/>
      <c r="AT5" s="27"/>
      <c r="AU5" s="15"/>
      <c r="AV5" s="27" t="s">
        <v>63</v>
      </c>
      <c r="AW5" s="27"/>
      <c r="AX5" s="27"/>
      <c r="AY5" s="15"/>
      <c r="AZ5" s="27" t="s">
        <v>64</v>
      </c>
      <c r="BA5" s="27"/>
    </row>
    <row r="6" spans="2:53" ht="33" customHeight="1" x14ac:dyDescent="0.35">
      <c r="B6" t="s">
        <v>13</v>
      </c>
      <c r="C6" s="9" t="s">
        <v>14</v>
      </c>
      <c r="D6" s="12" t="s">
        <v>15</v>
      </c>
      <c r="E6" s="12" t="s">
        <v>16</v>
      </c>
      <c r="G6" s="12" t="s">
        <v>19</v>
      </c>
      <c r="H6" s="12" t="s">
        <v>20</v>
      </c>
      <c r="I6" s="12" t="s">
        <v>21</v>
      </c>
      <c r="J6" s="12" t="s">
        <v>22</v>
      </c>
      <c r="K6" s="12" t="s">
        <v>23</v>
      </c>
      <c r="L6" s="12" t="s">
        <v>24</v>
      </c>
      <c r="N6" s="12" t="s">
        <v>25</v>
      </c>
      <c r="O6" s="12" t="s">
        <v>26</v>
      </c>
      <c r="Q6" s="12" t="s">
        <v>27</v>
      </c>
      <c r="R6" s="12" t="s">
        <v>28</v>
      </c>
      <c r="S6" s="12" t="s">
        <v>29</v>
      </c>
      <c r="T6" s="12" t="s">
        <v>30</v>
      </c>
      <c r="U6" s="12" t="s">
        <v>31</v>
      </c>
      <c r="V6" s="12" t="s">
        <v>32</v>
      </c>
      <c r="W6" s="12" t="s">
        <v>33</v>
      </c>
      <c r="X6" s="12" t="s">
        <v>34</v>
      </c>
      <c r="Y6" s="12" t="s">
        <v>35</v>
      </c>
      <c r="Z6" s="12" t="s">
        <v>36</v>
      </c>
      <c r="AA6" s="12" t="s">
        <v>37</v>
      </c>
      <c r="AB6" s="12" t="s">
        <v>38</v>
      </c>
      <c r="AC6" s="12" t="s">
        <v>39</v>
      </c>
      <c r="AD6" s="12" t="s">
        <v>40</v>
      </c>
      <c r="AE6" s="12" t="s">
        <v>41</v>
      </c>
      <c r="AG6" s="12" t="s">
        <v>42</v>
      </c>
      <c r="AH6" s="12" t="s">
        <v>43</v>
      </c>
      <c r="AI6" s="12" t="s">
        <v>44</v>
      </c>
      <c r="AJ6" s="12" t="s">
        <v>45</v>
      </c>
      <c r="AK6" s="12" t="s">
        <v>46</v>
      </c>
      <c r="AL6" s="12" t="s">
        <v>47</v>
      </c>
      <c r="AN6" s="12" t="s">
        <v>48</v>
      </c>
      <c r="AO6" s="12" t="s">
        <v>49</v>
      </c>
      <c r="AP6" s="12" t="s">
        <v>50</v>
      </c>
      <c r="AR6" s="12" t="s">
        <v>51</v>
      </c>
      <c r="AS6" s="12" t="s">
        <v>52</v>
      </c>
      <c r="AT6" s="12" t="s">
        <v>53</v>
      </c>
      <c r="AV6" s="12" t="s">
        <v>51</v>
      </c>
      <c r="AW6" s="12" t="s">
        <v>52</v>
      </c>
      <c r="AX6" s="12" t="s">
        <v>53</v>
      </c>
      <c r="AZ6" s="12" t="s">
        <v>54</v>
      </c>
      <c r="BA6" s="12" t="s">
        <v>55</v>
      </c>
    </row>
    <row r="7" spans="2:53" ht="30" customHeight="1" x14ac:dyDescent="0.35">
      <c r="B7" s="10" t="s">
        <v>17</v>
      </c>
      <c r="C7" s="10">
        <v>439</v>
      </c>
      <c r="D7" s="10">
        <v>227</v>
      </c>
      <c r="E7" s="10">
        <v>211</v>
      </c>
      <c r="F7" s="10"/>
      <c r="G7" s="10">
        <v>22</v>
      </c>
      <c r="H7" s="10">
        <v>32</v>
      </c>
      <c r="I7" s="10">
        <v>71</v>
      </c>
      <c r="J7" s="10">
        <v>97</v>
      </c>
      <c r="K7" s="10">
        <v>88</v>
      </c>
      <c r="L7" s="10">
        <v>129</v>
      </c>
      <c r="M7" s="10"/>
      <c r="N7" s="10">
        <v>233</v>
      </c>
      <c r="O7" s="10">
        <v>206</v>
      </c>
      <c r="P7" s="10"/>
      <c r="Q7" s="10">
        <v>22</v>
      </c>
      <c r="R7" s="10">
        <v>26</v>
      </c>
      <c r="S7" s="10">
        <v>34</v>
      </c>
      <c r="T7" s="10">
        <v>64</v>
      </c>
      <c r="U7" s="10">
        <v>44</v>
      </c>
      <c r="V7" s="10">
        <v>57</v>
      </c>
      <c r="W7" s="10">
        <v>42</v>
      </c>
      <c r="X7" s="10">
        <v>39</v>
      </c>
      <c r="Y7" s="10">
        <v>21</v>
      </c>
      <c r="Z7" s="10">
        <v>30</v>
      </c>
      <c r="AA7" s="10">
        <v>19</v>
      </c>
      <c r="AB7" s="10">
        <v>14</v>
      </c>
      <c r="AC7" s="10">
        <v>7</v>
      </c>
      <c r="AD7" s="10">
        <v>4</v>
      </c>
      <c r="AE7" s="10">
        <v>9</v>
      </c>
      <c r="AF7" s="10"/>
      <c r="AG7" s="10">
        <v>26</v>
      </c>
      <c r="AH7" s="10">
        <v>145</v>
      </c>
      <c r="AI7" s="10">
        <v>14</v>
      </c>
      <c r="AJ7" s="10">
        <v>16</v>
      </c>
      <c r="AK7" s="10">
        <v>45</v>
      </c>
      <c r="AL7" s="10">
        <v>108</v>
      </c>
      <c r="AM7" s="10"/>
      <c r="AN7" s="10">
        <v>56</v>
      </c>
      <c r="AO7" s="10">
        <v>65</v>
      </c>
      <c r="AP7" s="10">
        <v>256</v>
      </c>
      <c r="AQ7" s="10"/>
      <c r="AR7" s="10">
        <v>10</v>
      </c>
      <c r="AS7" s="10">
        <v>94</v>
      </c>
      <c r="AT7" s="10">
        <v>321</v>
      </c>
      <c r="AU7" s="10"/>
      <c r="AV7" s="10">
        <v>22</v>
      </c>
      <c r="AW7" s="10">
        <v>202</v>
      </c>
      <c r="AX7" s="10">
        <v>197</v>
      </c>
      <c r="AY7" s="10"/>
      <c r="AZ7" s="10">
        <v>226</v>
      </c>
      <c r="BA7" s="10">
        <v>213</v>
      </c>
    </row>
    <row r="8" spans="2:53" ht="30" customHeight="1" x14ac:dyDescent="0.35">
      <c r="B8" s="11" t="s">
        <v>18</v>
      </c>
      <c r="C8" s="11">
        <v>437</v>
      </c>
      <c r="D8" s="11">
        <v>226</v>
      </c>
      <c r="E8" s="11">
        <v>210</v>
      </c>
      <c r="F8" s="11"/>
      <c r="G8" s="11">
        <v>25</v>
      </c>
      <c r="H8" s="11">
        <v>42</v>
      </c>
      <c r="I8" s="11">
        <v>72</v>
      </c>
      <c r="J8" s="11">
        <v>92</v>
      </c>
      <c r="K8" s="11">
        <v>83</v>
      </c>
      <c r="L8" s="11">
        <v>124</v>
      </c>
      <c r="M8" s="11"/>
      <c r="N8" s="11">
        <v>161</v>
      </c>
      <c r="O8" s="11">
        <v>276</v>
      </c>
      <c r="P8" s="11"/>
      <c r="Q8" s="11">
        <v>27</v>
      </c>
      <c r="R8" s="11">
        <v>25</v>
      </c>
      <c r="S8" s="11">
        <v>35</v>
      </c>
      <c r="T8" s="11">
        <v>67</v>
      </c>
      <c r="U8" s="11">
        <v>44</v>
      </c>
      <c r="V8" s="11">
        <v>57</v>
      </c>
      <c r="W8" s="11">
        <v>40</v>
      </c>
      <c r="X8" s="11">
        <v>39</v>
      </c>
      <c r="Y8" s="11">
        <v>21</v>
      </c>
      <c r="Z8" s="11">
        <v>29</v>
      </c>
      <c r="AA8" s="11">
        <v>17</v>
      </c>
      <c r="AB8" s="11">
        <v>13</v>
      </c>
      <c r="AC8" s="11">
        <v>5</v>
      </c>
      <c r="AD8" s="11">
        <v>3</v>
      </c>
      <c r="AE8" s="11">
        <v>7</v>
      </c>
      <c r="AF8" s="11"/>
      <c r="AG8" s="11">
        <v>25</v>
      </c>
      <c r="AH8" s="11">
        <v>138</v>
      </c>
      <c r="AI8" s="11">
        <v>20</v>
      </c>
      <c r="AJ8" s="11">
        <v>15</v>
      </c>
      <c r="AK8" s="11">
        <v>44</v>
      </c>
      <c r="AL8" s="11">
        <v>109</v>
      </c>
      <c r="AM8" s="11"/>
      <c r="AN8" s="11">
        <v>61</v>
      </c>
      <c r="AO8" s="11">
        <v>66</v>
      </c>
      <c r="AP8" s="11">
        <v>246</v>
      </c>
      <c r="AQ8" s="11"/>
      <c r="AR8" s="11">
        <v>12</v>
      </c>
      <c r="AS8" s="11">
        <v>94</v>
      </c>
      <c r="AT8" s="11">
        <v>316</v>
      </c>
      <c r="AU8" s="11"/>
      <c r="AV8" s="11">
        <v>23</v>
      </c>
      <c r="AW8" s="11">
        <v>200</v>
      </c>
      <c r="AX8" s="11">
        <v>195</v>
      </c>
      <c r="AY8" s="11"/>
      <c r="AZ8" s="11">
        <v>221</v>
      </c>
      <c r="BA8" s="11">
        <v>216</v>
      </c>
    </row>
    <row r="9" spans="2:53" ht="43.5" x14ac:dyDescent="0.35">
      <c r="B9" s="18" t="s">
        <v>342</v>
      </c>
      <c r="C9" s="17">
        <v>0.45593018884897901</v>
      </c>
      <c r="D9" s="17">
        <v>0.494129461320372</v>
      </c>
      <c r="E9" s="17">
        <v>0.41088120676731898</v>
      </c>
      <c r="F9" s="17"/>
      <c r="G9" s="17">
        <v>0.30629935856812102</v>
      </c>
      <c r="H9" s="17">
        <v>0.34450638850166798</v>
      </c>
      <c r="I9" s="17">
        <v>0.443214417490917</v>
      </c>
      <c r="J9" s="17">
        <v>0.450631466861868</v>
      </c>
      <c r="K9" s="17">
        <v>0.52413378454909798</v>
      </c>
      <c r="L9" s="17">
        <v>0.48963523506907197</v>
      </c>
      <c r="M9" s="17"/>
      <c r="N9" s="17">
        <v>0.46504024477816203</v>
      </c>
      <c r="O9" s="17">
        <v>0.450633167306767</v>
      </c>
      <c r="P9" s="17"/>
      <c r="Q9" s="17">
        <v>0.25498219263355298</v>
      </c>
      <c r="R9" s="17">
        <v>0.32173295936667401</v>
      </c>
      <c r="S9" s="17">
        <v>0.56018467619460699</v>
      </c>
      <c r="T9" s="17">
        <v>0.57091387194282806</v>
      </c>
      <c r="U9" s="17">
        <v>0.57739289780575798</v>
      </c>
      <c r="V9" s="17">
        <v>0.50407697142176999</v>
      </c>
      <c r="W9" s="17">
        <v>0.35254407566376</v>
      </c>
      <c r="X9" s="17">
        <v>0.43407188774183397</v>
      </c>
      <c r="Y9" s="17">
        <v>0.40382950523205602</v>
      </c>
      <c r="Z9" s="17">
        <v>0.44110430136338302</v>
      </c>
      <c r="AA9" s="17">
        <v>0.36001448954078202</v>
      </c>
      <c r="AB9" s="17">
        <v>0.41655457627417902</v>
      </c>
      <c r="AC9" s="17">
        <v>0.48108821490190401</v>
      </c>
      <c r="AD9" s="17">
        <v>0.25917713630504602</v>
      </c>
      <c r="AE9" s="17">
        <v>0.36212980486859803</v>
      </c>
      <c r="AF9" s="17"/>
      <c r="AG9" s="17">
        <v>0.51835316615696703</v>
      </c>
      <c r="AH9" s="17">
        <v>0.54045088724247503</v>
      </c>
      <c r="AI9" s="17">
        <v>0.21207711404049101</v>
      </c>
      <c r="AJ9" s="17">
        <v>0.19316012825023199</v>
      </c>
      <c r="AK9" s="17">
        <v>0.50212257361905799</v>
      </c>
      <c r="AL9" s="17">
        <v>0.40873436259947299</v>
      </c>
      <c r="AM9" s="17"/>
      <c r="AN9" s="17">
        <v>0.32980885503041202</v>
      </c>
      <c r="AO9" s="17">
        <v>0.37943217302106902</v>
      </c>
      <c r="AP9" s="17">
        <v>0.51451613042227995</v>
      </c>
      <c r="AQ9" s="17"/>
      <c r="AR9" s="17">
        <v>0.61128677893927896</v>
      </c>
      <c r="AS9" s="17">
        <v>0.41078000145929</v>
      </c>
      <c r="AT9" s="17">
        <v>0.47329926373661602</v>
      </c>
      <c r="AU9" s="17"/>
      <c r="AV9" s="17">
        <v>0.46405489975347503</v>
      </c>
      <c r="AW9" s="17">
        <v>0.45795789029824102</v>
      </c>
      <c r="AX9" s="17">
        <v>0.48122417221630898</v>
      </c>
      <c r="AY9" s="17"/>
      <c r="AZ9" s="17">
        <v>0.45410991537099599</v>
      </c>
      <c r="BA9" s="17">
        <v>0.45779628654513099</v>
      </c>
    </row>
    <row r="10" spans="2:53" ht="29" x14ac:dyDescent="0.35">
      <c r="B10" s="18" t="s">
        <v>343</v>
      </c>
      <c r="C10" s="17">
        <v>0.43664961201681002</v>
      </c>
      <c r="D10" s="17">
        <v>0.480747976727884</v>
      </c>
      <c r="E10" s="17">
        <v>0.38511617433842399</v>
      </c>
      <c r="F10" s="17"/>
      <c r="G10" s="17">
        <v>0.213710030216757</v>
      </c>
      <c r="H10" s="17">
        <v>0.26635521825777297</v>
      </c>
      <c r="I10" s="17">
        <v>0.46641185731443902</v>
      </c>
      <c r="J10" s="17">
        <v>0.35174208251592098</v>
      </c>
      <c r="K10" s="17">
        <v>0.52076993607688704</v>
      </c>
      <c r="L10" s="17">
        <v>0.52863307124167203</v>
      </c>
      <c r="M10" s="17"/>
      <c r="N10" s="17">
        <v>0.46752256845759099</v>
      </c>
      <c r="O10" s="17">
        <v>0.41869860089131899</v>
      </c>
      <c r="P10" s="17"/>
      <c r="Q10" s="17">
        <v>0.23490097443572</v>
      </c>
      <c r="R10" s="17">
        <v>0.52592777908149102</v>
      </c>
      <c r="S10" s="17">
        <v>0.31057894723627</v>
      </c>
      <c r="T10" s="17">
        <v>0.48144638580631</v>
      </c>
      <c r="U10" s="17">
        <v>0.50741691979171799</v>
      </c>
      <c r="V10" s="17">
        <v>0.50387582110965101</v>
      </c>
      <c r="W10" s="17">
        <v>0.28279010729631998</v>
      </c>
      <c r="X10" s="17">
        <v>0.34743892251558101</v>
      </c>
      <c r="Y10" s="17">
        <v>0.45063417027555802</v>
      </c>
      <c r="Z10" s="17">
        <v>0.49545111593041002</v>
      </c>
      <c r="AA10" s="17">
        <v>0.39010078457881198</v>
      </c>
      <c r="AB10" s="17">
        <v>0.66911226917910505</v>
      </c>
      <c r="AC10" s="17">
        <v>0.70436405187932705</v>
      </c>
      <c r="AD10" s="17">
        <v>0.819687904498963</v>
      </c>
      <c r="AE10" s="17">
        <v>0.55939592916832503</v>
      </c>
      <c r="AF10" s="17"/>
      <c r="AG10" s="17">
        <v>0.28595628565082398</v>
      </c>
      <c r="AH10" s="17">
        <v>0.49537724664542898</v>
      </c>
      <c r="AI10" s="17">
        <v>9.3240569211845703E-2</v>
      </c>
      <c r="AJ10" s="17">
        <v>0.60321691053415805</v>
      </c>
      <c r="AK10" s="17">
        <v>0.60391919720863896</v>
      </c>
      <c r="AL10" s="17">
        <v>0.37401041979118199</v>
      </c>
      <c r="AM10" s="17"/>
      <c r="AN10" s="17">
        <v>0.33185885557442302</v>
      </c>
      <c r="AO10" s="17">
        <v>0.41771024241607402</v>
      </c>
      <c r="AP10" s="17">
        <v>0.48903051727588398</v>
      </c>
      <c r="AQ10" s="17"/>
      <c r="AR10" s="17">
        <v>0.36689866330571702</v>
      </c>
      <c r="AS10" s="17">
        <v>0.37735392256990402</v>
      </c>
      <c r="AT10" s="17">
        <v>0.46967226155924002</v>
      </c>
      <c r="AU10" s="17"/>
      <c r="AV10" s="17">
        <v>0.51536662238452602</v>
      </c>
      <c r="AW10" s="17">
        <v>0.463186578988528</v>
      </c>
      <c r="AX10" s="17">
        <v>0.43640015161531098</v>
      </c>
      <c r="AY10" s="17"/>
      <c r="AZ10" s="17">
        <v>0.45134817889069001</v>
      </c>
      <c r="BA10" s="17">
        <v>0.42158101814240001</v>
      </c>
    </row>
    <row r="11" spans="2:53" ht="29" x14ac:dyDescent="0.35">
      <c r="B11" s="18" t="s">
        <v>344</v>
      </c>
      <c r="C11" s="17">
        <v>0.35075432579832699</v>
      </c>
      <c r="D11" s="17">
        <v>0.33955348919600398</v>
      </c>
      <c r="E11" s="17">
        <v>0.35806164864408202</v>
      </c>
      <c r="F11" s="17"/>
      <c r="G11" s="17">
        <v>0.15424475805750501</v>
      </c>
      <c r="H11" s="17">
        <v>0.247319554062331</v>
      </c>
      <c r="I11" s="17">
        <v>0.31784463059075202</v>
      </c>
      <c r="J11" s="17">
        <v>0.40772912923412202</v>
      </c>
      <c r="K11" s="17">
        <v>0.40247537151546597</v>
      </c>
      <c r="L11" s="17">
        <v>0.367890880168454</v>
      </c>
      <c r="M11" s="17"/>
      <c r="N11" s="17">
        <v>0.34462985483898501</v>
      </c>
      <c r="O11" s="17">
        <v>0.35431538567089799</v>
      </c>
      <c r="P11" s="17"/>
      <c r="Q11" s="17">
        <v>0.16455390908301101</v>
      </c>
      <c r="R11" s="17">
        <v>0.482077469113249</v>
      </c>
      <c r="S11" s="17">
        <v>0.31128213557231799</v>
      </c>
      <c r="T11" s="17">
        <v>0.37700227926167001</v>
      </c>
      <c r="U11" s="17">
        <v>0.267467572675822</v>
      </c>
      <c r="V11" s="17">
        <v>0.31226490255856598</v>
      </c>
      <c r="W11" s="17">
        <v>0.404522705005528</v>
      </c>
      <c r="X11" s="17">
        <v>0.318231376928515</v>
      </c>
      <c r="Y11" s="17">
        <v>0.336770377595212</v>
      </c>
      <c r="Z11" s="17">
        <v>0.46345584043426902</v>
      </c>
      <c r="AA11" s="17">
        <v>0.41905988775073</v>
      </c>
      <c r="AB11" s="17">
        <v>0.413436617813284</v>
      </c>
      <c r="AC11" s="17">
        <v>0.64497476451948199</v>
      </c>
      <c r="AD11" s="17">
        <v>0.45159420565796099</v>
      </c>
      <c r="AE11" s="17">
        <v>0.36040506564547298</v>
      </c>
      <c r="AF11" s="17"/>
      <c r="AG11" s="17">
        <v>0.39426647287043698</v>
      </c>
      <c r="AH11" s="17">
        <v>0.43011031037218</v>
      </c>
      <c r="AI11" s="17">
        <v>0.36313080467886399</v>
      </c>
      <c r="AJ11" s="17">
        <v>3.9022942327635798E-2</v>
      </c>
      <c r="AK11" s="17">
        <v>0.33523302449845199</v>
      </c>
      <c r="AL11" s="17">
        <v>0.29732276154266901</v>
      </c>
      <c r="AM11" s="17"/>
      <c r="AN11" s="17">
        <v>0.25069680285235102</v>
      </c>
      <c r="AO11" s="17">
        <v>0.30861763384749302</v>
      </c>
      <c r="AP11" s="17">
        <v>0.40398858229436901</v>
      </c>
      <c r="AQ11" s="17"/>
      <c r="AR11" s="17">
        <v>0.15862484395256601</v>
      </c>
      <c r="AS11" s="17">
        <v>0.31274686282790398</v>
      </c>
      <c r="AT11" s="17">
        <v>0.37621251409093198</v>
      </c>
      <c r="AU11" s="17"/>
      <c r="AV11" s="17">
        <v>0.41270515102842797</v>
      </c>
      <c r="AW11" s="17">
        <v>0.38669420870867599</v>
      </c>
      <c r="AX11" s="17">
        <v>0.32852164544233198</v>
      </c>
      <c r="AY11" s="17"/>
      <c r="AZ11" s="17">
        <v>0.35146924410658498</v>
      </c>
      <c r="BA11" s="17">
        <v>0.35002140987986002</v>
      </c>
    </row>
    <row r="12" spans="2:53" ht="43.5" x14ac:dyDescent="0.35">
      <c r="B12" s="18" t="s">
        <v>345</v>
      </c>
      <c r="C12" s="17">
        <v>0.33239590603977198</v>
      </c>
      <c r="D12" s="17">
        <v>0.38431837821724202</v>
      </c>
      <c r="E12" s="17">
        <v>0.27168780834497203</v>
      </c>
      <c r="F12" s="17"/>
      <c r="G12" s="17">
        <v>0.122759911476335</v>
      </c>
      <c r="H12" s="17">
        <v>0.28211302752881601</v>
      </c>
      <c r="I12" s="17">
        <v>0.25713466208005298</v>
      </c>
      <c r="J12" s="17">
        <v>0.26759927081353402</v>
      </c>
      <c r="K12" s="17">
        <v>0.41837380314147499</v>
      </c>
      <c r="L12" s="17">
        <v>0.42576090070421801</v>
      </c>
      <c r="M12" s="17"/>
      <c r="N12" s="17">
        <v>0.31528198836557397</v>
      </c>
      <c r="O12" s="17">
        <v>0.34234675500234302</v>
      </c>
      <c r="P12" s="17"/>
      <c r="Q12" s="17">
        <v>0.237374260165613</v>
      </c>
      <c r="R12" s="17">
        <v>0.41257325086094898</v>
      </c>
      <c r="S12" s="17">
        <v>0.34867496431884698</v>
      </c>
      <c r="T12" s="17">
        <v>0.38485588842957102</v>
      </c>
      <c r="U12" s="17">
        <v>0.411202537313899</v>
      </c>
      <c r="V12" s="17">
        <v>0.240620701853243</v>
      </c>
      <c r="W12" s="17">
        <v>0.180886560832549</v>
      </c>
      <c r="X12" s="17">
        <v>0.39653647338217501</v>
      </c>
      <c r="Y12" s="17">
        <v>0.23801091865962901</v>
      </c>
      <c r="Z12" s="17">
        <v>0.37100044470417198</v>
      </c>
      <c r="AA12" s="17">
        <v>0.337952136618758</v>
      </c>
      <c r="AB12" s="17">
        <v>0.41601143091943399</v>
      </c>
      <c r="AC12" s="17">
        <v>0.60913570785561999</v>
      </c>
      <c r="AD12" s="17">
        <v>0.62727083514604898</v>
      </c>
      <c r="AE12" s="17">
        <v>0.43208349942369301</v>
      </c>
      <c r="AF12" s="17"/>
      <c r="AG12" s="17">
        <v>0.13162951252451499</v>
      </c>
      <c r="AH12" s="17">
        <v>0.38679308500695098</v>
      </c>
      <c r="AI12" s="17">
        <v>0.25054230454303</v>
      </c>
      <c r="AJ12" s="17">
        <v>0.223347586273239</v>
      </c>
      <c r="AK12" s="17">
        <v>0.38504946513111199</v>
      </c>
      <c r="AL12" s="17">
        <v>0.324131154634136</v>
      </c>
      <c r="AM12" s="17"/>
      <c r="AN12" s="17">
        <v>0.28668071103484599</v>
      </c>
      <c r="AO12" s="17">
        <v>0.32811834776770099</v>
      </c>
      <c r="AP12" s="17">
        <v>0.35604008675678001</v>
      </c>
      <c r="AQ12" s="17"/>
      <c r="AR12" s="17">
        <v>0.54314902906866902</v>
      </c>
      <c r="AS12" s="17">
        <v>0.28445074201296999</v>
      </c>
      <c r="AT12" s="17">
        <v>0.345031925949005</v>
      </c>
      <c r="AU12" s="17"/>
      <c r="AV12" s="17">
        <v>0.331763738712826</v>
      </c>
      <c r="AW12" s="17">
        <v>0.33877003507293302</v>
      </c>
      <c r="AX12" s="17">
        <v>0.34144975105469799</v>
      </c>
      <c r="AY12" s="17"/>
      <c r="AZ12" s="17">
        <v>0.37498826005053398</v>
      </c>
      <c r="BA12" s="17">
        <v>0.288731316814832</v>
      </c>
    </row>
    <row r="13" spans="2:53" ht="43.5" x14ac:dyDescent="0.35">
      <c r="B13" s="18" t="s">
        <v>346</v>
      </c>
      <c r="C13" s="17">
        <v>0.28760769621165699</v>
      </c>
      <c r="D13" s="17">
        <v>0.293646656655288</v>
      </c>
      <c r="E13" s="17">
        <v>0.27591490402816499</v>
      </c>
      <c r="F13" s="17"/>
      <c r="G13" s="17">
        <v>0.15193419876092601</v>
      </c>
      <c r="H13" s="17">
        <v>0.13384707219237801</v>
      </c>
      <c r="I13" s="17">
        <v>0.270707836520583</v>
      </c>
      <c r="J13" s="17">
        <v>0.27812133274241801</v>
      </c>
      <c r="K13" s="17">
        <v>0.34973704312346399</v>
      </c>
      <c r="L13" s="17">
        <v>0.34246223956247901</v>
      </c>
      <c r="M13" s="17"/>
      <c r="N13" s="17">
        <v>0.28773416943180202</v>
      </c>
      <c r="O13" s="17">
        <v>0.28753415864209197</v>
      </c>
      <c r="P13" s="17"/>
      <c r="Q13" s="17">
        <v>0.26439480254102599</v>
      </c>
      <c r="R13" s="17">
        <v>0.31190503614443899</v>
      </c>
      <c r="S13" s="17">
        <v>0.26257370750620301</v>
      </c>
      <c r="T13" s="17">
        <v>0.34147574089322302</v>
      </c>
      <c r="U13" s="17">
        <v>0.34434470679038898</v>
      </c>
      <c r="V13" s="17">
        <v>0.216444602095375</v>
      </c>
      <c r="W13" s="17">
        <v>0.21790469514715199</v>
      </c>
      <c r="X13" s="17">
        <v>0.190040425684179</v>
      </c>
      <c r="Y13" s="17">
        <v>0.38354267448419299</v>
      </c>
      <c r="Z13" s="17">
        <v>0.22324235144506499</v>
      </c>
      <c r="AA13" s="17">
        <v>0.223934050966657</v>
      </c>
      <c r="AB13" s="17">
        <v>0.46244194555539098</v>
      </c>
      <c r="AC13" s="17">
        <v>0.70436405187932705</v>
      </c>
      <c r="AD13" s="17">
        <v>0.63190630115899804</v>
      </c>
      <c r="AE13" s="17">
        <v>0.60361170226542704</v>
      </c>
      <c r="AF13" s="17"/>
      <c r="AG13" s="17">
        <v>0.205907666534352</v>
      </c>
      <c r="AH13" s="17">
        <v>0.33307543233021802</v>
      </c>
      <c r="AI13" s="17">
        <v>0.28552499380045898</v>
      </c>
      <c r="AJ13" s="17">
        <v>0</v>
      </c>
      <c r="AK13" s="17">
        <v>0.23004653144789899</v>
      </c>
      <c r="AL13" s="17">
        <v>0.37299387885236202</v>
      </c>
      <c r="AM13" s="17"/>
      <c r="AN13" s="17">
        <v>0.21384663965328199</v>
      </c>
      <c r="AO13" s="17">
        <v>0.250985641388348</v>
      </c>
      <c r="AP13" s="17">
        <v>0.31086707209762798</v>
      </c>
      <c r="AQ13" s="17"/>
      <c r="AR13" s="17">
        <v>4.4384652930839201E-2</v>
      </c>
      <c r="AS13" s="17">
        <v>0.27672258901602198</v>
      </c>
      <c r="AT13" s="17">
        <v>0.31156231290098402</v>
      </c>
      <c r="AU13" s="17"/>
      <c r="AV13" s="17">
        <v>0.222661872402133</v>
      </c>
      <c r="AW13" s="17">
        <v>0.31669611821851901</v>
      </c>
      <c r="AX13" s="17">
        <v>0.29341524505296801</v>
      </c>
      <c r="AY13" s="17"/>
      <c r="AZ13" s="17">
        <v>0.29826572216944403</v>
      </c>
      <c r="BA13" s="17">
        <v>0.27668136128126197</v>
      </c>
    </row>
    <row r="14" spans="2:53" ht="29" x14ac:dyDescent="0.35">
      <c r="B14" s="18" t="s">
        <v>347</v>
      </c>
      <c r="C14" s="17">
        <v>0.261763874013271</v>
      </c>
      <c r="D14" s="17">
        <v>0.31593258013995701</v>
      </c>
      <c r="E14" s="17">
        <v>0.205422210178142</v>
      </c>
      <c r="F14" s="17"/>
      <c r="G14" s="17">
        <v>7.6363724869122504E-2</v>
      </c>
      <c r="H14" s="17">
        <v>0.29262468847433998</v>
      </c>
      <c r="I14" s="17">
        <v>0.338433656525222</v>
      </c>
      <c r="J14" s="17">
        <v>0.213955563949004</v>
      </c>
      <c r="K14" s="17">
        <v>0.24366009466897601</v>
      </c>
      <c r="L14" s="17">
        <v>0.29148869378782599</v>
      </c>
      <c r="M14" s="17"/>
      <c r="N14" s="17">
        <v>0.26815147375031101</v>
      </c>
      <c r="O14" s="17">
        <v>0.25804981850437497</v>
      </c>
      <c r="P14" s="17"/>
      <c r="Q14" s="17">
        <v>0.18113084620532</v>
      </c>
      <c r="R14" s="17">
        <v>0.41049077409808399</v>
      </c>
      <c r="S14" s="17">
        <v>0.227089005119535</v>
      </c>
      <c r="T14" s="17">
        <v>0.20293085594470001</v>
      </c>
      <c r="U14" s="17">
        <v>0.36568551523152298</v>
      </c>
      <c r="V14" s="17">
        <v>0.228115259738917</v>
      </c>
      <c r="W14" s="17">
        <v>0.32473463612098202</v>
      </c>
      <c r="X14" s="17">
        <v>0.26781387571690202</v>
      </c>
      <c r="Y14" s="17">
        <v>0.24234356326610201</v>
      </c>
      <c r="Z14" s="17">
        <v>0.22666216887830101</v>
      </c>
      <c r="AA14" s="17">
        <v>0.23434688559741401</v>
      </c>
      <c r="AB14" s="17">
        <v>0.187291116476555</v>
      </c>
      <c r="AC14" s="17">
        <v>0.63468200176047695</v>
      </c>
      <c r="AD14" s="17">
        <v>0.192417069352915</v>
      </c>
      <c r="AE14" s="17">
        <v>0.35754089131431299</v>
      </c>
      <c r="AF14" s="17"/>
      <c r="AG14" s="17">
        <v>0.238784659035436</v>
      </c>
      <c r="AH14" s="17">
        <v>0.29987532256833299</v>
      </c>
      <c r="AI14" s="17">
        <v>0.273321215449362</v>
      </c>
      <c r="AJ14" s="17">
        <v>0.35183883330361998</v>
      </c>
      <c r="AK14" s="17">
        <v>0.22780499129818299</v>
      </c>
      <c r="AL14" s="17">
        <v>0.213711301122956</v>
      </c>
      <c r="AM14" s="17"/>
      <c r="AN14" s="17">
        <v>0.244123274772547</v>
      </c>
      <c r="AO14" s="17">
        <v>0.23738743723802999</v>
      </c>
      <c r="AP14" s="17">
        <v>0.27040282312474001</v>
      </c>
      <c r="AQ14" s="17"/>
      <c r="AR14" s="17">
        <v>4.4384652930839201E-2</v>
      </c>
      <c r="AS14" s="17">
        <v>0.187434785078127</v>
      </c>
      <c r="AT14" s="17">
        <v>0.29454905032575501</v>
      </c>
      <c r="AU14" s="17"/>
      <c r="AV14" s="17">
        <v>0.14155254462938299</v>
      </c>
      <c r="AW14" s="17">
        <v>0.26807345816684702</v>
      </c>
      <c r="AX14" s="17">
        <v>0.28467990170989099</v>
      </c>
      <c r="AY14" s="17"/>
      <c r="AZ14" s="17">
        <v>0.25333704963126102</v>
      </c>
      <c r="BA14" s="17">
        <v>0.27040283829822598</v>
      </c>
    </row>
    <row r="15" spans="2:53" ht="43.5" x14ac:dyDescent="0.35">
      <c r="B15" s="18" t="s">
        <v>348</v>
      </c>
      <c r="C15" s="17">
        <v>0.25996121605432598</v>
      </c>
      <c r="D15" s="17">
        <v>0.236058536520347</v>
      </c>
      <c r="E15" s="17">
        <v>0.280265272993515</v>
      </c>
      <c r="F15" s="17"/>
      <c r="G15" s="17">
        <v>2.6050577224148101E-2</v>
      </c>
      <c r="H15" s="17">
        <v>0.11780342114925001</v>
      </c>
      <c r="I15" s="17">
        <v>0.17971832211387201</v>
      </c>
      <c r="J15" s="17">
        <v>0.29175106108109999</v>
      </c>
      <c r="K15" s="17">
        <v>0.38676947297858</v>
      </c>
      <c r="L15" s="17">
        <v>0.29371117839512501</v>
      </c>
      <c r="M15" s="17"/>
      <c r="N15" s="17">
        <v>0.24179650138366701</v>
      </c>
      <c r="O15" s="17">
        <v>0.27052304856848203</v>
      </c>
      <c r="P15" s="17"/>
      <c r="Q15" s="17">
        <v>0.120034587122786</v>
      </c>
      <c r="R15" s="17">
        <v>0.34513011382040898</v>
      </c>
      <c r="S15" s="17">
        <v>0.21541207638746199</v>
      </c>
      <c r="T15" s="17">
        <v>0.32534463994727197</v>
      </c>
      <c r="U15" s="17">
        <v>0.28445334003820899</v>
      </c>
      <c r="V15" s="17">
        <v>0.14919721670924699</v>
      </c>
      <c r="W15" s="17">
        <v>0.27701537719070701</v>
      </c>
      <c r="X15" s="17">
        <v>0.33434343464036698</v>
      </c>
      <c r="Y15" s="17">
        <v>0.15734292118754201</v>
      </c>
      <c r="Z15" s="17">
        <v>0.18376484430040599</v>
      </c>
      <c r="AA15" s="17">
        <v>0.51242614128476205</v>
      </c>
      <c r="AB15" s="17">
        <v>0.363647361507005</v>
      </c>
      <c r="AC15" s="17">
        <v>0.412683540781837</v>
      </c>
      <c r="AD15" s="17">
        <v>0</v>
      </c>
      <c r="AE15" s="17">
        <v>0.159291011217534</v>
      </c>
      <c r="AF15" s="17"/>
      <c r="AG15" s="17">
        <v>0.17561567658376001</v>
      </c>
      <c r="AH15" s="17">
        <v>0.33032908988795301</v>
      </c>
      <c r="AI15" s="17">
        <v>0</v>
      </c>
      <c r="AJ15" s="17">
        <v>0.19981880325944701</v>
      </c>
      <c r="AK15" s="17">
        <v>0.39672430142724402</v>
      </c>
      <c r="AL15" s="17">
        <v>0.18284569149746899</v>
      </c>
      <c r="AM15" s="17"/>
      <c r="AN15" s="17">
        <v>0.15349702431416701</v>
      </c>
      <c r="AO15" s="17">
        <v>0.206196604879782</v>
      </c>
      <c r="AP15" s="17">
        <v>0.300281102677042</v>
      </c>
      <c r="AQ15" s="17"/>
      <c r="AR15" s="17">
        <v>0.34940248846113803</v>
      </c>
      <c r="AS15" s="17">
        <v>0.26208321885439601</v>
      </c>
      <c r="AT15" s="17">
        <v>0.264244179031974</v>
      </c>
      <c r="AU15" s="17"/>
      <c r="AV15" s="17">
        <v>0.30307636770538199</v>
      </c>
      <c r="AW15" s="17">
        <v>0.27725744281623899</v>
      </c>
      <c r="AX15" s="17">
        <v>0.25639665193521599</v>
      </c>
      <c r="AY15" s="17"/>
      <c r="AZ15" s="17">
        <v>0.26107997444037101</v>
      </c>
      <c r="BA15" s="17">
        <v>0.25881429364294001</v>
      </c>
    </row>
    <row r="16" spans="2:53" ht="43.5" x14ac:dyDescent="0.35">
      <c r="B16" s="18" t="s">
        <v>349</v>
      </c>
      <c r="C16" s="17">
        <v>0.25322926537721502</v>
      </c>
      <c r="D16" s="17">
        <v>0.30045016994985302</v>
      </c>
      <c r="E16" s="17">
        <v>0.19699942058655401</v>
      </c>
      <c r="F16" s="17"/>
      <c r="G16" s="17">
        <v>0.24540811751612501</v>
      </c>
      <c r="H16" s="17">
        <v>0.18520983458384299</v>
      </c>
      <c r="I16" s="17">
        <v>0.23105569499650699</v>
      </c>
      <c r="J16" s="17">
        <v>0.28366202705356203</v>
      </c>
      <c r="K16" s="17">
        <v>0.249653710525988</v>
      </c>
      <c r="L16" s="17">
        <v>0.27067783090679998</v>
      </c>
      <c r="M16" s="17"/>
      <c r="N16" s="17">
        <v>0.24080349005941801</v>
      </c>
      <c r="O16" s="17">
        <v>0.26045420450478002</v>
      </c>
      <c r="P16" s="17"/>
      <c r="Q16" s="17">
        <v>0.22805463311163801</v>
      </c>
      <c r="R16" s="17">
        <v>0.26934137403040298</v>
      </c>
      <c r="S16" s="17">
        <v>0.22326571338835199</v>
      </c>
      <c r="T16" s="17">
        <v>0.19188348568785701</v>
      </c>
      <c r="U16" s="17">
        <v>0.20311101921320199</v>
      </c>
      <c r="V16" s="17">
        <v>0.27209890082316301</v>
      </c>
      <c r="W16" s="17">
        <v>0.31316332448045398</v>
      </c>
      <c r="X16" s="17">
        <v>0.26706353062857502</v>
      </c>
      <c r="Y16" s="17">
        <v>0.21511206823793999</v>
      </c>
      <c r="Z16" s="17">
        <v>0.21044889548679799</v>
      </c>
      <c r="AA16" s="17">
        <v>0.25535421291057497</v>
      </c>
      <c r="AB16" s="17">
        <v>0.42776757970139601</v>
      </c>
      <c r="AC16" s="17">
        <v>0.77340674502060902</v>
      </c>
      <c r="AD16" s="17">
        <v>0</v>
      </c>
      <c r="AE16" s="17">
        <v>0.54186718089118602</v>
      </c>
      <c r="AF16" s="17"/>
      <c r="AG16" s="17">
        <v>7.35364096566858E-2</v>
      </c>
      <c r="AH16" s="17">
        <v>0.29658294273450297</v>
      </c>
      <c r="AI16" s="17">
        <v>0.25785018630266898</v>
      </c>
      <c r="AJ16" s="17">
        <v>0.37203255593635198</v>
      </c>
      <c r="AK16" s="17">
        <v>0.40089995961453201</v>
      </c>
      <c r="AL16" s="17">
        <v>0.211430029089166</v>
      </c>
      <c r="AM16" s="17"/>
      <c r="AN16" s="17">
        <v>0.23512903268819099</v>
      </c>
      <c r="AO16" s="17">
        <v>0.27597318848519198</v>
      </c>
      <c r="AP16" s="17">
        <v>0.28202316742967398</v>
      </c>
      <c r="AQ16" s="17"/>
      <c r="AR16" s="17">
        <v>0.31305687464065501</v>
      </c>
      <c r="AS16" s="17">
        <v>0.18803381551684101</v>
      </c>
      <c r="AT16" s="17">
        <v>0.26819742442380601</v>
      </c>
      <c r="AU16" s="17"/>
      <c r="AV16" s="17">
        <v>0.22812511044828199</v>
      </c>
      <c r="AW16" s="17">
        <v>0.283243983026089</v>
      </c>
      <c r="AX16" s="17">
        <v>0.242265720875176</v>
      </c>
      <c r="AY16" s="17"/>
      <c r="AZ16" s="17">
        <v>0.26263273016754302</v>
      </c>
      <c r="BA16" s="17">
        <v>0.24358907438760399</v>
      </c>
    </row>
    <row r="17" spans="2:53" ht="29" x14ac:dyDescent="0.35">
      <c r="B17" s="18" t="s">
        <v>350</v>
      </c>
      <c r="C17" s="17">
        <v>0.24150110228107</v>
      </c>
      <c r="D17" s="17">
        <v>0.31346085437201399</v>
      </c>
      <c r="E17" s="17">
        <v>0.165879463555728</v>
      </c>
      <c r="F17" s="17"/>
      <c r="G17" s="17">
        <v>0.19715663264375899</v>
      </c>
      <c r="H17" s="17">
        <v>0.27597357273156298</v>
      </c>
      <c r="I17" s="17">
        <v>0.19259287870299399</v>
      </c>
      <c r="J17" s="17">
        <v>0.26712313381238401</v>
      </c>
      <c r="K17" s="17">
        <v>0.27270212214209699</v>
      </c>
      <c r="L17" s="17">
        <v>0.22732603885157601</v>
      </c>
      <c r="M17" s="17"/>
      <c r="N17" s="17">
        <v>0.20739669796535001</v>
      </c>
      <c r="O17" s="17">
        <v>0.26133103150971598</v>
      </c>
      <c r="P17" s="17"/>
      <c r="Q17" s="17">
        <v>0.19382177681429499</v>
      </c>
      <c r="R17" s="17">
        <v>0.27561293661581798</v>
      </c>
      <c r="S17" s="17">
        <v>0.32415378728205302</v>
      </c>
      <c r="T17" s="17">
        <v>0.230666282751681</v>
      </c>
      <c r="U17" s="17">
        <v>0.29795769376963399</v>
      </c>
      <c r="V17" s="17">
        <v>0.192741130741096</v>
      </c>
      <c r="W17" s="17">
        <v>0.196205280220769</v>
      </c>
      <c r="X17" s="17">
        <v>0.24703443102133901</v>
      </c>
      <c r="Y17" s="17">
        <v>6.0185553777442002E-2</v>
      </c>
      <c r="Z17" s="17">
        <v>0.32496112452832798</v>
      </c>
      <c r="AA17" s="17">
        <v>0.326320723033802</v>
      </c>
      <c r="AB17" s="17">
        <v>0.26642512188583301</v>
      </c>
      <c r="AC17" s="17">
        <v>0.21495399770927101</v>
      </c>
      <c r="AD17" s="17">
        <v>0.54840579434203895</v>
      </c>
      <c r="AE17" s="17">
        <v>0.18616484186881499</v>
      </c>
      <c r="AF17" s="17"/>
      <c r="AG17" s="17">
        <v>0.27963840396067202</v>
      </c>
      <c r="AH17" s="17">
        <v>0.349762691269138</v>
      </c>
      <c r="AI17" s="17">
        <v>0.258429946972694</v>
      </c>
      <c r="AJ17" s="17">
        <v>8.0987204628915205E-2</v>
      </c>
      <c r="AK17" s="17">
        <v>0.219312655248453</v>
      </c>
      <c r="AL17" s="17">
        <v>0.16580537149112101</v>
      </c>
      <c r="AM17" s="17"/>
      <c r="AN17" s="17">
        <v>0.152448180649677</v>
      </c>
      <c r="AO17" s="17">
        <v>0.19155020363077399</v>
      </c>
      <c r="AP17" s="17">
        <v>0.297889020809329</v>
      </c>
      <c r="AQ17" s="17"/>
      <c r="AR17" s="17">
        <v>0.25680460867649502</v>
      </c>
      <c r="AS17" s="17">
        <v>0.14865015750295599</v>
      </c>
      <c r="AT17" s="17">
        <v>0.26205374722402103</v>
      </c>
      <c r="AU17" s="17"/>
      <c r="AV17" s="17">
        <v>0.16070802427487299</v>
      </c>
      <c r="AW17" s="17">
        <v>0.21437462372256999</v>
      </c>
      <c r="AX17" s="17">
        <v>0.290100824468424</v>
      </c>
      <c r="AY17" s="17"/>
      <c r="AZ17" s="17">
        <v>0.25225996669997403</v>
      </c>
      <c r="BA17" s="17">
        <v>0.23047139034592901</v>
      </c>
    </row>
    <row r="18" spans="2:53" ht="43.5" x14ac:dyDescent="0.35">
      <c r="B18" s="18" t="s">
        <v>351</v>
      </c>
      <c r="C18" s="17">
        <v>0.23953491297808599</v>
      </c>
      <c r="D18" s="17">
        <v>0.26409857975565199</v>
      </c>
      <c r="E18" s="17">
        <v>0.20757024203719099</v>
      </c>
      <c r="F18" s="17"/>
      <c r="G18" s="17">
        <v>0.187232302319148</v>
      </c>
      <c r="H18" s="17">
        <v>0.23110203791815401</v>
      </c>
      <c r="I18" s="17">
        <v>0.18321724514363699</v>
      </c>
      <c r="J18" s="17">
        <v>0.22836268597297499</v>
      </c>
      <c r="K18" s="17">
        <v>0.29302359216093299</v>
      </c>
      <c r="L18" s="17">
        <v>0.258133508730648</v>
      </c>
      <c r="M18" s="17"/>
      <c r="N18" s="17">
        <v>0.25359495794321202</v>
      </c>
      <c r="O18" s="17">
        <v>0.231359731437633</v>
      </c>
      <c r="P18" s="17"/>
      <c r="Q18" s="17">
        <v>0.27303224689830602</v>
      </c>
      <c r="R18" s="17">
        <v>0.36230479364148099</v>
      </c>
      <c r="S18" s="17">
        <v>0.24193607827723401</v>
      </c>
      <c r="T18" s="17">
        <v>0.26541175702375402</v>
      </c>
      <c r="U18" s="17">
        <v>0.26307390152501198</v>
      </c>
      <c r="V18" s="17">
        <v>0.29751280505709199</v>
      </c>
      <c r="W18" s="17">
        <v>0.15287964959664299</v>
      </c>
      <c r="X18" s="17">
        <v>0.29330518269689099</v>
      </c>
      <c r="Y18" s="17">
        <v>0.20480034961204999</v>
      </c>
      <c r="Z18" s="17">
        <v>9.1582161478567306E-2</v>
      </c>
      <c r="AA18" s="17">
        <v>0.25039383509539498</v>
      </c>
      <c r="AB18" s="17">
        <v>9.4359624307522705E-2</v>
      </c>
      <c r="AC18" s="17">
        <v>0.21495399770927101</v>
      </c>
      <c r="AD18" s="17">
        <v>0</v>
      </c>
      <c r="AE18" s="17">
        <v>0.25882820674900398</v>
      </c>
      <c r="AF18" s="17"/>
      <c r="AG18" s="17">
        <v>0.228774944972296</v>
      </c>
      <c r="AH18" s="17">
        <v>0.27248469824633098</v>
      </c>
      <c r="AI18" s="17">
        <v>0.245613175070199</v>
      </c>
      <c r="AJ18" s="17">
        <v>0.112402172679419</v>
      </c>
      <c r="AK18" s="17">
        <v>0.13754900393215999</v>
      </c>
      <c r="AL18" s="17">
        <v>0.21317409612652599</v>
      </c>
      <c r="AM18" s="17"/>
      <c r="AN18" s="17">
        <v>0.223340721789062</v>
      </c>
      <c r="AO18" s="17">
        <v>0.284935685534349</v>
      </c>
      <c r="AP18" s="17">
        <v>0.23740410260766201</v>
      </c>
      <c r="AQ18" s="17"/>
      <c r="AR18" s="17">
        <v>4.4384652930839201E-2</v>
      </c>
      <c r="AS18" s="17">
        <v>0.21350283918419499</v>
      </c>
      <c r="AT18" s="17">
        <v>0.25529649854645298</v>
      </c>
      <c r="AU18" s="17"/>
      <c r="AV18" s="17">
        <v>0.20888698228231001</v>
      </c>
      <c r="AW18" s="17">
        <v>0.23252205394666001</v>
      </c>
      <c r="AX18" s="17">
        <v>0.25893469235706301</v>
      </c>
      <c r="AY18" s="17"/>
      <c r="AZ18" s="17">
        <v>0.24552693435936401</v>
      </c>
      <c r="BA18" s="17">
        <v>0.233392046298906</v>
      </c>
    </row>
    <row r="19" spans="2:53" ht="58" x14ac:dyDescent="0.35">
      <c r="B19" s="18" t="s">
        <v>352</v>
      </c>
      <c r="C19" s="17">
        <v>0.19509703773266099</v>
      </c>
      <c r="D19" s="17">
        <v>0.24223546595130099</v>
      </c>
      <c r="E19" s="17">
        <v>0.145829088167863</v>
      </c>
      <c r="F19" s="17"/>
      <c r="G19" s="17">
        <v>0.19376882959988501</v>
      </c>
      <c r="H19" s="17">
        <v>0.12960330313277801</v>
      </c>
      <c r="I19" s="17">
        <v>0.19654452015146701</v>
      </c>
      <c r="J19" s="17">
        <v>0.18529711969748899</v>
      </c>
      <c r="K19" s="17">
        <v>0.21398919955889201</v>
      </c>
      <c r="L19" s="17">
        <v>0.21140073130502199</v>
      </c>
      <c r="M19" s="17"/>
      <c r="N19" s="17">
        <v>0.20301174946504499</v>
      </c>
      <c r="O19" s="17">
        <v>0.19049504638675199</v>
      </c>
      <c r="P19" s="17"/>
      <c r="Q19" s="17">
        <v>0.16107939930096399</v>
      </c>
      <c r="R19" s="17">
        <v>7.4089577465467404E-2</v>
      </c>
      <c r="S19" s="17">
        <v>0.17433158945576499</v>
      </c>
      <c r="T19" s="17">
        <v>0.17023572129502301</v>
      </c>
      <c r="U19" s="17">
        <v>0.323292870777448</v>
      </c>
      <c r="V19" s="17">
        <v>0.154908116191593</v>
      </c>
      <c r="W19" s="17">
        <v>0.16950603744289799</v>
      </c>
      <c r="X19" s="17">
        <v>0.19336123710168701</v>
      </c>
      <c r="Y19" s="17">
        <v>0.193569244269017</v>
      </c>
      <c r="Z19" s="17">
        <v>0.207635067910691</v>
      </c>
      <c r="AA19" s="17">
        <v>0.27561731433196202</v>
      </c>
      <c r="AB19" s="17">
        <v>0.33340795539387302</v>
      </c>
      <c r="AC19" s="17">
        <v>0.38254245287622801</v>
      </c>
      <c r="AD19" s="17">
        <v>0.180312095501037</v>
      </c>
      <c r="AE19" s="17">
        <v>0.286603440962165</v>
      </c>
      <c r="AF19" s="17"/>
      <c r="AG19" s="17">
        <v>0.14592364311919501</v>
      </c>
      <c r="AH19" s="17">
        <v>0.20909997439282499</v>
      </c>
      <c r="AI19" s="17">
        <v>0.12023415018138001</v>
      </c>
      <c r="AJ19" s="17">
        <v>0.21636266975350299</v>
      </c>
      <c r="AK19" s="17">
        <v>0.30336847962768099</v>
      </c>
      <c r="AL19" s="17">
        <v>0.187271584655928</v>
      </c>
      <c r="AM19" s="17"/>
      <c r="AN19" s="17">
        <v>0.15088303084204999</v>
      </c>
      <c r="AO19" s="17">
        <v>0.161379509510123</v>
      </c>
      <c r="AP19" s="17">
        <v>0.23177283710812699</v>
      </c>
      <c r="AQ19" s="17"/>
      <c r="AR19" s="17">
        <v>0.14065375854993101</v>
      </c>
      <c r="AS19" s="17">
        <v>0.22896232087546101</v>
      </c>
      <c r="AT19" s="17">
        <v>0.19237997254392999</v>
      </c>
      <c r="AU19" s="17"/>
      <c r="AV19" s="17">
        <v>0.31613922821426399</v>
      </c>
      <c r="AW19" s="17">
        <v>0.219988469950407</v>
      </c>
      <c r="AX19" s="17">
        <v>0.17409823345518</v>
      </c>
      <c r="AY19" s="17"/>
      <c r="AZ19" s="17">
        <v>0.21865036522600101</v>
      </c>
      <c r="BA19" s="17">
        <v>0.17095077031533701</v>
      </c>
    </row>
    <row r="20" spans="2:53" ht="72.5" x14ac:dyDescent="0.35">
      <c r="B20" s="18" t="s">
        <v>353</v>
      </c>
      <c r="C20" s="17">
        <v>7.6818048223362995E-2</v>
      </c>
      <c r="D20" s="17">
        <v>8.0417941969826198E-2</v>
      </c>
      <c r="E20" s="17">
        <v>7.3507373083678204E-2</v>
      </c>
      <c r="F20" s="17"/>
      <c r="G20" s="17">
        <v>0.14786434499465401</v>
      </c>
      <c r="H20" s="17">
        <v>4.5763799628572903E-2</v>
      </c>
      <c r="I20" s="17">
        <v>8.6902411021839404E-2</v>
      </c>
      <c r="J20" s="17">
        <v>3.5019928654778501E-2</v>
      </c>
      <c r="K20" s="17">
        <v>8.7503536850799604E-2</v>
      </c>
      <c r="L20" s="17">
        <v>9.0971400105576097E-2</v>
      </c>
      <c r="M20" s="17"/>
      <c r="N20" s="17">
        <v>7.0110434170603794E-2</v>
      </c>
      <c r="O20" s="17">
        <v>8.0718175336797898E-2</v>
      </c>
      <c r="P20" s="17"/>
      <c r="Q20" s="17">
        <v>6.4896207125210298E-2</v>
      </c>
      <c r="R20" s="17">
        <v>0.19794777553635301</v>
      </c>
      <c r="S20" s="17">
        <v>1.5038899782330001E-2</v>
      </c>
      <c r="T20" s="17">
        <v>0.10998443622355999</v>
      </c>
      <c r="U20" s="17">
        <v>4.6132271191042303E-2</v>
      </c>
      <c r="V20" s="17">
        <v>0.10743813530572199</v>
      </c>
      <c r="W20" s="17">
        <v>0.123024798795</v>
      </c>
      <c r="X20" s="17">
        <v>4.9483190163742398E-2</v>
      </c>
      <c r="Y20" s="17">
        <v>0</v>
      </c>
      <c r="Z20" s="17">
        <v>6.8177651568696901E-2</v>
      </c>
      <c r="AA20" s="17">
        <v>0</v>
      </c>
      <c r="AB20" s="17">
        <v>0</v>
      </c>
      <c r="AC20" s="17">
        <v>0</v>
      </c>
      <c r="AD20" s="17">
        <v>0</v>
      </c>
      <c r="AE20" s="17">
        <v>8.4901731809304201E-2</v>
      </c>
      <c r="AF20" s="17"/>
      <c r="AG20" s="17">
        <v>0.14509427147613699</v>
      </c>
      <c r="AH20" s="17">
        <v>6.2375326297594701E-2</v>
      </c>
      <c r="AI20" s="17">
        <v>0.20387982750856501</v>
      </c>
      <c r="AJ20" s="17">
        <v>0</v>
      </c>
      <c r="AK20" s="17">
        <v>6.8790587744751996E-2</v>
      </c>
      <c r="AL20" s="17">
        <v>6.4940319390835402E-2</v>
      </c>
      <c r="AM20" s="17"/>
      <c r="AN20" s="17">
        <v>8.4137925193577004E-2</v>
      </c>
      <c r="AO20" s="17">
        <v>0.108968262602528</v>
      </c>
      <c r="AP20" s="17">
        <v>7.8311363315351198E-2</v>
      </c>
      <c r="AQ20" s="17"/>
      <c r="AR20" s="17">
        <v>0</v>
      </c>
      <c r="AS20" s="17">
        <v>9.1155454650848997E-2</v>
      </c>
      <c r="AT20" s="17">
        <v>7.1454539385271507E-2</v>
      </c>
      <c r="AU20" s="17"/>
      <c r="AV20" s="17">
        <v>9.3851908962000102E-2</v>
      </c>
      <c r="AW20" s="17">
        <v>6.2304189276933597E-2</v>
      </c>
      <c r="AX20" s="17">
        <v>8.0264880414077006E-2</v>
      </c>
      <c r="AY20" s="17"/>
      <c r="AZ20" s="17">
        <v>9.7063834916856606E-2</v>
      </c>
      <c r="BA20" s="17">
        <v>5.6062586825672597E-2</v>
      </c>
    </row>
    <row r="21" spans="2:53" x14ac:dyDescent="0.35">
      <c r="B21" s="18" t="s">
        <v>130</v>
      </c>
      <c r="C21" s="17">
        <v>4.7477697199900901E-2</v>
      </c>
      <c r="D21" s="17">
        <v>3.6401831566184199E-2</v>
      </c>
      <c r="E21" s="17">
        <v>5.9734909945983197E-2</v>
      </c>
      <c r="F21" s="17"/>
      <c r="G21" s="17">
        <v>0</v>
      </c>
      <c r="H21" s="17">
        <v>6.8514809696438098E-2</v>
      </c>
      <c r="I21" s="17">
        <v>3.8594647150385498E-2</v>
      </c>
      <c r="J21" s="17">
        <v>3.6752323524464003E-2</v>
      </c>
      <c r="K21" s="17">
        <v>6.0319676194618602E-2</v>
      </c>
      <c r="L21" s="17">
        <v>5.4381941720421899E-2</v>
      </c>
      <c r="M21" s="17"/>
      <c r="N21" s="17">
        <v>4.6144524701013601E-2</v>
      </c>
      <c r="O21" s="17">
        <v>4.8252867352640602E-2</v>
      </c>
      <c r="P21" s="17"/>
      <c r="Q21" s="17">
        <v>0.120421037027392</v>
      </c>
      <c r="R21" s="17">
        <v>0</v>
      </c>
      <c r="S21" s="17">
        <v>0.13944020389478101</v>
      </c>
      <c r="T21" s="17">
        <v>5.9777258239391902E-2</v>
      </c>
      <c r="U21" s="17">
        <v>2.9456881742594001E-2</v>
      </c>
      <c r="V21" s="17">
        <v>2.5944981557435302E-2</v>
      </c>
      <c r="W21" s="17">
        <v>3.5408302388611097E-2</v>
      </c>
      <c r="X21" s="17">
        <v>4.4511689320889697E-2</v>
      </c>
      <c r="Y21" s="17">
        <v>6.4552346062601698E-2</v>
      </c>
      <c r="Z21" s="17">
        <v>0</v>
      </c>
      <c r="AA21" s="17">
        <v>0</v>
      </c>
      <c r="AB21" s="17">
        <v>4.6496478284767898E-2</v>
      </c>
      <c r="AC21" s="17">
        <v>0</v>
      </c>
      <c r="AD21" s="17">
        <v>0</v>
      </c>
      <c r="AE21" s="17">
        <v>0</v>
      </c>
      <c r="AF21" s="17"/>
      <c r="AG21" s="17">
        <v>5.4482246871076098E-2</v>
      </c>
      <c r="AH21" s="17">
        <v>2.74032679209552E-2</v>
      </c>
      <c r="AI21" s="17">
        <v>4.6232736733198602E-2</v>
      </c>
      <c r="AJ21" s="17">
        <v>7.6222344009316406E-2</v>
      </c>
      <c r="AK21" s="17">
        <v>3.35605163193868E-2</v>
      </c>
      <c r="AL21" s="17">
        <v>4.0339045194404198E-2</v>
      </c>
      <c r="AM21" s="17"/>
      <c r="AN21" s="17">
        <v>5.3152099283921998E-2</v>
      </c>
      <c r="AO21" s="17">
        <v>1.8506371545329501E-2</v>
      </c>
      <c r="AP21" s="17">
        <v>2.8471148658115099E-2</v>
      </c>
      <c r="AQ21" s="17"/>
      <c r="AR21" s="17">
        <v>0</v>
      </c>
      <c r="AS21" s="17">
        <v>3.9374747453527502E-2</v>
      </c>
      <c r="AT21" s="17">
        <v>4.7196811578272199E-2</v>
      </c>
      <c r="AU21" s="17"/>
      <c r="AV21" s="17">
        <v>5.2420903315505002E-2</v>
      </c>
      <c r="AW21" s="17">
        <v>3.2815890587523801E-2</v>
      </c>
      <c r="AX21" s="17">
        <v>4.9736775871269102E-2</v>
      </c>
      <c r="AY21" s="17"/>
      <c r="AZ21" s="17">
        <v>3.81434797964239E-2</v>
      </c>
      <c r="BA21" s="17">
        <v>5.7046897544078198E-2</v>
      </c>
    </row>
    <row r="22" spans="2:53" x14ac:dyDescent="0.35">
      <c r="B22" s="18" t="s">
        <v>245</v>
      </c>
      <c r="C22" s="19">
        <v>9.59596714447432E-3</v>
      </c>
      <c r="D22" s="19">
        <v>2.8052504407287001E-3</v>
      </c>
      <c r="E22" s="19">
        <v>1.6968583917921699E-2</v>
      </c>
      <c r="F22" s="19"/>
      <c r="G22" s="19">
        <v>2.5428568273178302E-2</v>
      </c>
      <c r="H22" s="19">
        <v>0</v>
      </c>
      <c r="I22" s="19">
        <v>0</v>
      </c>
      <c r="J22" s="19">
        <v>3.8897586741793298E-2</v>
      </c>
      <c r="K22" s="19">
        <v>0</v>
      </c>
      <c r="L22" s="19">
        <v>0</v>
      </c>
      <c r="M22" s="19"/>
      <c r="N22" s="19">
        <v>1.60763702975966E-2</v>
      </c>
      <c r="O22" s="19">
        <v>5.8279512979030603E-3</v>
      </c>
      <c r="P22" s="19"/>
      <c r="Q22" s="19">
        <v>2.3275705307685499E-2</v>
      </c>
      <c r="R22" s="19">
        <v>0</v>
      </c>
      <c r="S22" s="19">
        <v>4.6223768098770601E-2</v>
      </c>
      <c r="T22" s="19">
        <v>9.4418682543554108E-3</v>
      </c>
      <c r="U22" s="19">
        <v>1.5422968517758999E-2</v>
      </c>
      <c r="V22" s="19">
        <v>0</v>
      </c>
      <c r="W22" s="19">
        <v>0</v>
      </c>
      <c r="X22" s="19">
        <v>0</v>
      </c>
      <c r="Y22" s="19">
        <v>3.0092776888721001E-2</v>
      </c>
      <c r="Z22" s="19">
        <v>0</v>
      </c>
      <c r="AA22" s="19">
        <v>0</v>
      </c>
      <c r="AB22" s="19">
        <v>0</v>
      </c>
      <c r="AC22" s="19">
        <v>0</v>
      </c>
      <c r="AD22" s="19">
        <v>0</v>
      </c>
      <c r="AE22" s="19">
        <v>0</v>
      </c>
      <c r="AF22" s="19"/>
      <c r="AG22" s="19">
        <v>0</v>
      </c>
      <c r="AH22" s="19">
        <v>9.5231463925882602E-3</v>
      </c>
      <c r="AI22" s="19">
        <v>0</v>
      </c>
      <c r="AJ22" s="19">
        <v>0</v>
      </c>
      <c r="AK22" s="19">
        <v>1.43156304003378E-2</v>
      </c>
      <c r="AL22" s="19">
        <v>2.0512168529494699E-2</v>
      </c>
      <c r="AM22" s="19"/>
      <c r="AN22" s="19">
        <v>0</v>
      </c>
      <c r="AO22" s="19">
        <v>1.93224014211133E-2</v>
      </c>
      <c r="AP22" s="19">
        <v>1.1867697175825601E-2</v>
      </c>
      <c r="AQ22" s="19"/>
      <c r="AR22" s="19">
        <v>0</v>
      </c>
      <c r="AS22" s="19">
        <v>1.34402603651117E-2</v>
      </c>
      <c r="AT22" s="19">
        <v>9.2536524318481399E-3</v>
      </c>
      <c r="AU22" s="19"/>
      <c r="AV22" s="19">
        <v>0</v>
      </c>
      <c r="AW22" s="19">
        <v>0</v>
      </c>
      <c r="AX22" s="19">
        <v>2.15035088593904E-2</v>
      </c>
      <c r="AY22" s="19"/>
      <c r="AZ22" s="19">
        <v>8.8150054612179795E-3</v>
      </c>
      <c r="BA22" s="19">
        <v>1.03965890375772E-2</v>
      </c>
    </row>
    <row r="23" spans="2:53" x14ac:dyDescent="0.35">
      <c r="B23" s="16" t="s">
        <v>355</v>
      </c>
    </row>
    <row r="24" spans="2:53" x14ac:dyDescent="0.35">
      <c r="B24" t="s">
        <v>87</v>
      </c>
    </row>
    <row r="25" spans="2:53" x14ac:dyDescent="0.35">
      <c r="B25" t="s">
        <v>88</v>
      </c>
    </row>
    <row r="27" spans="2:53" x14ac:dyDescent="0.35">
      <c r="B27" s="8" t="str">
        <f>HYPERLINK("#'Contents'!A1", "Return to Contents")</f>
        <v>Return to Contents</v>
      </c>
    </row>
  </sheetData>
  <mergeCells count="10">
    <mergeCell ref="AN5:AP5"/>
    <mergeCell ref="AR5:AT5"/>
    <mergeCell ref="AV5:AX5"/>
    <mergeCell ref="AZ5:BA5"/>
    <mergeCell ref="D2:AT2"/>
    <mergeCell ref="D5:E5"/>
    <mergeCell ref="G5:L5"/>
    <mergeCell ref="N5:O5"/>
    <mergeCell ref="Q5:AE5"/>
    <mergeCell ref="AG5:AL5"/>
  </mergeCells>
  <pageMargins left="0.7" right="0.7" top="0.75" bottom="0.75" header="0.3" footer="0.3"/>
  <pageSetup paperSize="9" orientation="portrait" horizontalDpi="300" verticalDpi="300"/>
  <drawing r:id="rId1"/>
</worksheet>
</file>

<file path=xl/worksheets/sheet8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5200-000000000000}">
  <dimension ref="B2:BA29"/>
  <sheetViews>
    <sheetView showGridLines="0" topLeftCell="A15" workbookViewId="0">
      <pane xSplit="2" topLeftCell="S1" activePane="topRight" state="frozen"/>
      <selection activeCell="B19" sqref="B19"/>
      <selection pane="topRight" activeCell="AA13" sqref="AA13"/>
    </sheetView>
  </sheetViews>
  <sheetFormatPr defaultColWidth="11.54296875" defaultRowHeight="14.5" x14ac:dyDescent="0.35"/>
  <cols>
    <col min="2" max="2" width="25.6328125" customWidth="1"/>
    <col min="3" max="5" width="10.6328125" customWidth="1"/>
    <col min="6" max="6" width="2.1796875" customWidth="1"/>
    <col min="7" max="12" width="10.6328125" customWidth="1"/>
    <col min="13" max="13" width="2.1796875" customWidth="1"/>
    <col min="14" max="15" width="10.6328125" customWidth="1"/>
    <col min="16" max="16" width="2.1796875" customWidth="1"/>
    <col min="17" max="31" width="10.6328125" customWidth="1"/>
    <col min="32" max="32" width="2.1796875" customWidth="1"/>
    <col min="33" max="38" width="10.6328125" customWidth="1"/>
    <col min="39" max="39" width="2.1796875" customWidth="1"/>
    <col min="40" max="42" width="10.6328125" customWidth="1"/>
    <col min="43" max="43" width="2.1796875" customWidth="1"/>
    <col min="44" max="46" width="10.6328125" customWidth="1"/>
    <col min="47" max="47" width="2.1796875" customWidth="1"/>
    <col min="48" max="50" width="10.6328125" customWidth="1"/>
    <col min="51" max="51" width="2.1796875" customWidth="1"/>
    <col min="52" max="53" width="10.6328125" customWidth="1"/>
    <col min="54" max="54" width="2.1796875" customWidth="1"/>
  </cols>
  <sheetData>
    <row r="2" spans="2:53" ht="40" customHeight="1" x14ac:dyDescent="0.35">
      <c r="D2" s="28" t="s">
        <v>371</v>
      </c>
      <c r="E2" s="24"/>
      <c r="F2" s="24"/>
      <c r="G2" s="24"/>
      <c r="H2" s="24"/>
      <c r="I2" s="24"/>
      <c r="J2" s="24"/>
      <c r="K2" s="24"/>
      <c r="L2" s="24"/>
      <c r="M2" s="24"/>
      <c r="N2" s="24"/>
      <c r="O2" s="24"/>
      <c r="P2" s="24"/>
      <c r="Q2" s="24"/>
      <c r="R2" s="24"/>
      <c r="S2" s="24"/>
      <c r="T2" s="24"/>
      <c r="U2" s="24"/>
      <c r="V2" s="24"/>
      <c r="W2" s="24"/>
      <c r="X2" s="24"/>
      <c r="Y2" s="24"/>
      <c r="Z2" s="24"/>
      <c r="AA2" s="24"/>
      <c r="AB2" s="24"/>
      <c r="AC2" s="24"/>
      <c r="AD2" s="24"/>
      <c r="AE2" s="24"/>
      <c r="AF2" s="24"/>
      <c r="AG2" s="24"/>
      <c r="AH2" s="24"/>
      <c r="AI2" s="24"/>
      <c r="AJ2" s="24"/>
      <c r="AK2" s="24"/>
      <c r="AL2" s="24"/>
      <c r="AM2" s="24"/>
      <c r="AN2" s="24"/>
      <c r="AO2" s="24"/>
      <c r="AP2" s="24"/>
      <c r="AQ2" s="24"/>
      <c r="AR2" s="24"/>
      <c r="AS2" s="24"/>
      <c r="AT2" s="24"/>
    </row>
    <row r="5" spans="2:53" ht="30" customHeight="1" x14ac:dyDescent="0.35">
      <c r="B5" s="15"/>
      <c r="C5" s="15"/>
      <c r="D5" s="27" t="s">
        <v>56</v>
      </c>
      <c r="E5" s="27"/>
      <c r="F5" s="15"/>
      <c r="G5" s="27" t="s">
        <v>57</v>
      </c>
      <c r="H5" s="27"/>
      <c r="I5" s="27"/>
      <c r="J5" s="27"/>
      <c r="K5" s="27"/>
      <c r="L5" s="27"/>
      <c r="M5" s="15"/>
      <c r="N5" s="27" t="s">
        <v>58</v>
      </c>
      <c r="O5" s="27"/>
      <c r="P5" s="15"/>
      <c r="Q5" s="27" t="s">
        <v>59</v>
      </c>
      <c r="R5" s="27"/>
      <c r="S5" s="27"/>
      <c r="T5" s="27"/>
      <c r="U5" s="27"/>
      <c r="V5" s="27"/>
      <c r="W5" s="27"/>
      <c r="X5" s="27"/>
      <c r="Y5" s="27"/>
      <c r="Z5" s="27"/>
      <c r="AA5" s="27"/>
      <c r="AB5" s="27"/>
      <c r="AC5" s="27"/>
      <c r="AD5" s="27"/>
      <c r="AE5" s="27"/>
      <c r="AF5" s="15"/>
      <c r="AG5" s="27" t="s">
        <v>60</v>
      </c>
      <c r="AH5" s="27"/>
      <c r="AI5" s="27"/>
      <c r="AJ5" s="27"/>
      <c r="AK5" s="27"/>
      <c r="AL5" s="27"/>
      <c r="AM5" s="15"/>
      <c r="AN5" s="27" t="s">
        <v>61</v>
      </c>
      <c r="AO5" s="27"/>
      <c r="AP5" s="27"/>
      <c r="AQ5" s="15"/>
      <c r="AR5" s="27" t="s">
        <v>62</v>
      </c>
      <c r="AS5" s="27"/>
      <c r="AT5" s="27"/>
      <c r="AU5" s="15"/>
      <c r="AV5" s="27" t="s">
        <v>63</v>
      </c>
      <c r="AW5" s="27"/>
      <c r="AX5" s="27"/>
      <c r="AY5" s="15"/>
      <c r="AZ5" s="27" t="s">
        <v>64</v>
      </c>
      <c r="BA5" s="27"/>
    </row>
    <row r="6" spans="2:53" ht="33" customHeight="1" x14ac:dyDescent="0.35">
      <c r="B6" t="s">
        <v>13</v>
      </c>
      <c r="C6" s="9" t="s">
        <v>14</v>
      </c>
      <c r="D6" s="12" t="s">
        <v>15</v>
      </c>
      <c r="E6" s="12" t="s">
        <v>16</v>
      </c>
      <c r="G6" s="12" t="s">
        <v>19</v>
      </c>
      <c r="H6" s="12" t="s">
        <v>20</v>
      </c>
      <c r="I6" s="12" t="s">
        <v>21</v>
      </c>
      <c r="J6" s="12" t="s">
        <v>22</v>
      </c>
      <c r="K6" s="12" t="s">
        <v>23</v>
      </c>
      <c r="L6" s="12" t="s">
        <v>24</v>
      </c>
      <c r="N6" s="12" t="s">
        <v>25</v>
      </c>
      <c r="O6" s="12" t="s">
        <v>26</v>
      </c>
      <c r="Q6" s="12" t="s">
        <v>27</v>
      </c>
      <c r="R6" s="12" t="s">
        <v>28</v>
      </c>
      <c r="S6" s="12" t="s">
        <v>29</v>
      </c>
      <c r="T6" s="12" t="s">
        <v>30</v>
      </c>
      <c r="U6" s="12" t="s">
        <v>31</v>
      </c>
      <c r="V6" s="12" t="s">
        <v>32</v>
      </c>
      <c r="W6" s="12" t="s">
        <v>33</v>
      </c>
      <c r="X6" s="12" t="s">
        <v>34</v>
      </c>
      <c r="Y6" s="12" t="s">
        <v>35</v>
      </c>
      <c r="Z6" s="12" t="s">
        <v>36</v>
      </c>
      <c r="AA6" s="12" t="s">
        <v>37</v>
      </c>
      <c r="AB6" s="12" t="s">
        <v>38</v>
      </c>
      <c r="AC6" s="12" t="s">
        <v>39</v>
      </c>
      <c r="AD6" s="12" t="s">
        <v>40</v>
      </c>
      <c r="AE6" s="12" t="s">
        <v>41</v>
      </c>
      <c r="AG6" s="12" t="s">
        <v>42</v>
      </c>
      <c r="AH6" s="12" t="s">
        <v>43</v>
      </c>
      <c r="AI6" s="12" t="s">
        <v>44</v>
      </c>
      <c r="AJ6" s="12" t="s">
        <v>45</v>
      </c>
      <c r="AK6" s="12" t="s">
        <v>46</v>
      </c>
      <c r="AL6" s="12" t="s">
        <v>47</v>
      </c>
      <c r="AN6" s="12" t="s">
        <v>48</v>
      </c>
      <c r="AO6" s="12" t="s">
        <v>49</v>
      </c>
      <c r="AP6" s="12" t="s">
        <v>50</v>
      </c>
      <c r="AR6" s="12" t="s">
        <v>51</v>
      </c>
      <c r="AS6" s="12" t="s">
        <v>52</v>
      </c>
      <c r="AT6" s="12" t="s">
        <v>53</v>
      </c>
      <c r="AV6" s="12" t="s">
        <v>51</v>
      </c>
      <c r="AW6" s="12" t="s">
        <v>52</v>
      </c>
      <c r="AX6" s="12" t="s">
        <v>53</v>
      </c>
      <c r="AZ6" s="12" t="s">
        <v>54</v>
      </c>
      <c r="BA6" s="12" t="s">
        <v>55</v>
      </c>
    </row>
    <row r="7" spans="2:53" ht="30" customHeight="1" x14ac:dyDescent="0.35">
      <c r="B7" s="10" t="s">
        <v>17</v>
      </c>
      <c r="C7" s="10">
        <v>1040</v>
      </c>
      <c r="D7" s="10">
        <v>456</v>
      </c>
      <c r="E7" s="10">
        <v>582</v>
      </c>
      <c r="F7" s="10"/>
      <c r="G7" s="10">
        <v>113</v>
      </c>
      <c r="H7" s="10">
        <v>145</v>
      </c>
      <c r="I7" s="10">
        <v>167</v>
      </c>
      <c r="J7" s="10">
        <v>174</v>
      </c>
      <c r="K7" s="10">
        <v>153</v>
      </c>
      <c r="L7" s="10">
        <v>288</v>
      </c>
      <c r="M7" s="10"/>
      <c r="N7" s="10">
        <v>610</v>
      </c>
      <c r="O7" s="10">
        <v>430</v>
      </c>
      <c r="P7" s="10"/>
      <c r="Q7" s="10">
        <v>104</v>
      </c>
      <c r="R7" s="10">
        <v>75</v>
      </c>
      <c r="S7" s="10">
        <v>79</v>
      </c>
      <c r="T7" s="10">
        <v>127</v>
      </c>
      <c r="U7" s="10">
        <v>119</v>
      </c>
      <c r="V7" s="10">
        <v>103</v>
      </c>
      <c r="W7" s="10">
        <v>98</v>
      </c>
      <c r="X7" s="10">
        <v>69</v>
      </c>
      <c r="Y7" s="10">
        <v>62</v>
      </c>
      <c r="Z7" s="10">
        <v>85</v>
      </c>
      <c r="AA7" s="10">
        <v>41</v>
      </c>
      <c r="AB7" s="10">
        <v>28</v>
      </c>
      <c r="AC7" s="10">
        <v>11</v>
      </c>
      <c r="AD7" s="10">
        <v>10</v>
      </c>
      <c r="AE7" s="10">
        <v>15</v>
      </c>
      <c r="AF7" s="10"/>
      <c r="AG7" s="10">
        <v>141</v>
      </c>
      <c r="AH7" s="10">
        <v>117</v>
      </c>
      <c r="AI7" s="10">
        <v>123</v>
      </c>
      <c r="AJ7" s="10">
        <v>122</v>
      </c>
      <c r="AK7" s="10">
        <v>93</v>
      </c>
      <c r="AL7" s="10">
        <v>226</v>
      </c>
      <c r="AM7" s="10"/>
      <c r="AN7" s="10">
        <v>398</v>
      </c>
      <c r="AO7" s="10">
        <v>232</v>
      </c>
      <c r="AP7" s="10">
        <v>328</v>
      </c>
      <c r="AQ7" s="10"/>
      <c r="AR7" s="10">
        <v>111</v>
      </c>
      <c r="AS7" s="10">
        <v>425</v>
      </c>
      <c r="AT7" s="10">
        <v>468</v>
      </c>
      <c r="AU7" s="10"/>
      <c r="AV7" s="10">
        <v>116</v>
      </c>
      <c r="AW7" s="10">
        <v>542</v>
      </c>
      <c r="AX7" s="10">
        <v>351</v>
      </c>
      <c r="AY7" s="10"/>
      <c r="AZ7" s="10">
        <v>697</v>
      </c>
      <c r="BA7" s="10">
        <v>343</v>
      </c>
    </row>
    <row r="8" spans="2:53" ht="30" customHeight="1" x14ac:dyDescent="0.35">
      <c r="B8" s="11" t="s">
        <v>18</v>
      </c>
      <c r="C8" s="11">
        <v>1044</v>
      </c>
      <c r="D8" s="11">
        <v>484</v>
      </c>
      <c r="E8" s="11">
        <v>558</v>
      </c>
      <c r="F8" s="11"/>
      <c r="G8" s="11">
        <v>123</v>
      </c>
      <c r="H8" s="11">
        <v>183</v>
      </c>
      <c r="I8" s="11">
        <v>172</v>
      </c>
      <c r="J8" s="11">
        <v>160</v>
      </c>
      <c r="K8" s="11">
        <v>144</v>
      </c>
      <c r="L8" s="11">
        <v>263</v>
      </c>
      <c r="M8" s="11"/>
      <c r="N8" s="11">
        <v>437</v>
      </c>
      <c r="O8" s="11">
        <v>608</v>
      </c>
      <c r="P8" s="11"/>
      <c r="Q8" s="11">
        <v>115</v>
      </c>
      <c r="R8" s="11">
        <v>86</v>
      </c>
      <c r="S8" s="11">
        <v>89</v>
      </c>
      <c r="T8" s="11">
        <v>149</v>
      </c>
      <c r="U8" s="11">
        <v>119</v>
      </c>
      <c r="V8" s="11">
        <v>98</v>
      </c>
      <c r="W8" s="11">
        <v>90</v>
      </c>
      <c r="X8" s="11">
        <v>70</v>
      </c>
      <c r="Y8" s="11">
        <v>57</v>
      </c>
      <c r="Z8" s="11">
        <v>71</v>
      </c>
      <c r="AA8" s="11">
        <v>37</v>
      </c>
      <c r="AB8" s="11">
        <v>22</v>
      </c>
      <c r="AC8" s="11">
        <v>9</v>
      </c>
      <c r="AD8" s="11">
        <v>9</v>
      </c>
      <c r="AE8" s="11">
        <v>13</v>
      </c>
      <c r="AF8" s="11"/>
      <c r="AG8" s="11">
        <v>132</v>
      </c>
      <c r="AH8" s="11">
        <v>114</v>
      </c>
      <c r="AI8" s="11">
        <v>138</v>
      </c>
      <c r="AJ8" s="11">
        <v>115</v>
      </c>
      <c r="AK8" s="11">
        <v>91</v>
      </c>
      <c r="AL8" s="11">
        <v>235</v>
      </c>
      <c r="AM8" s="11"/>
      <c r="AN8" s="11">
        <v>388</v>
      </c>
      <c r="AO8" s="11">
        <v>246</v>
      </c>
      <c r="AP8" s="11">
        <v>326</v>
      </c>
      <c r="AQ8" s="11"/>
      <c r="AR8" s="11">
        <v>118</v>
      </c>
      <c r="AS8" s="11">
        <v>422</v>
      </c>
      <c r="AT8" s="11">
        <v>467</v>
      </c>
      <c r="AU8" s="11"/>
      <c r="AV8" s="11">
        <v>129</v>
      </c>
      <c r="AW8" s="11">
        <v>530</v>
      </c>
      <c r="AX8" s="11">
        <v>354</v>
      </c>
      <c r="AY8" s="11"/>
      <c r="AZ8" s="11">
        <v>702</v>
      </c>
      <c r="BA8" s="11">
        <v>342</v>
      </c>
    </row>
    <row r="9" spans="2:53" ht="29" x14ac:dyDescent="0.35">
      <c r="B9" s="18" t="s">
        <v>356</v>
      </c>
      <c r="C9" s="17">
        <v>0.35781090899301599</v>
      </c>
      <c r="D9" s="17">
        <v>0.32830814003296199</v>
      </c>
      <c r="E9" s="17">
        <v>0.38382153966903299</v>
      </c>
      <c r="F9" s="17"/>
      <c r="G9" s="17">
        <v>0.38572402624211</v>
      </c>
      <c r="H9" s="17">
        <v>0.24016421759480999</v>
      </c>
      <c r="I9" s="17">
        <v>0.37198333064446498</v>
      </c>
      <c r="J9" s="17">
        <v>0.34592538261873301</v>
      </c>
      <c r="K9" s="17">
        <v>0.35338437525237798</v>
      </c>
      <c r="L9" s="17">
        <v>0.42712157921994298</v>
      </c>
      <c r="M9" s="17"/>
      <c r="N9" s="17">
        <v>0.332098960070143</v>
      </c>
      <c r="O9" s="17">
        <v>0.37628711752704802</v>
      </c>
      <c r="P9" s="17"/>
      <c r="Q9" s="17">
        <v>0.261141875008641</v>
      </c>
      <c r="R9" s="17">
        <v>0.35029041704750602</v>
      </c>
      <c r="S9" s="17">
        <v>0.37333901834668298</v>
      </c>
      <c r="T9" s="17">
        <v>0.39971155979920803</v>
      </c>
      <c r="U9" s="17">
        <v>0.35049992391828599</v>
      </c>
      <c r="V9" s="17">
        <v>0.39651224576004102</v>
      </c>
      <c r="W9" s="17">
        <v>0.394891092627014</v>
      </c>
      <c r="X9" s="17">
        <v>0.407425557793474</v>
      </c>
      <c r="Y9" s="17">
        <v>0.212640159466503</v>
      </c>
      <c r="Z9" s="17">
        <v>0.38499797072428898</v>
      </c>
      <c r="AA9" s="17">
        <v>0.30734185465066499</v>
      </c>
      <c r="AB9" s="17">
        <v>0.22483281159122601</v>
      </c>
      <c r="AC9" s="17">
        <v>0.42091918398373901</v>
      </c>
      <c r="AD9" s="17">
        <v>0.26759552093146399</v>
      </c>
      <c r="AE9" s="17">
        <v>0.48020077849154302</v>
      </c>
      <c r="AF9" s="17"/>
      <c r="AG9" s="17">
        <v>0.34423226331991302</v>
      </c>
      <c r="AH9" s="17">
        <v>0.29209771636911802</v>
      </c>
      <c r="AI9" s="17">
        <v>0.394793685310383</v>
      </c>
      <c r="AJ9" s="17">
        <v>0.406860530851748</v>
      </c>
      <c r="AK9" s="17">
        <v>0.31200267207668197</v>
      </c>
      <c r="AL9" s="17">
        <v>0.35860186719585602</v>
      </c>
      <c r="AM9" s="17"/>
      <c r="AN9" s="17">
        <v>0.387993143314386</v>
      </c>
      <c r="AO9" s="17">
        <v>0.36815608616041001</v>
      </c>
      <c r="AP9" s="17">
        <v>0.31479946741341802</v>
      </c>
      <c r="AQ9" s="17"/>
      <c r="AR9" s="17">
        <v>0.38782251470063001</v>
      </c>
      <c r="AS9" s="17">
        <v>0.36681423539363001</v>
      </c>
      <c r="AT9" s="17">
        <v>0.34255413968045301</v>
      </c>
      <c r="AU9" s="17"/>
      <c r="AV9" s="17">
        <v>0.48536540119486199</v>
      </c>
      <c r="AW9" s="17">
        <v>0.357610506392262</v>
      </c>
      <c r="AX9" s="17">
        <v>0.32828567763023497</v>
      </c>
      <c r="AY9" s="17"/>
      <c r="AZ9" s="17">
        <v>0.365378380199125</v>
      </c>
      <c r="BA9" s="17">
        <v>0.34228944594814398</v>
      </c>
    </row>
    <row r="10" spans="2:53" x14ac:dyDescent="0.35">
      <c r="B10" s="18" t="s">
        <v>357</v>
      </c>
      <c r="C10" s="17">
        <v>0.33596128127911301</v>
      </c>
      <c r="D10" s="17">
        <v>0.34432356365703798</v>
      </c>
      <c r="E10" s="17">
        <v>0.32594891572526402</v>
      </c>
      <c r="F10" s="17"/>
      <c r="G10" s="17">
        <v>0.25188124710291798</v>
      </c>
      <c r="H10" s="17">
        <v>0.40073716944551002</v>
      </c>
      <c r="I10" s="17">
        <v>0.35768936963971298</v>
      </c>
      <c r="J10" s="17">
        <v>0.29036514654485801</v>
      </c>
      <c r="K10" s="17">
        <v>0.29866809498693397</v>
      </c>
      <c r="L10" s="17">
        <v>0.36408648329443399</v>
      </c>
      <c r="M10" s="17"/>
      <c r="N10" s="17">
        <v>0.34894766686248302</v>
      </c>
      <c r="O10" s="17">
        <v>0.326629465598341</v>
      </c>
      <c r="P10" s="17"/>
      <c r="Q10" s="17">
        <v>0.23448939591349699</v>
      </c>
      <c r="R10" s="17">
        <v>0.35409850185367298</v>
      </c>
      <c r="S10" s="17">
        <v>0.36585892317158902</v>
      </c>
      <c r="T10" s="17">
        <v>0.43331268234524101</v>
      </c>
      <c r="U10" s="17">
        <v>0.38757403354752201</v>
      </c>
      <c r="V10" s="17">
        <v>0.28891359581378701</v>
      </c>
      <c r="W10" s="17">
        <v>0.345426270086994</v>
      </c>
      <c r="X10" s="17">
        <v>0.42174215777864199</v>
      </c>
      <c r="Y10" s="17">
        <v>0.304902488654267</v>
      </c>
      <c r="Z10" s="17">
        <v>0.22117666829823401</v>
      </c>
      <c r="AA10" s="17">
        <v>0.23472611309848501</v>
      </c>
      <c r="AB10" s="17">
        <v>0.36982145546497502</v>
      </c>
      <c r="AC10" s="17">
        <v>0.14388215069487201</v>
      </c>
      <c r="AD10" s="17">
        <v>0.28871881448791098</v>
      </c>
      <c r="AE10" s="17">
        <v>0.19089161868478899</v>
      </c>
      <c r="AF10" s="17"/>
      <c r="AG10" s="17">
        <v>0.34381957627576898</v>
      </c>
      <c r="AH10" s="17">
        <v>0.25851566948917998</v>
      </c>
      <c r="AI10" s="17">
        <v>0.40320381418778101</v>
      </c>
      <c r="AJ10" s="17">
        <v>0.42745117629240897</v>
      </c>
      <c r="AK10" s="17">
        <v>0.32557586814686301</v>
      </c>
      <c r="AL10" s="17">
        <v>0.31143021231613</v>
      </c>
      <c r="AM10" s="17"/>
      <c r="AN10" s="17">
        <v>0.40621188084969501</v>
      </c>
      <c r="AO10" s="17">
        <v>0.31986014843317501</v>
      </c>
      <c r="AP10" s="17">
        <v>0.27963175876754198</v>
      </c>
      <c r="AQ10" s="17"/>
      <c r="AR10" s="17">
        <v>0.29577843166769602</v>
      </c>
      <c r="AS10" s="17">
        <v>0.33441021571816398</v>
      </c>
      <c r="AT10" s="17">
        <v>0.35311164969333803</v>
      </c>
      <c r="AU10" s="17"/>
      <c r="AV10" s="17">
        <v>0.34350419249765002</v>
      </c>
      <c r="AW10" s="17">
        <v>0.32913946395308202</v>
      </c>
      <c r="AX10" s="17">
        <v>0.36258639138674198</v>
      </c>
      <c r="AY10" s="17"/>
      <c r="AZ10" s="17">
        <v>0.33392316670929401</v>
      </c>
      <c r="BA10" s="17">
        <v>0.34014161036330298</v>
      </c>
    </row>
    <row r="11" spans="2:53" x14ac:dyDescent="0.35">
      <c r="B11" s="18" t="s">
        <v>358</v>
      </c>
      <c r="C11" s="17">
        <v>0.30740827343031801</v>
      </c>
      <c r="D11" s="17">
        <v>0.31933446447033897</v>
      </c>
      <c r="E11" s="17">
        <v>0.29418372773717499</v>
      </c>
      <c r="F11" s="17"/>
      <c r="G11" s="17">
        <v>0.292110459005956</v>
      </c>
      <c r="H11" s="17">
        <v>0.29354546566877998</v>
      </c>
      <c r="I11" s="17">
        <v>0.33226006641466599</v>
      </c>
      <c r="J11" s="17">
        <v>0.30425712455311799</v>
      </c>
      <c r="K11" s="17">
        <v>0.24299122579538601</v>
      </c>
      <c r="L11" s="17">
        <v>0.34506613683646398</v>
      </c>
      <c r="M11" s="17"/>
      <c r="N11" s="17">
        <v>0.32316806173429002</v>
      </c>
      <c r="O11" s="17">
        <v>0.29608353348042799</v>
      </c>
      <c r="P11" s="17"/>
      <c r="Q11" s="17">
        <v>0.32367915736561798</v>
      </c>
      <c r="R11" s="17">
        <v>0.36727521366858201</v>
      </c>
      <c r="S11" s="17">
        <v>0.27760390057833301</v>
      </c>
      <c r="T11" s="17">
        <v>0.33787446698460499</v>
      </c>
      <c r="U11" s="17">
        <v>0.25737462265928501</v>
      </c>
      <c r="V11" s="17">
        <v>0.192240307552377</v>
      </c>
      <c r="W11" s="17">
        <v>0.35350629655591298</v>
      </c>
      <c r="X11" s="17">
        <v>0.36859531905630299</v>
      </c>
      <c r="Y11" s="17">
        <v>0.28610544035882401</v>
      </c>
      <c r="Z11" s="17">
        <v>0.294493972742429</v>
      </c>
      <c r="AA11" s="17">
        <v>0.32699135241118299</v>
      </c>
      <c r="AB11" s="17">
        <v>0.260472029841258</v>
      </c>
      <c r="AC11" s="17">
        <v>0.51844733029621104</v>
      </c>
      <c r="AD11" s="17">
        <v>0.21871762985565399</v>
      </c>
      <c r="AE11" s="17">
        <v>0.30096219945611402</v>
      </c>
      <c r="AF11" s="17"/>
      <c r="AG11" s="17">
        <v>0.31908147945377902</v>
      </c>
      <c r="AH11" s="17">
        <v>0.16439942359370999</v>
      </c>
      <c r="AI11" s="17">
        <v>0.38715828797941299</v>
      </c>
      <c r="AJ11" s="17">
        <v>0.35186267768826801</v>
      </c>
      <c r="AK11" s="17">
        <v>0.26955100498305801</v>
      </c>
      <c r="AL11" s="17">
        <v>0.32488572907825303</v>
      </c>
      <c r="AM11" s="17"/>
      <c r="AN11" s="17">
        <v>0.39936616349193499</v>
      </c>
      <c r="AO11" s="17">
        <v>0.26525603832546402</v>
      </c>
      <c r="AP11" s="17">
        <v>0.230532599520716</v>
      </c>
      <c r="AQ11" s="17"/>
      <c r="AR11" s="17">
        <v>0.25495506703889598</v>
      </c>
      <c r="AS11" s="17">
        <v>0.32118454868044699</v>
      </c>
      <c r="AT11" s="17">
        <v>0.30330302790874503</v>
      </c>
      <c r="AU11" s="17"/>
      <c r="AV11" s="17">
        <v>0.35175245793875398</v>
      </c>
      <c r="AW11" s="17">
        <v>0.30439433435222502</v>
      </c>
      <c r="AX11" s="17">
        <v>0.29167357336898198</v>
      </c>
      <c r="AY11" s="17"/>
      <c r="AZ11" s="17">
        <v>0.30296612585013</v>
      </c>
      <c r="BA11" s="17">
        <v>0.31651945834636902</v>
      </c>
    </row>
    <row r="12" spans="2:53" ht="29" x14ac:dyDescent="0.35">
      <c r="B12" s="18" t="s">
        <v>359</v>
      </c>
      <c r="C12" s="17">
        <v>0.27407293992412601</v>
      </c>
      <c r="D12" s="17">
        <v>0.24436606194608701</v>
      </c>
      <c r="E12" s="17">
        <v>0.29685148515304599</v>
      </c>
      <c r="F12" s="17"/>
      <c r="G12" s="17">
        <v>0.16129139852451399</v>
      </c>
      <c r="H12" s="17">
        <v>0.207509359441443</v>
      </c>
      <c r="I12" s="17">
        <v>0.30281701554826301</v>
      </c>
      <c r="J12" s="17">
        <v>0.24492965582593501</v>
      </c>
      <c r="K12" s="17">
        <v>0.25146899508724602</v>
      </c>
      <c r="L12" s="17">
        <v>0.38451755016531902</v>
      </c>
      <c r="M12" s="17"/>
      <c r="N12" s="17">
        <v>0.28794797375911202</v>
      </c>
      <c r="O12" s="17">
        <v>0.26410255536397598</v>
      </c>
      <c r="P12" s="17"/>
      <c r="Q12" s="17">
        <v>0.23827539248159099</v>
      </c>
      <c r="R12" s="17">
        <v>0.22455326241379001</v>
      </c>
      <c r="S12" s="17">
        <v>0.308499320533415</v>
      </c>
      <c r="T12" s="17">
        <v>0.29218527963051499</v>
      </c>
      <c r="U12" s="17">
        <v>0.32145521361027202</v>
      </c>
      <c r="V12" s="17">
        <v>0.30129705496355202</v>
      </c>
      <c r="W12" s="17">
        <v>0.31367542363747403</v>
      </c>
      <c r="X12" s="17">
        <v>0.31533128389281301</v>
      </c>
      <c r="Y12" s="17">
        <v>0.19271736010098001</v>
      </c>
      <c r="Z12" s="17">
        <v>0.23738621407318899</v>
      </c>
      <c r="AA12" s="17">
        <v>0.20041056965818499</v>
      </c>
      <c r="AB12" s="17">
        <v>0.25631726023798801</v>
      </c>
      <c r="AC12" s="17">
        <v>0.358915546779008</v>
      </c>
      <c r="AD12" s="17">
        <v>0.43418510708339397</v>
      </c>
      <c r="AE12" s="17">
        <v>9.7047235919663993E-2</v>
      </c>
      <c r="AF12" s="17"/>
      <c r="AG12" s="17">
        <v>0.32499109901822698</v>
      </c>
      <c r="AH12" s="17">
        <v>0.109640693760529</v>
      </c>
      <c r="AI12" s="17">
        <v>0.27042888649899299</v>
      </c>
      <c r="AJ12" s="17">
        <v>0.38275920197122398</v>
      </c>
      <c r="AK12" s="17">
        <v>0.19224445230575099</v>
      </c>
      <c r="AL12" s="17">
        <v>0.28936364060959602</v>
      </c>
      <c r="AM12" s="17"/>
      <c r="AN12" s="17">
        <v>0.317479847590592</v>
      </c>
      <c r="AO12" s="17">
        <v>0.27806606042690402</v>
      </c>
      <c r="AP12" s="17">
        <v>0.223335550694059</v>
      </c>
      <c r="AQ12" s="17"/>
      <c r="AR12" s="17">
        <v>0.197589723531404</v>
      </c>
      <c r="AS12" s="17">
        <v>0.30616912303618798</v>
      </c>
      <c r="AT12" s="17">
        <v>0.27002713819666302</v>
      </c>
      <c r="AU12" s="17"/>
      <c r="AV12" s="17">
        <v>0.30560673438215902</v>
      </c>
      <c r="AW12" s="17">
        <v>0.29353321215327499</v>
      </c>
      <c r="AX12" s="17">
        <v>0.237180449162985</v>
      </c>
      <c r="AY12" s="17"/>
      <c r="AZ12" s="17">
        <v>0.27372637111804599</v>
      </c>
      <c r="BA12" s="17">
        <v>0.27478377908948998</v>
      </c>
    </row>
    <row r="13" spans="2:53" ht="43.5" x14ac:dyDescent="0.35">
      <c r="B13" s="18" t="s">
        <v>360</v>
      </c>
      <c r="C13" s="17">
        <v>0.26030708833918598</v>
      </c>
      <c r="D13" s="17">
        <v>0.26374413482958098</v>
      </c>
      <c r="E13" s="17">
        <v>0.25534057791550302</v>
      </c>
      <c r="F13" s="17"/>
      <c r="G13" s="17">
        <v>0.135920093391143</v>
      </c>
      <c r="H13" s="17">
        <v>0.16744329774101699</v>
      </c>
      <c r="I13" s="17">
        <v>0.19997667134635599</v>
      </c>
      <c r="J13" s="17">
        <v>0.22209076809994799</v>
      </c>
      <c r="K13" s="17">
        <v>0.318095231253814</v>
      </c>
      <c r="L13" s="17">
        <v>0.41441327633543201</v>
      </c>
      <c r="M13" s="17"/>
      <c r="N13" s="17">
        <v>0.25258559472140701</v>
      </c>
      <c r="O13" s="17">
        <v>0.26585563414192698</v>
      </c>
      <c r="P13" s="17"/>
      <c r="Q13" s="17">
        <v>0.16779563554740201</v>
      </c>
      <c r="R13" s="17">
        <v>0.34265331212553701</v>
      </c>
      <c r="S13" s="17">
        <v>0.269717784462359</v>
      </c>
      <c r="T13" s="17">
        <v>0.17118261093289999</v>
      </c>
      <c r="U13" s="17">
        <v>0.29493356641718799</v>
      </c>
      <c r="V13" s="17">
        <v>0.28891132811054299</v>
      </c>
      <c r="W13" s="17">
        <v>0.30370066529209</v>
      </c>
      <c r="X13" s="17">
        <v>0.34797466896027601</v>
      </c>
      <c r="Y13" s="17">
        <v>0.238423775447268</v>
      </c>
      <c r="Z13" s="17">
        <v>0.26389488665470601</v>
      </c>
      <c r="AA13" s="17">
        <v>0.31867900609736899</v>
      </c>
      <c r="AB13" s="17">
        <v>0.18296473476314801</v>
      </c>
      <c r="AC13" s="17">
        <v>0.20445597552794301</v>
      </c>
      <c r="AD13" s="17">
        <v>0.62211912681428605</v>
      </c>
      <c r="AE13" s="17">
        <v>0.13590115031324501</v>
      </c>
      <c r="AF13" s="17"/>
      <c r="AG13" s="17">
        <v>0.301572106395529</v>
      </c>
      <c r="AH13" s="17">
        <v>0.29067337882792099</v>
      </c>
      <c r="AI13" s="17">
        <v>0.19607821026406799</v>
      </c>
      <c r="AJ13" s="17">
        <v>0.332845487088685</v>
      </c>
      <c r="AK13" s="17">
        <v>0.287726053021927</v>
      </c>
      <c r="AL13" s="17">
        <v>0.21049949889465999</v>
      </c>
      <c r="AM13" s="17"/>
      <c r="AN13" s="17">
        <v>0.280580508560554</v>
      </c>
      <c r="AO13" s="17">
        <v>0.23944617074690999</v>
      </c>
      <c r="AP13" s="17">
        <v>0.25908146508375601</v>
      </c>
      <c r="AQ13" s="17"/>
      <c r="AR13" s="17">
        <v>0.240971912449089</v>
      </c>
      <c r="AS13" s="17">
        <v>0.31065669273740398</v>
      </c>
      <c r="AT13" s="17">
        <v>0.232036716267847</v>
      </c>
      <c r="AU13" s="17"/>
      <c r="AV13" s="17">
        <v>0.32281659093522103</v>
      </c>
      <c r="AW13" s="17">
        <v>0.26792713611797903</v>
      </c>
      <c r="AX13" s="17">
        <v>0.23186043012851101</v>
      </c>
      <c r="AY13" s="17"/>
      <c r="AZ13" s="17">
        <v>0.27114567345603402</v>
      </c>
      <c r="BA13" s="17">
        <v>0.238076320125093</v>
      </c>
    </row>
    <row r="14" spans="2:53" ht="43.5" x14ac:dyDescent="0.35">
      <c r="B14" s="18" t="s">
        <v>361</v>
      </c>
      <c r="C14" s="17">
        <v>0.23803137855260001</v>
      </c>
      <c r="D14" s="17">
        <v>0.216673674736894</v>
      </c>
      <c r="E14" s="17">
        <v>0.25647473715694902</v>
      </c>
      <c r="F14" s="17"/>
      <c r="G14" s="17">
        <v>0.19568543105498501</v>
      </c>
      <c r="H14" s="17">
        <v>0.24184226364270101</v>
      </c>
      <c r="I14" s="17">
        <v>0.229019870199868</v>
      </c>
      <c r="J14" s="17">
        <v>0.24339724530866899</v>
      </c>
      <c r="K14" s="17">
        <v>0.211278024909972</v>
      </c>
      <c r="L14" s="17">
        <v>0.272426338465521</v>
      </c>
      <c r="M14" s="17"/>
      <c r="N14" s="17">
        <v>0.24885868838025499</v>
      </c>
      <c r="O14" s="17">
        <v>0.230251041292348</v>
      </c>
      <c r="P14" s="17"/>
      <c r="Q14" s="17">
        <v>0.19023523553456301</v>
      </c>
      <c r="R14" s="17">
        <v>0.30942417356881002</v>
      </c>
      <c r="S14" s="17">
        <v>0.23478231048735701</v>
      </c>
      <c r="T14" s="17">
        <v>0.26582085349875501</v>
      </c>
      <c r="U14" s="17">
        <v>0.278644431341878</v>
      </c>
      <c r="V14" s="17">
        <v>0.26920730097946999</v>
      </c>
      <c r="W14" s="17">
        <v>0.22545921310299599</v>
      </c>
      <c r="X14" s="17">
        <v>0.16849829999847499</v>
      </c>
      <c r="Y14" s="17">
        <v>0.196711503866972</v>
      </c>
      <c r="Z14" s="17">
        <v>0.25180451424967099</v>
      </c>
      <c r="AA14" s="17">
        <v>0.21869979719069699</v>
      </c>
      <c r="AB14" s="17">
        <v>0.191387056411019</v>
      </c>
      <c r="AC14" s="17">
        <v>0.35179091963008102</v>
      </c>
      <c r="AD14" s="17">
        <v>6.3003495253121405E-2</v>
      </c>
      <c r="AE14" s="17">
        <v>0.15661020618178301</v>
      </c>
      <c r="AF14" s="17"/>
      <c r="AG14" s="17">
        <v>0.23398108764476799</v>
      </c>
      <c r="AH14" s="17">
        <v>0.22521645712237601</v>
      </c>
      <c r="AI14" s="17">
        <v>0.297217252909109</v>
      </c>
      <c r="AJ14" s="17">
        <v>0.288377171513514</v>
      </c>
      <c r="AK14" s="17">
        <v>0.284969320705804</v>
      </c>
      <c r="AL14" s="17">
        <v>0.17846497483010801</v>
      </c>
      <c r="AM14" s="17"/>
      <c r="AN14" s="17">
        <v>0.27845589751975902</v>
      </c>
      <c r="AO14" s="17">
        <v>0.219986690493996</v>
      </c>
      <c r="AP14" s="17">
        <v>0.21260283648567399</v>
      </c>
      <c r="AQ14" s="17"/>
      <c r="AR14" s="17">
        <v>0.226789750411966</v>
      </c>
      <c r="AS14" s="17">
        <v>0.26091480680672702</v>
      </c>
      <c r="AT14" s="17">
        <v>0.229899407873459</v>
      </c>
      <c r="AU14" s="17"/>
      <c r="AV14" s="17">
        <v>0.29637767225574302</v>
      </c>
      <c r="AW14" s="17">
        <v>0.24825402469909599</v>
      </c>
      <c r="AX14" s="17">
        <v>0.204996689042795</v>
      </c>
      <c r="AY14" s="17"/>
      <c r="AZ14" s="17">
        <v>0.237987986214245</v>
      </c>
      <c r="BA14" s="17">
        <v>0.238120379562035</v>
      </c>
    </row>
    <row r="15" spans="2:53" ht="43.5" x14ac:dyDescent="0.35">
      <c r="B15" s="18" t="s">
        <v>362</v>
      </c>
      <c r="C15" s="17">
        <v>0.23689964445293499</v>
      </c>
      <c r="D15" s="17">
        <v>0.24688653468101401</v>
      </c>
      <c r="E15" s="17">
        <v>0.22506625601073199</v>
      </c>
      <c r="F15" s="17"/>
      <c r="G15" s="17">
        <v>0.22461194560449099</v>
      </c>
      <c r="H15" s="17">
        <v>0.20659727376072501</v>
      </c>
      <c r="I15" s="17">
        <v>0.20232588384686101</v>
      </c>
      <c r="J15" s="17">
        <v>0.20438566641530501</v>
      </c>
      <c r="K15" s="17">
        <v>0.25760620661552303</v>
      </c>
      <c r="L15" s="17">
        <v>0.29488637579541999</v>
      </c>
      <c r="M15" s="17"/>
      <c r="N15" s="17">
        <v>0.25646166364228001</v>
      </c>
      <c r="O15" s="17">
        <v>0.222842680238621</v>
      </c>
      <c r="P15" s="17"/>
      <c r="Q15" s="17">
        <v>0.20576527908973899</v>
      </c>
      <c r="R15" s="17">
        <v>0.210784312092308</v>
      </c>
      <c r="S15" s="17">
        <v>0.25647583852767603</v>
      </c>
      <c r="T15" s="17">
        <v>0.279360878807482</v>
      </c>
      <c r="U15" s="17">
        <v>0.24568247624164</v>
      </c>
      <c r="V15" s="17">
        <v>0.15901109272286901</v>
      </c>
      <c r="W15" s="17">
        <v>0.188547685667004</v>
      </c>
      <c r="X15" s="17">
        <v>0.18033006383108</v>
      </c>
      <c r="Y15" s="17">
        <v>0.31603013757950899</v>
      </c>
      <c r="Z15" s="17">
        <v>0.248888618307433</v>
      </c>
      <c r="AA15" s="17">
        <v>0.33006257016707102</v>
      </c>
      <c r="AB15" s="17">
        <v>0.25884967530633002</v>
      </c>
      <c r="AC15" s="17">
        <v>0.42583556384848198</v>
      </c>
      <c r="AD15" s="17">
        <v>0.125400356186572</v>
      </c>
      <c r="AE15" s="17">
        <v>0.33012657355685499</v>
      </c>
      <c r="AF15" s="17"/>
      <c r="AG15" s="17">
        <v>0.272098765037455</v>
      </c>
      <c r="AH15" s="17">
        <v>0.16287217108393701</v>
      </c>
      <c r="AI15" s="17">
        <v>0.25140192632777503</v>
      </c>
      <c r="AJ15" s="17">
        <v>0.24483893505885601</v>
      </c>
      <c r="AK15" s="17">
        <v>0.19310614419618299</v>
      </c>
      <c r="AL15" s="17">
        <v>0.246248689008954</v>
      </c>
      <c r="AM15" s="17"/>
      <c r="AN15" s="17">
        <v>0.29154780108096501</v>
      </c>
      <c r="AO15" s="17">
        <v>0.238503978671947</v>
      </c>
      <c r="AP15" s="17">
        <v>0.19202883240634999</v>
      </c>
      <c r="AQ15" s="17"/>
      <c r="AR15" s="17">
        <v>0.23894465267971901</v>
      </c>
      <c r="AS15" s="17">
        <v>0.221053499347447</v>
      </c>
      <c r="AT15" s="17">
        <v>0.25423236310657799</v>
      </c>
      <c r="AU15" s="17"/>
      <c r="AV15" s="17">
        <v>0.28464653107971699</v>
      </c>
      <c r="AW15" s="17">
        <v>0.244194767337825</v>
      </c>
      <c r="AX15" s="17">
        <v>0.21486063527551599</v>
      </c>
      <c r="AY15" s="17"/>
      <c r="AZ15" s="17">
        <v>0.251295860707895</v>
      </c>
      <c r="BA15" s="17">
        <v>0.20737190229159699</v>
      </c>
    </row>
    <row r="16" spans="2:53" ht="58" x14ac:dyDescent="0.35">
      <c r="B16" s="18" t="s">
        <v>363</v>
      </c>
      <c r="C16" s="17">
        <v>0.20758221012122</v>
      </c>
      <c r="D16" s="17">
        <v>0.203329210119087</v>
      </c>
      <c r="E16" s="17">
        <v>0.20798879343243601</v>
      </c>
      <c r="F16" s="17"/>
      <c r="G16" s="17">
        <v>0.110235689318749</v>
      </c>
      <c r="H16" s="17">
        <v>0.141659357284358</v>
      </c>
      <c r="I16" s="17">
        <v>0.208808863369804</v>
      </c>
      <c r="J16" s="17">
        <v>0.22793193484257601</v>
      </c>
      <c r="K16" s="17">
        <v>0.21491429519225899</v>
      </c>
      <c r="L16" s="17">
        <v>0.281862948015347</v>
      </c>
      <c r="M16" s="17"/>
      <c r="N16" s="17">
        <v>0.218748626928328</v>
      </c>
      <c r="O16" s="17">
        <v>0.19955819583413001</v>
      </c>
      <c r="P16" s="17"/>
      <c r="Q16" s="17">
        <v>0.12804040292882801</v>
      </c>
      <c r="R16" s="17">
        <v>0.145558358241208</v>
      </c>
      <c r="S16" s="17">
        <v>0.21713025242128201</v>
      </c>
      <c r="T16" s="17">
        <v>0.213814608884181</v>
      </c>
      <c r="U16" s="17">
        <v>0.21268891259838399</v>
      </c>
      <c r="V16" s="17">
        <v>0.31218544235449702</v>
      </c>
      <c r="W16" s="17">
        <v>0.19314715205847099</v>
      </c>
      <c r="X16" s="17">
        <v>0.25162861905164002</v>
      </c>
      <c r="Y16" s="17">
        <v>0.16908937590104101</v>
      </c>
      <c r="Z16" s="17">
        <v>0.18234332221001501</v>
      </c>
      <c r="AA16" s="17">
        <v>0.240863114935537</v>
      </c>
      <c r="AB16" s="17">
        <v>0.238834118896319</v>
      </c>
      <c r="AC16" s="17">
        <v>0.609329683319077</v>
      </c>
      <c r="AD16" s="17">
        <v>0.22410456522641301</v>
      </c>
      <c r="AE16" s="17">
        <v>0.15661020618178301</v>
      </c>
      <c r="AF16" s="17"/>
      <c r="AG16" s="17">
        <v>0.232519412355401</v>
      </c>
      <c r="AH16" s="17">
        <v>0.123746059115691</v>
      </c>
      <c r="AI16" s="17">
        <v>0.25165980991440101</v>
      </c>
      <c r="AJ16" s="17">
        <v>0.28733923190520499</v>
      </c>
      <c r="AK16" s="17">
        <v>0.27034717824145399</v>
      </c>
      <c r="AL16" s="17">
        <v>0.13698031913979899</v>
      </c>
      <c r="AM16" s="17"/>
      <c r="AN16" s="17">
        <v>0.26362157212144899</v>
      </c>
      <c r="AO16" s="17">
        <v>0.177083005243344</v>
      </c>
      <c r="AP16" s="17">
        <v>0.19608546644032099</v>
      </c>
      <c r="AQ16" s="17"/>
      <c r="AR16" s="17">
        <v>0.20961286705297499</v>
      </c>
      <c r="AS16" s="17">
        <v>0.252913348314593</v>
      </c>
      <c r="AT16" s="17">
        <v>0.17880820924353</v>
      </c>
      <c r="AU16" s="17"/>
      <c r="AV16" s="17">
        <v>0.267696219080793</v>
      </c>
      <c r="AW16" s="17">
        <v>0.247501250006712</v>
      </c>
      <c r="AX16" s="17">
        <v>0.131019274488168</v>
      </c>
      <c r="AY16" s="17"/>
      <c r="AZ16" s="17">
        <v>0.21528927237534301</v>
      </c>
      <c r="BA16" s="17">
        <v>0.19177443514543699</v>
      </c>
    </row>
    <row r="17" spans="2:53" ht="72.5" x14ac:dyDescent="0.35">
      <c r="B17" s="18" t="s">
        <v>364</v>
      </c>
      <c r="C17" s="17">
        <v>0.18277268379988301</v>
      </c>
      <c r="D17" s="17">
        <v>0.19845102669293699</v>
      </c>
      <c r="E17" s="17">
        <v>0.16883627031286599</v>
      </c>
      <c r="F17" s="17"/>
      <c r="G17" s="17">
        <v>0.12417763730680199</v>
      </c>
      <c r="H17" s="17">
        <v>0.21353748145585</v>
      </c>
      <c r="I17" s="17">
        <v>0.178955026581158</v>
      </c>
      <c r="J17" s="17">
        <v>0.19352881409265099</v>
      </c>
      <c r="K17" s="17">
        <v>0.13123464716851799</v>
      </c>
      <c r="L17" s="17">
        <v>0.21284032716612999</v>
      </c>
      <c r="M17" s="17"/>
      <c r="N17" s="17">
        <v>0.20250105677768801</v>
      </c>
      <c r="O17" s="17">
        <v>0.16859618032795701</v>
      </c>
      <c r="P17" s="17"/>
      <c r="Q17" s="17">
        <v>0.130995592346176</v>
      </c>
      <c r="R17" s="17">
        <v>0.23645408417288299</v>
      </c>
      <c r="S17" s="17">
        <v>0.232338987083199</v>
      </c>
      <c r="T17" s="17">
        <v>0.198043163886016</v>
      </c>
      <c r="U17" s="17">
        <v>0.210830983480043</v>
      </c>
      <c r="V17" s="17">
        <v>0.13096793733402501</v>
      </c>
      <c r="W17" s="17">
        <v>0.23550236262268301</v>
      </c>
      <c r="X17" s="17">
        <v>0.15385000150630901</v>
      </c>
      <c r="Y17" s="17">
        <v>0.15566000902550001</v>
      </c>
      <c r="Z17" s="17">
        <v>0.108356896888387</v>
      </c>
      <c r="AA17" s="17">
        <v>0.15851572769569799</v>
      </c>
      <c r="AB17" s="17">
        <v>0.22548514121006299</v>
      </c>
      <c r="AC17" s="17">
        <v>0.39769718191459702</v>
      </c>
      <c r="AD17" s="17">
        <v>0.125348186241383</v>
      </c>
      <c r="AE17" s="17">
        <v>0.20803358653229401</v>
      </c>
      <c r="AF17" s="17"/>
      <c r="AG17" s="17">
        <v>0.24159324533287199</v>
      </c>
      <c r="AH17" s="17">
        <v>0.13612859697065899</v>
      </c>
      <c r="AI17" s="17">
        <v>0.19847240011572101</v>
      </c>
      <c r="AJ17" s="17">
        <v>0.199203409149385</v>
      </c>
      <c r="AK17" s="17">
        <v>0.26020045135325298</v>
      </c>
      <c r="AL17" s="17">
        <v>0.10945474982530901</v>
      </c>
      <c r="AM17" s="17"/>
      <c r="AN17" s="17">
        <v>0.18539472375546501</v>
      </c>
      <c r="AO17" s="17">
        <v>0.191543874144325</v>
      </c>
      <c r="AP17" s="17">
        <v>0.20291757050454901</v>
      </c>
      <c r="AQ17" s="17"/>
      <c r="AR17" s="17">
        <v>0.18102823430718601</v>
      </c>
      <c r="AS17" s="17">
        <v>0.211551484450687</v>
      </c>
      <c r="AT17" s="17">
        <v>0.16367733406753401</v>
      </c>
      <c r="AU17" s="17"/>
      <c r="AV17" s="17">
        <v>0.19245203968184199</v>
      </c>
      <c r="AW17" s="17">
        <v>0.189554681779913</v>
      </c>
      <c r="AX17" s="17">
        <v>0.17129150105464899</v>
      </c>
      <c r="AY17" s="17"/>
      <c r="AZ17" s="17">
        <v>0.194543888399272</v>
      </c>
      <c r="BA17" s="17">
        <v>0.158629041596721</v>
      </c>
    </row>
    <row r="18" spans="2:53" ht="29" x14ac:dyDescent="0.35">
      <c r="B18" s="18" t="s">
        <v>365</v>
      </c>
      <c r="C18" s="17">
        <v>0.18065382589173001</v>
      </c>
      <c r="D18" s="17">
        <v>0.221297278352587</v>
      </c>
      <c r="E18" s="17">
        <v>0.145036635434037</v>
      </c>
      <c r="F18" s="17"/>
      <c r="G18" s="17">
        <v>0.22960367552397801</v>
      </c>
      <c r="H18" s="17">
        <v>0.16672848960018699</v>
      </c>
      <c r="I18" s="17">
        <v>0.17608821068810701</v>
      </c>
      <c r="J18" s="17">
        <v>0.191631531785701</v>
      </c>
      <c r="K18" s="17">
        <v>0.150136323078954</v>
      </c>
      <c r="L18" s="17">
        <v>0.180422796741805</v>
      </c>
      <c r="M18" s="17"/>
      <c r="N18" s="17">
        <v>0.21537672209436101</v>
      </c>
      <c r="O18" s="17">
        <v>0.15570249011123999</v>
      </c>
      <c r="P18" s="17"/>
      <c r="Q18" s="17">
        <v>0.18980037027607899</v>
      </c>
      <c r="R18" s="17">
        <v>0.19096626393722099</v>
      </c>
      <c r="S18" s="17">
        <v>0.17328357391068799</v>
      </c>
      <c r="T18" s="17">
        <v>0.180189980036432</v>
      </c>
      <c r="U18" s="17">
        <v>0.20029932916812601</v>
      </c>
      <c r="V18" s="17">
        <v>0.108511628081975</v>
      </c>
      <c r="W18" s="17">
        <v>0.18260769621220899</v>
      </c>
      <c r="X18" s="17">
        <v>0.163846274606613</v>
      </c>
      <c r="Y18" s="17">
        <v>0.18125967706964699</v>
      </c>
      <c r="Z18" s="17">
        <v>0.21121989717086101</v>
      </c>
      <c r="AA18" s="17">
        <v>0.23233182899223001</v>
      </c>
      <c r="AB18" s="17">
        <v>0.21281876695173699</v>
      </c>
      <c r="AC18" s="17">
        <v>0.23440676137573799</v>
      </c>
      <c r="AD18" s="17">
        <v>0</v>
      </c>
      <c r="AE18" s="17">
        <v>0.37578661547236503</v>
      </c>
      <c r="AF18" s="17"/>
      <c r="AG18" s="17">
        <v>0.223115042648351</v>
      </c>
      <c r="AH18" s="17">
        <v>0.16046712000475699</v>
      </c>
      <c r="AI18" s="17">
        <v>0.19617536325785101</v>
      </c>
      <c r="AJ18" s="17">
        <v>0.14427454160014899</v>
      </c>
      <c r="AK18" s="17">
        <v>0.23619626266591701</v>
      </c>
      <c r="AL18" s="17">
        <v>0.17893181701555</v>
      </c>
      <c r="AM18" s="17"/>
      <c r="AN18" s="17">
        <v>0.173356495285788</v>
      </c>
      <c r="AO18" s="17">
        <v>0.179384818226552</v>
      </c>
      <c r="AP18" s="17">
        <v>0.19396182254845901</v>
      </c>
      <c r="AQ18" s="17"/>
      <c r="AR18" s="17">
        <v>0.19430553766150499</v>
      </c>
      <c r="AS18" s="17">
        <v>0.19671768621990601</v>
      </c>
      <c r="AT18" s="17">
        <v>0.17139588257857999</v>
      </c>
      <c r="AU18" s="17"/>
      <c r="AV18" s="17">
        <v>0.22197233368802</v>
      </c>
      <c r="AW18" s="17">
        <v>0.178607873382126</v>
      </c>
      <c r="AX18" s="17">
        <v>0.17299043289861499</v>
      </c>
      <c r="AY18" s="17"/>
      <c r="AZ18" s="17">
        <v>0.18491561908315499</v>
      </c>
      <c r="BA18" s="17">
        <v>0.171912561640575</v>
      </c>
    </row>
    <row r="19" spans="2:53" ht="43.5" x14ac:dyDescent="0.35">
      <c r="B19" s="18" t="s">
        <v>366</v>
      </c>
      <c r="C19" s="17">
        <v>0.16768869391393099</v>
      </c>
      <c r="D19" s="17">
        <v>0.18497647220814101</v>
      </c>
      <c r="E19" s="17">
        <v>0.14923051626549599</v>
      </c>
      <c r="F19" s="17"/>
      <c r="G19" s="17">
        <v>0.139140088864321</v>
      </c>
      <c r="H19" s="17">
        <v>0.113968769106332</v>
      </c>
      <c r="I19" s="17">
        <v>0.18167996998398001</v>
      </c>
      <c r="J19" s="17">
        <v>0.14831130375368201</v>
      </c>
      <c r="K19" s="17">
        <v>0.177994146400028</v>
      </c>
      <c r="L19" s="17">
        <v>0.215503568827521</v>
      </c>
      <c r="M19" s="17"/>
      <c r="N19" s="17">
        <v>0.17085778884852401</v>
      </c>
      <c r="O19" s="17">
        <v>0.16541143134424599</v>
      </c>
      <c r="P19" s="17"/>
      <c r="Q19" s="17">
        <v>0.100831663677085</v>
      </c>
      <c r="R19" s="17">
        <v>0.12298227272170199</v>
      </c>
      <c r="S19" s="17">
        <v>9.9518038743177897E-2</v>
      </c>
      <c r="T19" s="17">
        <v>0.182342576592504</v>
      </c>
      <c r="U19" s="17">
        <v>0.24881516281916899</v>
      </c>
      <c r="V19" s="17">
        <v>0.14784810066901299</v>
      </c>
      <c r="W19" s="17">
        <v>0.21736938299859401</v>
      </c>
      <c r="X19" s="17">
        <v>0.17919068123255799</v>
      </c>
      <c r="Y19" s="17">
        <v>0.14871679648014099</v>
      </c>
      <c r="Z19" s="17">
        <v>0.19273954643372601</v>
      </c>
      <c r="AA19" s="17">
        <v>0.261276412957272</v>
      </c>
      <c r="AB19" s="17">
        <v>0.19332561314795799</v>
      </c>
      <c r="AC19" s="17">
        <v>0.130584321554471</v>
      </c>
      <c r="AD19" s="17">
        <v>0</v>
      </c>
      <c r="AE19" s="17">
        <v>0.10636215328149499</v>
      </c>
      <c r="AF19" s="17"/>
      <c r="AG19" s="17">
        <v>0.19374135064440201</v>
      </c>
      <c r="AH19" s="17">
        <v>9.58065446792703E-2</v>
      </c>
      <c r="AI19" s="17">
        <v>0.23904032196034899</v>
      </c>
      <c r="AJ19" s="17">
        <v>0.224399542862359</v>
      </c>
      <c r="AK19" s="17">
        <v>0.200833338826093</v>
      </c>
      <c r="AL19" s="17">
        <v>0.113903372756875</v>
      </c>
      <c r="AM19" s="17"/>
      <c r="AN19" s="17">
        <v>0.240780063089226</v>
      </c>
      <c r="AO19" s="17">
        <v>0.13473309394255301</v>
      </c>
      <c r="AP19" s="17">
        <v>0.137381037412552</v>
      </c>
      <c r="AQ19" s="17"/>
      <c r="AR19" s="17">
        <v>0.18895776864143399</v>
      </c>
      <c r="AS19" s="17">
        <v>0.194059746047893</v>
      </c>
      <c r="AT19" s="17">
        <v>0.144607396579255</v>
      </c>
      <c r="AU19" s="17"/>
      <c r="AV19" s="17">
        <v>0.175235057150636</v>
      </c>
      <c r="AW19" s="17">
        <v>0.19235729463521101</v>
      </c>
      <c r="AX19" s="17">
        <v>0.13258954893313299</v>
      </c>
      <c r="AY19" s="17"/>
      <c r="AZ19" s="17">
        <v>0.170171258674989</v>
      </c>
      <c r="BA19" s="17">
        <v>0.16259676344656801</v>
      </c>
    </row>
    <row r="20" spans="2:53" ht="29" x14ac:dyDescent="0.35">
      <c r="B20" s="18" t="s">
        <v>367</v>
      </c>
      <c r="C20" s="17">
        <v>0.147386374851357</v>
      </c>
      <c r="D20" s="17">
        <v>0.15935108520369901</v>
      </c>
      <c r="E20" s="17">
        <v>0.13346493111777899</v>
      </c>
      <c r="F20" s="17"/>
      <c r="G20" s="17">
        <v>0.13980708206784101</v>
      </c>
      <c r="H20" s="17">
        <v>0.172133305403076</v>
      </c>
      <c r="I20" s="17">
        <v>0.13093808705886101</v>
      </c>
      <c r="J20" s="17">
        <v>0.16703414155910001</v>
      </c>
      <c r="K20" s="17">
        <v>0.142950588818438</v>
      </c>
      <c r="L20" s="17">
        <v>0.134902226363488</v>
      </c>
      <c r="M20" s="17"/>
      <c r="N20" s="17">
        <v>0.154981526479925</v>
      </c>
      <c r="O20" s="17">
        <v>0.141928616446579</v>
      </c>
      <c r="P20" s="17"/>
      <c r="Q20" s="17">
        <v>0.18403004208926499</v>
      </c>
      <c r="R20" s="17">
        <v>0.12072270407845501</v>
      </c>
      <c r="S20" s="17">
        <v>0.11643545179277</v>
      </c>
      <c r="T20" s="17">
        <v>0.20095698569605</v>
      </c>
      <c r="U20" s="17">
        <v>0.12336819621096599</v>
      </c>
      <c r="V20" s="17">
        <v>0.15593936671198699</v>
      </c>
      <c r="W20" s="17">
        <v>0.15779483622736801</v>
      </c>
      <c r="X20" s="17">
        <v>0.18706541938915999</v>
      </c>
      <c r="Y20" s="17">
        <v>6.1817429648515401E-2</v>
      </c>
      <c r="Z20" s="17">
        <v>0.124376201372089</v>
      </c>
      <c r="AA20" s="17">
        <v>0.12822556134614699</v>
      </c>
      <c r="AB20" s="17">
        <v>9.7783779954709299E-2</v>
      </c>
      <c r="AC20" s="17">
        <v>0.103822439821267</v>
      </c>
      <c r="AD20" s="17">
        <v>6.1064614167990798E-2</v>
      </c>
      <c r="AE20" s="17">
        <v>0.13689617032097501</v>
      </c>
      <c r="AF20" s="17"/>
      <c r="AG20" s="17">
        <v>0.16969396838897199</v>
      </c>
      <c r="AH20" s="17">
        <v>0.127490684876085</v>
      </c>
      <c r="AI20" s="17">
        <v>0.24515746328156701</v>
      </c>
      <c r="AJ20" s="17">
        <v>0.112970864148801</v>
      </c>
      <c r="AK20" s="17">
        <v>9.0550513410787098E-2</v>
      </c>
      <c r="AL20" s="17">
        <v>0.12772687535784999</v>
      </c>
      <c r="AM20" s="17"/>
      <c r="AN20" s="17">
        <v>0.205928189308488</v>
      </c>
      <c r="AO20" s="17">
        <v>0.15160482853266599</v>
      </c>
      <c r="AP20" s="17">
        <v>8.6469205944458699E-2</v>
      </c>
      <c r="AQ20" s="17"/>
      <c r="AR20" s="17">
        <v>0.164721468455753</v>
      </c>
      <c r="AS20" s="17">
        <v>0.16758179648005</v>
      </c>
      <c r="AT20" s="17">
        <v>0.124424574787819</v>
      </c>
      <c r="AU20" s="17"/>
      <c r="AV20" s="17">
        <v>0.23156966521421801</v>
      </c>
      <c r="AW20" s="17">
        <v>0.15798637709662899</v>
      </c>
      <c r="AX20" s="17">
        <v>0.114364606451275</v>
      </c>
      <c r="AY20" s="17"/>
      <c r="AZ20" s="17">
        <v>0.16438416648932999</v>
      </c>
      <c r="BA20" s="17">
        <v>0.11252260232187</v>
      </c>
    </row>
    <row r="21" spans="2:53" ht="43.5" x14ac:dyDescent="0.35">
      <c r="B21" s="18" t="s">
        <v>368</v>
      </c>
      <c r="C21" s="17">
        <v>0.14429670553128601</v>
      </c>
      <c r="D21" s="17">
        <v>0.17099182185668199</v>
      </c>
      <c r="E21" s="17">
        <v>0.121721172044157</v>
      </c>
      <c r="F21" s="17"/>
      <c r="G21" s="17">
        <v>0.101734894513206</v>
      </c>
      <c r="H21" s="17">
        <v>0.159636120125565</v>
      </c>
      <c r="I21" s="17">
        <v>0.15648707094247</v>
      </c>
      <c r="J21" s="17">
        <v>0.14178507157564599</v>
      </c>
      <c r="K21" s="17">
        <v>0.117905645096727</v>
      </c>
      <c r="L21" s="17">
        <v>0.16148730993911301</v>
      </c>
      <c r="M21" s="17"/>
      <c r="N21" s="17">
        <v>0.17291231293113299</v>
      </c>
      <c r="O21" s="17">
        <v>0.123733972957667</v>
      </c>
      <c r="P21" s="17"/>
      <c r="Q21" s="17">
        <v>9.5291018051889595E-2</v>
      </c>
      <c r="R21" s="17">
        <v>0.121416911461817</v>
      </c>
      <c r="S21" s="17">
        <v>7.29611046141731E-2</v>
      </c>
      <c r="T21" s="17">
        <v>0.17684561163135501</v>
      </c>
      <c r="U21" s="17">
        <v>0.13247594384413999</v>
      </c>
      <c r="V21" s="17">
        <v>0.167128452650329</v>
      </c>
      <c r="W21" s="17">
        <v>0.14998590073843501</v>
      </c>
      <c r="X21" s="17">
        <v>0.16162388927840601</v>
      </c>
      <c r="Y21" s="17">
        <v>0.204328067280271</v>
      </c>
      <c r="Z21" s="17">
        <v>0.167264295673306</v>
      </c>
      <c r="AA21" s="17">
        <v>8.1526114236300698E-2</v>
      </c>
      <c r="AB21" s="17">
        <v>0.11603543131390701</v>
      </c>
      <c r="AC21" s="17">
        <v>0.45561335945134801</v>
      </c>
      <c r="AD21" s="17">
        <v>0.132398045565708</v>
      </c>
      <c r="AE21" s="17">
        <v>0.38019935245297798</v>
      </c>
      <c r="AF21" s="17"/>
      <c r="AG21" s="17">
        <v>0.17305564287761799</v>
      </c>
      <c r="AH21" s="17">
        <v>0.117177059195632</v>
      </c>
      <c r="AI21" s="17">
        <v>0.14472744516292199</v>
      </c>
      <c r="AJ21" s="17">
        <v>0.12304321043128499</v>
      </c>
      <c r="AK21" s="17">
        <v>0.162648550165988</v>
      </c>
      <c r="AL21" s="17">
        <v>0.106729014615272</v>
      </c>
      <c r="AM21" s="17"/>
      <c r="AN21" s="17">
        <v>0.181570839129853</v>
      </c>
      <c r="AO21" s="17">
        <v>0.132077367907107</v>
      </c>
      <c r="AP21" s="17">
        <v>0.125440794356283</v>
      </c>
      <c r="AQ21" s="17"/>
      <c r="AR21" s="17">
        <v>0.12424221647695</v>
      </c>
      <c r="AS21" s="17">
        <v>0.18135422397237599</v>
      </c>
      <c r="AT21" s="17">
        <v>0.124702460082661</v>
      </c>
      <c r="AU21" s="17"/>
      <c r="AV21" s="17">
        <v>0.18849609987503399</v>
      </c>
      <c r="AW21" s="17">
        <v>0.155831845061456</v>
      </c>
      <c r="AX21" s="17">
        <v>0.118551249472789</v>
      </c>
      <c r="AY21" s="17"/>
      <c r="AZ21" s="17">
        <v>0.16514085674406201</v>
      </c>
      <c r="BA21" s="17">
        <v>0.101543754916869</v>
      </c>
    </row>
    <row r="22" spans="2:53" ht="43.5" x14ac:dyDescent="0.35">
      <c r="B22" s="18" t="s">
        <v>369</v>
      </c>
      <c r="C22" s="17">
        <v>0.14416001535154399</v>
      </c>
      <c r="D22" s="17">
        <v>0.15550339054175999</v>
      </c>
      <c r="E22" s="17">
        <v>0.13076457054065499</v>
      </c>
      <c r="F22" s="17"/>
      <c r="G22" s="17">
        <v>0.207822035319285</v>
      </c>
      <c r="H22" s="17">
        <v>0.136435887410605</v>
      </c>
      <c r="I22" s="17">
        <v>0.18769647790698901</v>
      </c>
      <c r="J22" s="17">
        <v>9.4569665419792004E-2</v>
      </c>
      <c r="K22" s="17">
        <v>0.134347818101652</v>
      </c>
      <c r="L22" s="17">
        <v>0.126840953923752</v>
      </c>
      <c r="M22" s="17"/>
      <c r="N22" s="17">
        <v>0.13955049407175099</v>
      </c>
      <c r="O22" s="17">
        <v>0.14747234599839601</v>
      </c>
      <c r="P22" s="17"/>
      <c r="Q22" s="17">
        <v>0.149289057715914</v>
      </c>
      <c r="R22" s="17">
        <v>0.14037335253303401</v>
      </c>
      <c r="S22" s="17">
        <v>0.19599033736508401</v>
      </c>
      <c r="T22" s="17">
        <v>0.14464672456449801</v>
      </c>
      <c r="U22" s="17">
        <v>0.15967121080668401</v>
      </c>
      <c r="V22" s="17">
        <v>0.16227500789585</v>
      </c>
      <c r="W22" s="17">
        <v>0.13416284627946501</v>
      </c>
      <c r="X22" s="17">
        <v>0.101236768185297</v>
      </c>
      <c r="Y22" s="17">
        <v>9.4727438066899303E-2</v>
      </c>
      <c r="Z22" s="17">
        <v>0.125070762759426</v>
      </c>
      <c r="AA22" s="17">
        <v>0.17064731584246301</v>
      </c>
      <c r="AB22" s="17">
        <v>2.9608349899558399E-2</v>
      </c>
      <c r="AC22" s="17">
        <v>0.13151387521600499</v>
      </c>
      <c r="AD22" s="17">
        <v>0.19280490991073801</v>
      </c>
      <c r="AE22" s="17">
        <v>9.1332663204540102E-2</v>
      </c>
      <c r="AF22" s="17"/>
      <c r="AG22" s="17">
        <v>0.156436408066677</v>
      </c>
      <c r="AH22" s="17">
        <v>9.3284870556301996E-2</v>
      </c>
      <c r="AI22" s="17">
        <v>0.18945056999186599</v>
      </c>
      <c r="AJ22" s="17">
        <v>0.159127113467977</v>
      </c>
      <c r="AK22" s="17">
        <v>0.12101413089713201</v>
      </c>
      <c r="AL22" s="17">
        <v>0.116005842387018</v>
      </c>
      <c r="AM22" s="17"/>
      <c r="AN22" s="17">
        <v>0.179899011072746</v>
      </c>
      <c r="AO22" s="17">
        <v>0.115813881568611</v>
      </c>
      <c r="AP22" s="17">
        <v>0.152869807623465</v>
      </c>
      <c r="AQ22" s="17"/>
      <c r="AR22" s="17">
        <v>0.222273423210257</v>
      </c>
      <c r="AS22" s="17">
        <v>0.125417194554826</v>
      </c>
      <c r="AT22" s="17">
        <v>0.14738218277867701</v>
      </c>
      <c r="AU22" s="17"/>
      <c r="AV22" s="17">
        <v>0.22661877418314499</v>
      </c>
      <c r="AW22" s="17">
        <v>0.149443738952108</v>
      </c>
      <c r="AX22" s="17">
        <v>0.11614358453064499</v>
      </c>
      <c r="AY22" s="17"/>
      <c r="AZ22" s="17">
        <v>0.15005107517763</v>
      </c>
      <c r="BA22" s="17">
        <v>0.13207700044533699</v>
      </c>
    </row>
    <row r="23" spans="2:53" x14ac:dyDescent="0.35">
      <c r="B23" s="18" t="s">
        <v>130</v>
      </c>
      <c r="C23" s="17">
        <v>3.8904632246934003E-2</v>
      </c>
      <c r="D23" s="17">
        <v>2.6547528733303499E-2</v>
      </c>
      <c r="E23" s="17">
        <v>4.9793025922680902E-2</v>
      </c>
      <c r="F23" s="17"/>
      <c r="G23" s="17">
        <v>4.3772540953375599E-2</v>
      </c>
      <c r="H23" s="17">
        <v>2.3136448325274499E-2</v>
      </c>
      <c r="I23" s="17">
        <v>4.9841380987858001E-2</v>
      </c>
      <c r="J23" s="17">
        <v>3.8794788181345401E-2</v>
      </c>
      <c r="K23" s="17">
        <v>8.3216489881983394E-2</v>
      </c>
      <c r="L23" s="17">
        <v>1.6325857946903399E-2</v>
      </c>
      <c r="M23" s="17"/>
      <c r="N23" s="17">
        <v>2.9345073847594098E-2</v>
      </c>
      <c r="O23" s="17">
        <v>4.5773982952681001E-2</v>
      </c>
      <c r="P23" s="17"/>
      <c r="Q23" s="17">
        <v>3.7220248512495203E-2</v>
      </c>
      <c r="R23" s="17">
        <v>6.68794004568566E-2</v>
      </c>
      <c r="S23" s="17">
        <v>8.1740175541927404E-2</v>
      </c>
      <c r="T23" s="17">
        <v>1.8726512614371901E-2</v>
      </c>
      <c r="U23" s="17">
        <v>2.30904414418521E-2</v>
      </c>
      <c r="V23" s="17">
        <v>6.4652767254717206E-2</v>
      </c>
      <c r="W23" s="17">
        <v>5.8845963853476402E-2</v>
      </c>
      <c r="X23" s="17">
        <v>8.7484521237744597E-3</v>
      </c>
      <c r="Y23" s="17">
        <v>5.0308064679778199E-2</v>
      </c>
      <c r="Z23" s="17">
        <v>9.0870983267773205E-3</v>
      </c>
      <c r="AA23" s="17">
        <v>0</v>
      </c>
      <c r="AB23" s="17">
        <v>2.9047524385236698E-2</v>
      </c>
      <c r="AC23" s="17">
        <v>8.1829693630521602E-2</v>
      </c>
      <c r="AD23" s="17">
        <v>0</v>
      </c>
      <c r="AE23" s="17">
        <v>0</v>
      </c>
      <c r="AF23" s="17"/>
      <c r="AG23" s="17">
        <v>1.49847794789897E-2</v>
      </c>
      <c r="AH23" s="17">
        <v>6.5564067945041202E-2</v>
      </c>
      <c r="AI23" s="17">
        <v>2.5339704322948301E-2</v>
      </c>
      <c r="AJ23" s="17">
        <v>1.22771811247305E-2</v>
      </c>
      <c r="AK23" s="17">
        <v>4.0856445216868501E-2</v>
      </c>
      <c r="AL23" s="17">
        <v>5.97773619060082E-2</v>
      </c>
      <c r="AM23" s="17"/>
      <c r="AN23" s="17">
        <v>2.64630831785161E-2</v>
      </c>
      <c r="AO23" s="17">
        <v>1.9630006031810799E-2</v>
      </c>
      <c r="AP23" s="17">
        <v>4.0292640728463502E-2</v>
      </c>
      <c r="AQ23" s="17"/>
      <c r="AR23" s="17">
        <v>1.2055919003603499E-2</v>
      </c>
      <c r="AS23" s="17">
        <v>3.0084371943967101E-2</v>
      </c>
      <c r="AT23" s="17">
        <v>4.6165990203692497E-2</v>
      </c>
      <c r="AU23" s="17"/>
      <c r="AV23" s="17">
        <v>1.1051870125699401E-2</v>
      </c>
      <c r="AW23" s="17">
        <v>2.6923129286092602E-2</v>
      </c>
      <c r="AX23" s="17">
        <v>5.6245351082680403E-2</v>
      </c>
      <c r="AY23" s="17"/>
      <c r="AZ23" s="17">
        <v>2.7749050648275202E-2</v>
      </c>
      <c r="BA23" s="17">
        <v>6.178558452434E-2</v>
      </c>
    </row>
    <row r="24" spans="2:53" x14ac:dyDescent="0.35">
      <c r="B24" s="18" t="s">
        <v>370</v>
      </c>
      <c r="C24" s="19">
        <v>2.2121818922732398E-3</v>
      </c>
      <c r="D24" s="19">
        <v>3.6448313374956298E-3</v>
      </c>
      <c r="E24" s="19">
        <v>9.7768333808488997E-4</v>
      </c>
      <c r="F24" s="19"/>
      <c r="G24" s="19">
        <v>7.6882742633260599E-3</v>
      </c>
      <c r="H24" s="19">
        <v>0</v>
      </c>
      <c r="I24" s="19">
        <v>4.7677746736621502E-3</v>
      </c>
      <c r="J24" s="19">
        <v>0</v>
      </c>
      <c r="K24" s="19">
        <v>3.8001567363761301E-3</v>
      </c>
      <c r="L24" s="19">
        <v>0</v>
      </c>
      <c r="M24" s="19"/>
      <c r="N24" s="19">
        <v>5.2907089459955101E-3</v>
      </c>
      <c r="O24" s="19">
        <v>0</v>
      </c>
      <c r="P24" s="19"/>
      <c r="Q24" s="19">
        <v>7.1475988462913502E-3</v>
      </c>
      <c r="R24" s="19">
        <v>0</v>
      </c>
      <c r="S24" s="19">
        <v>0</v>
      </c>
      <c r="T24" s="19">
        <v>0</v>
      </c>
      <c r="U24" s="19">
        <v>7.9616403135700196E-3</v>
      </c>
      <c r="V24" s="19">
        <v>0</v>
      </c>
      <c r="W24" s="19">
        <v>6.0772393992505804E-3</v>
      </c>
      <c r="X24" s="19">
        <v>0</v>
      </c>
      <c r="Y24" s="19">
        <v>0</v>
      </c>
      <c r="Z24" s="19">
        <v>0</v>
      </c>
      <c r="AA24" s="19">
        <v>0</v>
      </c>
      <c r="AB24" s="19">
        <v>0</v>
      </c>
      <c r="AC24" s="19">
        <v>0</v>
      </c>
      <c r="AD24" s="19">
        <v>0</v>
      </c>
      <c r="AE24" s="19">
        <v>0</v>
      </c>
      <c r="AF24" s="19"/>
      <c r="AG24" s="19">
        <v>0</v>
      </c>
      <c r="AH24" s="19">
        <v>8.3127810516057995E-3</v>
      </c>
      <c r="AI24" s="19">
        <v>0</v>
      </c>
      <c r="AJ24" s="19">
        <v>0</v>
      </c>
      <c r="AK24" s="19">
        <v>0</v>
      </c>
      <c r="AL24" s="19">
        <v>2.3214516581119E-3</v>
      </c>
      <c r="AM24" s="19"/>
      <c r="AN24" s="19">
        <v>0</v>
      </c>
      <c r="AO24" s="19">
        <v>2.2163420071015199E-3</v>
      </c>
      <c r="AP24" s="19">
        <v>5.4073614092606196E-3</v>
      </c>
      <c r="AQ24" s="19"/>
      <c r="AR24" s="19">
        <v>0</v>
      </c>
      <c r="AS24" s="19">
        <v>0</v>
      </c>
      <c r="AT24" s="19">
        <v>4.9481790567432399E-3</v>
      </c>
      <c r="AU24" s="19"/>
      <c r="AV24" s="19">
        <v>0</v>
      </c>
      <c r="AW24" s="19">
        <v>0</v>
      </c>
      <c r="AX24" s="19">
        <v>6.53077512302443E-3</v>
      </c>
      <c r="AY24" s="19"/>
      <c r="AZ24" s="19">
        <v>2.1231180360753998E-3</v>
      </c>
      <c r="BA24" s="19">
        <v>2.3948586828360699E-3</v>
      </c>
    </row>
    <row r="25" spans="2:53" x14ac:dyDescent="0.35">
      <c r="B25" s="16" t="s">
        <v>372</v>
      </c>
    </row>
    <row r="26" spans="2:53" x14ac:dyDescent="0.35">
      <c r="B26" t="s">
        <v>87</v>
      </c>
    </row>
    <row r="27" spans="2:53" x14ac:dyDescent="0.35">
      <c r="B27" t="s">
        <v>88</v>
      </c>
    </row>
    <row r="29" spans="2:53" x14ac:dyDescent="0.35">
      <c r="B29" s="8" t="str">
        <f>HYPERLINK("#'Contents'!A1", "Return to Contents")</f>
        <v>Return to Contents</v>
      </c>
    </row>
  </sheetData>
  <mergeCells count="10">
    <mergeCell ref="AN5:AP5"/>
    <mergeCell ref="AR5:AT5"/>
    <mergeCell ref="AV5:AX5"/>
    <mergeCell ref="AZ5:BA5"/>
    <mergeCell ref="D2:AT2"/>
    <mergeCell ref="D5:E5"/>
    <mergeCell ref="G5:L5"/>
    <mergeCell ref="N5:O5"/>
    <mergeCell ref="Q5:AE5"/>
    <mergeCell ref="AG5:AL5"/>
  </mergeCells>
  <pageMargins left="0.7" right="0.7" top="0.75" bottom="0.75" header="0.3" footer="0.3"/>
  <pageSetup paperSize="9" orientation="portrait" horizontalDpi="300" verticalDpi="300"/>
  <drawing r:id="rId1"/>
</worksheet>
</file>

<file path=xl/worksheets/sheet8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5300-000000000000}">
  <dimension ref="B2:BA19"/>
  <sheetViews>
    <sheetView showGridLines="0" workbookViewId="0">
      <pane xSplit="2" topLeftCell="Q1" activePane="topRight" state="frozen"/>
      <selection activeCell="B19" sqref="B19"/>
      <selection pane="topRight" activeCell="S21" sqref="S21"/>
    </sheetView>
  </sheetViews>
  <sheetFormatPr defaultColWidth="11.54296875" defaultRowHeight="14.5" x14ac:dyDescent="0.35"/>
  <cols>
    <col min="2" max="2" width="25.6328125" customWidth="1"/>
    <col min="3" max="5" width="10.6328125" customWidth="1"/>
    <col min="6" max="6" width="2.1796875" customWidth="1"/>
    <col min="7" max="12" width="10.6328125" customWidth="1"/>
    <col min="13" max="13" width="2.1796875" customWidth="1"/>
    <col min="14" max="15" width="10.6328125" customWidth="1"/>
    <col min="16" max="16" width="2.1796875" customWidth="1"/>
    <col min="17" max="31" width="10.6328125" customWidth="1"/>
    <col min="32" max="32" width="2.1796875" customWidth="1"/>
    <col min="33" max="38" width="10.6328125" customWidth="1"/>
    <col min="39" max="39" width="2.1796875" customWidth="1"/>
    <col min="40" max="42" width="10.6328125" customWidth="1"/>
    <col min="43" max="43" width="2.1796875" customWidth="1"/>
    <col min="44" max="46" width="10.6328125" customWidth="1"/>
    <col min="47" max="47" width="2.1796875" customWidth="1"/>
    <col min="48" max="50" width="10.6328125" customWidth="1"/>
    <col min="51" max="51" width="2.1796875" customWidth="1"/>
    <col min="52" max="53" width="10.6328125" customWidth="1"/>
    <col min="54" max="54" width="2.1796875" customWidth="1"/>
  </cols>
  <sheetData>
    <row r="2" spans="2:53" ht="40" customHeight="1" x14ac:dyDescent="0.35">
      <c r="D2" s="28" t="s">
        <v>378</v>
      </c>
      <c r="E2" s="24"/>
      <c r="F2" s="24"/>
      <c r="G2" s="24"/>
      <c r="H2" s="24"/>
      <c r="I2" s="24"/>
      <c r="J2" s="24"/>
      <c r="K2" s="24"/>
      <c r="L2" s="24"/>
      <c r="M2" s="24"/>
      <c r="N2" s="24"/>
      <c r="O2" s="24"/>
      <c r="P2" s="24"/>
      <c r="Q2" s="24"/>
      <c r="R2" s="24"/>
      <c r="S2" s="24"/>
      <c r="T2" s="24"/>
      <c r="U2" s="24"/>
      <c r="V2" s="24"/>
      <c r="W2" s="24"/>
      <c r="X2" s="24"/>
      <c r="Y2" s="24"/>
      <c r="Z2" s="24"/>
      <c r="AA2" s="24"/>
      <c r="AB2" s="24"/>
      <c r="AC2" s="24"/>
      <c r="AD2" s="24"/>
      <c r="AE2" s="24"/>
      <c r="AF2" s="24"/>
      <c r="AG2" s="24"/>
      <c r="AH2" s="24"/>
      <c r="AI2" s="24"/>
      <c r="AJ2" s="24"/>
      <c r="AK2" s="24"/>
      <c r="AL2" s="24"/>
      <c r="AM2" s="24"/>
      <c r="AN2" s="24"/>
      <c r="AO2" s="24"/>
      <c r="AP2" s="24"/>
      <c r="AQ2" s="24"/>
      <c r="AR2" s="24"/>
      <c r="AS2" s="24"/>
      <c r="AT2" s="24"/>
    </row>
    <row r="5" spans="2:53" ht="30" customHeight="1" x14ac:dyDescent="0.35">
      <c r="B5" s="15"/>
      <c r="C5" s="15"/>
      <c r="D5" s="27" t="s">
        <v>56</v>
      </c>
      <c r="E5" s="27"/>
      <c r="F5" s="15"/>
      <c r="G5" s="27" t="s">
        <v>57</v>
      </c>
      <c r="H5" s="27"/>
      <c r="I5" s="27"/>
      <c r="J5" s="27"/>
      <c r="K5" s="27"/>
      <c r="L5" s="27"/>
      <c r="M5" s="15"/>
      <c r="N5" s="27" t="s">
        <v>58</v>
      </c>
      <c r="O5" s="27"/>
      <c r="P5" s="15"/>
      <c r="Q5" s="27" t="s">
        <v>59</v>
      </c>
      <c r="R5" s="27"/>
      <c r="S5" s="27"/>
      <c r="T5" s="27"/>
      <c r="U5" s="27"/>
      <c r="V5" s="27"/>
      <c r="W5" s="27"/>
      <c r="X5" s="27"/>
      <c r="Y5" s="27"/>
      <c r="Z5" s="27"/>
      <c r="AA5" s="27"/>
      <c r="AB5" s="27"/>
      <c r="AC5" s="27"/>
      <c r="AD5" s="27"/>
      <c r="AE5" s="27"/>
      <c r="AF5" s="15"/>
      <c r="AG5" s="27" t="s">
        <v>60</v>
      </c>
      <c r="AH5" s="27"/>
      <c r="AI5" s="27"/>
      <c r="AJ5" s="27"/>
      <c r="AK5" s="27"/>
      <c r="AL5" s="27"/>
      <c r="AM5" s="15"/>
      <c r="AN5" s="27" t="s">
        <v>61</v>
      </c>
      <c r="AO5" s="27"/>
      <c r="AP5" s="27"/>
      <c r="AQ5" s="15"/>
      <c r="AR5" s="27" t="s">
        <v>62</v>
      </c>
      <c r="AS5" s="27"/>
      <c r="AT5" s="27"/>
      <c r="AU5" s="15"/>
      <c r="AV5" s="27" t="s">
        <v>63</v>
      </c>
      <c r="AW5" s="27"/>
      <c r="AX5" s="27"/>
      <c r="AY5" s="15"/>
      <c r="AZ5" s="27" t="s">
        <v>64</v>
      </c>
      <c r="BA5" s="27"/>
    </row>
    <row r="6" spans="2:53" ht="33" customHeight="1" x14ac:dyDescent="0.35">
      <c r="B6" t="s">
        <v>13</v>
      </c>
      <c r="C6" s="9" t="s">
        <v>14</v>
      </c>
      <c r="D6" s="12" t="s">
        <v>15</v>
      </c>
      <c r="E6" s="12" t="s">
        <v>16</v>
      </c>
      <c r="G6" s="12" t="s">
        <v>19</v>
      </c>
      <c r="H6" s="12" t="s">
        <v>20</v>
      </c>
      <c r="I6" s="12" t="s">
        <v>21</v>
      </c>
      <c r="J6" s="12" t="s">
        <v>22</v>
      </c>
      <c r="K6" s="12" t="s">
        <v>23</v>
      </c>
      <c r="L6" s="12" t="s">
        <v>24</v>
      </c>
      <c r="N6" s="12" t="s">
        <v>25</v>
      </c>
      <c r="O6" s="12" t="s">
        <v>26</v>
      </c>
      <c r="Q6" s="12" t="s">
        <v>27</v>
      </c>
      <c r="R6" s="12" t="s">
        <v>28</v>
      </c>
      <c r="S6" s="12" t="s">
        <v>29</v>
      </c>
      <c r="T6" s="12" t="s">
        <v>30</v>
      </c>
      <c r="U6" s="12" t="s">
        <v>31</v>
      </c>
      <c r="V6" s="12" t="s">
        <v>32</v>
      </c>
      <c r="W6" s="12" t="s">
        <v>33</v>
      </c>
      <c r="X6" s="12" t="s">
        <v>34</v>
      </c>
      <c r="Y6" s="12" t="s">
        <v>35</v>
      </c>
      <c r="Z6" s="12" t="s">
        <v>36</v>
      </c>
      <c r="AA6" s="12" t="s">
        <v>37</v>
      </c>
      <c r="AB6" s="12" t="s">
        <v>38</v>
      </c>
      <c r="AC6" s="12" t="s">
        <v>39</v>
      </c>
      <c r="AD6" s="12" t="s">
        <v>40</v>
      </c>
      <c r="AE6" s="12" t="s">
        <v>41</v>
      </c>
      <c r="AG6" s="12" t="s">
        <v>42</v>
      </c>
      <c r="AH6" s="12" t="s">
        <v>43</v>
      </c>
      <c r="AI6" s="12" t="s">
        <v>44</v>
      </c>
      <c r="AJ6" s="12" t="s">
        <v>45</v>
      </c>
      <c r="AK6" s="12" t="s">
        <v>46</v>
      </c>
      <c r="AL6" s="12" t="s">
        <v>47</v>
      </c>
      <c r="AN6" s="12" t="s">
        <v>48</v>
      </c>
      <c r="AO6" s="12" t="s">
        <v>49</v>
      </c>
      <c r="AP6" s="12" t="s">
        <v>50</v>
      </c>
      <c r="AR6" s="12" t="s">
        <v>51</v>
      </c>
      <c r="AS6" s="12" t="s">
        <v>52</v>
      </c>
      <c r="AT6" s="12" t="s">
        <v>53</v>
      </c>
      <c r="AV6" s="12" t="s">
        <v>51</v>
      </c>
      <c r="AW6" s="12" t="s">
        <v>52</v>
      </c>
      <c r="AX6" s="12" t="s">
        <v>53</v>
      </c>
      <c r="AZ6" s="12" t="s">
        <v>54</v>
      </c>
      <c r="BA6" s="12" t="s">
        <v>55</v>
      </c>
    </row>
    <row r="7" spans="2:53" ht="30" customHeight="1" x14ac:dyDescent="0.35">
      <c r="B7" s="10" t="s">
        <v>17</v>
      </c>
      <c r="C7" s="10">
        <v>2053</v>
      </c>
      <c r="D7" s="10">
        <v>938</v>
      </c>
      <c r="E7" s="10">
        <v>1112</v>
      </c>
      <c r="F7" s="10"/>
      <c r="G7" s="10">
        <v>192</v>
      </c>
      <c r="H7" s="10">
        <v>236</v>
      </c>
      <c r="I7" s="10">
        <v>325</v>
      </c>
      <c r="J7" s="10">
        <v>380</v>
      </c>
      <c r="K7" s="10">
        <v>348</v>
      </c>
      <c r="L7" s="10">
        <v>572</v>
      </c>
      <c r="M7" s="10"/>
      <c r="N7" s="10">
        <v>1161</v>
      </c>
      <c r="O7" s="10">
        <v>892</v>
      </c>
      <c r="P7" s="10"/>
      <c r="Q7" s="10">
        <v>175</v>
      </c>
      <c r="R7" s="10">
        <v>152</v>
      </c>
      <c r="S7" s="10">
        <v>180</v>
      </c>
      <c r="T7" s="10">
        <v>273</v>
      </c>
      <c r="U7" s="10">
        <v>217</v>
      </c>
      <c r="V7" s="10">
        <v>227</v>
      </c>
      <c r="W7" s="10">
        <v>175</v>
      </c>
      <c r="X7" s="10">
        <v>143</v>
      </c>
      <c r="Y7" s="10">
        <v>108</v>
      </c>
      <c r="Z7" s="10">
        <v>153</v>
      </c>
      <c r="AA7" s="10">
        <v>79</v>
      </c>
      <c r="AB7" s="10">
        <v>54</v>
      </c>
      <c r="AC7" s="10">
        <v>25</v>
      </c>
      <c r="AD7" s="10">
        <v>17</v>
      </c>
      <c r="AE7" s="10">
        <v>34</v>
      </c>
      <c r="AF7" s="10"/>
      <c r="AG7" s="10">
        <v>204</v>
      </c>
      <c r="AH7" s="10">
        <v>344</v>
      </c>
      <c r="AI7" s="10">
        <v>158</v>
      </c>
      <c r="AJ7" s="10">
        <v>186</v>
      </c>
      <c r="AK7" s="10">
        <v>197</v>
      </c>
      <c r="AL7" s="10">
        <v>511</v>
      </c>
      <c r="AM7" s="10"/>
      <c r="AN7" s="10">
        <v>571</v>
      </c>
      <c r="AO7" s="10">
        <v>447</v>
      </c>
      <c r="AP7" s="10">
        <v>778</v>
      </c>
      <c r="AQ7" s="10"/>
      <c r="AR7" s="10">
        <v>150</v>
      </c>
      <c r="AS7" s="10">
        <v>698</v>
      </c>
      <c r="AT7" s="10">
        <v>1093</v>
      </c>
      <c r="AU7" s="10"/>
      <c r="AV7" s="10">
        <v>166</v>
      </c>
      <c r="AW7" s="10">
        <v>999</v>
      </c>
      <c r="AX7" s="10">
        <v>770</v>
      </c>
      <c r="AY7" s="10"/>
      <c r="AZ7" s="10">
        <v>1177</v>
      </c>
      <c r="BA7" s="10">
        <v>876</v>
      </c>
    </row>
    <row r="8" spans="2:53" ht="30" customHeight="1" x14ac:dyDescent="0.35">
      <c r="B8" s="11" t="s">
        <v>18</v>
      </c>
      <c r="C8" s="11">
        <v>2053</v>
      </c>
      <c r="D8" s="11">
        <v>974</v>
      </c>
      <c r="E8" s="11">
        <v>1075</v>
      </c>
      <c r="F8" s="11"/>
      <c r="G8" s="11">
        <v>212</v>
      </c>
      <c r="H8" s="11">
        <v>302</v>
      </c>
      <c r="I8" s="11">
        <v>326</v>
      </c>
      <c r="J8" s="11">
        <v>348</v>
      </c>
      <c r="K8" s="11">
        <v>329</v>
      </c>
      <c r="L8" s="11">
        <v>535</v>
      </c>
      <c r="M8" s="11"/>
      <c r="N8" s="11">
        <v>815</v>
      </c>
      <c r="O8" s="11">
        <v>1238</v>
      </c>
      <c r="P8" s="11"/>
      <c r="Q8" s="11">
        <v>198</v>
      </c>
      <c r="R8" s="11">
        <v>168</v>
      </c>
      <c r="S8" s="11">
        <v>195</v>
      </c>
      <c r="T8" s="11">
        <v>305</v>
      </c>
      <c r="U8" s="11">
        <v>213</v>
      </c>
      <c r="V8" s="11">
        <v>216</v>
      </c>
      <c r="W8" s="11">
        <v>164</v>
      </c>
      <c r="X8" s="11">
        <v>141</v>
      </c>
      <c r="Y8" s="11">
        <v>99</v>
      </c>
      <c r="Z8" s="11">
        <v>138</v>
      </c>
      <c r="AA8" s="11">
        <v>69</v>
      </c>
      <c r="AB8" s="11">
        <v>45</v>
      </c>
      <c r="AC8" s="11">
        <v>22</v>
      </c>
      <c r="AD8" s="11">
        <v>15</v>
      </c>
      <c r="AE8" s="11">
        <v>27</v>
      </c>
      <c r="AF8" s="11"/>
      <c r="AG8" s="11">
        <v>192</v>
      </c>
      <c r="AH8" s="11">
        <v>330</v>
      </c>
      <c r="AI8" s="11">
        <v>179</v>
      </c>
      <c r="AJ8" s="11">
        <v>173</v>
      </c>
      <c r="AK8" s="11">
        <v>196</v>
      </c>
      <c r="AL8" s="11">
        <v>533</v>
      </c>
      <c r="AM8" s="11"/>
      <c r="AN8" s="11">
        <v>569</v>
      </c>
      <c r="AO8" s="11">
        <v>467</v>
      </c>
      <c r="AP8" s="11">
        <v>751</v>
      </c>
      <c r="AQ8" s="11"/>
      <c r="AR8" s="11">
        <v>162</v>
      </c>
      <c r="AS8" s="11">
        <v>689</v>
      </c>
      <c r="AT8" s="11">
        <v>1078</v>
      </c>
      <c r="AU8" s="11"/>
      <c r="AV8" s="11">
        <v>182</v>
      </c>
      <c r="AW8" s="11">
        <v>976</v>
      </c>
      <c r="AX8" s="11">
        <v>765</v>
      </c>
      <c r="AY8" s="11"/>
      <c r="AZ8" s="11">
        <v>1171</v>
      </c>
      <c r="BA8" s="11">
        <v>882</v>
      </c>
    </row>
    <row r="9" spans="2:53" ht="29" x14ac:dyDescent="0.35">
      <c r="B9" s="18" t="s">
        <v>373</v>
      </c>
      <c r="C9" s="17">
        <v>0.225325178023532</v>
      </c>
      <c r="D9" s="17">
        <v>0.235445254211257</v>
      </c>
      <c r="E9" s="17">
        <v>0.21553775023300201</v>
      </c>
      <c r="F9" s="17"/>
      <c r="G9" s="17">
        <v>0.190253409931218</v>
      </c>
      <c r="H9" s="17">
        <v>0.22554042311197101</v>
      </c>
      <c r="I9" s="17">
        <v>0.24193014222833201</v>
      </c>
      <c r="J9" s="17">
        <v>0.269053167171589</v>
      </c>
      <c r="K9" s="17">
        <v>0.23821900581231101</v>
      </c>
      <c r="L9" s="17">
        <v>0.19259919983849999</v>
      </c>
      <c r="M9" s="17"/>
      <c r="N9" s="17">
        <v>0.22273957499861999</v>
      </c>
      <c r="O9" s="17">
        <v>0.227027331894393</v>
      </c>
      <c r="P9" s="17"/>
      <c r="Q9" s="17">
        <v>0.29705481102682801</v>
      </c>
      <c r="R9" s="17">
        <v>0.23647031514539399</v>
      </c>
      <c r="S9" s="17">
        <v>0.21307684460732401</v>
      </c>
      <c r="T9" s="17">
        <v>0.22643091990449901</v>
      </c>
      <c r="U9" s="17">
        <v>0.233041969536809</v>
      </c>
      <c r="V9" s="17">
        <v>0.20455185927609201</v>
      </c>
      <c r="W9" s="17">
        <v>0.24931220220920799</v>
      </c>
      <c r="X9" s="17">
        <v>0.167495049517557</v>
      </c>
      <c r="Y9" s="17">
        <v>0.18442191657610099</v>
      </c>
      <c r="Z9" s="17">
        <v>0.22808568719404099</v>
      </c>
      <c r="AA9" s="17">
        <v>0.23160790801897799</v>
      </c>
      <c r="AB9" s="17">
        <v>0.21769700749786</v>
      </c>
      <c r="AC9" s="17">
        <v>0.26160384369010198</v>
      </c>
      <c r="AD9" s="17">
        <v>0.35513053602243999</v>
      </c>
      <c r="AE9" s="17">
        <v>0.20007772869426599</v>
      </c>
      <c r="AF9" s="17"/>
      <c r="AG9" s="17">
        <v>0.14666916652408099</v>
      </c>
      <c r="AH9" s="17">
        <v>0.363668571645066</v>
      </c>
      <c r="AI9" s="17">
        <v>0.179448580182477</v>
      </c>
      <c r="AJ9" s="17">
        <v>0.172247389523529</v>
      </c>
      <c r="AK9" s="17">
        <v>0.21427047256084</v>
      </c>
      <c r="AL9" s="17">
        <v>0.222195902727919</v>
      </c>
      <c r="AM9" s="17"/>
      <c r="AN9" s="17">
        <v>0.15346069942853299</v>
      </c>
      <c r="AO9" s="17">
        <v>0.20765920593213499</v>
      </c>
      <c r="AP9" s="17">
        <v>0.29542271600675402</v>
      </c>
      <c r="AQ9" s="17"/>
      <c r="AR9" s="17">
        <v>0.192554578442722</v>
      </c>
      <c r="AS9" s="17">
        <v>0.16214103479609901</v>
      </c>
      <c r="AT9" s="17">
        <v>0.28456665493576899</v>
      </c>
      <c r="AU9" s="17"/>
      <c r="AV9" s="17">
        <v>0.22932267820323601</v>
      </c>
      <c r="AW9" s="17">
        <v>0.19815884879801601</v>
      </c>
      <c r="AX9" s="17">
        <v>0.28133836331113299</v>
      </c>
      <c r="AY9" s="17"/>
      <c r="AZ9" s="17">
        <v>0.223566179744914</v>
      </c>
      <c r="BA9" s="17">
        <v>0.227659142727687</v>
      </c>
    </row>
    <row r="10" spans="2:53" ht="29" x14ac:dyDescent="0.35">
      <c r="B10" s="18" t="s">
        <v>374</v>
      </c>
      <c r="C10" s="17">
        <v>0.233498566905296</v>
      </c>
      <c r="D10" s="17">
        <v>0.26351350249100702</v>
      </c>
      <c r="E10" s="17">
        <v>0.20714112868558901</v>
      </c>
      <c r="F10" s="17"/>
      <c r="G10" s="17">
        <v>0.28340596638613502</v>
      </c>
      <c r="H10" s="17">
        <v>0.255565826353642</v>
      </c>
      <c r="I10" s="17">
        <v>0.25785031983696399</v>
      </c>
      <c r="J10" s="17">
        <v>0.21070752441541599</v>
      </c>
      <c r="K10" s="17">
        <v>0.210037948463737</v>
      </c>
      <c r="L10" s="17">
        <v>0.21572796896346</v>
      </c>
      <c r="M10" s="17"/>
      <c r="N10" s="17">
        <v>0.251663920399886</v>
      </c>
      <c r="O10" s="17">
        <v>0.22153995358822001</v>
      </c>
      <c r="P10" s="17"/>
      <c r="Q10" s="17">
        <v>0.170035383405331</v>
      </c>
      <c r="R10" s="17">
        <v>0.24364861503709001</v>
      </c>
      <c r="S10" s="17">
        <v>0.21060717997556799</v>
      </c>
      <c r="T10" s="17">
        <v>0.229631881289689</v>
      </c>
      <c r="U10" s="17">
        <v>0.21398813751559501</v>
      </c>
      <c r="V10" s="17">
        <v>0.21969323240390701</v>
      </c>
      <c r="W10" s="17">
        <v>0.24557694657680701</v>
      </c>
      <c r="X10" s="17">
        <v>0.248958022323131</v>
      </c>
      <c r="Y10" s="17">
        <v>0.219898601163974</v>
      </c>
      <c r="Z10" s="17">
        <v>0.26118564019957202</v>
      </c>
      <c r="AA10" s="17">
        <v>0.37315616099919902</v>
      </c>
      <c r="AB10" s="17">
        <v>0.21694946436163201</v>
      </c>
      <c r="AC10" s="17">
        <v>0.53479353771326799</v>
      </c>
      <c r="AD10" s="17">
        <v>0.40177369404647101</v>
      </c>
      <c r="AE10" s="17">
        <v>0.25890948077057802</v>
      </c>
      <c r="AF10" s="17"/>
      <c r="AG10" s="17">
        <v>0.30966051123625798</v>
      </c>
      <c r="AH10" s="17">
        <v>0.25816123918490302</v>
      </c>
      <c r="AI10" s="17">
        <v>0.277468243361367</v>
      </c>
      <c r="AJ10" s="17">
        <v>0.22371434540659099</v>
      </c>
      <c r="AK10" s="17">
        <v>0.26051203273970902</v>
      </c>
      <c r="AL10" s="17">
        <v>0.159950883583901</v>
      </c>
      <c r="AM10" s="17"/>
      <c r="AN10" s="17">
        <v>0.223529220518459</v>
      </c>
      <c r="AO10" s="17">
        <v>0.24448150222578199</v>
      </c>
      <c r="AP10" s="17">
        <v>0.265213224428061</v>
      </c>
      <c r="AQ10" s="17"/>
      <c r="AR10" s="17">
        <v>0.30860363277138397</v>
      </c>
      <c r="AS10" s="17">
        <v>0.26475523724379002</v>
      </c>
      <c r="AT10" s="17">
        <v>0.219615432084033</v>
      </c>
      <c r="AU10" s="17"/>
      <c r="AV10" s="17">
        <v>0.26782249134316699</v>
      </c>
      <c r="AW10" s="17">
        <v>0.24313964853040901</v>
      </c>
      <c r="AX10" s="17">
        <v>0.23992507187134901</v>
      </c>
      <c r="AY10" s="17"/>
      <c r="AZ10" s="17">
        <v>0.268641002462572</v>
      </c>
      <c r="BA10" s="17">
        <v>0.18686907033000999</v>
      </c>
    </row>
    <row r="11" spans="2:53" ht="29" x14ac:dyDescent="0.35">
      <c r="B11" s="18" t="s">
        <v>375</v>
      </c>
      <c r="C11" s="17">
        <v>0.244881684375436</v>
      </c>
      <c r="D11" s="17">
        <v>0.26082900555815502</v>
      </c>
      <c r="E11" s="17">
        <v>0.230747272595378</v>
      </c>
      <c r="F11" s="17"/>
      <c r="G11" s="17">
        <v>0.16953605830483001</v>
      </c>
      <c r="H11" s="17">
        <v>0.24606368239860499</v>
      </c>
      <c r="I11" s="17">
        <v>0.22969587628816099</v>
      </c>
      <c r="J11" s="17">
        <v>0.23197797594024999</v>
      </c>
      <c r="K11" s="17">
        <v>0.241524075811586</v>
      </c>
      <c r="L11" s="17">
        <v>0.29377552622235897</v>
      </c>
      <c r="M11" s="17"/>
      <c r="N11" s="17">
        <v>0.25134704793758</v>
      </c>
      <c r="O11" s="17">
        <v>0.240625407016615</v>
      </c>
      <c r="P11" s="17"/>
      <c r="Q11" s="17">
        <v>0.184359368617175</v>
      </c>
      <c r="R11" s="17">
        <v>0.15972678789415401</v>
      </c>
      <c r="S11" s="17">
        <v>0.16843327178445</v>
      </c>
      <c r="T11" s="17">
        <v>0.26411469282476002</v>
      </c>
      <c r="U11" s="17">
        <v>0.26040671224870199</v>
      </c>
      <c r="V11" s="17">
        <v>0.25717739012612401</v>
      </c>
      <c r="W11" s="17">
        <v>0.24655778725435801</v>
      </c>
      <c r="X11" s="17">
        <v>0.325221613310824</v>
      </c>
      <c r="Y11" s="17">
        <v>0.33775535644341897</v>
      </c>
      <c r="Z11" s="17">
        <v>0.32526608535303903</v>
      </c>
      <c r="AA11" s="17">
        <v>0.204025738865241</v>
      </c>
      <c r="AB11" s="17">
        <v>0.38210276315596797</v>
      </c>
      <c r="AC11" s="17">
        <v>0.146764280190357</v>
      </c>
      <c r="AD11" s="17">
        <v>0.18743221012839401</v>
      </c>
      <c r="AE11" s="17">
        <v>0.32426403040579599</v>
      </c>
      <c r="AF11" s="17"/>
      <c r="AG11" s="17">
        <v>0.299084899422358</v>
      </c>
      <c r="AH11" s="17">
        <v>0.17194091269838599</v>
      </c>
      <c r="AI11" s="17">
        <v>0.29815543823217999</v>
      </c>
      <c r="AJ11" s="17">
        <v>0.323445131228838</v>
      </c>
      <c r="AK11" s="17">
        <v>0.29130954005181903</v>
      </c>
      <c r="AL11" s="17">
        <v>0.21916092158388201</v>
      </c>
      <c r="AM11" s="17"/>
      <c r="AN11" s="17">
        <v>0.322641288264786</v>
      </c>
      <c r="AO11" s="17">
        <v>0.25308451970534102</v>
      </c>
      <c r="AP11" s="17">
        <v>0.21463232369642801</v>
      </c>
      <c r="AQ11" s="17"/>
      <c r="AR11" s="17">
        <v>0.33613769960444201</v>
      </c>
      <c r="AS11" s="17">
        <v>0.30027512210177199</v>
      </c>
      <c r="AT11" s="17">
        <v>0.206863610756963</v>
      </c>
      <c r="AU11" s="17"/>
      <c r="AV11" s="17">
        <v>0.30266839830704201</v>
      </c>
      <c r="AW11" s="17">
        <v>0.29211705157922002</v>
      </c>
      <c r="AX11" s="17">
        <v>0.18251177526656301</v>
      </c>
      <c r="AY11" s="17"/>
      <c r="AZ11" s="17">
        <v>0.25547702919572202</v>
      </c>
      <c r="BA11" s="17">
        <v>0.23082302318201101</v>
      </c>
    </row>
    <row r="12" spans="2:53" ht="29" x14ac:dyDescent="0.35">
      <c r="B12" s="18" t="s">
        <v>376</v>
      </c>
      <c r="C12" s="17">
        <v>6.9918488062978595E-2</v>
      </c>
      <c r="D12" s="17">
        <v>6.3730193502521598E-2</v>
      </c>
      <c r="E12" s="17">
        <v>7.4186121234844096E-2</v>
      </c>
      <c r="F12" s="17"/>
      <c r="G12" s="17">
        <v>0.130739797047488</v>
      </c>
      <c r="H12" s="17">
        <v>0.11577180851475601</v>
      </c>
      <c r="I12" s="17">
        <v>6.6384703861022104E-2</v>
      </c>
      <c r="J12" s="17">
        <v>3.6473732578431901E-2</v>
      </c>
      <c r="K12" s="17">
        <v>3.7584557618611701E-2</v>
      </c>
      <c r="L12" s="17">
        <v>6.3751555824805697E-2</v>
      </c>
      <c r="M12" s="17"/>
      <c r="N12" s="17">
        <v>6.7610243648139695E-2</v>
      </c>
      <c r="O12" s="17">
        <v>7.1438051247178697E-2</v>
      </c>
      <c r="P12" s="17"/>
      <c r="Q12" s="17">
        <v>9.8465302253124998E-2</v>
      </c>
      <c r="R12" s="17">
        <v>0.114734775244463</v>
      </c>
      <c r="S12" s="17">
        <v>9.3764073889893995E-2</v>
      </c>
      <c r="T12" s="17">
        <v>4.7744702839896402E-2</v>
      </c>
      <c r="U12" s="17">
        <v>6.2004229845925102E-2</v>
      </c>
      <c r="V12" s="17">
        <v>6.7597092420822597E-2</v>
      </c>
      <c r="W12" s="17">
        <v>6.8170625635881998E-2</v>
      </c>
      <c r="X12" s="17">
        <v>4.3338791852706497E-2</v>
      </c>
      <c r="Y12" s="17">
        <v>0.1028165056865</v>
      </c>
      <c r="Z12" s="17">
        <v>5.6757805283920298E-2</v>
      </c>
      <c r="AA12" s="17">
        <v>4.4533392585414201E-2</v>
      </c>
      <c r="AB12" s="17">
        <v>3.0218865075183701E-2</v>
      </c>
      <c r="AC12" s="17">
        <v>0</v>
      </c>
      <c r="AD12" s="17">
        <v>5.5663559802695398E-2</v>
      </c>
      <c r="AE12" s="17">
        <v>4.9404348842966003E-2</v>
      </c>
      <c r="AF12" s="17"/>
      <c r="AG12" s="17">
        <v>7.4608322678349201E-2</v>
      </c>
      <c r="AH12" s="17">
        <v>3.6288524962226898E-2</v>
      </c>
      <c r="AI12" s="17">
        <v>0.117150792287912</v>
      </c>
      <c r="AJ12" s="17">
        <v>0.105897184092726</v>
      </c>
      <c r="AK12" s="17">
        <v>6.5619087318523006E-2</v>
      </c>
      <c r="AL12" s="17">
        <v>7.87089875158863E-2</v>
      </c>
      <c r="AM12" s="17"/>
      <c r="AN12" s="17">
        <v>0.103358037306279</v>
      </c>
      <c r="AO12" s="17">
        <v>7.3021836762629105E-2</v>
      </c>
      <c r="AP12" s="17">
        <v>5.1566706305266899E-2</v>
      </c>
      <c r="AQ12" s="17"/>
      <c r="AR12" s="17">
        <v>0.100997508136772</v>
      </c>
      <c r="AS12" s="17">
        <v>8.9856193757397396E-2</v>
      </c>
      <c r="AT12" s="17">
        <v>5.6242970464705701E-2</v>
      </c>
      <c r="AU12" s="17"/>
      <c r="AV12" s="17">
        <v>8.8550246827676996E-2</v>
      </c>
      <c r="AW12" s="17">
        <v>7.5097764674019005E-2</v>
      </c>
      <c r="AX12" s="17">
        <v>5.9987851679434698E-2</v>
      </c>
      <c r="AY12" s="17"/>
      <c r="AZ12" s="17">
        <v>8.5336062993463496E-2</v>
      </c>
      <c r="BA12" s="17">
        <v>4.94613471158592E-2</v>
      </c>
    </row>
    <row r="13" spans="2:53" ht="29" x14ac:dyDescent="0.35">
      <c r="B13" s="18" t="s">
        <v>377</v>
      </c>
      <c r="C13" s="17">
        <v>1.8795695508559501E-2</v>
      </c>
      <c r="D13" s="17">
        <v>9.8926427420963792E-3</v>
      </c>
      <c r="E13" s="17">
        <v>2.69287416272069E-2</v>
      </c>
      <c r="F13" s="17"/>
      <c r="G13" s="17">
        <v>3.2584103335962199E-2</v>
      </c>
      <c r="H13" s="17">
        <v>2.5740998339774099E-2</v>
      </c>
      <c r="I13" s="17">
        <v>1.65686228221564E-2</v>
      </c>
      <c r="J13" s="17">
        <v>1.2779748750959901E-2</v>
      </c>
      <c r="K13" s="17">
        <v>1.7884994003526802E-2</v>
      </c>
      <c r="L13" s="17">
        <v>1.52415486830032E-2</v>
      </c>
      <c r="M13" s="17"/>
      <c r="N13" s="17">
        <v>1.4326471091917301E-2</v>
      </c>
      <c r="O13" s="17">
        <v>2.1737874786368499E-2</v>
      </c>
      <c r="P13" s="17"/>
      <c r="Q13" s="17">
        <v>1.37882317862843E-2</v>
      </c>
      <c r="R13" s="17">
        <v>3.6658054469673698E-2</v>
      </c>
      <c r="S13" s="17">
        <v>1.24218019677911E-2</v>
      </c>
      <c r="T13" s="17">
        <v>3.7208554457395203E-2</v>
      </c>
      <c r="U13" s="17">
        <v>1.42594317465336E-2</v>
      </c>
      <c r="V13" s="17">
        <v>3.2730473362023997E-2</v>
      </c>
      <c r="W13" s="17">
        <v>7.1203407530106696E-3</v>
      </c>
      <c r="X13" s="17">
        <v>0</v>
      </c>
      <c r="Y13" s="17">
        <v>0</v>
      </c>
      <c r="Z13" s="17">
        <v>1.52200588858137E-2</v>
      </c>
      <c r="AA13" s="17">
        <v>9.8787294696567902E-3</v>
      </c>
      <c r="AB13" s="17">
        <v>0</v>
      </c>
      <c r="AC13" s="17">
        <v>0</v>
      </c>
      <c r="AD13" s="17">
        <v>0</v>
      </c>
      <c r="AE13" s="17">
        <v>2.4451739185818101E-2</v>
      </c>
      <c r="AF13" s="17"/>
      <c r="AG13" s="17">
        <v>1.7428198189967499E-2</v>
      </c>
      <c r="AH13" s="17">
        <v>1.25220469023394E-2</v>
      </c>
      <c r="AI13" s="17">
        <v>2.7640769043657601E-2</v>
      </c>
      <c r="AJ13" s="17">
        <v>1.8368529104504702E-2</v>
      </c>
      <c r="AK13" s="17">
        <v>1.03711434142935E-2</v>
      </c>
      <c r="AL13" s="17">
        <v>2.3215013402996299E-2</v>
      </c>
      <c r="AM13" s="17"/>
      <c r="AN13" s="17">
        <v>2.9469987083071601E-2</v>
      </c>
      <c r="AO13" s="17">
        <v>1.7939192929025401E-2</v>
      </c>
      <c r="AP13" s="17">
        <v>1.31960510232442E-2</v>
      </c>
      <c r="AQ13" s="17"/>
      <c r="AR13" s="17">
        <v>1.1521066481903E-2</v>
      </c>
      <c r="AS13" s="17">
        <v>8.2879519134787596E-3</v>
      </c>
      <c r="AT13" s="17">
        <v>2.8763321931790799E-2</v>
      </c>
      <c r="AU13" s="17"/>
      <c r="AV13" s="17">
        <v>1.29865642454976E-2</v>
      </c>
      <c r="AW13" s="17">
        <v>1.00334942786272E-2</v>
      </c>
      <c r="AX13" s="17">
        <v>3.27943857946673E-2</v>
      </c>
      <c r="AY13" s="17"/>
      <c r="AZ13" s="17">
        <v>2.0168402841777101E-2</v>
      </c>
      <c r="BA13" s="17">
        <v>1.6974289254891702E-2</v>
      </c>
    </row>
    <row r="14" spans="2:53" x14ac:dyDescent="0.35">
      <c r="B14" s="18" t="s">
        <v>130</v>
      </c>
      <c r="C14" s="19">
        <v>0.20758038712419799</v>
      </c>
      <c r="D14" s="19">
        <v>0.16658940149496199</v>
      </c>
      <c r="E14" s="19">
        <v>0.245458985623981</v>
      </c>
      <c r="F14" s="19"/>
      <c r="G14" s="19">
        <v>0.193480664994367</v>
      </c>
      <c r="H14" s="19">
        <v>0.13131726128125201</v>
      </c>
      <c r="I14" s="19">
        <v>0.187570334963364</v>
      </c>
      <c r="J14" s="19">
        <v>0.23900785114335299</v>
      </c>
      <c r="K14" s="19">
        <v>0.25474941829022701</v>
      </c>
      <c r="L14" s="19">
        <v>0.21890420046787201</v>
      </c>
      <c r="M14" s="19"/>
      <c r="N14" s="19">
        <v>0.192312741923857</v>
      </c>
      <c r="O14" s="19">
        <v>0.21763138146722399</v>
      </c>
      <c r="P14" s="19"/>
      <c r="Q14" s="19">
        <v>0.23629690291125699</v>
      </c>
      <c r="R14" s="19">
        <v>0.20876145220922601</v>
      </c>
      <c r="S14" s="19">
        <v>0.30169682777497198</v>
      </c>
      <c r="T14" s="19">
        <v>0.19486924868376099</v>
      </c>
      <c r="U14" s="19">
        <v>0.21629951910643599</v>
      </c>
      <c r="V14" s="19">
        <v>0.21824995241103001</v>
      </c>
      <c r="W14" s="19">
        <v>0.183262097570734</v>
      </c>
      <c r="X14" s="19">
        <v>0.214986522995781</v>
      </c>
      <c r="Y14" s="19">
        <v>0.15510762013000601</v>
      </c>
      <c r="Z14" s="19">
        <v>0.113484723083614</v>
      </c>
      <c r="AA14" s="19">
        <v>0.13679807006151101</v>
      </c>
      <c r="AB14" s="19">
        <v>0.15303189990935601</v>
      </c>
      <c r="AC14" s="19">
        <v>5.6838338406272802E-2</v>
      </c>
      <c r="AD14" s="19">
        <v>0</v>
      </c>
      <c r="AE14" s="19">
        <v>0.14289267210057599</v>
      </c>
      <c r="AF14" s="19"/>
      <c r="AG14" s="19">
        <v>0.15254890194898699</v>
      </c>
      <c r="AH14" s="19">
        <v>0.15741870460707799</v>
      </c>
      <c r="AI14" s="19">
        <v>0.100136176892406</v>
      </c>
      <c r="AJ14" s="19">
        <v>0.156327420643811</v>
      </c>
      <c r="AK14" s="19">
        <v>0.15791772391481501</v>
      </c>
      <c r="AL14" s="19">
        <v>0.29676829118541498</v>
      </c>
      <c r="AM14" s="19"/>
      <c r="AN14" s="19">
        <v>0.167540767398872</v>
      </c>
      <c r="AO14" s="19">
        <v>0.20381374244508699</v>
      </c>
      <c r="AP14" s="19">
        <v>0.159968978540246</v>
      </c>
      <c r="AQ14" s="19"/>
      <c r="AR14" s="19">
        <v>5.0185514562777103E-2</v>
      </c>
      <c r="AS14" s="19">
        <v>0.174684460187463</v>
      </c>
      <c r="AT14" s="19">
        <v>0.203948009826738</v>
      </c>
      <c r="AU14" s="19"/>
      <c r="AV14" s="19">
        <v>9.8649621073380406E-2</v>
      </c>
      <c r="AW14" s="19">
        <v>0.18145319213970801</v>
      </c>
      <c r="AX14" s="19">
        <v>0.203442552076852</v>
      </c>
      <c r="AY14" s="19"/>
      <c r="AZ14" s="19">
        <v>0.14681132276155101</v>
      </c>
      <c r="BA14" s="19">
        <v>0.28821312738954002</v>
      </c>
    </row>
    <row r="15" spans="2:53" x14ac:dyDescent="0.35">
      <c r="B15" s="16"/>
    </row>
    <row r="16" spans="2:53" x14ac:dyDescent="0.35">
      <c r="B16" t="s">
        <v>87</v>
      </c>
    </row>
    <row r="17" spans="2:2" x14ac:dyDescent="0.35">
      <c r="B17" t="s">
        <v>88</v>
      </c>
    </row>
    <row r="19" spans="2:2" x14ac:dyDescent="0.35">
      <c r="B19" s="8" t="str">
        <f>HYPERLINK("#'Contents'!A1", "Return to Contents")</f>
        <v>Return to Contents</v>
      </c>
    </row>
  </sheetData>
  <mergeCells count="10">
    <mergeCell ref="AN5:AP5"/>
    <mergeCell ref="AR5:AT5"/>
    <mergeCell ref="AV5:AX5"/>
    <mergeCell ref="AZ5:BA5"/>
    <mergeCell ref="D2:AT2"/>
    <mergeCell ref="D5:E5"/>
    <mergeCell ref="G5:L5"/>
    <mergeCell ref="N5:O5"/>
    <mergeCell ref="Q5:AE5"/>
    <mergeCell ref="AG5:AL5"/>
  </mergeCells>
  <pageMargins left="0.7" right="0.7" top="0.75" bottom="0.75" header="0.3" footer="0.3"/>
  <pageSetup paperSize="9" orientation="portrait" horizontalDpi="300" verticalDpi="300"/>
  <drawing r:id="rId1"/>
</worksheet>
</file>

<file path=xl/worksheets/sheet8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5400-000000000000}">
  <dimension ref="B2:BA18"/>
  <sheetViews>
    <sheetView showGridLines="0" workbookViewId="0">
      <pane xSplit="2" topLeftCell="N1" activePane="topRight" state="frozen"/>
      <selection activeCell="B19" sqref="B19"/>
      <selection pane="topRight" activeCell="T20" sqref="T20"/>
    </sheetView>
  </sheetViews>
  <sheetFormatPr defaultColWidth="11.54296875" defaultRowHeight="14.5" x14ac:dyDescent="0.35"/>
  <cols>
    <col min="2" max="2" width="25.6328125" customWidth="1"/>
    <col min="3" max="5" width="10.6328125" customWidth="1"/>
    <col min="6" max="6" width="2.1796875" customWidth="1"/>
    <col min="7" max="12" width="10.6328125" customWidth="1"/>
    <col min="13" max="13" width="2.1796875" customWidth="1"/>
    <col min="14" max="15" width="10.6328125" customWidth="1"/>
    <col min="16" max="16" width="2.1796875" customWidth="1"/>
    <col min="17" max="31" width="10.6328125" customWidth="1"/>
    <col min="32" max="32" width="2.1796875" customWidth="1"/>
    <col min="33" max="38" width="10.6328125" customWidth="1"/>
    <col min="39" max="39" width="2.1796875" customWidth="1"/>
    <col min="40" max="42" width="10.6328125" customWidth="1"/>
    <col min="43" max="43" width="2.1796875" customWidth="1"/>
    <col min="44" max="46" width="10.6328125" customWidth="1"/>
    <col min="47" max="47" width="2.1796875" customWidth="1"/>
    <col min="48" max="50" width="10.6328125" customWidth="1"/>
    <col min="51" max="51" width="2.1796875" customWidth="1"/>
    <col min="52" max="53" width="10.6328125" customWidth="1"/>
    <col min="54" max="54" width="2.1796875" customWidth="1"/>
  </cols>
  <sheetData>
    <row r="2" spans="2:53" ht="40" customHeight="1" x14ac:dyDescent="0.35">
      <c r="D2" s="28" t="s">
        <v>383</v>
      </c>
      <c r="E2" s="24"/>
      <c r="F2" s="24"/>
      <c r="G2" s="24"/>
      <c r="H2" s="24"/>
      <c r="I2" s="24"/>
      <c r="J2" s="24"/>
      <c r="K2" s="24"/>
      <c r="L2" s="24"/>
      <c r="M2" s="24"/>
      <c r="N2" s="24"/>
      <c r="O2" s="24"/>
      <c r="P2" s="24"/>
      <c r="Q2" s="24"/>
      <c r="R2" s="24"/>
      <c r="S2" s="24"/>
      <c r="T2" s="24"/>
      <c r="U2" s="24"/>
      <c r="V2" s="24"/>
      <c r="W2" s="24"/>
      <c r="X2" s="24"/>
      <c r="Y2" s="24"/>
      <c r="Z2" s="24"/>
      <c r="AA2" s="24"/>
      <c r="AB2" s="24"/>
      <c r="AC2" s="24"/>
      <c r="AD2" s="24"/>
      <c r="AE2" s="24"/>
      <c r="AF2" s="24"/>
      <c r="AG2" s="24"/>
      <c r="AH2" s="24"/>
      <c r="AI2" s="24"/>
      <c r="AJ2" s="24"/>
      <c r="AK2" s="24"/>
      <c r="AL2" s="24"/>
      <c r="AM2" s="24"/>
      <c r="AN2" s="24"/>
      <c r="AO2" s="24"/>
      <c r="AP2" s="24"/>
      <c r="AQ2" s="24"/>
      <c r="AR2" s="24"/>
      <c r="AS2" s="24"/>
      <c r="AT2" s="24"/>
    </row>
    <row r="5" spans="2:53" ht="30" customHeight="1" x14ac:dyDescent="0.35">
      <c r="B5" s="15"/>
      <c r="C5" s="15"/>
      <c r="D5" s="27" t="s">
        <v>56</v>
      </c>
      <c r="E5" s="27"/>
      <c r="F5" s="15"/>
      <c r="G5" s="27" t="s">
        <v>57</v>
      </c>
      <c r="H5" s="27"/>
      <c r="I5" s="27"/>
      <c r="J5" s="27"/>
      <c r="K5" s="27"/>
      <c r="L5" s="27"/>
      <c r="M5" s="15"/>
      <c r="N5" s="27" t="s">
        <v>58</v>
      </c>
      <c r="O5" s="27"/>
      <c r="P5" s="15"/>
      <c r="Q5" s="27" t="s">
        <v>59</v>
      </c>
      <c r="R5" s="27"/>
      <c r="S5" s="27"/>
      <c r="T5" s="27"/>
      <c r="U5" s="27"/>
      <c r="V5" s="27"/>
      <c r="W5" s="27"/>
      <c r="X5" s="27"/>
      <c r="Y5" s="27"/>
      <c r="Z5" s="27"/>
      <c r="AA5" s="27"/>
      <c r="AB5" s="27"/>
      <c r="AC5" s="27"/>
      <c r="AD5" s="27"/>
      <c r="AE5" s="27"/>
      <c r="AF5" s="15"/>
      <c r="AG5" s="27" t="s">
        <v>60</v>
      </c>
      <c r="AH5" s="27"/>
      <c r="AI5" s="27"/>
      <c r="AJ5" s="27"/>
      <c r="AK5" s="27"/>
      <c r="AL5" s="27"/>
      <c r="AM5" s="15"/>
      <c r="AN5" s="27" t="s">
        <v>61</v>
      </c>
      <c r="AO5" s="27"/>
      <c r="AP5" s="27"/>
      <c r="AQ5" s="15"/>
      <c r="AR5" s="27" t="s">
        <v>62</v>
      </c>
      <c r="AS5" s="27"/>
      <c r="AT5" s="27"/>
      <c r="AU5" s="15"/>
      <c r="AV5" s="27" t="s">
        <v>63</v>
      </c>
      <c r="AW5" s="27"/>
      <c r="AX5" s="27"/>
      <c r="AY5" s="15"/>
      <c r="AZ5" s="27" t="s">
        <v>64</v>
      </c>
      <c r="BA5" s="27"/>
    </row>
    <row r="6" spans="2:53" ht="33" customHeight="1" x14ac:dyDescent="0.35">
      <c r="B6" t="s">
        <v>13</v>
      </c>
      <c r="C6" s="9" t="s">
        <v>14</v>
      </c>
      <c r="D6" s="12" t="s">
        <v>15</v>
      </c>
      <c r="E6" s="12" t="s">
        <v>16</v>
      </c>
      <c r="G6" s="12" t="s">
        <v>19</v>
      </c>
      <c r="H6" s="12" t="s">
        <v>20</v>
      </c>
      <c r="I6" s="12" t="s">
        <v>21</v>
      </c>
      <c r="J6" s="12" t="s">
        <v>22</v>
      </c>
      <c r="K6" s="12" t="s">
        <v>23</v>
      </c>
      <c r="L6" s="12" t="s">
        <v>24</v>
      </c>
      <c r="N6" s="12" t="s">
        <v>25</v>
      </c>
      <c r="O6" s="12" t="s">
        <v>26</v>
      </c>
      <c r="Q6" s="12" t="s">
        <v>27</v>
      </c>
      <c r="R6" s="12" t="s">
        <v>28</v>
      </c>
      <c r="S6" s="12" t="s">
        <v>29</v>
      </c>
      <c r="T6" s="12" t="s">
        <v>30</v>
      </c>
      <c r="U6" s="12" t="s">
        <v>31</v>
      </c>
      <c r="V6" s="12" t="s">
        <v>32</v>
      </c>
      <c r="W6" s="12" t="s">
        <v>33</v>
      </c>
      <c r="X6" s="12" t="s">
        <v>34</v>
      </c>
      <c r="Y6" s="12" t="s">
        <v>35</v>
      </c>
      <c r="Z6" s="12" t="s">
        <v>36</v>
      </c>
      <c r="AA6" s="12" t="s">
        <v>37</v>
      </c>
      <c r="AB6" s="12" t="s">
        <v>38</v>
      </c>
      <c r="AC6" s="12" t="s">
        <v>39</v>
      </c>
      <c r="AD6" s="12" t="s">
        <v>40</v>
      </c>
      <c r="AE6" s="12" t="s">
        <v>41</v>
      </c>
      <c r="AG6" s="12" t="s">
        <v>42</v>
      </c>
      <c r="AH6" s="12" t="s">
        <v>43</v>
      </c>
      <c r="AI6" s="12" t="s">
        <v>44</v>
      </c>
      <c r="AJ6" s="12" t="s">
        <v>45</v>
      </c>
      <c r="AK6" s="12" t="s">
        <v>46</v>
      </c>
      <c r="AL6" s="12" t="s">
        <v>47</v>
      </c>
      <c r="AN6" s="12" t="s">
        <v>48</v>
      </c>
      <c r="AO6" s="12" t="s">
        <v>49</v>
      </c>
      <c r="AP6" s="12" t="s">
        <v>50</v>
      </c>
      <c r="AR6" s="12" t="s">
        <v>51</v>
      </c>
      <c r="AS6" s="12" t="s">
        <v>52</v>
      </c>
      <c r="AT6" s="12" t="s">
        <v>53</v>
      </c>
      <c r="AV6" s="12" t="s">
        <v>51</v>
      </c>
      <c r="AW6" s="12" t="s">
        <v>52</v>
      </c>
      <c r="AX6" s="12" t="s">
        <v>53</v>
      </c>
      <c r="AZ6" s="12" t="s">
        <v>54</v>
      </c>
      <c r="BA6" s="12" t="s">
        <v>55</v>
      </c>
    </row>
    <row r="7" spans="2:53" ht="30" customHeight="1" x14ac:dyDescent="0.35">
      <c r="B7" s="10" t="s">
        <v>17</v>
      </c>
      <c r="C7" s="10">
        <v>2053</v>
      </c>
      <c r="D7" s="10">
        <v>938</v>
      </c>
      <c r="E7" s="10">
        <v>1112</v>
      </c>
      <c r="F7" s="10"/>
      <c r="G7" s="10">
        <v>192</v>
      </c>
      <c r="H7" s="10">
        <v>236</v>
      </c>
      <c r="I7" s="10">
        <v>325</v>
      </c>
      <c r="J7" s="10">
        <v>380</v>
      </c>
      <c r="K7" s="10">
        <v>348</v>
      </c>
      <c r="L7" s="10">
        <v>572</v>
      </c>
      <c r="M7" s="10"/>
      <c r="N7" s="10">
        <v>1161</v>
      </c>
      <c r="O7" s="10">
        <v>892</v>
      </c>
      <c r="P7" s="10"/>
      <c r="Q7" s="10">
        <v>175</v>
      </c>
      <c r="R7" s="10">
        <v>152</v>
      </c>
      <c r="S7" s="10">
        <v>180</v>
      </c>
      <c r="T7" s="10">
        <v>273</v>
      </c>
      <c r="U7" s="10">
        <v>217</v>
      </c>
      <c r="V7" s="10">
        <v>227</v>
      </c>
      <c r="W7" s="10">
        <v>175</v>
      </c>
      <c r="X7" s="10">
        <v>143</v>
      </c>
      <c r="Y7" s="10">
        <v>108</v>
      </c>
      <c r="Z7" s="10">
        <v>153</v>
      </c>
      <c r="AA7" s="10">
        <v>79</v>
      </c>
      <c r="AB7" s="10">
        <v>54</v>
      </c>
      <c r="AC7" s="10">
        <v>25</v>
      </c>
      <c r="AD7" s="10">
        <v>17</v>
      </c>
      <c r="AE7" s="10">
        <v>34</v>
      </c>
      <c r="AF7" s="10"/>
      <c r="AG7" s="10">
        <v>204</v>
      </c>
      <c r="AH7" s="10">
        <v>344</v>
      </c>
      <c r="AI7" s="10">
        <v>158</v>
      </c>
      <c r="AJ7" s="10">
        <v>186</v>
      </c>
      <c r="AK7" s="10">
        <v>197</v>
      </c>
      <c r="AL7" s="10">
        <v>511</v>
      </c>
      <c r="AM7" s="10"/>
      <c r="AN7" s="10">
        <v>571</v>
      </c>
      <c r="AO7" s="10">
        <v>447</v>
      </c>
      <c r="AP7" s="10">
        <v>778</v>
      </c>
      <c r="AQ7" s="10"/>
      <c r="AR7" s="10">
        <v>150</v>
      </c>
      <c r="AS7" s="10">
        <v>698</v>
      </c>
      <c r="AT7" s="10">
        <v>1093</v>
      </c>
      <c r="AU7" s="10"/>
      <c r="AV7" s="10">
        <v>166</v>
      </c>
      <c r="AW7" s="10">
        <v>999</v>
      </c>
      <c r="AX7" s="10">
        <v>770</v>
      </c>
      <c r="AY7" s="10"/>
      <c r="AZ7" s="10">
        <v>1177</v>
      </c>
      <c r="BA7" s="10">
        <v>876</v>
      </c>
    </row>
    <row r="8" spans="2:53" ht="30" customHeight="1" x14ac:dyDescent="0.35">
      <c r="B8" s="11" t="s">
        <v>18</v>
      </c>
      <c r="C8" s="11">
        <v>2053</v>
      </c>
      <c r="D8" s="11">
        <v>974</v>
      </c>
      <c r="E8" s="11">
        <v>1075</v>
      </c>
      <c r="F8" s="11"/>
      <c r="G8" s="11">
        <v>212</v>
      </c>
      <c r="H8" s="11">
        <v>302</v>
      </c>
      <c r="I8" s="11">
        <v>326</v>
      </c>
      <c r="J8" s="11">
        <v>348</v>
      </c>
      <c r="K8" s="11">
        <v>329</v>
      </c>
      <c r="L8" s="11">
        <v>535</v>
      </c>
      <c r="M8" s="11"/>
      <c r="N8" s="11">
        <v>815</v>
      </c>
      <c r="O8" s="11">
        <v>1238</v>
      </c>
      <c r="P8" s="11"/>
      <c r="Q8" s="11">
        <v>198</v>
      </c>
      <c r="R8" s="11">
        <v>168</v>
      </c>
      <c r="S8" s="11">
        <v>195</v>
      </c>
      <c r="T8" s="11">
        <v>305</v>
      </c>
      <c r="U8" s="11">
        <v>213</v>
      </c>
      <c r="V8" s="11">
        <v>216</v>
      </c>
      <c r="W8" s="11">
        <v>164</v>
      </c>
      <c r="X8" s="11">
        <v>141</v>
      </c>
      <c r="Y8" s="11">
        <v>99</v>
      </c>
      <c r="Z8" s="11">
        <v>138</v>
      </c>
      <c r="AA8" s="11">
        <v>69</v>
      </c>
      <c r="AB8" s="11">
        <v>45</v>
      </c>
      <c r="AC8" s="11">
        <v>22</v>
      </c>
      <c r="AD8" s="11">
        <v>15</v>
      </c>
      <c r="AE8" s="11">
        <v>27</v>
      </c>
      <c r="AF8" s="11"/>
      <c r="AG8" s="11">
        <v>192</v>
      </c>
      <c r="AH8" s="11">
        <v>330</v>
      </c>
      <c r="AI8" s="11">
        <v>179</v>
      </c>
      <c r="AJ8" s="11">
        <v>173</v>
      </c>
      <c r="AK8" s="11">
        <v>196</v>
      </c>
      <c r="AL8" s="11">
        <v>533</v>
      </c>
      <c r="AM8" s="11"/>
      <c r="AN8" s="11">
        <v>569</v>
      </c>
      <c r="AO8" s="11">
        <v>467</v>
      </c>
      <c r="AP8" s="11">
        <v>751</v>
      </c>
      <c r="AQ8" s="11"/>
      <c r="AR8" s="11">
        <v>162</v>
      </c>
      <c r="AS8" s="11">
        <v>689</v>
      </c>
      <c r="AT8" s="11">
        <v>1078</v>
      </c>
      <c r="AU8" s="11"/>
      <c r="AV8" s="11">
        <v>182</v>
      </c>
      <c r="AW8" s="11">
        <v>976</v>
      </c>
      <c r="AX8" s="11">
        <v>765</v>
      </c>
      <c r="AY8" s="11"/>
      <c r="AZ8" s="11">
        <v>1171</v>
      </c>
      <c r="BA8" s="11">
        <v>882</v>
      </c>
    </row>
    <row r="9" spans="2:53" x14ac:dyDescent="0.35">
      <c r="B9" s="18" t="s">
        <v>379</v>
      </c>
      <c r="C9" s="17">
        <v>5.9578859958650601E-2</v>
      </c>
      <c r="D9" s="17">
        <v>5.9883277906997899E-2</v>
      </c>
      <c r="E9" s="17">
        <v>5.9516118547662901E-2</v>
      </c>
      <c r="F9" s="17"/>
      <c r="G9" s="17">
        <v>0.120441241355082</v>
      </c>
      <c r="H9" s="17">
        <v>9.3499403904366202E-2</v>
      </c>
      <c r="I9" s="17">
        <v>9.0174931533884298E-2</v>
      </c>
      <c r="J9" s="17">
        <v>4.5504349661000497E-2</v>
      </c>
      <c r="K9" s="17">
        <v>2.8096596146042398E-2</v>
      </c>
      <c r="L9" s="17">
        <v>2.62401832686209E-2</v>
      </c>
      <c r="M9" s="17"/>
      <c r="N9" s="17">
        <v>6.6093764415104894E-2</v>
      </c>
      <c r="O9" s="17">
        <v>5.5289968844275499E-2</v>
      </c>
      <c r="P9" s="17"/>
      <c r="Q9" s="17">
        <v>0.113480241586998</v>
      </c>
      <c r="R9" s="17">
        <v>4.7233492093900702E-2</v>
      </c>
      <c r="S9" s="17">
        <v>7.5549447269492503E-2</v>
      </c>
      <c r="T9" s="17">
        <v>5.8734171433997402E-2</v>
      </c>
      <c r="U9" s="17">
        <v>5.9030272176096701E-2</v>
      </c>
      <c r="V9" s="17">
        <v>3.7026926561029599E-2</v>
      </c>
      <c r="W9" s="17">
        <v>4.83491402821443E-2</v>
      </c>
      <c r="X9" s="17">
        <v>3.7953536418705497E-2</v>
      </c>
      <c r="Y9" s="17">
        <v>2.1996031798535199E-2</v>
      </c>
      <c r="Z9" s="17">
        <v>6.1077408717717899E-2</v>
      </c>
      <c r="AA9" s="17">
        <v>5.6285161660952598E-2</v>
      </c>
      <c r="AB9" s="17">
        <v>6.9850325877003003E-2</v>
      </c>
      <c r="AC9" s="17">
        <v>0.11288622644877599</v>
      </c>
      <c r="AD9" s="17">
        <v>0.23335450785473</v>
      </c>
      <c r="AE9" s="17">
        <v>6.5219645373147603E-2</v>
      </c>
      <c r="AF9" s="17"/>
      <c r="AG9" s="17">
        <v>6.2043937314208999E-2</v>
      </c>
      <c r="AH9" s="17">
        <v>1.9220599813709601E-2</v>
      </c>
      <c r="AI9" s="17">
        <v>0.111754343183712</v>
      </c>
      <c r="AJ9" s="17">
        <v>7.3546625680616803E-2</v>
      </c>
      <c r="AK9" s="17">
        <v>6.6037551087897203E-2</v>
      </c>
      <c r="AL9" s="17">
        <v>3.3010818192542701E-2</v>
      </c>
      <c r="AM9" s="17"/>
      <c r="AN9" s="17">
        <v>8.8285748161539404E-2</v>
      </c>
      <c r="AO9" s="17">
        <v>7.4811313261060997E-2</v>
      </c>
      <c r="AP9" s="17">
        <v>4.34518260144987E-2</v>
      </c>
      <c r="AQ9" s="17"/>
      <c r="AR9" s="17">
        <v>0.23090608512722099</v>
      </c>
      <c r="AS9" s="17">
        <v>5.2465966414003001E-2</v>
      </c>
      <c r="AT9" s="17">
        <v>4.3327759684901698E-2</v>
      </c>
      <c r="AU9" s="17"/>
      <c r="AV9" s="17">
        <v>0.18322459622864701</v>
      </c>
      <c r="AW9" s="17">
        <v>5.1627394081824797E-2</v>
      </c>
      <c r="AX9" s="17">
        <v>4.5296826985897598E-2</v>
      </c>
      <c r="AY9" s="17"/>
      <c r="AZ9" s="17">
        <v>7.86743593439415E-2</v>
      </c>
      <c r="BA9" s="17">
        <v>3.4241585832087203E-2</v>
      </c>
    </row>
    <row r="10" spans="2:53" x14ac:dyDescent="0.35">
      <c r="B10" s="18" t="s">
        <v>380</v>
      </c>
      <c r="C10" s="17">
        <v>0.28274403204644</v>
      </c>
      <c r="D10" s="17">
        <v>0.28419927486087299</v>
      </c>
      <c r="E10" s="17">
        <v>0.28187429632317701</v>
      </c>
      <c r="F10" s="17"/>
      <c r="G10" s="17">
        <v>0.36955833189645498</v>
      </c>
      <c r="H10" s="17">
        <v>0.337533273970056</v>
      </c>
      <c r="I10" s="17">
        <v>0.30846110836915602</v>
      </c>
      <c r="J10" s="17">
        <v>0.26346838039649101</v>
      </c>
      <c r="K10" s="17">
        <v>0.24160844747136501</v>
      </c>
      <c r="L10" s="17">
        <v>0.239634062344037</v>
      </c>
      <c r="M10" s="17"/>
      <c r="N10" s="17">
        <v>0.29513650813863601</v>
      </c>
      <c r="O10" s="17">
        <v>0.27458581868319298</v>
      </c>
      <c r="P10" s="17"/>
      <c r="Q10" s="17">
        <v>0.309224648408984</v>
      </c>
      <c r="R10" s="17">
        <v>0.27589492595763898</v>
      </c>
      <c r="S10" s="17">
        <v>0.27070134895173797</v>
      </c>
      <c r="T10" s="17">
        <v>0.31224647332718802</v>
      </c>
      <c r="U10" s="17">
        <v>0.28814976697376998</v>
      </c>
      <c r="V10" s="17">
        <v>0.28576564686285999</v>
      </c>
      <c r="W10" s="17">
        <v>0.318033898937996</v>
      </c>
      <c r="X10" s="17">
        <v>0.25610126184776399</v>
      </c>
      <c r="Y10" s="17">
        <v>0.32839505639139199</v>
      </c>
      <c r="Z10" s="17">
        <v>0.24404365453581001</v>
      </c>
      <c r="AA10" s="17">
        <v>0.29099981106843598</v>
      </c>
      <c r="AB10" s="17">
        <v>0.18726215217765299</v>
      </c>
      <c r="AC10" s="17">
        <v>0.12657764398459401</v>
      </c>
      <c r="AD10" s="17">
        <v>0.187427205071276</v>
      </c>
      <c r="AE10" s="17">
        <v>0.26051558981425499</v>
      </c>
      <c r="AF10" s="17"/>
      <c r="AG10" s="17">
        <v>0.38163705997466402</v>
      </c>
      <c r="AH10" s="17">
        <v>0.17206517922359499</v>
      </c>
      <c r="AI10" s="17">
        <v>0.44669545660147902</v>
      </c>
      <c r="AJ10" s="17">
        <v>0.34324747760449398</v>
      </c>
      <c r="AK10" s="17">
        <v>0.29100343718882599</v>
      </c>
      <c r="AL10" s="17">
        <v>0.27251212543581599</v>
      </c>
      <c r="AM10" s="17"/>
      <c r="AN10" s="17">
        <v>0.36546819525804503</v>
      </c>
      <c r="AO10" s="17">
        <v>0.34427978388652603</v>
      </c>
      <c r="AP10" s="17">
        <v>0.22762948759301099</v>
      </c>
      <c r="AQ10" s="17"/>
      <c r="AR10" s="17">
        <v>0.42461823699123102</v>
      </c>
      <c r="AS10" s="17">
        <v>0.40284867386251</v>
      </c>
      <c r="AT10" s="17">
        <v>0.194234633776703</v>
      </c>
      <c r="AU10" s="17"/>
      <c r="AV10" s="17">
        <v>0.38325605267562501</v>
      </c>
      <c r="AW10" s="17">
        <v>0.33854553981692298</v>
      </c>
      <c r="AX10" s="17">
        <v>0.21568449473882401</v>
      </c>
      <c r="AY10" s="17"/>
      <c r="AZ10" s="17">
        <v>0.324819953688741</v>
      </c>
      <c r="BA10" s="17">
        <v>0.226914690311603</v>
      </c>
    </row>
    <row r="11" spans="2:53" x14ac:dyDescent="0.35">
      <c r="B11" s="18" t="s">
        <v>381</v>
      </c>
      <c r="C11" s="17">
        <v>0.33065878149794597</v>
      </c>
      <c r="D11" s="17">
        <v>0.34545916701643598</v>
      </c>
      <c r="E11" s="17">
        <v>0.31684384208587002</v>
      </c>
      <c r="F11" s="17"/>
      <c r="G11" s="17">
        <v>0.30333065586607399</v>
      </c>
      <c r="H11" s="17">
        <v>0.315232867783514</v>
      </c>
      <c r="I11" s="17">
        <v>0.24310544073429799</v>
      </c>
      <c r="J11" s="17">
        <v>0.31308221560794403</v>
      </c>
      <c r="K11" s="17">
        <v>0.34888544319178599</v>
      </c>
      <c r="L11" s="17">
        <v>0.40367395619882401</v>
      </c>
      <c r="M11" s="17"/>
      <c r="N11" s="17">
        <v>0.33623656214335901</v>
      </c>
      <c r="O11" s="17">
        <v>0.32698681761759402</v>
      </c>
      <c r="P11" s="17"/>
      <c r="Q11" s="17">
        <v>0.28208475978359099</v>
      </c>
      <c r="R11" s="17">
        <v>0.33372498583186799</v>
      </c>
      <c r="S11" s="17">
        <v>0.35037575831715101</v>
      </c>
      <c r="T11" s="17">
        <v>0.31339220397795597</v>
      </c>
      <c r="U11" s="17">
        <v>0.29884727246779202</v>
      </c>
      <c r="V11" s="17">
        <v>0.36409254104188699</v>
      </c>
      <c r="W11" s="17">
        <v>0.35682350162993098</v>
      </c>
      <c r="X11" s="17">
        <v>0.33378775420811502</v>
      </c>
      <c r="Y11" s="17">
        <v>0.41772002552805299</v>
      </c>
      <c r="Z11" s="17">
        <v>0.33372108454641403</v>
      </c>
      <c r="AA11" s="17">
        <v>0.32304445571075502</v>
      </c>
      <c r="AB11" s="17">
        <v>0.27479250375160102</v>
      </c>
      <c r="AC11" s="17">
        <v>0.50812380020363401</v>
      </c>
      <c r="AD11" s="17">
        <v>0.281356151362118</v>
      </c>
      <c r="AE11" s="17">
        <v>0.30496143975527201</v>
      </c>
      <c r="AF11" s="17"/>
      <c r="AG11" s="17">
        <v>0.368754843488248</v>
      </c>
      <c r="AH11" s="17">
        <v>0.30401268328134601</v>
      </c>
      <c r="AI11" s="17">
        <v>0.27415694573775501</v>
      </c>
      <c r="AJ11" s="17">
        <v>0.362471212553441</v>
      </c>
      <c r="AK11" s="17">
        <v>0.36029345138170599</v>
      </c>
      <c r="AL11" s="17">
        <v>0.32314726076710898</v>
      </c>
      <c r="AM11" s="17"/>
      <c r="AN11" s="17">
        <v>0.34087868391759202</v>
      </c>
      <c r="AO11" s="17">
        <v>0.32985817885061303</v>
      </c>
      <c r="AP11" s="17">
        <v>0.353318349450294</v>
      </c>
      <c r="AQ11" s="17"/>
      <c r="AR11" s="17">
        <v>0.22258253186420501</v>
      </c>
      <c r="AS11" s="17">
        <v>0.33915352423330802</v>
      </c>
      <c r="AT11" s="17">
        <v>0.35833168643241398</v>
      </c>
      <c r="AU11" s="17"/>
      <c r="AV11" s="17">
        <v>0.25787320400012498</v>
      </c>
      <c r="AW11" s="17">
        <v>0.35030603794591803</v>
      </c>
      <c r="AX11" s="17">
        <v>0.32967746253748897</v>
      </c>
      <c r="AY11" s="17"/>
      <c r="AZ11" s="17">
        <v>0.33178114195021802</v>
      </c>
      <c r="BA11" s="17">
        <v>0.329169553388523</v>
      </c>
    </row>
    <row r="12" spans="2:53" x14ac:dyDescent="0.35">
      <c r="B12" s="18" t="s">
        <v>382</v>
      </c>
      <c r="C12" s="17">
        <v>0.20638709680998801</v>
      </c>
      <c r="D12" s="17">
        <v>0.24282338199092501</v>
      </c>
      <c r="E12" s="17">
        <v>0.17269044315739901</v>
      </c>
      <c r="F12" s="17"/>
      <c r="G12" s="17">
        <v>9.5812233549636999E-2</v>
      </c>
      <c r="H12" s="17">
        <v>0.120603389200267</v>
      </c>
      <c r="I12" s="17">
        <v>0.245303925273305</v>
      </c>
      <c r="J12" s="17">
        <v>0.23566920968840399</v>
      </c>
      <c r="K12" s="17">
        <v>0.24622522686412601</v>
      </c>
      <c r="L12" s="17">
        <v>0.23138450176309999</v>
      </c>
      <c r="M12" s="17"/>
      <c r="N12" s="17">
        <v>0.197094122847632</v>
      </c>
      <c r="O12" s="17">
        <v>0.21250484630572899</v>
      </c>
      <c r="P12" s="17"/>
      <c r="Q12" s="17">
        <v>0.118687467601706</v>
      </c>
      <c r="R12" s="17">
        <v>0.18789587419523601</v>
      </c>
      <c r="S12" s="17">
        <v>0.14835817108775701</v>
      </c>
      <c r="T12" s="17">
        <v>0.21038831642073899</v>
      </c>
      <c r="U12" s="17">
        <v>0.20901798680574399</v>
      </c>
      <c r="V12" s="17">
        <v>0.207398213298536</v>
      </c>
      <c r="W12" s="17">
        <v>0.205974666038793</v>
      </c>
      <c r="X12" s="17">
        <v>0.275690090319619</v>
      </c>
      <c r="Y12" s="17">
        <v>0.183013744835299</v>
      </c>
      <c r="Z12" s="17">
        <v>0.29234426168052002</v>
      </c>
      <c r="AA12" s="17">
        <v>0.27655581672884799</v>
      </c>
      <c r="AB12" s="17">
        <v>0.35138706656532098</v>
      </c>
      <c r="AC12" s="17">
        <v>0.25241232936299601</v>
      </c>
      <c r="AD12" s="17">
        <v>0.25127854112048298</v>
      </c>
      <c r="AE12" s="17">
        <v>0.220736392327189</v>
      </c>
      <c r="AF12" s="17"/>
      <c r="AG12" s="17">
        <v>0.112130394919649</v>
      </c>
      <c r="AH12" s="17">
        <v>0.41955954821848801</v>
      </c>
      <c r="AI12" s="17">
        <v>0.10986732688548199</v>
      </c>
      <c r="AJ12" s="17">
        <v>0.12699357208467901</v>
      </c>
      <c r="AK12" s="17">
        <v>0.18973657633030599</v>
      </c>
      <c r="AL12" s="17">
        <v>0.19249971093908899</v>
      </c>
      <c r="AM12" s="17"/>
      <c r="AN12" s="17">
        <v>0.106352737964813</v>
      </c>
      <c r="AO12" s="17">
        <v>0.14127355638619701</v>
      </c>
      <c r="AP12" s="17">
        <v>0.30648304730611298</v>
      </c>
      <c r="AQ12" s="17"/>
      <c r="AR12" s="17">
        <v>9.0593795299236599E-2</v>
      </c>
      <c r="AS12" s="17">
        <v>0.113176659185787</v>
      </c>
      <c r="AT12" s="17">
        <v>0.29821782392144203</v>
      </c>
      <c r="AU12" s="17"/>
      <c r="AV12" s="17">
        <v>0.13458608773730699</v>
      </c>
      <c r="AW12" s="17">
        <v>0.16603818428004299</v>
      </c>
      <c r="AX12" s="17">
        <v>0.29288983413008401</v>
      </c>
      <c r="AY12" s="17"/>
      <c r="AZ12" s="17">
        <v>0.17839116541969699</v>
      </c>
      <c r="BA12" s="17">
        <v>0.24353410060139899</v>
      </c>
    </row>
    <row r="13" spans="2:53" x14ac:dyDescent="0.35">
      <c r="B13" s="18" t="s">
        <v>130</v>
      </c>
      <c r="C13" s="19">
        <v>0.120631229686975</v>
      </c>
      <c r="D13" s="19">
        <v>6.7634898224768397E-2</v>
      </c>
      <c r="E13" s="19">
        <v>0.16907529988589101</v>
      </c>
      <c r="F13" s="19"/>
      <c r="G13" s="19">
        <v>0.110857537332752</v>
      </c>
      <c r="H13" s="19">
        <v>0.13313106514179801</v>
      </c>
      <c r="I13" s="19">
        <v>0.112954594089357</v>
      </c>
      <c r="J13" s="19">
        <v>0.14227584464616</v>
      </c>
      <c r="K13" s="19">
        <v>0.135184286326681</v>
      </c>
      <c r="L13" s="19">
        <v>9.9067296425418699E-2</v>
      </c>
      <c r="M13" s="19"/>
      <c r="N13" s="19">
        <v>0.105439042455268</v>
      </c>
      <c r="O13" s="19">
        <v>0.130632548549209</v>
      </c>
      <c r="P13" s="19"/>
      <c r="Q13" s="19">
        <v>0.17652288261872101</v>
      </c>
      <c r="R13" s="19">
        <v>0.155250721921357</v>
      </c>
      <c r="S13" s="19">
        <v>0.15501527437386201</v>
      </c>
      <c r="T13" s="19">
        <v>0.10523883484011901</v>
      </c>
      <c r="U13" s="19">
        <v>0.14495470157659701</v>
      </c>
      <c r="V13" s="19">
        <v>0.10571667223568799</v>
      </c>
      <c r="W13" s="19">
        <v>7.0818793111135703E-2</v>
      </c>
      <c r="X13" s="19">
        <v>9.6467357205797105E-2</v>
      </c>
      <c r="Y13" s="19">
        <v>4.8875141446720102E-2</v>
      </c>
      <c r="Z13" s="19">
        <v>6.8813590519538601E-2</v>
      </c>
      <c r="AA13" s="19">
        <v>5.3114754831007797E-2</v>
      </c>
      <c r="AB13" s="19">
        <v>0.116707951628422</v>
      </c>
      <c r="AC13" s="19">
        <v>0</v>
      </c>
      <c r="AD13" s="19">
        <v>4.6583594591393197E-2</v>
      </c>
      <c r="AE13" s="19">
        <v>0.14856693273013599</v>
      </c>
      <c r="AF13" s="19"/>
      <c r="AG13" s="19">
        <v>7.5433764303229706E-2</v>
      </c>
      <c r="AH13" s="19">
        <v>8.51419894628615E-2</v>
      </c>
      <c r="AI13" s="19">
        <v>5.7525927591571102E-2</v>
      </c>
      <c r="AJ13" s="19">
        <v>9.3741112076769398E-2</v>
      </c>
      <c r="AK13" s="19">
        <v>9.2928984011264204E-2</v>
      </c>
      <c r="AL13" s="19">
        <v>0.17883008466544301</v>
      </c>
      <c r="AM13" s="19"/>
      <c r="AN13" s="19">
        <v>9.9014634698010598E-2</v>
      </c>
      <c r="AO13" s="19">
        <v>0.10977716761560299</v>
      </c>
      <c r="AP13" s="19">
        <v>6.9117289636083795E-2</v>
      </c>
      <c r="AQ13" s="19"/>
      <c r="AR13" s="19">
        <v>3.1299350718106099E-2</v>
      </c>
      <c r="AS13" s="19">
        <v>9.2355176304392994E-2</v>
      </c>
      <c r="AT13" s="19">
        <v>0.105888096184539</v>
      </c>
      <c r="AU13" s="19"/>
      <c r="AV13" s="19">
        <v>4.10600593582955E-2</v>
      </c>
      <c r="AW13" s="19">
        <v>9.3482843875290003E-2</v>
      </c>
      <c r="AX13" s="19">
        <v>0.116451381607705</v>
      </c>
      <c r="AY13" s="19"/>
      <c r="AZ13" s="19">
        <v>8.6333379597402199E-2</v>
      </c>
      <c r="BA13" s="19">
        <v>0.16614006986638699</v>
      </c>
    </row>
    <row r="14" spans="2:53" x14ac:dyDescent="0.35">
      <c r="B14" s="16"/>
    </row>
    <row r="15" spans="2:53" x14ac:dyDescent="0.35">
      <c r="B15" t="s">
        <v>87</v>
      </c>
    </row>
    <row r="16" spans="2:53" x14ac:dyDescent="0.35">
      <c r="B16" t="s">
        <v>88</v>
      </c>
    </row>
    <row r="18" spans="2:2" x14ac:dyDescent="0.35">
      <c r="B18" s="8" t="str">
        <f>HYPERLINK("#'Contents'!A1", "Return to Contents")</f>
        <v>Return to Contents</v>
      </c>
    </row>
  </sheetData>
  <mergeCells count="10">
    <mergeCell ref="AN5:AP5"/>
    <mergeCell ref="AR5:AT5"/>
    <mergeCell ref="AV5:AX5"/>
    <mergeCell ref="AZ5:BA5"/>
    <mergeCell ref="D2:AT2"/>
    <mergeCell ref="D5:E5"/>
    <mergeCell ref="G5:L5"/>
    <mergeCell ref="N5:O5"/>
    <mergeCell ref="Q5:AE5"/>
    <mergeCell ref="AG5:AL5"/>
  </mergeCells>
  <pageMargins left="0.7" right="0.7" top="0.75" bottom="0.75" header="0.3" footer="0.3"/>
  <pageSetup paperSize="9" orientation="portrait" horizontalDpi="300" verticalDpi="300"/>
  <drawing r:id="rId1"/>
</worksheet>
</file>

<file path=xl/worksheets/sheet8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5500-000000000000}">
  <dimension ref="B2:BA18"/>
  <sheetViews>
    <sheetView showGridLines="0" workbookViewId="0">
      <pane xSplit="2" topLeftCell="V1" activePane="topRight" state="frozen"/>
      <selection activeCell="B19" sqref="B19"/>
      <selection pane="topRight" activeCell="AD16" sqref="AD16"/>
    </sheetView>
  </sheetViews>
  <sheetFormatPr defaultColWidth="11.54296875" defaultRowHeight="14.5" x14ac:dyDescent="0.35"/>
  <cols>
    <col min="2" max="2" width="25.6328125" customWidth="1"/>
    <col min="3" max="5" width="10.6328125" customWidth="1"/>
    <col min="6" max="6" width="2.1796875" customWidth="1"/>
    <col min="7" max="12" width="10.6328125" customWidth="1"/>
    <col min="13" max="13" width="2.1796875" customWidth="1"/>
    <col min="14" max="15" width="10.6328125" customWidth="1"/>
    <col min="16" max="16" width="2.1796875" customWidth="1"/>
    <col min="17" max="31" width="10.6328125" customWidth="1"/>
    <col min="32" max="32" width="2.1796875" customWidth="1"/>
    <col min="33" max="38" width="10.6328125" customWidth="1"/>
    <col min="39" max="39" width="2.1796875" customWidth="1"/>
    <col min="40" max="42" width="10.6328125" customWidth="1"/>
    <col min="43" max="43" width="2.1796875" customWidth="1"/>
    <col min="44" max="46" width="10.6328125" customWidth="1"/>
    <col min="47" max="47" width="2.1796875" customWidth="1"/>
    <col min="48" max="50" width="10.6328125" customWidth="1"/>
    <col min="51" max="51" width="2.1796875" customWidth="1"/>
    <col min="52" max="53" width="10.6328125" customWidth="1"/>
    <col min="54" max="54" width="2.1796875" customWidth="1"/>
  </cols>
  <sheetData>
    <row r="2" spans="2:53" ht="40" customHeight="1" x14ac:dyDescent="0.35">
      <c r="D2" s="28" t="s">
        <v>384</v>
      </c>
      <c r="E2" s="24"/>
      <c r="F2" s="24"/>
      <c r="G2" s="24"/>
      <c r="H2" s="24"/>
      <c r="I2" s="24"/>
      <c r="J2" s="24"/>
      <c r="K2" s="24"/>
      <c r="L2" s="24"/>
      <c r="M2" s="24"/>
      <c r="N2" s="24"/>
      <c r="O2" s="24"/>
      <c r="P2" s="24"/>
      <c r="Q2" s="24"/>
      <c r="R2" s="24"/>
      <c r="S2" s="24"/>
      <c r="T2" s="24"/>
      <c r="U2" s="24"/>
      <c r="V2" s="24"/>
      <c r="W2" s="24"/>
      <c r="X2" s="24"/>
      <c r="Y2" s="24"/>
      <c r="Z2" s="24"/>
      <c r="AA2" s="24"/>
      <c r="AB2" s="24"/>
      <c r="AC2" s="24"/>
      <c r="AD2" s="24"/>
      <c r="AE2" s="24"/>
      <c r="AF2" s="24"/>
      <c r="AG2" s="24"/>
      <c r="AH2" s="24"/>
      <c r="AI2" s="24"/>
      <c r="AJ2" s="24"/>
      <c r="AK2" s="24"/>
      <c r="AL2" s="24"/>
      <c r="AM2" s="24"/>
      <c r="AN2" s="24"/>
      <c r="AO2" s="24"/>
      <c r="AP2" s="24"/>
      <c r="AQ2" s="24"/>
      <c r="AR2" s="24"/>
      <c r="AS2" s="24"/>
      <c r="AT2" s="24"/>
    </row>
    <row r="5" spans="2:53" ht="30" customHeight="1" x14ac:dyDescent="0.35">
      <c r="B5" s="15"/>
      <c r="C5" s="15"/>
      <c r="D5" s="27" t="s">
        <v>56</v>
      </c>
      <c r="E5" s="27"/>
      <c r="F5" s="15"/>
      <c r="G5" s="27" t="s">
        <v>57</v>
      </c>
      <c r="H5" s="27"/>
      <c r="I5" s="27"/>
      <c r="J5" s="27"/>
      <c r="K5" s="27"/>
      <c r="L5" s="27"/>
      <c r="M5" s="15"/>
      <c r="N5" s="27" t="s">
        <v>58</v>
      </c>
      <c r="O5" s="27"/>
      <c r="P5" s="15"/>
      <c r="Q5" s="27" t="s">
        <v>59</v>
      </c>
      <c r="R5" s="27"/>
      <c r="S5" s="27"/>
      <c r="T5" s="27"/>
      <c r="U5" s="27"/>
      <c r="V5" s="27"/>
      <c r="W5" s="27"/>
      <c r="X5" s="27"/>
      <c r="Y5" s="27"/>
      <c r="Z5" s="27"/>
      <c r="AA5" s="27"/>
      <c r="AB5" s="27"/>
      <c r="AC5" s="27"/>
      <c r="AD5" s="27"/>
      <c r="AE5" s="27"/>
      <c r="AF5" s="15"/>
      <c r="AG5" s="27" t="s">
        <v>60</v>
      </c>
      <c r="AH5" s="27"/>
      <c r="AI5" s="27"/>
      <c r="AJ5" s="27"/>
      <c r="AK5" s="27"/>
      <c r="AL5" s="27"/>
      <c r="AM5" s="15"/>
      <c r="AN5" s="27" t="s">
        <v>61</v>
      </c>
      <c r="AO5" s="27"/>
      <c r="AP5" s="27"/>
      <c r="AQ5" s="15"/>
      <c r="AR5" s="27" t="s">
        <v>62</v>
      </c>
      <c r="AS5" s="27"/>
      <c r="AT5" s="27"/>
      <c r="AU5" s="15"/>
      <c r="AV5" s="27" t="s">
        <v>63</v>
      </c>
      <c r="AW5" s="27"/>
      <c r="AX5" s="27"/>
      <c r="AY5" s="15"/>
      <c r="AZ5" s="27" t="s">
        <v>64</v>
      </c>
      <c r="BA5" s="27"/>
    </row>
    <row r="6" spans="2:53" ht="33" customHeight="1" x14ac:dyDescent="0.35">
      <c r="B6" t="s">
        <v>13</v>
      </c>
      <c r="C6" s="9" t="s">
        <v>14</v>
      </c>
      <c r="D6" s="12" t="s">
        <v>15</v>
      </c>
      <c r="E6" s="12" t="s">
        <v>16</v>
      </c>
      <c r="G6" s="12" t="s">
        <v>19</v>
      </c>
      <c r="H6" s="12" t="s">
        <v>20</v>
      </c>
      <c r="I6" s="12" t="s">
        <v>21</v>
      </c>
      <c r="J6" s="12" t="s">
        <v>22</v>
      </c>
      <c r="K6" s="12" t="s">
        <v>23</v>
      </c>
      <c r="L6" s="12" t="s">
        <v>24</v>
      </c>
      <c r="N6" s="12" t="s">
        <v>25</v>
      </c>
      <c r="O6" s="12" t="s">
        <v>26</v>
      </c>
      <c r="Q6" s="12" t="s">
        <v>27</v>
      </c>
      <c r="R6" s="12" t="s">
        <v>28</v>
      </c>
      <c r="S6" s="12" t="s">
        <v>29</v>
      </c>
      <c r="T6" s="12" t="s">
        <v>30</v>
      </c>
      <c r="U6" s="12" t="s">
        <v>31</v>
      </c>
      <c r="V6" s="12" t="s">
        <v>32</v>
      </c>
      <c r="W6" s="12" t="s">
        <v>33</v>
      </c>
      <c r="X6" s="12" t="s">
        <v>34</v>
      </c>
      <c r="Y6" s="12" t="s">
        <v>35</v>
      </c>
      <c r="Z6" s="12" t="s">
        <v>36</v>
      </c>
      <c r="AA6" s="12" t="s">
        <v>37</v>
      </c>
      <c r="AB6" s="12" t="s">
        <v>38</v>
      </c>
      <c r="AC6" s="12" t="s">
        <v>39</v>
      </c>
      <c r="AD6" s="12" t="s">
        <v>40</v>
      </c>
      <c r="AE6" s="12" t="s">
        <v>41</v>
      </c>
      <c r="AG6" s="12" t="s">
        <v>42</v>
      </c>
      <c r="AH6" s="12" t="s">
        <v>43</v>
      </c>
      <c r="AI6" s="12" t="s">
        <v>44</v>
      </c>
      <c r="AJ6" s="12" t="s">
        <v>45</v>
      </c>
      <c r="AK6" s="12" t="s">
        <v>46</v>
      </c>
      <c r="AL6" s="12" t="s">
        <v>47</v>
      </c>
      <c r="AN6" s="12" t="s">
        <v>48</v>
      </c>
      <c r="AO6" s="12" t="s">
        <v>49</v>
      </c>
      <c r="AP6" s="12" t="s">
        <v>50</v>
      </c>
      <c r="AR6" s="12" t="s">
        <v>51</v>
      </c>
      <c r="AS6" s="12" t="s">
        <v>52</v>
      </c>
      <c r="AT6" s="12" t="s">
        <v>53</v>
      </c>
      <c r="AV6" s="12" t="s">
        <v>51</v>
      </c>
      <c r="AW6" s="12" t="s">
        <v>52</v>
      </c>
      <c r="AX6" s="12" t="s">
        <v>53</v>
      </c>
      <c r="AZ6" s="12" t="s">
        <v>54</v>
      </c>
      <c r="BA6" s="12" t="s">
        <v>55</v>
      </c>
    </row>
    <row r="7" spans="2:53" ht="30" customHeight="1" x14ac:dyDescent="0.35">
      <c r="B7" s="10" t="s">
        <v>17</v>
      </c>
      <c r="C7" s="10">
        <v>2053</v>
      </c>
      <c r="D7" s="10">
        <v>938</v>
      </c>
      <c r="E7" s="10">
        <v>1112</v>
      </c>
      <c r="F7" s="10"/>
      <c r="G7" s="10">
        <v>192</v>
      </c>
      <c r="H7" s="10">
        <v>236</v>
      </c>
      <c r="I7" s="10">
        <v>325</v>
      </c>
      <c r="J7" s="10">
        <v>380</v>
      </c>
      <c r="K7" s="10">
        <v>348</v>
      </c>
      <c r="L7" s="10">
        <v>572</v>
      </c>
      <c r="M7" s="10"/>
      <c r="N7" s="10">
        <v>1161</v>
      </c>
      <c r="O7" s="10">
        <v>892</v>
      </c>
      <c r="P7" s="10"/>
      <c r="Q7" s="10">
        <v>175</v>
      </c>
      <c r="R7" s="10">
        <v>152</v>
      </c>
      <c r="S7" s="10">
        <v>180</v>
      </c>
      <c r="T7" s="10">
        <v>273</v>
      </c>
      <c r="U7" s="10">
        <v>217</v>
      </c>
      <c r="V7" s="10">
        <v>227</v>
      </c>
      <c r="W7" s="10">
        <v>175</v>
      </c>
      <c r="X7" s="10">
        <v>143</v>
      </c>
      <c r="Y7" s="10">
        <v>108</v>
      </c>
      <c r="Z7" s="10">
        <v>153</v>
      </c>
      <c r="AA7" s="10">
        <v>79</v>
      </c>
      <c r="AB7" s="10">
        <v>54</v>
      </c>
      <c r="AC7" s="10">
        <v>25</v>
      </c>
      <c r="AD7" s="10">
        <v>17</v>
      </c>
      <c r="AE7" s="10">
        <v>34</v>
      </c>
      <c r="AF7" s="10"/>
      <c r="AG7" s="10">
        <v>204</v>
      </c>
      <c r="AH7" s="10">
        <v>344</v>
      </c>
      <c r="AI7" s="10">
        <v>158</v>
      </c>
      <c r="AJ7" s="10">
        <v>186</v>
      </c>
      <c r="AK7" s="10">
        <v>197</v>
      </c>
      <c r="AL7" s="10">
        <v>511</v>
      </c>
      <c r="AM7" s="10"/>
      <c r="AN7" s="10">
        <v>571</v>
      </c>
      <c r="AO7" s="10">
        <v>447</v>
      </c>
      <c r="AP7" s="10">
        <v>778</v>
      </c>
      <c r="AQ7" s="10"/>
      <c r="AR7" s="10">
        <v>150</v>
      </c>
      <c r="AS7" s="10">
        <v>698</v>
      </c>
      <c r="AT7" s="10">
        <v>1093</v>
      </c>
      <c r="AU7" s="10"/>
      <c r="AV7" s="10">
        <v>166</v>
      </c>
      <c r="AW7" s="10">
        <v>999</v>
      </c>
      <c r="AX7" s="10">
        <v>770</v>
      </c>
      <c r="AY7" s="10"/>
      <c r="AZ7" s="10">
        <v>1177</v>
      </c>
      <c r="BA7" s="10">
        <v>876</v>
      </c>
    </row>
    <row r="8" spans="2:53" ht="30" customHeight="1" x14ac:dyDescent="0.35">
      <c r="B8" s="11" t="s">
        <v>18</v>
      </c>
      <c r="C8" s="11">
        <v>2053</v>
      </c>
      <c r="D8" s="11">
        <v>974</v>
      </c>
      <c r="E8" s="11">
        <v>1075</v>
      </c>
      <c r="F8" s="11"/>
      <c r="G8" s="11">
        <v>212</v>
      </c>
      <c r="H8" s="11">
        <v>302</v>
      </c>
      <c r="I8" s="11">
        <v>326</v>
      </c>
      <c r="J8" s="11">
        <v>348</v>
      </c>
      <c r="K8" s="11">
        <v>329</v>
      </c>
      <c r="L8" s="11">
        <v>535</v>
      </c>
      <c r="M8" s="11"/>
      <c r="N8" s="11">
        <v>815</v>
      </c>
      <c r="O8" s="11">
        <v>1238</v>
      </c>
      <c r="P8" s="11"/>
      <c r="Q8" s="11">
        <v>198</v>
      </c>
      <c r="R8" s="11">
        <v>168</v>
      </c>
      <c r="S8" s="11">
        <v>195</v>
      </c>
      <c r="T8" s="11">
        <v>305</v>
      </c>
      <c r="U8" s="11">
        <v>213</v>
      </c>
      <c r="V8" s="11">
        <v>216</v>
      </c>
      <c r="W8" s="11">
        <v>164</v>
      </c>
      <c r="X8" s="11">
        <v>141</v>
      </c>
      <c r="Y8" s="11">
        <v>99</v>
      </c>
      <c r="Z8" s="11">
        <v>138</v>
      </c>
      <c r="AA8" s="11">
        <v>69</v>
      </c>
      <c r="AB8" s="11">
        <v>45</v>
      </c>
      <c r="AC8" s="11">
        <v>22</v>
      </c>
      <c r="AD8" s="11">
        <v>15</v>
      </c>
      <c r="AE8" s="11">
        <v>27</v>
      </c>
      <c r="AF8" s="11"/>
      <c r="AG8" s="11">
        <v>192</v>
      </c>
      <c r="AH8" s="11">
        <v>330</v>
      </c>
      <c r="AI8" s="11">
        <v>179</v>
      </c>
      <c r="AJ8" s="11">
        <v>173</v>
      </c>
      <c r="AK8" s="11">
        <v>196</v>
      </c>
      <c r="AL8" s="11">
        <v>533</v>
      </c>
      <c r="AM8" s="11"/>
      <c r="AN8" s="11">
        <v>569</v>
      </c>
      <c r="AO8" s="11">
        <v>467</v>
      </c>
      <c r="AP8" s="11">
        <v>751</v>
      </c>
      <c r="AQ8" s="11"/>
      <c r="AR8" s="11">
        <v>162</v>
      </c>
      <c r="AS8" s="11">
        <v>689</v>
      </c>
      <c r="AT8" s="11">
        <v>1078</v>
      </c>
      <c r="AU8" s="11"/>
      <c r="AV8" s="11">
        <v>182</v>
      </c>
      <c r="AW8" s="11">
        <v>976</v>
      </c>
      <c r="AX8" s="11">
        <v>765</v>
      </c>
      <c r="AY8" s="11"/>
      <c r="AZ8" s="11">
        <v>1171</v>
      </c>
      <c r="BA8" s="11">
        <v>882</v>
      </c>
    </row>
    <row r="9" spans="2:53" x14ac:dyDescent="0.35">
      <c r="B9" s="18" t="s">
        <v>379</v>
      </c>
      <c r="C9" s="17">
        <v>5.8700293705445203E-2</v>
      </c>
      <c r="D9" s="17">
        <v>6.2359855808818303E-2</v>
      </c>
      <c r="E9" s="17">
        <v>5.55947750381839E-2</v>
      </c>
      <c r="F9" s="17"/>
      <c r="G9" s="17">
        <v>0.119380870527925</v>
      </c>
      <c r="H9" s="17">
        <v>0.13087976852630301</v>
      </c>
      <c r="I9" s="17">
        <v>7.3711658961944704E-2</v>
      </c>
      <c r="J9" s="17">
        <v>2.8990665461872001E-2</v>
      </c>
      <c r="K9" s="17">
        <v>3.5718731733396902E-2</v>
      </c>
      <c r="L9" s="17">
        <v>1.8255901958597599E-2</v>
      </c>
      <c r="M9" s="17"/>
      <c r="N9" s="17">
        <v>7.4431051171434601E-2</v>
      </c>
      <c r="O9" s="17">
        <v>4.8344423351670003E-2</v>
      </c>
      <c r="P9" s="17"/>
      <c r="Q9" s="17">
        <v>0.11780462633566401</v>
      </c>
      <c r="R9" s="17">
        <v>6.17420438656789E-2</v>
      </c>
      <c r="S9" s="17">
        <v>5.2090912206724703E-2</v>
      </c>
      <c r="T9" s="17">
        <v>5.2101578087970501E-2</v>
      </c>
      <c r="U9" s="17">
        <v>6.0737266288045301E-2</v>
      </c>
      <c r="V9" s="17">
        <v>5.1445998497062398E-2</v>
      </c>
      <c r="W9" s="17">
        <v>5.00743118681918E-2</v>
      </c>
      <c r="X9" s="17">
        <v>3.6907036585641699E-2</v>
      </c>
      <c r="Y9" s="17">
        <v>4.3359026568093997E-2</v>
      </c>
      <c r="Z9" s="17">
        <v>3.4966629009439698E-2</v>
      </c>
      <c r="AA9" s="17">
        <v>8.07680613825833E-2</v>
      </c>
      <c r="AB9" s="17">
        <v>8.1832145967628903E-2</v>
      </c>
      <c r="AC9" s="17">
        <v>2.6416495284821501E-2</v>
      </c>
      <c r="AD9" s="17">
        <v>0.16924275663830701</v>
      </c>
      <c r="AE9" s="17">
        <v>6.5219645373147603E-2</v>
      </c>
      <c r="AF9" s="17"/>
      <c r="AG9" s="17">
        <v>8.6859699302385907E-2</v>
      </c>
      <c r="AH9" s="17">
        <v>2.2389686504739E-2</v>
      </c>
      <c r="AI9" s="17">
        <v>0.14851357137761101</v>
      </c>
      <c r="AJ9" s="17">
        <v>6.21178154383802E-2</v>
      </c>
      <c r="AK9" s="17">
        <v>4.2007617627437897E-2</v>
      </c>
      <c r="AL9" s="17">
        <v>3.9398650456563301E-2</v>
      </c>
      <c r="AM9" s="17"/>
      <c r="AN9" s="17">
        <v>9.1874846883232594E-2</v>
      </c>
      <c r="AO9" s="17">
        <v>6.72479976627781E-2</v>
      </c>
      <c r="AP9" s="17">
        <v>4.1737443438452503E-2</v>
      </c>
      <c r="AQ9" s="17"/>
      <c r="AR9" s="17">
        <v>0.19257452730893901</v>
      </c>
      <c r="AS9" s="17">
        <v>4.9672187356230198E-2</v>
      </c>
      <c r="AT9" s="17">
        <v>4.7531658012930002E-2</v>
      </c>
      <c r="AU9" s="17"/>
      <c r="AV9" s="17">
        <v>0.14972627151641199</v>
      </c>
      <c r="AW9" s="17">
        <v>5.3961388617524003E-2</v>
      </c>
      <c r="AX9" s="17">
        <v>4.9625472646130202E-2</v>
      </c>
      <c r="AY9" s="17"/>
      <c r="AZ9" s="17">
        <v>7.1656949309728699E-2</v>
      </c>
      <c r="BA9" s="17">
        <v>4.1508476503634803E-2</v>
      </c>
    </row>
    <row r="10" spans="2:53" x14ac:dyDescent="0.35">
      <c r="B10" s="18" t="s">
        <v>380</v>
      </c>
      <c r="C10" s="17">
        <v>0.27993388713888001</v>
      </c>
      <c r="D10" s="17">
        <v>0.28207008013876</v>
      </c>
      <c r="E10" s="17">
        <v>0.278437187040594</v>
      </c>
      <c r="F10" s="17"/>
      <c r="G10" s="17">
        <v>0.334520153963897</v>
      </c>
      <c r="H10" s="17">
        <v>0.33057460402006</v>
      </c>
      <c r="I10" s="17">
        <v>0.32550397294581701</v>
      </c>
      <c r="J10" s="17">
        <v>0.27036903061015599</v>
      </c>
      <c r="K10" s="17">
        <v>0.23223254346146299</v>
      </c>
      <c r="L10" s="17">
        <v>0.237582396376393</v>
      </c>
      <c r="M10" s="17"/>
      <c r="N10" s="17">
        <v>0.28522527039860601</v>
      </c>
      <c r="O10" s="17">
        <v>0.27645046435085902</v>
      </c>
      <c r="P10" s="17"/>
      <c r="Q10" s="17">
        <v>0.29135379788844401</v>
      </c>
      <c r="R10" s="17">
        <v>0.268892127014349</v>
      </c>
      <c r="S10" s="17">
        <v>0.29488463768717998</v>
      </c>
      <c r="T10" s="17">
        <v>0.32605710573804297</v>
      </c>
      <c r="U10" s="17">
        <v>0.30175007797874798</v>
      </c>
      <c r="V10" s="17">
        <v>0.24282913146660601</v>
      </c>
      <c r="W10" s="17">
        <v>0.27529631939580101</v>
      </c>
      <c r="X10" s="17">
        <v>0.255484326193675</v>
      </c>
      <c r="Y10" s="17">
        <v>0.286822439517329</v>
      </c>
      <c r="Z10" s="17">
        <v>0.28683585268626099</v>
      </c>
      <c r="AA10" s="17">
        <v>0.255936297827704</v>
      </c>
      <c r="AB10" s="17">
        <v>0.20502565449711899</v>
      </c>
      <c r="AC10" s="17">
        <v>0.31413130858850902</v>
      </c>
      <c r="AD10" s="17">
        <v>0.212813267539992</v>
      </c>
      <c r="AE10" s="17">
        <v>0.18477681085183101</v>
      </c>
      <c r="AF10" s="17"/>
      <c r="AG10" s="17">
        <v>0.37592733562532799</v>
      </c>
      <c r="AH10" s="17">
        <v>0.147072288665486</v>
      </c>
      <c r="AI10" s="17">
        <v>0.38170062785692599</v>
      </c>
      <c r="AJ10" s="17">
        <v>0.34643442044913098</v>
      </c>
      <c r="AK10" s="17">
        <v>0.36149551672729102</v>
      </c>
      <c r="AL10" s="17">
        <v>0.245163091589571</v>
      </c>
      <c r="AM10" s="17"/>
      <c r="AN10" s="17">
        <v>0.363628148988421</v>
      </c>
      <c r="AO10" s="17">
        <v>0.32076462091348901</v>
      </c>
      <c r="AP10" s="17">
        <v>0.234337755990042</v>
      </c>
      <c r="AQ10" s="17"/>
      <c r="AR10" s="17">
        <v>0.45825092210798601</v>
      </c>
      <c r="AS10" s="17">
        <v>0.40929525652586701</v>
      </c>
      <c r="AT10" s="17">
        <v>0.187018783522367</v>
      </c>
      <c r="AU10" s="17"/>
      <c r="AV10" s="17">
        <v>0.44523223403713402</v>
      </c>
      <c r="AW10" s="17">
        <v>0.32161430374064398</v>
      </c>
      <c r="AX10" s="17">
        <v>0.20980146624991999</v>
      </c>
      <c r="AY10" s="17"/>
      <c r="AZ10" s="17">
        <v>0.33361136447289902</v>
      </c>
      <c r="BA10" s="17">
        <v>0.20871077167105101</v>
      </c>
    </row>
    <row r="11" spans="2:53" x14ac:dyDescent="0.35">
      <c r="B11" s="18" t="s">
        <v>381</v>
      </c>
      <c r="C11" s="17">
        <v>0.337175275778137</v>
      </c>
      <c r="D11" s="17">
        <v>0.35068304390432498</v>
      </c>
      <c r="E11" s="17">
        <v>0.32455470208508302</v>
      </c>
      <c r="F11" s="17"/>
      <c r="G11" s="17">
        <v>0.31142782612476799</v>
      </c>
      <c r="H11" s="17">
        <v>0.27864990529431199</v>
      </c>
      <c r="I11" s="17">
        <v>0.25830642154919697</v>
      </c>
      <c r="J11" s="17">
        <v>0.31770083280508299</v>
      </c>
      <c r="K11" s="17">
        <v>0.36193032114449503</v>
      </c>
      <c r="L11" s="17">
        <v>0.42583351315680701</v>
      </c>
      <c r="M11" s="17"/>
      <c r="N11" s="17">
        <v>0.33275282925817501</v>
      </c>
      <c r="O11" s="17">
        <v>0.34008666023665701</v>
      </c>
      <c r="P11" s="17"/>
      <c r="Q11" s="17">
        <v>0.258529363197124</v>
      </c>
      <c r="R11" s="17">
        <v>0.357311694687653</v>
      </c>
      <c r="S11" s="17">
        <v>0.33944413329176598</v>
      </c>
      <c r="T11" s="17">
        <v>0.309633200547626</v>
      </c>
      <c r="U11" s="17">
        <v>0.26694750552036101</v>
      </c>
      <c r="V11" s="17">
        <v>0.36807705507600103</v>
      </c>
      <c r="W11" s="17">
        <v>0.39965051743705698</v>
      </c>
      <c r="X11" s="17">
        <v>0.36972431675634299</v>
      </c>
      <c r="Y11" s="17">
        <v>0.47791791067175299</v>
      </c>
      <c r="Z11" s="17">
        <v>0.31631311322529299</v>
      </c>
      <c r="AA11" s="17">
        <v>0.35175998432225802</v>
      </c>
      <c r="AB11" s="17">
        <v>0.26288234010766298</v>
      </c>
      <c r="AC11" s="17">
        <v>0.41444647670950102</v>
      </c>
      <c r="AD11" s="17">
        <v>0.424039591231473</v>
      </c>
      <c r="AE11" s="17">
        <v>0.37647937053349301</v>
      </c>
      <c r="AF11" s="17"/>
      <c r="AG11" s="17">
        <v>0.360471117726887</v>
      </c>
      <c r="AH11" s="17">
        <v>0.354930911533893</v>
      </c>
      <c r="AI11" s="17">
        <v>0.26843334637232802</v>
      </c>
      <c r="AJ11" s="17">
        <v>0.40174177685926199</v>
      </c>
      <c r="AK11" s="17">
        <v>0.33779218030455299</v>
      </c>
      <c r="AL11" s="17">
        <v>0.328794093660564</v>
      </c>
      <c r="AM11" s="17"/>
      <c r="AN11" s="17">
        <v>0.32027136025431602</v>
      </c>
      <c r="AO11" s="17">
        <v>0.35518709452120301</v>
      </c>
      <c r="AP11" s="17">
        <v>0.357569187003972</v>
      </c>
      <c r="AQ11" s="17"/>
      <c r="AR11" s="17">
        <v>0.21465588037494299</v>
      </c>
      <c r="AS11" s="17">
        <v>0.345535161313548</v>
      </c>
      <c r="AT11" s="17">
        <v>0.36792640305462398</v>
      </c>
      <c r="AU11" s="17"/>
      <c r="AV11" s="17">
        <v>0.249089951260312</v>
      </c>
      <c r="AW11" s="17">
        <v>0.36812863179313099</v>
      </c>
      <c r="AX11" s="17">
        <v>0.33773603366410798</v>
      </c>
      <c r="AY11" s="17"/>
      <c r="AZ11" s="17">
        <v>0.32669654586082097</v>
      </c>
      <c r="BA11" s="17">
        <v>0.35107920397902798</v>
      </c>
    </row>
    <row r="12" spans="2:53" x14ac:dyDescent="0.35">
      <c r="B12" s="18" t="s">
        <v>382</v>
      </c>
      <c r="C12" s="17">
        <v>0.20738727060376499</v>
      </c>
      <c r="D12" s="17">
        <v>0.237527199385695</v>
      </c>
      <c r="E12" s="17">
        <v>0.179398457746584</v>
      </c>
      <c r="F12" s="17"/>
      <c r="G12" s="17">
        <v>0.12472098156226499</v>
      </c>
      <c r="H12" s="17">
        <v>0.153478701224462</v>
      </c>
      <c r="I12" s="17">
        <v>0.23753872465583001</v>
      </c>
      <c r="J12" s="17">
        <v>0.23185660816241399</v>
      </c>
      <c r="K12" s="17">
        <v>0.23848075846757899</v>
      </c>
      <c r="L12" s="17">
        <v>0.21717516311419699</v>
      </c>
      <c r="M12" s="17"/>
      <c r="N12" s="17">
        <v>0.19879797815137501</v>
      </c>
      <c r="O12" s="17">
        <v>0.21304177257291201</v>
      </c>
      <c r="P12" s="17"/>
      <c r="Q12" s="17">
        <v>0.157611645282317</v>
      </c>
      <c r="R12" s="17">
        <v>0.169733417789729</v>
      </c>
      <c r="S12" s="17">
        <v>0.15303849303709299</v>
      </c>
      <c r="T12" s="17">
        <v>0.20264321463353199</v>
      </c>
      <c r="U12" s="17">
        <v>0.23522867373189699</v>
      </c>
      <c r="V12" s="17">
        <v>0.23127609657256301</v>
      </c>
      <c r="W12" s="17">
        <v>0.190194337909626</v>
      </c>
      <c r="X12" s="17">
        <v>0.267953863915455</v>
      </c>
      <c r="Y12" s="17">
        <v>0.13681828764062701</v>
      </c>
      <c r="Z12" s="17">
        <v>0.31040523193726199</v>
      </c>
      <c r="AA12" s="17">
        <v>0.26788071433595601</v>
      </c>
      <c r="AB12" s="17">
        <v>0.30647262624858201</v>
      </c>
      <c r="AC12" s="17">
        <v>0.24500571941716801</v>
      </c>
      <c r="AD12" s="17">
        <v>0.14732078999883499</v>
      </c>
      <c r="AE12" s="17">
        <v>0.19935801369870901</v>
      </c>
      <c r="AF12" s="17"/>
      <c r="AG12" s="17">
        <v>0.112109377333646</v>
      </c>
      <c r="AH12" s="17">
        <v>0.39902943823325698</v>
      </c>
      <c r="AI12" s="17">
        <v>0.13277515516014801</v>
      </c>
      <c r="AJ12" s="17">
        <v>0.102909798698807</v>
      </c>
      <c r="AK12" s="17">
        <v>0.18668793555990501</v>
      </c>
      <c r="AL12" s="17">
        <v>0.20727198770822999</v>
      </c>
      <c r="AM12" s="17"/>
      <c r="AN12" s="17">
        <v>0.124929192743461</v>
      </c>
      <c r="AO12" s="17">
        <v>0.13537358363222199</v>
      </c>
      <c r="AP12" s="17">
        <v>0.30549815238515898</v>
      </c>
      <c r="AQ12" s="17"/>
      <c r="AR12" s="17">
        <v>0.11565065514191</v>
      </c>
      <c r="AS12" s="17">
        <v>0.10138003515232499</v>
      </c>
      <c r="AT12" s="17">
        <v>0.30050290674310798</v>
      </c>
      <c r="AU12" s="17"/>
      <c r="AV12" s="17">
        <v>0.12273301606328101</v>
      </c>
      <c r="AW12" s="17">
        <v>0.16672649591097899</v>
      </c>
      <c r="AX12" s="17">
        <v>0.29796507181523801</v>
      </c>
      <c r="AY12" s="17"/>
      <c r="AZ12" s="17">
        <v>0.188048577121321</v>
      </c>
      <c r="BA12" s="17">
        <v>0.23304723204953401</v>
      </c>
    </row>
    <row r="13" spans="2:53" x14ac:dyDescent="0.35">
      <c r="B13" s="18" t="s">
        <v>130</v>
      </c>
      <c r="C13" s="19">
        <v>0.116803272773773</v>
      </c>
      <c r="D13" s="19">
        <v>6.7359820762401407E-2</v>
      </c>
      <c r="E13" s="19">
        <v>0.162014878089555</v>
      </c>
      <c r="F13" s="19"/>
      <c r="G13" s="19">
        <v>0.109950167821145</v>
      </c>
      <c r="H13" s="19">
        <v>0.10641702093486401</v>
      </c>
      <c r="I13" s="19">
        <v>0.104939221887212</v>
      </c>
      <c r="J13" s="19">
        <v>0.15108286296047499</v>
      </c>
      <c r="K13" s="19">
        <v>0.13163764519306601</v>
      </c>
      <c r="L13" s="19">
        <v>0.101153025394006</v>
      </c>
      <c r="M13" s="19"/>
      <c r="N13" s="19">
        <v>0.10879287102041001</v>
      </c>
      <c r="O13" s="19">
        <v>0.122076679487902</v>
      </c>
      <c r="P13" s="19"/>
      <c r="Q13" s="19">
        <v>0.174700567296451</v>
      </c>
      <c r="R13" s="19">
        <v>0.14232071664258999</v>
      </c>
      <c r="S13" s="19">
        <v>0.160541823777237</v>
      </c>
      <c r="T13" s="19">
        <v>0.10956490099282901</v>
      </c>
      <c r="U13" s="19">
        <v>0.13533647648095001</v>
      </c>
      <c r="V13" s="19">
        <v>0.106371718387768</v>
      </c>
      <c r="W13" s="19">
        <v>8.47845133893248E-2</v>
      </c>
      <c r="X13" s="19">
        <v>6.9930456548884995E-2</v>
      </c>
      <c r="Y13" s="19">
        <v>5.5082335602197101E-2</v>
      </c>
      <c r="Z13" s="19">
        <v>5.1479173141743197E-2</v>
      </c>
      <c r="AA13" s="19">
        <v>4.3654942131498398E-2</v>
      </c>
      <c r="AB13" s="19">
        <v>0.14378723317900699</v>
      </c>
      <c r="AC13" s="19">
        <v>0</v>
      </c>
      <c r="AD13" s="19">
        <v>4.6583594591393197E-2</v>
      </c>
      <c r="AE13" s="19">
        <v>0.174166159542818</v>
      </c>
      <c r="AF13" s="19"/>
      <c r="AG13" s="19">
        <v>6.4632470011752596E-2</v>
      </c>
      <c r="AH13" s="19">
        <v>7.6577675062624306E-2</v>
      </c>
      <c r="AI13" s="19">
        <v>6.8577299232987707E-2</v>
      </c>
      <c r="AJ13" s="19">
        <v>8.6796188554419701E-2</v>
      </c>
      <c r="AK13" s="19">
        <v>7.2016749780812905E-2</v>
      </c>
      <c r="AL13" s="19">
        <v>0.17937217658507101</v>
      </c>
      <c r="AM13" s="19"/>
      <c r="AN13" s="19">
        <v>9.9296451130568994E-2</v>
      </c>
      <c r="AO13" s="19">
        <v>0.12142670327030899</v>
      </c>
      <c r="AP13" s="19">
        <v>6.0857461182375297E-2</v>
      </c>
      <c r="AQ13" s="19"/>
      <c r="AR13" s="19">
        <v>1.8868015066221499E-2</v>
      </c>
      <c r="AS13" s="19">
        <v>9.41173596520294E-2</v>
      </c>
      <c r="AT13" s="19">
        <v>9.7020248666970094E-2</v>
      </c>
      <c r="AU13" s="19"/>
      <c r="AV13" s="19">
        <v>3.3218527122860698E-2</v>
      </c>
      <c r="AW13" s="19">
        <v>8.9569179937722204E-2</v>
      </c>
      <c r="AX13" s="19">
        <v>0.104871955624604</v>
      </c>
      <c r="AY13" s="19"/>
      <c r="AZ13" s="19">
        <v>7.9986563235230401E-2</v>
      </c>
      <c r="BA13" s="19">
        <v>0.16565431579675299</v>
      </c>
    </row>
    <row r="14" spans="2:53" x14ac:dyDescent="0.35">
      <c r="B14" s="16"/>
    </row>
    <row r="15" spans="2:53" x14ac:dyDescent="0.35">
      <c r="B15" t="s">
        <v>87</v>
      </c>
    </row>
    <row r="16" spans="2:53" x14ac:dyDescent="0.35">
      <c r="B16" t="s">
        <v>88</v>
      </c>
    </row>
    <row r="18" spans="2:2" x14ac:dyDescent="0.35">
      <c r="B18" s="8" t="str">
        <f>HYPERLINK("#'Contents'!A1", "Return to Contents")</f>
        <v>Return to Contents</v>
      </c>
    </row>
  </sheetData>
  <mergeCells count="10">
    <mergeCell ref="AN5:AP5"/>
    <mergeCell ref="AR5:AT5"/>
    <mergeCell ref="AV5:AX5"/>
    <mergeCell ref="AZ5:BA5"/>
    <mergeCell ref="D2:AT2"/>
    <mergeCell ref="D5:E5"/>
    <mergeCell ref="G5:L5"/>
    <mergeCell ref="N5:O5"/>
    <mergeCell ref="Q5:AE5"/>
    <mergeCell ref="AG5:AL5"/>
  </mergeCells>
  <pageMargins left="0.7" right="0.7" top="0.75" bottom="0.75" header="0.3" footer="0.3"/>
  <pageSetup paperSize="9" orientation="portrait" horizontalDpi="300" verticalDpi="300"/>
  <drawing r:id="rId1"/>
</worksheet>
</file>

<file path=xl/worksheets/sheet8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5600-000000000000}">
  <dimension ref="B2:BA16"/>
  <sheetViews>
    <sheetView showGridLines="0" workbookViewId="0">
      <pane xSplit="2" topLeftCell="P1" activePane="topRight" state="frozen"/>
      <selection activeCell="B19" sqref="B19"/>
      <selection pane="topRight" activeCell="Z13" sqref="Z13"/>
    </sheetView>
  </sheetViews>
  <sheetFormatPr defaultColWidth="11.54296875" defaultRowHeight="14.5" x14ac:dyDescent="0.35"/>
  <cols>
    <col min="2" max="2" width="25.6328125" customWidth="1"/>
    <col min="3" max="5" width="10.6328125" customWidth="1"/>
    <col min="6" max="6" width="2.1796875" customWidth="1"/>
    <col min="7" max="12" width="10.6328125" customWidth="1"/>
    <col min="13" max="13" width="2.1796875" customWidth="1"/>
    <col min="14" max="15" width="10.6328125" customWidth="1"/>
    <col min="16" max="16" width="2.1796875" customWidth="1"/>
    <col min="17" max="31" width="10.6328125" customWidth="1"/>
    <col min="32" max="32" width="2.1796875" customWidth="1"/>
    <col min="33" max="38" width="10.6328125" customWidth="1"/>
    <col min="39" max="39" width="2.1796875" customWidth="1"/>
    <col min="40" max="42" width="10.6328125" customWidth="1"/>
    <col min="43" max="43" width="2.1796875" customWidth="1"/>
    <col min="44" max="46" width="10.6328125" customWidth="1"/>
    <col min="47" max="47" width="2.1796875" customWidth="1"/>
    <col min="48" max="50" width="10.6328125" customWidth="1"/>
    <col min="51" max="51" width="2.1796875" customWidth="1"/>
    <col min="52" max="53" width="10.6328125" customWidth="1"/>
    <col min="54" max="54" width="2.1796875" customWidth="1"/>
  </cols>
  <sheetData>
    <row r="2" spans="2:53" ht="40" customHeight="1" x14ac:dyDescent="0.35">
      <c r="D2" s="28" t="s">
        <v>387</v>
      </c>
      <c r="E2" s="24"/>
      <c r="F2" s="24"/>
      <c r="G2" s="24"/>
      <c r="H2" s="24"/>
      <c r="I2" s="24"/>
      <c r="J2" s="24"/>
      <c r="K2" s="24"/>
      <c r="L2" s="24"/>
      <c r="M2" s="24"/>
      <c r="N2" s="24"/>
      <c r="O2" s="24"/>
      <c r="P2" s="24"/>
      <c r="Q2" s="24"/>
      <c r="R2" s="24"/>
      <c r="S2" s="24"/>
      <c r="T2" s="24"/>
      <c r="U2" s="24"/>
      <c r="V2" s="24"/>
      <c r="W2" s="24"/>
      <c r="X2" s="24"/>
      <c r="Y2" s="24"/>
      <c r="Z2" s="24"/>
      <c r="AA2" s="24"/>
      <c r="AB2" s="24"/>
      <c r="AC2" s="24"/>
      <c r="AD2" s="24"/>
      <c r="AE2" s="24"/>
      <c r="AF2" s="24"/>
      <c r="AG2" s="24"/>
      <c r="AH2" s="24"/>
      <c r="AI2" s="24"/>
      <c r="AJ2" s="24"/>
      <c r="AK2" s="24"/>
      <c r="AL2" s="24"/>
      <c r="AM2" s="24"/>
      <c r="AN2" s="24"/>
      <c r="AO2" s="24"/>
      <c r="AP2" s="24"/>
      <c r="AQ2" s="24"/>
      <c r="AR2" s="24"/>
      <c r="AS2" s="24"/>
      <c r="AT2" s="24"/>
    </row>
    <row r="5" spans="2:53" ht="30" customHeight="1" x14ac:dyDescent="0.35">
      <c r="B5" s="15"/>
      <c r="C5" s="15"/>
      <c r="D5" s="27" t="s">
        <v>56</v>
      </c>
      <c r="E5" s="27"/>
      <c r="F5" s="15"/>
      <c r="G5" s="27" t="s">
        <v>57</v>
      </c>
      <c r="H5" s="27"/>
      <c r="I5" s="27"/>
      <c r="J5" s="27"/>
      <c r="K5" s="27"/>
      <c r="L5" s="27"/>
      <c r="M5" s="15"/>
      <c r="N5" s="27" t="s">
        <v>58</v>
      </c>
      <c r="O5" s="27"/>
      <c r="P5" s="15"/>
      <c r="Q5" s="27" t="s">
        <v>59</v>
      </c>
      <c r="R5" s="27"/>
      <c r="S5" s="27"/>
      <c r="T5" s="27"/>
      <c r="U5" s="27"/>
      <c r="V5" s="27"/>
      <c r="W5" s="27"/>
      <c r="X5" s="27"/>
      <c r="Y5" s="27"/>
      <c r="Z5" s="27"/>
      <c r="AA5" s="27"/>
      <c r="AB5" s="27"/>
      <c r="AC5" s="27"/>
      <c r="AD5" s="27"/>
      <c r="AE5" s="27"/>
      <c r="AF5" s="15"/>
      <c r="AG5" s="27" t="s">
        <v>60</v>
      </c>
      <c r="AH5" s="27"/>
      <c r="AI5" s="27"/>
      <c r="AJ5" s="27"/>
      <c r="AK5" s="27"/>
      <c r="AL5" s="27"/>
      <c r="AM5" s="15"/>
      <c r="AN5" s="27" t="s">
        <v>61</v>
      </c>
      <c r="AO5" s="27"/>
      <c r="AP5" s="27"/>
      <c r="AQ5" s="15"/>
      <c r="AR5" s="27" t="s">
        <v>62</v>
      </c>
      <c r="AS5" s="27"/>
      <c r="AT5" s="27"/>
      <c r="AU5" s="15"/>
      <c r="AV5" s="27" t="s">
        <v>63</v>
      </c>
      <c r="AW5" s="27"/>
      <c r="AX5" s="27"/>
      <c r="AY5" s="15"/>
      <c r="AZ5" s="27" t="s">
        <v>64</v>
      </c>
      <c r="BA5" s="27"/>
    </row>
    <row r="6" spans="2:53" ht="33" customHeight="1" x14ac:dyDescent="0.35">
      <c r="B6" t="s">
        <v>13</v>
      </c>
      <c r="C6" s="9" t="s">
        <v>14</v>
      </c>
      <c r="D6" s="12" t="s">
        <v>15</v>
      </c>
      <c r="E6" s="12" t="s">
        <v>16</v>
      </c>
      <c r="G6" s="12" t="s">
        <v>19</v>
      </c>
      <c r="H6" s="12" t="s">
        <v>20</v>
      </c>
      <c r="I6" s="12" t="s">
        <v>21</v>
      </c>
      <c r="J6" s="12" t="s">
        <v>22</v>
      </c>
      <c r="K6" s="12" t="s">
        <v>23</v>
      </c>
      <c r="L6" s="12" t="s">
        <v>24</v>
      </c>
      <c r="N6" s="12" t="s">
        <v>25</v>
      </c>
      <c r="O6" s="12" t="s">
        <v>26</v>
      </c>
      <c r="Q6" s="12" t="s">
        <v>27</v>
      </c>
      <c r="R6" s="12" t="s">
        <v>28</v>
      </c>
      <c r="S6" s="12" t="s">
        <v>29</v>
      </c>
      <c r="T6" s="12" t="s">
        <v>30</v>
      </c>
      <c r="U6" s="12" t="s">
        <v>31</v>
      </c>
      <c r="V6" s="12" t="s">
        <v>32</v>
      </c>
      <c r="W6" s="12" t="s">
        <v>33</v>
      </c>
      <c r="X6" s="12" t="s">
        <v>34</v>
      </c>
      <c r="Y6" s="12" t="s">
        <v>35</v>
      </c>
      <c r="Z6" s="12" t="s">
        <v>36</v>
      </c>
      <c r="AA6" s="12" t="s">
        <v>37</v>
      </c>
      <c r="AB6" s="12" t="s">
        <v>38</v>
      </c>
      <c r="AC6" s="12" t="s">
        <v>39</v>
      </c>
      <c r="AD6" s="12" t="s">
        <v>40</v>
      </c>
      <c r="AE6" s="12" t="s">
        <v>41</v>
      </c>
      <c r="AG6" s="12" t="s">
        <v>42</v>
      </c>
      <c r="AH6" s="12" t="s">
        <v>43</v>
      </c>
      <c r="AI6" s="12" t="s">
        <v>44</v>
      </c>
      <c r="AJ6" s="12" t="s">
        <v>45</v>
      </c>
      <c r="AK6" s="12" t="s">
        <v>46</v>
      </c>
      <c r="AL6" s="12" t="s">
        <v>47</v>
      </c>
      <c r="AN6" s="12" t="s">
        <v>48</v>
      </c>
      <c r="AO6" s="12" t="s">
        <v>49</v>
      </c>
      <c r="AP6" s="12" t="s">
        <v>50</v>
      </c>
      <c r="AR6" s="12" t="s">
        <v>51</v>
      </c>
      <c r="AS6" s="12" t="s">
        <v>52</v>
      </c>
      <c r="AT6" s="12" t="s">
        <v>53</v>
      </c>
      <c r="AV6" s="12" t="s">
        <v>51</v>
      </c>
      <c r="AW6" s="12" t="s">
        <v>52</v>
      </c>
      <c r="AX6" s="12" t="s">
        <v>53</v>
      </c>
      <c r="AZ6" s="12" t="s">
        <v>54</v>
      </c>
      <c r="BA6" s="12" t="s">
        <v>55</v>
      </c>
    </row>
    <row r="7" spans="2:53" ht="30" customHeight="1" x14ac:dyDescent="0.35">
      <c r="B7" s="10" t="s">
        <v>17</v>
      </c>
      <c r="C7" s="10">
        <v>2053</v>
      </c>
      <c r="D7" s="10">
        <v>938</v>
      </c>
      <c r="E7" s="10">
        <v>1112</v>
      </c>
      <c r="F7" s="10"/>
      <c r="G7" s="10">
        <v>192</v>
      </c>
      <c r="H7" s="10">
        <v>236</v>
      </c>
      <c r="I7" s="10">
        <v>325</v>
      </c>
      <c r="J7" s="10">
        <v>380</v>
      </c>
      <c r="K7" s="10">
        <v>348</v>
      </c>
      <c r="L7" s="10">
        <v>572</v>
      </c>
      <c r="M7" s="10"/>
      <c r="N7" s="10">
        <v>1161</v>
      </c>
      <c r="O7" s="10">
        <v>892</v>
      </c>
      <c r="P7" s="10"/>
      <c r="Q7" s="10">
        <v>175</v>
      </c>
      <c r="R7" s="10">
        <v>152</v>
      </c>
      <c r="S7" s="10">
        <v>180</v>
      </c>
      <c r="T7" s="10">
        <v>273</v>
      </c>
      <c r="U7" s="10">
        <v>217</v>
      </c>
      <c r="V7" s="10">
        <v>227</v>
      </c>
      <c r="W7" s="10">
        <v>175</v>
      </c>
      <c r="X7" s="10">
        <v>143</v>
      </c>
      <c r="Y7" s="10">
        <v>108</v>
      </c>
      <c r="Z7" s="10">
        <v>153</v>
      </c>
      <c r="AA7" s="10">
        <v>79</v>
      </c>
      <c r="AB7" s="10">
        <v>54</v>
      </c>
      <c r="AC7" s="10">
        <v>25</v>
      </c>
      <c r="AD7" s="10">
        <v>17</v>
      </c>
      <c r="AE7" s="10">
        <v>34</v>
      </c>
      <c r="AF7" s="10"/>
      <c r="AG7" s="10">
        <v>204</v>
      </c>
      <c r="AH7" s="10">
        <v>344</v>
      </c>
      <c r="AI7" s="10">
        <v>158</v>
      </c>
      <c r="AJ7" s="10">
        <v>186</v>
      </c>
      <c r="AK7" s="10">
        <v>197</v>
      </c>
      <c r="AL7" s="10">
        <v>511</v>
      </c>
      <c r="AM7" s="10"/>
      <c r="AN7" s="10">
        <v>571</v>
      </c>
      <c r="AO7" s="10">
        <v>447</v>
      </c>
      <c r="AP7" s="10">
        <v>778</v>
      </c>
      <c r="AQ7" s="10"/>
      <c r="AR7" s="10">
        <v>150</v>
      </c>
      <c r="AS7" s="10">
        <v>698</v>
      </c>
      <c r="AT7" s="10">
        <v>1093</v>
      </c>
      <c r="AU7" s="10"/>
      <c r="AV7" s="10">
        <v>166</v>
      </c>
      <c r="AW7" s="10">
        <v>999</v>
      </c>
      <c r="AX7" s="10">
        <v>770</v>
      </c>
      <c r="AY7" s="10"/>
      <c r="AZ7" s="10">
        <v>1177</v>
      </c>
      <c r="BA7" s="10">
        <v>876</v>
      </c>
    </row>
    <row r="8" spans="2:53" ht="30" customHeight="1" x14ac:dyDescent="0.35">
      <c r="B8" s="11" t="s">
        <v>18</v>
      </c>
      <c r="C8" s="11">
        <v>2053</v>
      </c>
      <c r="D8" s="11">
        <v>974</v>
      </c>
      <c r="E8" s="11">
        <v>1075</v>
      </c>
      <c r="F8" s="11"/>
      <c r="G8" s="11">
        <v>212</v>
      </c>
      <c r="H8" s="11">
        <v>302</v>
      </c>
      <c r="I8" s="11">
        <v>326</v>
      </c>
      <c r="J8" s="11">
        <v>348</v>
      </c>
      <c r="K8" s="11">
        <v>329</v>
      </c>
      <c r="L8" s="11">
        <v>535</v>
      </c>
      <c r="M8" s="11"/>
      <c r="N8" s="11">
        <v>815</v>
      </c>
      <c r="O8" s="11">
        <v>1238</v>
      </c>
      <c r="P8" s="11"/>
      <c r="Q8" s="11">
        <v>198</v>
      </c>
      <c r="R8" s="11">
        <v>168</v>
      </c>
      <c r="S8" s="11">
        <v>195</v>
      </c>
      <c r="T8" s="11">
        <v>305</v>
      </c>
      <c r="U8" s="11">
        <v>213</v>
      </c>
      <c r="V8" s="11">
        <v>216</v>
      </c>
      <c r="W8" s="11">
        <v>164</v>
      </c>
      <c r="X8" s="11">
        <v>141</v>
      </c>
      <c r="Y8" s="11">
        <v>99</v>
      </c>
      <c r="Z8" s="11">
        <v>138</v>
      </c>
      <c r="AA8" s="11">
        <v>69</v>
      </c>
      <c r="AB8" s="11">
        <v>45</v>
      </c>
      <c r="AC8" s="11">
        <v>22</v>
      </c>
      <c r="AD8" s="11">
        <v>15</v>
      </c>
      <c r="AE8" s="11">
        <v>27</v>
      </c>
      <c r="AF8" s="11"/>
      <c r="AG8" s="11">
        <v>192</v>
      </c>
      <c r="AH8" s="11">
        <v>330</v>
      </c>
      <c r="AI8" s="11">
        <v>179</v>
      </c>
      <c r="AJ8" s="11">
        <v>173</v>
      </c>
      <c r="AK8" s="11">
        <v>196</v>
      </c>
      <c r="AL8" s="11">
        <v>533</v>
      </c>
      <c r="AM8" s="11"/>
      <c r="AN8" s="11">
        <v>569</v>
      </c>
      <c r="AO8" s="11">
        <v>467</v>
      </c>
      <c r="AP8" s="11">
        <v>751</v>
      </c>
      <c r="AQ8" s="11"/>
      <c r="AR8" s="11">
        <v>162</v>
      </c>
      <c r="AS8" s="11">
        <v>689</v>
      </c>
      <c r="AT8" s="11">
        <v>1078</v>
      </c>
      <c r="AU8" s="11"/>
      <c r="AV8" s="11">
        <v>182</v>
      </c>
      <c r="AW8" s="11">
        <v>976</v>
      </c>
      <c r="AX8" s="11">
        <v>765</v>
      </c>
      <c r="AY8" s="11"/>
      <c r="AZ8" s="11">
        <v>1171</v>
      </c>
      <c r="BA8" s="11">
        <v>882</v>
      </c>
    </row>
    <row r="9" spans="2:53" ht="43.5" x14ac:dyDescent="0.35">
      <c r="B9" s="18" t="s">
        <v>385</v>
      </c>
      <c r="C9" s="17">
        <v>0.221045733133309</v>
      </c>
      <c r="D9" s="17">
        <v>0.21512157168044099</v>
      </c>
      <c r="E9" s="17">
        <v>0.225052079008699</v>
      </c>
      <c r="F9" s="17"/>
      <c r="G9" s="17">
        <v>0.33763682944189699</v>
      </c>
      <c r="H9" s="17">
        <v>0.36153044856605698</v>
      </c>
      <c r="I9" s="17">
        <v>0.21615448298539899</v>
      </c>
      <c r="J9" s="17">
        <v>0.20663454145427201</v>
      </c>
      <c r="K9" s="17">
        <v>0.14729213785357501</v>
      </c>
      <c r="L9" s="17">
        <v>0.15328015515912399</v>
      </c>
      <c r="M9" s="17"/>
      <c r="N9" s="17">
        <v>0.24109642696705</v>
      </c>
      <c r="O9" s="17">
        <v>0.20784596279202799</v>
      </c>
      <c r="P9" s="17"/>
      <c r="Q9" s="17">
        <v>0.26709368165528102</v>
      </c>
      <c r="R9" s="17">
        <v>0.29789733799420598</v>
      </c>
      <c r="S9" s="17">
        <v>0.22357055549802801</v>
      </c>
      <c r="T9" s="17">
        <v>0.25012072054076001</v>
      </c>
      <c r="U9" s="17">
        <v>0.19768863138315801</v>
      </c>
      <c r="V9" s="17">
        <v>0.18856214325842699</v>
      </c>
      <c r="W9" s="17">
        <v>0.17033537381838501</v>
      </c>
      <c r="X9" s="17">
        <v>0.21597550212732999</v>
      </c>
      <c r="Y9" s="17">
        <v>0.207714647809049</v>
      </c>
      <c r="Z9" s="17">
        <v>0.21854885894394999</v>
      </c>
      <c r="AA9" s="17">
        <v>0.126372783007939</v>
      </c>
      <c r="AB9" s="17">
        <v>0.12665258844164501</v>
      </c>
      <c r="AC9" s="17">
        <v>0.39117183885323398</v>
      </c>
      <c r="AD9" s="17">
        <v>0.13303122749957799</v>
      </c>
      <c r="AE9" s="17">
        <v>0.32389809193086899</v>
      </c>
      <c r="AF9" s="17"/>
      <c r="AG9" s="17">
        <v>0.24345314258371101</v>
      </c>
      <c r="AH9" s="17">
        <v>8.9382025253721506E-2</v>
      </c>
      <c r="AI9" s="17">
        <v>0.423279729505674</v>
      </c>
      <c r="AJ9" s="17">
        <v>0.34506243523059998</v>
      </c>
      <c r="AK9" s="17">
        <v>0.114486974372495</v>
      </c>
      <c r="AL9" s="17">
        <v>0.217041531756649</v>
      </c>
      <c r="AM9" s="17"/>
      <c r="AN9" s="17">
        <v>0.36790282595705698</v>
      </c>
      <c r="AO9" s="17">
        <v>0.219905679637102</v>
      </c>
      <c r="AP9" s="17">
        <v>0.14098070247066999</v>
      </c>
      <c r="AQ9" s="17"/>
      <c r="AR9" s="17">
        <v>0.37571538641108099</v>
      </c>
      <c r="AS9" s="17">
        <v>0.23681267064830699</v>
      </c>
      <c r="AT9" s="17">
        <v>0.199910727551114</v>
      </c>
      <c r="AU9" s="17"/>
      <c r="AV9" s="17">
        <v>0.324659899247349</v>
      </c>
      <c r="AW9" s="17">
        <v>0.22893330153625199</v>
      </c>
      <c r="AX9" s="17">
        <v>0.20079508660317899</v>
      </c>
      <c r="AY9" s="17"/>
      <c r="AZ9" s="17">
        <v>0.28031431646208699</v>
      </c>
      <c r="BA9" s="17">
        <v>0.14240393840491</v>
      </c>
    </row>
    <row r="10" spans="2:53" ht="29" x14ac:dyDescent="0.35">
      <c r="B10" s="18" t="s">
        <v>386</v>
      </c>
      <c r="C10" s="17">
        <v>0.58745101282767997</v>
      </c>
      <c r="D10" s="17">
        <v>0.63449377881525804</v>
      </c>
      <c r="E10" s="17">
        <v>0.54550794120233603</v>
      </c>
      <c r="F10" s="17"/>
      <c r="G10" s="17">
        <v>0.51030970798958597</v>
      </c>
      <c r="H10" s="17">
        <v>0.48297696969474802</v>
      </c>
      <c r="I10" s="17">
        <v>0.56273649967278505</v>
      </c>
      <c r="J10" s="17">
        <v>0.59174152354532705</v>
      </c>
      <c r="K10" s="17">
        <v>0.62768996656611797</v>
      </c>
      <c r="L10" s="17">
        <v>0.66447813737335504</v>
      </c>
      <c r="M10" s="17"/>
      <c r="N10" s="17">
        <v>0.58952228486652003</v>
      </c>
      <c r="O10" s="17">
        <v>0.58608745326940603</v>
      </c>
      <c r="P10" s="17"/>
      <c r="Q10" s="17">
        <v>0.50217135953647696</v>
      </c>
      <c r="R10" s="17">
        <v>0.49792386192739102</v>
      </c>
      <c r="S10" s="17">
        <v>0.54261208407063799</v>
      </c>
      <c r="T10" s="17">
        <v>0.56040303578188899</v>
      </c>
      <c r="U10" s="17">
        <v>0.58062958130620601</v>
      </c>
      <c r="V10" s="17">
        <v>0.58979963922483003</v>
      </c>
      <c r="W10" s="17">
        <v>0.67353328683759395</v>
      </c>
      <c r="X10" s="17">
        <v>0.66784382687663502</v>
      </c>
      <c r="Y10" s="17">
        <v>0.68467258260796604</v>
      </c>
      <c r="Z10" s="17">
        <v>0.64307824357258803</v>
      </c>
      <c r="AA10" s="17">
        <v>0.63948518815683897</v>
      </c>
      <c r="AB10" s="17">
        <v>0.68965950556495303</v>
      </c>
      <c r="AC10" s="17">
        <v>0.52093417090962202</v>
      </c>
      <c r="AD10" s="17">
        <v>0.72814917515780198</v>
      </c>
      <c r="AE10" s="17">
        <v>0.55533964013134496</v>
      </c>
      <c r="AF10" s="17"/>
      <c r="AG10" s="17">
        <v>0.64418586286847002</v>
      </c>
      <c r="AH10" s="17">
        <v>0.78354697589727296</v>
      </c>
      <c r="AI10" s="17">
        <v>0.46359266838143898</v>
      </c>
      <c r="AJ10" s="17">
        <v>0.45936327847849401</v>
      </c>
      <c r="AK10" s="17">
        <v>0.74274110822801398</v>
      </c>
      <c r="AL10" s="17">
        <v>0.53480382716917396</v>
      </c>
      <c r="AM10" s="17"/>
      <c r="AN10" s="17">
        <v>0.46034858380256599</v>
      </c>
      <c r="AO10" s="17">
        <v>0.55479538281462704</v>
      </c>
      <c r="AP10" s="17">
        <v>0.74081713832070495</v>
      </c>
      <c r="AQ10" s="17"/>
      <c r="AR10" s="17">
        <v>0.49863782109145399</v>
      </c>
      <c r="AS10" s="17">
        <v>0.61329899389658904</v>
      </c>
      <c r="AT10" s="17">
        <v>0.61756902875396802</v>
      </c>
      <c r="AU10" s="17"/>
      <c r="AV10" s="17">
        <v>0.57091796500148595</v>
      </c>
      <c r="AW10" s="17">
        <v>0.62598868186110102</v>
      </c>
      <c r="AX10" s="17">
        <v>0.59137818142381404</v>
      </c>
      <c r="AY10" s="17"/>
      <c r="AZ10" s="17">
        <v>0.575259244320806</v>
      </c>
      <c r="BA10" s="17">
        <v>0.60362792313064895</v>
      </c>
    </row>
    <row r="11" spans="2:53" x14ac:dyDescent="0.35">
      <c r="B11" s="18" t="s">
        <v>130</v>
      </c>
      <c r="C11" s="19">
        <v>0.191503254039011</v>
      </c>
      <c r="D11" s="19">
        <v>0.150384649504302</v>
      </c>
      <c r="E11" s="19">
        <v>0.22943997978896499</v>
      </c>
      <c r="F11" s="19"/>
      <c r="G11" s="19">
        <v>0.15205346256851701</v>
      </c>
      <c r="H11" s="19">
        <v>0.155492581739195</v>
      </c>
      <c r="I11" s="19">
        <v>0.22110901734181601</v>
      </c>
      <c r="J11" s="19">
        <v>0.20162393500040099</v>
      </c>
      <c r="K11" s="19">
        <v>0.22501789558030699</v>
      </c>
      <c r="L11" s="19">
        <v>0.182241707467521</v>
      </c>
      <c r="M11" s="19"/>
      <c r="N11" s="19">
        <v>0.16938128816643</v>
      </c>
      <c r="O11" s="19">
        <v>0.206066583938566</v>
      </c>
      <c r="P11" s="19"/>
      <c r="Q11" s="19">
        <v>0.23073495880824199</v>
      </c>
      <c r="R11" s="19">
        <v>0.204178800078403</v>
      </c>
      <c r="S11" s="19">
        <v>0.233817360431333</v>
      </c>
      <c r="T11" s="19">
        <v>0.189476243677351</v>
      </c>
      <c r="U11" s="19">
        <v>0.22168178731063601</v>
      </c>
      <c r="V11" s="19">
        <v>0.22163821751674401</v>
      </c>
      <c r="W11" s="19">
        <v>0.15613133934402201</v>
      </c>
      <c r="X11" s="19">
        <v>0.116180670996035</v>
      </c>
      <c r="Y11" s="19">
        <v>0.107612769582985</v>
      </c>
      <c r="Z11" s="19">
        <v>0.13837289748346199</v>
      </c>
      <c r="AA11" s="19">
        <v>0.234142028835222</v>
      </c>
      <c r="AB11" s="19">
        <v>0.18368790599340201</v>
      </c>
      <c r="AC11" s="19">
        <v>8.7893990237144698E-2</v>
      </c>
      <c r="AD11" s="19">
        <v>0.13881959734261901</v>
      </c>
      <c r="AE11" s="19">
        <v>0.12076226793778599</v>
      </c>
      <c r="AF11" s="19"/>
      <c r="AG11" s="19">
        <v>0.112360994547818</v>
      </c>
      <c r="AH11" s="19">
        <v>0.127070998849005</v>
      </c>
      <c r="AI11" s="19">
        <v>0.113127602112886</v>
      </c>
      <c r="AJ11" s="19">
        <v>0.19557428629090601</v>
      </c>
      <c r="AK11" s="19">
        <v>0.14277191739949099</v>
      </c>
      <c r="AL11" s="19">
        <v>0.24815464107417701</v>
      </c>
      <c r="AM11" s="19"/>
      <c r="AN11" s="19">
        <v>0.171748590240377</v>
      </c>
      <c r="AO11" s="19">
        <v>0.22529893754827099</v>
      </c>
      <c r="AP11" s="19">
        <v>0.11820215920862499</v>
      </c>
      <c r="AQ11" s="19"/>
      <c r="AR11" s="19">
        <v>0.12564679249746399</v>
      </c>
      <c r="AS11" s="19">
        <v>0.14988833545510399</v>
      </c>
      <c r="AT11" s="19">
        <v>0.18252024369491701</v>
      </c>
      <c r="AU11" s="19"/>
      <c r="AV11" s="19">
        <v>0.104422135751166</v>
      </c>
      <c r="AW11" s="19">
        <v>0.14507801660264699</v>
      </c>
      <c r="AX11" s="19">
        <v>0.20782673197300799</v>
      </c>
      <c r="AY11" s="19"/>
      <c r="AZ11" s="19">
        <v>0.14442643921710699</v>
      </c>
      <c r="BA11" s="19">
        <v>0.25396813846444</v>
      </c>
    </row>
    <row r="12" spans="2:53" x14ac:dyDescent="0.35">
      <c r="B12" s="16"/>
    </row>
    <row r="13" spans="2:53" x14ac:dyDescent="0.35">
      <c r="B13" t="s">
        <v>87</v>
      </c>
    </row>
    <row r="14" spans="2:53" x14ac:dyDescent="0.35">
      <c r="B14" t="s">
        <v>88</v>
      </c>
    </row>
    <row r="16" spans="2:53" x14ac:dyDescent="0.35">
      <c r="B16" s="8" t="str">
        <f>HYPERLINK("#'Contents'!A1", "Return to Contents")</f>
        <v>Return to Contents</v>
      </c>
    </row>
  </sheetData>
  <mergeCells count="10">
    <mergeCell ref="AN5:AP5"/>
    <mergeCell ref="AR5:AT5"/>
    <mergeCell ref="AV5:AX5"/>
    <mergeCell ref="AZ5:BA5"/>
    <mergeCell ref="D2:AT2"/>
    <mergeCell ref="D5:E5"/>
    <mergeCell ref="G5:L5"/>
    <mergeCell ref="N5:O5"/>
    <mergeCell ref="Q5:AE5"/>
    <mergeCell ref="AG5:AL5"/>
  </mergeCells>
  <pageMargins left="0.7" right="0.7" top="0.75" bottom="0.75" header="0.3" footer="0.3"/>
  <pageSetup paperSize="9" orientation="portrait" horizontalDpi="300" verticalDpi="300"/>
  <drawing r:id="rId1"/>
</worksheet>
</file>

<file path=xl/worksheets/sheet8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5700-000000000000}">
  <dimension ref="B2:BA16"/>
  <sheetViews>
    <sheetView showGridLines="0" workbookViewId="0">
      <pane xSplit="2" topLeftCell="G1" activePane="topRight" state="frozen"/>
      <selection activeCell="B19" sqref="B19"/>
      <selection pane="topRight" activeCell="Z21" sqref="Z21"/>
    </sheetView>
  </sheetViews>
  <sheetFormatPr defaultColWidth="11.54296875" defaultRowHeight="14.5" x14ac:dyDescent="0.35"/>
  <cols>
    <col min="2" max="2" width="25.6328125" customWidth="1"/>
    <col min="3" max="5" width="10.6328125" customWidth="1"/>
    <col min="6" max="6" width="2.1796875" customWidth="1"/>
    <col min="7" max="12" width="10.6328125" customWidth="1"/>
    <col min="13" max="13" width="2.1796875" customWidth="1"/>
    <col min="14" max="15" width="10.6328125" customWidth="1"/>
    <col min="16" max="16" width="2.1796875" customWidth="1"/>
    <col min="17" max="31" width="10.6328125" customWidth="1"/>
    <col min="32" max="32" width="2.1796875" customWidth="1"/>
    <col min="33" max="38" width="10.6328125" customWidth="1"/>
    <col min="39" max="39" width="2.1796875" customWidth="1"/>
    <col min="40" max="42" width="10.6328125" customWidth="1"/>
    <col min="43" max="43" width="2.1796875" customWidth="1"/>
    <col min="44" max="46" width="10.6328125" customWidth="1"/>
    <col min="47" max="47" width="2.1796875" customWidth="1"/>
    <col min="48" max="50" width="10.6328125" customWidth="1"/>
    <col min="51" max="51" width="2.1796875" customWidth="1"/>
    <col min="52" max="53" width="10.6328125" customWidth="1"/>
    <col min="54" max="54" width="2.1796875" customWidth="1"/>
  </cols>
  <sheetData>
    <row r="2" spans="2:53" ht="40" customHeight="1" x14ac:dyDescent="0.35">
      <c r="D2" s="28" t="s">
        <v>389</v>
      </c>
      <c r="E2" s="24"/>
      <c r="F2" s="24"/>
      <c r="G2" s="24"/>
      <c r="H2" s="24"/>
      <c r="I2" s="24"/>
      <c r="J2" s="24"/>
      <c r="K2" s="24"/>
      <c r="L2" s="24"/>
      <c r="M2" s="24"/>
      <c r="N2" s="24"/>
      <c r="O2" s="24"/>
      <c r="P2" s="24"/>
      <c r="Q2" s="24"/>
      <c r="R2" s="24"/>
      <c r="S2" s="24"/>
      <c r="T2" s="24"/>
      <c r="U2" s="24"/>
      <c r="V2" s="24"/>
      <c r="W2" s="24"/>
      <c r="X2" s="24"/>
      <c r="Y2" s="24"/>
      <c r="Z2" s="24"/>
      <c r="AA2" s="24"/>
      <c r="AB2" s="24"/>
      <c r="AC2" s="24"/>
      <c r="AD2" s="24"/>
      <c r="AE2" s="24"/>
      <c r="AF2" s="24"/>
      <c r="AG2" s="24"/>
      <c r="AH2" s="24"/>
      <c r="AI2" s="24"/>
      <c r="AJ2" s="24"/>
      <c r="AK2" s="24"/>
      <c r="AL2" s="24"/>
      <c r="AM2" s="24"/>
      <c r="AN2" s="24"/>
      <c r="AO2" s="24"/>
      <c r="AP2" s="24"/>
      <c r="AQ2" s="24"/>
      <c r="AR2" s="24"/>
      <c r="AS2" s="24"/>
      <c r="AT2" s="24"/>
    </row>
    <row r="5" spans="2:53" ht="30" customHeight="1" x14ac:dyDescent="0.35">
      <c r="B5" s="15"/>
      <c r="C5" s="15"/>
      <c r="D5" s="27" t="s">
        <v>56</v>
      </c>
      <c r="E5" s="27"/>
      <c r="F5" s="15"/>
      <c r="G5" s="27" t="s">
        <v>57</v>
      </c>
      <c r="H5" s="27"/>
      <c r="I5" s="27"/>
      <c r="J5" s="27"/>
      <c r="K5" s="27"/>
      <c r="L5" s="27"/>
      <c r="M5" s="15"/>
      <c r="N5" s="27" t="s">
        <v>58</v>
      </c>
      <c r="O5" s="27"/>
      <c r="P5" s="15"/>
      <c r="Q5" s="27" t="s">
        <v>59</v>
      </c>
      <c r="R5" s="27"/>
      <c r="S5" s="27"/>
      <c r="T5" s="27"/>
      <c r="U5" s="27"/>
      <c r="V5" s="27"/>
      <c r="W5" s="27"/>
      <c r="X5" s="27"/>
      <c r="Y5" s="27"/>
      <c r="Z5" s="27"/>
      <c r="AA5" s="27"/>
      <c r="AB5" s="27"/>
      <c r="AC5" s="27"/>
      <c r="AD5" s="27"/>
      <c r="AE5" s="27"/>
      <c r="AF5" s="15"/>
      <c r="AG5" s="27" t="s">
        <v>60</v>
      </c>
      <c r="AH5" s="27"/>
      <c r="AI5" s="27"/>
      <c r="AJ5" s="27"/>
      <c r="AK5" s="27"/>
      <c r="AL5" s="27"/>
      <c r="AM5" s="15"/>
      <c r="AN5" s="27" t="s">
        <v>61</v>
      </c>
      <c r="AO5" s="27"/>
      <c r="AP5" s="27"/>
      <c r="AQ5" s="15"/>
      <c r="AR5" s="27" t="s">
        <v>62</v>
      </c>
      <c r="AS5" s="27"/>
      <c r="AT5" s="27"/>
      <c r="AU5" s="15"/>
      <c r="AV5" s="27" t="s">
        <v>63</v>
      </c>
      <c r="AW5" s="27"/>
      <c r="AX5" s="27"/>
      <c r="AY5" s="15"/>
      <c r="AZ5" s="27" t="s">
        <v>64</v>
      </c>
      <c r="BA5" s="27"/>
    </row>
    <row r="6" spans="2:53" ht="33" customHeight="1" x14ac:dyDescent="0.35">
      <c r="B6" t="s">
        <v>13</v>
      </c>
      <c r="C6" s="9" t="s">
        <v>14</v>
      </c>
      <c r="D6" s="12" t="s">
        <v>15</v>
      </c>
      <c r="E6" s="12" t="s">
        <v>16</v>
      </c>
      <c r="G6" s="12" t="s">
        <v>19</v>
      </c>
      <c r="H6" s="12" t="s">
        <v>20</v>
      </c>
      <c r="I6" s="12" t="s">
        <v>21</v>
      </c>
      <c r="J6" s="12" t="s">
        <v>22</v>
      </c>
      <c r="K6" s="12" t="s">
        <v>23</v>
      </c>
      <c r="L6" s="12" t="s">
        <v>24</v>
      </c>
      <c r="N6" s="12" t="s">
        <v>25</v>
      </c>
      <c r="O6" s="12" t="s">
        <v>26</v>
      </c>
      <c r="Q6" s="12" t="s">
        <v>27</v>
      </c>
      <c r="R6" s="12" t="s">
        <v>28</v>
      </c>
      <c r="S6" s="12" t="s">
        <v>29</v>
      </c>
      <c r="T6" s="12" t="s">
        <v>30</v>
      </c>
      <c r="U6" s="12" t="s">
        <v>31</v>
      </c>
      <c r="V6" s="12" t="s">
        <v>32</v>
      </c>
      <c r="W6" s="12" t="s">
        <v>33</v>
      </c>
      <c r="X6" s="12" t="s">
        <v>34</v>
      </c>
      <c r="Y6" s="12" t="s">
        <v>35</v>
      </c>
      <c r="Z6" s="12" t="s">
        <v>36</v>
      </c>
      <c r="AA6" s="12" t="s">
        <v>37</v>
      </c>
      <c r="AB6" s="12" t="s">
        <v>38</v>
      </c>
      <c r="AC6" s="12" t="s">
        <v>39</v>
      </c>
      <c r="AD6" s="12" t="s">
        <v>40</v>
      </c>
      <c r="AE6" s="12" t="s">
        <v>41</v>
      </c>
      <c r="AG6" s="12" t="s">
        <v>42</v>
      </c>
      <c r="AH6" s="12" t="s">
        <v>43</v>
      </c>
      <c r="AI6" s="12" t="s">
        <v>44</v>
      </c>
      <c r="AJ6" s="12" t="s">
        <v>45</v>
      </c>
      <c r="AK6" s="12" t="s">
        <v>46</v>
      </c>
      <c r="AL6" s="12" t="s">
        <v>47</v>
      </c>
      <c r="AN6" s="12" t="s">
        <v>48</v>
      </c>
      <c r="AO6" s="12" t="s">
        <v>49</v>
      </c>
      <c r="AP6" s="12" t="s">
        <v>50</v>
      </c>
      <c r="AR6" s="12" t="s">
        <v>51</v>
      </c>
      <c r="AS6" s="12" t="s">
        <v>52</v>
      </c>
      <c r="AT6" s="12" t="s">
        <v>53</v>
      </c>
      <c r="AV6" s="12" t="s">
        <v>51</v>
      </c>
      <c r="AW6" s="12" t="s">
        <v>52</v>
      </c>
      <c r="AX6" s="12" t="s">
        <v>53</v>
      </c>
      <c r="AZ6" s="12" t="s">
        <v>54</v>
      </c>
      <c r="BA6" s="12" t="s">
        <v>55</v>
      </c>
    </row>
    <row r="7" spans="2:53" ht="30" customHeight="1" x14ac:dyDescent="0.35">
      <c r="B7" s="10" t="s">
        <v>17</v>
      </c>
      <c r="C7" s="10">
        <v>2053</v>
      </c>
      <c r="D7" s="10">
        <v>938</v>
      </c>
      <c r="E7" s="10">
        <v>1112</v>
      </c>
      <c r="F7" s="10"/>
      <c r="G7" s="10">
        <v>192</v>
      </c>
      <c r="H7" s="10">
        <v>236</v>
      </c>
      <c r="I7" s="10">
        <v>325</v>
      </c>
      <c r="J7" s="10">
        <v>380</v>
      </c>
      <c r="K7" s="10">
        <v>348</v>
      </c>
      <c r="L7" s="10">
        <v>572</v>
      </c>
      <c r="M7" s="10"/>
      <c r="N7" s="10">
        <v>1161</v>
      </c>
      <c r="O7" s="10">
        <v>892</v>
      </c>
      <c r="P7" s="10"/>
      <c r="Q7" s="10">
        <v>175</v>
      </c>
      <c r="R7" s="10">
        <v>152</v>
      </c>
      <c r="S7" s="10">
        <v>180</v>
      </c>
      <c r="T7" s="10">
        <v>273</v>
      </c>
      <c r="U7" s="10">
        <v>217</v>
      </c>
      <c r="V7" s="10">
        <v>227</v>
      </c>
      <c r="W7" s="10">
        <v>175</v>
      </c>
      <c r="X7" s="10">
        <v>143</v>
      </c>
      <c r="Y7" s="10">
        <v>108</v>
      </c>
      <c r="Z7" s="10">
        <v>153</v>
      </c>
      <c r="AA7" s="10">
        <v>79</v>
      </c>
      <c r="AB7" s="10">
        <v>54</v>
      </c>
      <c r="AC7" s="10">
        <v>25</v>
      </c>
      <c r="AD7" s="10">
        <v>17</v>
      </c>
      <c r="AE7" s="10">
        <v>34</v>
      </c>
      <c r="AF7" s="10"/>
      <c r="AG7" s="10">
        <v>204</v>
      </c>
      <c r="AH7" s="10">
        <v>344</v>
      </c>
      <c r="AI7" s="10">
        <v>158</v>
      </c>
      <c r="AJ7" s="10">
        <v>186</v>
      </c>
      <c r="AK7" s="10">
        <v>197</v>
      </c>
      <c r="AL7" s="10">
        <v>511</v>
      </c>
      <c r="AM7" s="10"/>
      <c r="AN7" s="10">
        <v>571</v>
      </c>
      <c r="AO7" s="10">
        <v>447</v>
      </c>
      <c r="AP7" s="10">
        <v>778</v>
      </c>
      <c r="AQ7" s="10"/>
      <c r="AR7" s="10">
        <v>150</v>
      </c>
      <c r="AS7" s="10">
        <v>698</v>
      </c>
      <c r="AT7" s="10">
        <v>1093</v>
      </c>
      <c r="AU7" s="10"/>
      <c r="AV7" s="10">
        <v>166</v>
      </c>
      <c r="AW7" s="10">
        <v>999</v>
      </c>
      <c r="AX7" s="10">
        <v>770</v>
      </c>
      <c r="AY7" s="10"/>
      <c r="AZ7" s="10">
        <v>1177</v>
      </c>
      <c r="BA7" s="10">
        <v>876</v>
      </c>
    </row>
    <row r="8" spans="2:53" ht="30" customHeight="1" x14ac:dyDescent="0.35">
      <c r="B8" s="11" t="s">
        <v>18</v>
      </c>
      <c r="C8" s="11">
        <v>2053</v>
      </c>
      <c r="D8" s="11">
        <v>974</v>
      </c>
      <c r="E8" s="11">
        <v>1075</v>
      </c>
      <c r="F8" s="11"/>
      <c r="G8" s="11">
        <v>212</v>
      </c>
      <c r="H8" s="11">
        <v>302</v>
      </c>
      <c r="I8" s="11">
        <v>326</v>
      </c>
      <c r="J8" s="11">
        <v>348</v>
      </c>
      <c r="K8" s="11">
        <v>329</v>
      </c>
      <c r="L8" s="11">
        <v>535</v>
      </c>
      <c r="M8" s="11"/>
      <c r="N8" s="11">
        <v>815</v>
      </c>
      <c r="O8" s="11">
        <v>1238</v>
      </c>
      <c r="P8" s="11"/>
      <c r="Q8" s="11">
        <v>198</v>
      </c>
      <c r="R8" s="11">
        <v>168</v>
      </c>
      <c r="S8" s="11">
        <v>195</v>
      </c>
      <c r="T8" s="11">
        <v>305</v>
      </c>
      <c r="U8" s="11">
        <v>213</v>
      </c>
      <c r="V8" s="11">
        <v>216</v>
      </c>
      <c r="W8" s="11">
        <v>164</v>
      </c>
      <c r="X8" s="11">
        <v>141</v>
      </c>
      <c r="Y8" s="11">
        <v>99</v>
      </c>
      <c r="Z8" s="11">
        <v>138</v>
      </c>
      <c r="AA8" s="11">
        <v>69</v>
      </c>
      <c r="AB8" s="11">
        <v>45</v>
      </c>
      <c r="AC8" s="11">
        <v>22</v>
      </c>
      <c r="AD8" s="11">
        <v>15</v>
      </c>
      <c r="AE8" s="11">
        <v>27</v>
      </c>
      <c r="AF8" s="11"/>
      <c r="AG8" s="11">
        <v>192</v>
      </c>
      <c r="AH8" s="11">
        <v>330</v>
      </c>
      <c r="AI8" s="11">
        <v>179</v>
      </c>
      <c r="AJ8" s="11">
        <v>173</v>
      </c>
      <c r="AK8" s="11">
        <v>196</v>
      </c>
      <c r="AL8" s="11">
        <v>533</v>
      </c>
      <c r="AM8" s="11"/>
      <c r="AN8" s="11">
        <v>569</v>
      </c>
      <c r="AO8" s="11">
        <v>467</v>
      </c>
      <c r="AP8" s="11">
        <v>751</v>
      </c>
      <c r="AQ8" s="11"/>
      <c r="AR8" s="11">
        <v>162</v>
      </c>
      <c r="AS8" s="11">
        <v>689</v>
      </c>
      <c r="AT8" s="11">
        <v>1078</v>
      </c>
      <c r="AU8" s="11"/>
      <c r="AV8" s="11">
        <v>182</v>
      </c>
      <c r="AW8" s="11">
        <v>976</v>
      </c>
      <c r="AX8" s="11">
        <v>765</v>
      </c>
      <c r="AY8" s="11"/>
      <c r="AZ8" s="11">
        <v>1171</v>
      </c>
      <c r="BA8" s="11">
        <v>882</v>
      </c>
    </row>
    <row r="9" spans="2:53" ht="43.5" x14ac:dyDescent="0.35">
      <c r="B9" s="18" t="s">
        <v>385</v>
      </c>
      <c r="C9" s="17">
        <v>0.13432806292173199</v>
      </c>
      <c r="D9" s="17">
        <v>0.14626458143425</v>
      </c>
      <c r="E9" s="17">
        <v>0.123994369916888</v>
      </c>
      <c r="F9" s="17"/>
      <c r="G9" s="17">
        <v>0.26067390119844303</v>
      </c>
      <c r="H9" s="17">
        <v>0.237899739667076</v>
      </c>
      <c r="I9" s="17">
        <v>0.124042158381042</v>
      </c>
      <c r="J9" s="17">
        <v>0.11923457122837799</v>
      </c>
      <c r="K9" s="17">
        <v>8.5135934115292897E-2</v>
      </c>
      <c r="L9" s="17">
        <v>7.2144645328457296E-2</v>
      </c>
      <c r="M9" s="17"/>
      <c r="N9" s="17">
        <v>0.13639394917182299</v>
      </c>
      <c r="O9" s="17">
        <v>0.13296804893525799</v>
      </c>
      <c r="P9" s="17"/>
      <c r="Q9" s="17">
        <v>0.182389258718228</v>
      </c>
      <c r="R9" s="17">
        <v>0.17320508825459799</v>
      </c>
      <c r="S9" s="17">
        <v>0.163689130798366</v>
      </c>
      <c r="T9" s="17">
        <v>0.13351120025037</v>
      </c>
      <c r="U9" s="17">
        <v>0.12474976370071</v>
      </c>
      <c r="V9" s="17">
        <v>0.14407175981665299</v>
      </c>
      <c r="W9" s="17">
        <v>7.0188766599875399E-2</v>
      </c>
      <c r="X9" s="17">
        <v>0.12988799576061599</v>
      </c>
      <c r="Y9" s="17">
        <v>7.9202935588692902E-2</v>
      </c>
      <c r="Z9" s="17">
        <v>0.176354786705823</v>
      </c>
      <c r="AA9" s="17">
        <v>6.6225282587657794E-2</v>
      </c>
      <c r="AB9" s="17">
        <v>7.3376802647009007E-2</v>
      </c>
      <c r="AC9" s="17">
        <v>9.5594265977162696E-2</v>
      </c>
      <c r="AD9" s="17">
        <v>0.23339736770615199</v>
      </c>
      <c r="AE9" s="17">
        <v>0.100078887319744</v>
      </c>
      <c r="AF9" s="17"/>
      <c r="AG9" s="17">
        <v>0.14907367806411401</v>
      </c>
      <c r="AH9" s="17">
        <v>7.06470702023827E-2</v>
      </c>
      <c r="AI9" s="17">
        <v>0.24323928410244899</v>
      </c>
      <c r="AJ9" s="17">
        <v>0.14615420674434099</v>
      </c>
      <c r="AK9" s="17">
        <v>0.12581668654129699</v>
      </c>
      <c r="AL9" s="17">
        <v>0.12544651185094699</v>
      </c>
      <c r="AM9" s="17"/>
      <c r="AN9" s="17">
        <v>0.18009011878844899</v>
      </c>
      <c r="AO9" s="17">
        <v>0.14809634182505399</v>
      </c>
      <c r="AP9" s="17">
        <v>0.116845072510432</v>
      </c>
      <c r="AQ9" s="17"/>
      <c r="AR9" s="17">
        <v>0.36920202539128899</v>
      </c>
      <c r="AS9" s="17">
        <v>0.13481036110839001</v>
      </c>
      <c r="AT9" s="17">
        <v>0.10308065879033899</v>
      </c>
      <c r="AU9" s="17"/>
      <c r="AV9" s="17">
        <v>0.25234868429733998</v>
      </c>
      <c r="AW9" s="17">
        <v>0.13161748792189101</v>
      </c>
      <c r="AX9" s="17">
        <v>0.117684565445414</v>
      </c>
      <c r="AY9" s="17"/>
      <c r="AZ9" s="17">
        <v>0.17163376511973299</v>
      </c>
      <c r="BA9" s="17">
        <v>8.48281894697301E-2</v>
      </c>
    </row>
    <row r="10" spans="2:53" ht="29" x14ac:dyDescent="0.35">
      <c r="B10" s="18" t="s">
        <v>388</v>
      </c>
      <c r="C10" s="17">
        <v>0.751521314806881</v>
      </c>
      <c r="D10" s="17">
        <v>0.765116189169323</v>
      </c>
      <c r="E10" s="17">
        <v>0.73831632260640501</v>
      </c>
      <c r="F10" s="17"/>
      <c r="G10" s="17">
        <v>0.60333272790982295</v>
      </c>
      <c r="H10" s="17">
        <v>0.64314781640973195</v>
      </c>
      <c r="I10" s="17">
        <v>0.75489014155690604</v>
      </c>
      <c r="J10" s="17">
        <v>0.74601711325647602</v>
      </c>
      <c r="K10" s="17">
        <v>0.803947882904681</v>
      </c>
      <c r="L10" s="17">
        <v>0.84069628803723195</v>
      </c>
      <c r="M10" s="17"/>
      <c r="N10" s="17">
        <v>0.76843244553337897</v>
      </c>
      <c r="O10" s="17">
        <v>0.74038838127091</v>
      </c>
      <c r="P10" s="17"/>
      <c r="Q10" s="17">
        <v>0.63489371171723097</v>
      </c>
      <c r="R10" s="17">
        <v>0.67491983704768899</v>
      </c>
      <c r="S10" s="17">
        <v>0.67096453899763098</v>
      </c>
      <c r="T10" s="17">
        <v>0.78565327505829097</v>
      </c>
      <c r="U10" s="17">
        <v>0.74848837519971101</v>
      </c>
      <c r="V10" s="17">
        <v>0.75484264459849904</v>
      </c>
      <c r="W10" s="17">
        <v>0.85758526984579697</v>
      </c>
      <c r="X10" s="17">
        <v>0.77784870416506302</v>
      </c>
      <c r="Y10" s="17">
        <v>0.90545817887880298</v>
      </c>
      <c r="Z10" s="17">
        <v>0.724215625982635</v>
      </c>
      <c r="AA10" s="17">
        <v>0.79866002710782502</v>
      </c>
      <c r="AB10" s="17">
        <v>0.85198261537838305</v>
      </c>
      <c r="AC10" s="17">
        <v>0.90440573402283697</v>
      </c>
      <c r="AD10" s="17">
        <v>0.72001903770245501</v>
      </c>
      <c r="AE10" s="17">
        <v>0.80054278623366104</v>
      </c>
      <c r="AF10" s="17"/>
      <c r="AG10" s="17">
        <v>0.803733063214079</v>
      </c>
      <c r="AH10" s="17">
        <v>0.85942401095113796</v>
      </c>
      <c r="AI10" s="17">
        <v>0.69978087958523805</v>
      </c>
      <c r="AJ10" s="17">
        <v>0.77320186323039497</v>
      </c>
      <c r="AK10" s="17">
        <v>0.80126733930393501</v>
      </c>
      <c r="AL10" s="17">
        <v>0.71818999166390496</v>
      </c>
      <c r="AM10" s="17"/>
      <c r="AN10" s="17">
        <v>0.74304123770733799</v>
      </c>
      <c r="AO10" s="17">
        <v>0.71201460453398802</v>
      </c>
      <c r="AP10" s="17">
        <v>0.80850101795511298</v>
      </c>
      <c r="AQ10" s="17"/>
      <c r="AR10" s="17">
        <v>0.57582391406308098</v>
      </c>
      <c r="AS10" s="17">
        <v>0.77709487585622194</v>
      </c>
      <c r="AT10" s="17">
        <v>0.80356049241909799</v>
      </c>
      <c r="AU10" s="17"/>
      <c r="AV10" s="17">
        <v>0.69667617637379098</v>
      </c>
      <c r="AW10" s="17">
        <v>0.78717623066591602</v>
      </c>
      <c r="AX10" s="17">
        <v>0.78042460589416796</v>
      </c>
      <c r="AY10" s="17"/>
      <c r="AZ10" s="17">
        <v>0.748017429706065</v>
      </c>
      <c r="BA10" s="17">
        <v>0.75617052012568897</v>
      </c>
    </row>
    <row r="11" spans="2:53" x14ac:dyDescent="0.35">
      <c r="B11" s="18" t="s">
        <v>130</v>
      </c>
      <c r="C11" s="19">
        <v>0.114150622271386</v>
      </c>
      <c r="D11" s="19">
        <v>8.8619229396426094E-2</v>
      </c>
      <c r="E11" s="19">
        <v>0.13768930747670699</v>
      </c>
      <c r="F11" s="19"/>
      <c r="G11" s="19">
        <v>0.13599337089173399</v>
      </c>
      <c r="H11" s="19">
        <v>0.118952443923193</v>
      </c>
      <c r="I11" s="19">
        <v>0.121067700062053</v>
      </c>
      <c r="J11" s="19">
        <v>0.13474831551514699</v>
      </c>
      <c r="K11" s="19">
        <v>0.11091618298002601</v>
      </c>
      <c r="L11" s="19">
        <v>8.71590666343105E-2</v>
      </c>
      <c r="M11" s="19"/>
      <c r="N11" s="19">
        <v>9.5173605294797806E-2</v>
      </c>
      <c r="O11" s="19">
        <v>0.12664356979383301</v>
      </c>
      <c r="P11" s="19"/>
      <c r="Q11" s="19">
        <v>0.182717029564542</v>
      </c>
      <c r="R11" s="19">
        <v>0.151875074697713</v>
      </c>
      <c r="S11" s="19">
        <v>0.16534633020400299</v>
      </c>
      <c r="T11" s="19">
        <v>8.0835524691338506E-2</v>
      </c>
      <c r="U11" s="19">
        <v>0.12676186109957999</v>
      </c>
      <c r="V11" s="19">
        <v>0.101085595584847</v>
      </c>
      <c r="W11" s="19">
        <v>7.2225963554328004E-2</v>
      </c>
      <c r="X11" s="19">
        <v>9.2263300074321195E-2</v>
      </c>
      <c r="Y11" s="19">
        <v>1.53388855325036E-2</v>
      </c>
      <c r="Z11" s="19">
        <v>9.9429587311541903E-2</v>
      </c>
      <c r="AA11" s="19">
        <v>0.135114690304518</v>
      </c>
      <c r="AB11" s="19">
        <v>7.4640581974608197E-2</v>
      </c>
      <c r="AC11" s="19">
        <v>0</v>
      </c>
      <c r="AD11" s="19">
        <v>4.6583594591393197E-2</v>
      </c>
      <c r="AE11" s="19">
        <v>9.9378326446594306E-2</v>
      </c>
      <c r="AF11" s="19"/>
      <c r="AG11" s="19">
        <v>4.71932587218067E-2</v>
      </c>
      <c r="AH11" s="19">
        <v>6.9928918846478699E-2</v>
      </c>
      <c r="AI11" s="19">
        <v>5.6979836312313001E-2</v>
      </c>
      <c r="AJ11" s="19">
        <v>8.0643930025263294E-2</v>
      </c>
      <c r="AK11" s="19">
        <v>7.2915974154767998E-2</v>
      </c>
      <c r="AL11" s="19">
        <v>0.156363496485147</v>
      </c>
      <c r="AM11" s="19"/>
      <c r="AN11" s="19">
        <v>7.6868643504212894E-2</v>
      </c>
      <c r="AO11" s="19">
        <v>0.13988905364095799</v>
      </c>
      <c r="AP11" s="19">
        <v>7.4653909534454804E-2</v>
      </c>
      <c r="AQ11" s="19"/>
      <c r="AR11" s="19">
        <v>5.4974060545629901E-2</v>
      </c>
      <c r="AS11" s="19">
        <v>8.8094763035388199E-2</v>
      </c>
      <c r="AT11" s="19">
        <v>9.3358848790562804E-2</v>
      </c>
      <c r="AU11" s="19"/>
      <c r="AV11" s="19">
        <v>5.09751393288689E-2</v>
      </c>
      <c r="AW11" s="19">
        <v>8.1206281412193299E-2</v>
      </c>
      <c r="AX11" s="19">
        <v>0.101890828660419</v>
      </c>
      <c r="AY11" s="19"/>
      <c r="AZ11" s="19">
        <v>8.0348805174202106E-2</v>
      </c>
      <c r="BA11" s="19">
        <v>0.159001290404581</v>
      </c>
    </row>
    <row r="12" spans="2:53" x14ac:dyDescent="0.35">
      <c r="B12" s="16"/>
    </row>
    <row r="13" spans="2:53" x14ac:dyDescent="0.35">
      <c r="B13" t="s">
        <v>87</v>
      </c>
    </row>
    <row r="14" spans="2:53" x14ac:dyDescent="0.35">
      <c r="B14" t="s">
        <v>88</v>
      </c>
    </row>
    <row r="16" spans="2:53" x14ac:dyDescent="0.35">
      <c r="B16" s="8" t="str">
        <f>HYPERLINK("#'Contents'!A1", "Return to Contents")</f>
        <v>Return to Contents</v>
      </c>
    </row>
  </sheetData>
  <mergeCells count="10">
    <mergeCell ref="AN5:AP5"/>
    <mergeCell ref="AR5:AT5"/>
    <mergeCell ref="AV5:AX5"/>
    <mergeCell ref="AZ5:BA5"/>
    <mergeCell ref="D2:AT2"/>
    <mergeCell ref="D5:E5"/>
    <mergeCell ref="G5:L5"/>
    <mergeCell ref="N5:O5"/>
    <mergeCell ref="Q5:AE5"/>
    <mergeCell ref="AG5:AL5"/>
  </mergeCells>
  <pageMargins left="0.7" right="0.7" top="0.75" bottom="0.75" header="0.3" footer="0.3"/>
  <pageSetup paperSize="9" orientation="portrait" horizontalDpi="300" verticalDpi="300"/>
  <drawing r:id="rId1"/>
</worksheet>
</file>

<file path=xl/worksheets/sheet8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5800-000000000000}">
  <dimension ref="B2:BA16"/>
  <sheetViews>
    <sheetView showGridLines="0" workbookViewId="0">
      <pane xSplit="2" topLeftCell="C1" activePane="topRight" state="frozen"/>
      <selection activeCell="B19" sqref="B19"/>
      <selection pane="topRight" activeCell="AB12" sqref="AB12"/>
    </sheetView>
  </sheetViews>
  <sheetFormatPr defaultColWidth="11.54296875" defaultRowHeight="14.5" x14ac:dyDescent="0.35"/>
  <cols>
    <col min="2" max="2" width="25.6328125" customWidth="1"/>
    <col min="3" max="5" width="10.6328125" customWidth="1"/>
    <col min="6" max="6" width="2.1796875" customWidth="1"/>
    <col min="7" max="12" width="10.6328125" customWidth="1"/>
    <col min="13" max="13" width="2.1796875" customWidth="1"/>
    <col min="14" max="15" width="10.6328125" customWidth="1"/>
    <col min="16" max="16" width="2.1796875" customWidth="1"/>
    <col min="17" max="31" width="10.6328125" customWidth="1"/>
    <col min="32" max="32" width="2.1796875" customWidth="1"/>
    <col min="33" max="38" width="10.6328125" customWidth="1"/>
    <col min="39" max="39" width="2.1796875" customWidth="1"/>
    <col min="40" max="42" width="10.6328125" customWidth="1"/>
    <col min="43" max="43" width="2.1796875" customWidth="1"/>
    <col min="44" max="46" width="10.6328125" customWidth="1"/>
    <col min="47" max="47" width="2.1796875" customWidth="1"/>
    <col min="48" max="50" width="10.6328125" customWidth="1"/>
    <col min="51" max="51" width="2.1796875" customWidth="1"/>
    <col min="52" max="53" width="10.6328125" customWidth="1"/>
    <col min="54" max="54" width="2.1796875" customWidth="1"/>
  </cols>
  <sheetData>
    <row r="2" spans="2:53" ht="40" customHeight="1" x14ac:dyDescent="0.35">
      <c r="D2" s="28" t="s">
        <v>391</v>
      </c>
      <c r="E2" s="24"/>
      <c r="F2" s="24"/>
      <c r="G2" s="24"/>
      <c r="H2" s="24"/>
      <c r="I2" s="24"/>
      <c r="J2" s="24"/>
      <c r="K2" s="24"/>
      <c r="L2" s="24"/>
      <c r="M2" s="24"/>
      <c r="N2" s="24"/>
      <c r="O2" s="24"/>
      <c r="P2" s="24"/>
      <c r="Q2" s="24"/>
      <c r="R2" s="24"/>
      <c r="S2" s="24"/>
      <c r="T2" s="24"/>
      <c r="U2" s="24"/>
      <c r="V2" s="24"/>
      <c r="W2" s="24"/>
      <c r="X2" s="24"/>
      <c r="Y2" s="24"/>
      <c r="Z2" s="24"/>
      <c r="AA2" s="24"/>
      <c r="AB2" s="24"/>
      <c r="AC2" s="24"/>
      <c r="AD2" s="24"/>
      <c r="AE2" s="24"/>
      <c r="AF2" s="24"/>
      <c r="AG2" s="24"/>
      <c r="AH2" s="24"/>
      <c r="AI2" s="24"/>
      <c r="AJ2" s="24"/>
      <c r="AK2" s="24"/>
      <c r="AL2" s="24"/>
      <c r="AM2" s="24"/>
      <c r="AN2" s="24"/>
      <c r="AO2" s="24"/>
      <c r="AP2" s="24"/>
      <c r="AQ2" s="24"/>
      <c r="AR2" s="24"/>
      <c r="AS2" s="24"/>
      <c r="AT2" s="24"/>
    </row>
    <row r="5" spans="2:53" ht="30" customHeight="1" x14ac:dyDescent="0.35">
      <c r="B5" s="15"/>
      <c r="C5" s="15"/>
      <c r="D5" s="27" t="s">
        <v>56</v>
      </c>
      <c r="E5" s="27"/>
      <c r="F5" s="15"/>
      <c r="G5" s="27" t="s">
        <v>57</v>
      </c>
      <c r="H5" s="27"/>
      <c r="I5" s="27"/>
      <c r="J5" s="27"/>
      <c r="K5" s="27"/>
      <c r="L5" s="27"/>
      <c r="M5" s="15"/>
      <c r="N5" s="27" t="s">
        <v>58</v>
      </c>
      <c r="O5" s="27"/>
      <c r="P5" s="15"/>
      <c r="Q5" s="27" t="s">
        <v>59</v>
      </c>
      <c r="R5" s="27"/>
      <c r="S5" s="27"/>
      <c r="T5" s="27"/>
      <c r="U5" s="27"/>
      <c r="V5" s="27"/>
      <c r="W5" s="27"/>
      <c r="X5" s="27"/>
      <c r="Y5" s="27"/>
      <c r="Z5" s="27"/>
      <c r="AA5" s="27"/>
      <c r="AB5" s="27"/>
      <c r="AC5" s="27"/>
      <c r="AD5" s="27"/>
      <c r="AE5" s="27"/>
      <c r="AF5" s="15"/>
      <c r="AG5" s="27" t="s">
        <v>60</v>
      </c>
      <c r="AH5" s="27"/>
      <c r="AI5" s="27"/>
      <c r="AJ5" s="27"/>
      <c r="AK5" s="27"/>
      <c r="AL5" s="27"/>
      <c r="AM5" s="15"/>
      <c r="AN5" s="27" t="s">
        <v>61</v>
      </c>
      <c r="AO5" s="27"/>
      <c r="AP5" s="27"/>
      <c r="AQ5" s="15"/>
      <c r="AR5" s="27" t="s">
        <v>62</v>
      </c>
      <c r="AS5" s="27"/>
      <c r="AT5" s="27"/>
      <c r="AU5" s="15"/>
      <c r="AV5" s="27" t="s">
        <v>63</v>
      </c>
      <c r="AW5" s="27"/>
      <c r="AX5" s="27"/>
      <c r="AY5" s="15"/>
      <c r="AZ5" s="27" t="s">
        <v>64</v>
      </c>
      <c r="BA5" s="27"/>
    </row>
    <row r="6" spans="2:53" ht="33" customHeight="1" x14ac:dyDescent="0.35">
      <c r="B6" t="s">
        <v>13</v>
      </c>
      <c r="C6" s="9" t="s">
        <v>14</v>
      </c>
      <c r="D6" s="12" t="s">
        <v>15</v>
      </c>
      <c r="E6" s="12" t="s">
        <v>16</v>
      </c>
      <c r="G6" s="12" t="s">
        <v>19</v>
      </c>
      <c r="H6" s="12" t="s">
        <v>20</v>
      </c>
      <c r="I6" s="12" t="s">
        <v>21</v>
      </c>
      <c r="J6" s="12" t="s">
        <v>22</v>
      </c>
      <c r="K6" s="12" t="s">
        <v>23</v>
      </c>
      <c r="L6" s="12" t="s">
        <v>24</v>
      </c>
      <c r="N6" s="12" t="s">
        <v>25</v>
      </c>
      <c r="O6" s="12" t="s">
        <v>26</v>
      </c>
      <c r="Q6" s="12" t="s">
        <v>27</v>
      </c>
      <c r="R6" s="12" t="s">
        <v>28</v>
      </c>
      <c r="S6" s="12" t="s">
        <v>29</v>
      </c>
      <c r="T6" s="12" t="s">
        <v>30</v>
      </c>
      <c r="U6" s="12" t="s">
        <v>31</v>
      </c>
      <c r="V6" s="12" t="s">
        <v>32</v>
      </c>
      <c r="W6" s="12" t="s">
        <v>33</v>
      </c>
      <c r="X6" s="12" t="s">
        <v>34</v>
      </c>
      <c r="Y6" s="12" t="s">
        <v>35</v>
      </c>
      <c r="Z6" s="12" t="s">
        <v>36</v>
      </c>
      <c r="AA6" s="12" t="s">
        <v>37</v>
      </c>
      <c r="AB6" s="12" t="s">
        <v>38</v>
      </c>
      <c r="AC6" s="12" t="s">
        <v>39</v>
      </c>
      <c r="AD6" s="12" t="s">
        <v>40</v>
      </c>
      <c r="AE6" s="12" t="s">
        <v>41</v>
      </c>
      <c r="AG6" s="12" t="s">
        <v>42</v>
      </c>
      <c r="AH6" s="12" t="s">
        <v>43</v>
      </c>
      <c r="AI6" s="12" t="s">
        <v>44</v>
      </c>
      <c r="AJ6" s="12" t="s">
        <v>45</v>
      </c>
      <c r="AK6" s="12" t="s">
        <v>46</v>
      </c>
      <c r="AL6" s="12" t="s">
        <v>47</v>
      </c>
      <c r="AN6" s="12" t="s">
        <v>48</v>
      </c>
      <c r="AO6" s="12" t="s">
        <v>49</v>
      </c>
      <c r="AP6" s="12" t="s">
        <v>50</v>
      </c>
      <c r="AR6" s="12" t="s">
        <v>51</v>
      </c>
      <c r="AS6" s="12" t="s">
        <v>52</v>
      </c>
      <c r="AT6" s="12" t="s">
        <v>53</v>
      </c>
      <c r="AV6" s="12" t="s">
        <v>51</v>
      </c>
      <c r="AW6" s="12" t="s">
        <v>52</v>
      </c>
      <c r="AX6" s="12" t="s">
        <v>53</v>
      </c>
      <c r="AZ6" s="12" t="s">
        <v>54</v>
      </c>
      <c r="BA6" s="12" t="s">
        <v>55</v>
      </c>
    </row>
    <row r="7" spans="2:53" ht="30" customHeight="1" x14ac:dyDescent="0.35">
      <c r="B7" s="10" t="s">
        <v>17</v>
      </c>
      <c r="C7" s="10">
        <v>2053</v>
      </c>
      <c r="D7" s="10">
        <v>938</v>
      </c>
      <c r="E7" s="10">
        <v>1112</v>
      </c>
      <c r="F7" s="10"/>
      <c r="G7" s="10">
        <v>192</v>
      </c>
      <c r="H7" s="10">
        <v>236</v>
      </c>
      <c r="I7" s="10">
        <v>325</v>
      </c>
      <c r="J7" s="10">
        <v>380</v>
      </c>
      <c r="K7" s="10">
        <v>348</v>
      </c>
      <c r="L7" s="10">
        <v>572</v>
      </c>
      <c r="M7" s="10"/>
      <c r="N7" s="10">
        <v>1161</v>
      </c>
      <c r="O7" s="10">
        <v>892</v>
      </c>
      <c r="P7" s="10"/>
      <c r="Q7" s="10">
        <v>175</v>
      </c>
      <c r="R7" s="10">
        <v>152</v>
      </c>
      <c r="S7" s="10">
        <v>180</v>
      </c>
      <c r="T7" s="10">
        <v>273</v>
      </c>
      <c r="U7" s="10">
        <v>217</v>
      </c>
      <c r="V7" s="10">
        <v>227</v>
      </c>
      <c r="W7" s="10">
        <v>175</v>
      </c>
      <c r="X7" s="10">
        <v>143</v>
      </c>
      <c r="Y7" s="10">
        <v>108</v>
      </c>
      <c r="Z7" s="10">
        <v>153</v>
      </c>
      <c r="AA7" s="10">
        <v>79</v>
      </c>
      <c r="AB7" s="10">
        <v>54</v>
      </c>
      <c r="AC7" s="10">
        <v>25</v>
      </c>
      <c r="AD7" s="10">
        <v>17</v>
      </c>
      <c r="AE7" s="10">
        <v>34</v>
      </c>
      <c r="AF7" s="10"/>
      <c r="AG7" s="10">
        <v>204</v>
      </c>
      <c r="AH7" s="10">
        <v>344</v>
      </c>
      <c r="AI7" s="10">
        <v>158</v>
      </c>
      <c r="AJ7" s="10">
        <v>186</v>
      </c>
      <c r="AK7" s="10">
        <v>197</v>
      </c>
      <c r="AL7" s="10">
        <v>511</v>
      </c>
      <c r="AM7" s="10"/>
      <c r="AN7" s="10">
        <v>571</v>
      </c>
      <c r="AO7" s="10">
        <v>447</v>
      </c>
      <c r="AP7" s="10">
        <v>778</v>
      </c>
      <c r="AQ7" s="10"/>
      <c r="AR7" s="10">
        <v>150</v>
      </c>
      <c r="AS7" s="10">
        <v>698</v>
      </c>
      <c r="AT7" s="10">
        <v>1093</v>
      </c>
      <c r="AU7" s="10"/>
      <c r="AV7" s="10">
        <v>166</v>
      </c>
      <c r="AW7" s="10">
        <v>999</v>
      </c>
      <c r="AX7" s="10">
        <v>770</v>
      </c>
      <c r="AY7" s="10"/>
      <c r="AZ7" s="10">
        <v>1177</v>
      </c>
      <c r="BA7" s="10">
        <v>876</v>
      </c>
    </row>
    <row r="8" spans="2:53" ht="30" customHeight="1" x14ac:dyDescent="0.35">
      <c r="B8" s="11" t="s">
        <v>18</v>
      </c>
      <c r="C8" s="11">
        <v>2053</v>
      </c>
      <c r="D8" s="11">
        <v>974</v>
      </c>
      <c r="E8" s="11">
        <v>1075</v>
      </c>
      <c r="F8" s="11"/>
      <c r="G8" s="11">
        <v>212</v>
      </c>
      <c r="H8" s="11">
        <v>302</v>
      </c>
      <c r="I8" s="11">
        <v>326</v>
      </c>
      <c r="J8" s="11">
        <v>348</v>
      </c>
      <c r="K8" s="11">
        <v>329</v>
      </c>
      <c r="L8" s="11">
        <v>535</v>
      </c>
      <c r="M8" s="11"/>
      <c r="N8" s="11">
        <v>815</v>
      </c>
      <c r="O8" s="11">
        <v>1238</v>
      </c>
      <c r="P8" s="11"/>
      <c r="Q8" s="11">
        <v>198</v>
      </c>
      <c r="R8" s="11">
        <v>168</v>
      </c>
      <c r="S8" s="11">
        <v>195</v>
      </c>
      <c r="T8" s="11">
        <v>305</v>
      </c>
      <c r="U8" s="11">
        <v>213</v>
      </c>
      <c r="V8" s="11">
        <v>216</v>
      </c>
      <c r="W8" s="11">
        <v>164</v>
      </c>
      <c r="X8" s="11">
        <v>141</v>
      </c>
      <c r="Y8" s="11">
        <v>99</v>
      </c>
      <c r="Z8" s="11">
        <v>138</v>
      </c>
      <c r="AA8" s="11">
        <v>69</v>
      </c>
      <c r="AB8" s="11">
        <v>45</v>
      </c>
      <c r="AC8" s="11">
        <v>22</v>
      </c>
      <c r="AD8" s="11">
        <v>15</v>
      </c>
      <c r="AE8" s="11">
        <v>27</v>
      </c>
      <c r="AF8" s="11"/>
      <c r="AG8" s="11">
        <v>192</v>
      </c>
      <c r="AH8" s="11">
        <v>330</v>
      </c>
      <c r="AI8" s="11">
        <v>179</v>
      </c>
      <c r="AJ8" s="11">
        <v>173</v>
      </c>
      <c r="AK8" s="11">
        <v>196</v>
      </c>
      <c r="AL8" s="11">
        <v>533</v>
      </c>
      <c r="AM8" s="11"/>
      <c r="AN8" s="11">
        <v>569</v>
      </c>
      <c r="AO8" s="11">
        <v>467</v>
      </c>
      <c r="AP8" s="11">
        <v>751</v>
      </c>
      <c r="AQ8" s="11"/>
      <c r="AR8" s="11">
        <v>162</v>
      </c>
      <c r="AS8" s="11">
        <v>689</v>
      </c>
      <c r="AT8" s="11">
        <v>1078</v>
      </c>
      <c r="AU8" s="11"/>
      <c r="AV8" s="11">
        <v>182</v>
      </c>
      <c r="AW8" s="11">
        <v>976</v>
      </c>
      <c r="AX8" s="11">
        <v>765</v>
      </c>
      <c r="AY8" s="11"/>
      <c r="AZ8" s="11">
        <v>1171</v>
      </c>
      <c r="BA8" s="11">
        <v>882</v>
      </c>
    </row>
    <row r="9" spans="2:53" ht="43.5" x14ac:dyDescent="0.35">
      <c r="B9" s="18" t="s">
        <v>385</v>
      </c>
      <c r="C9" s="17">
        <v>0.179919381395232</v>
      </c>
      <c r="D9" s="17">
        <v>0.175692253334854</v>
      </c>
      <c r="E9" s="17">
        <v>0.184392381211928</v>
      </c>
      <c r="F9" s="17"/>
      <c r="G9" s="17">
        <v>0.26846618005091899</v>
      </c>
      <c r="H9" s="17">
        <v>0.26678752189992</v>
      </c>
      <c r="I9" s="17">
        <v>0.18252167651835599</v>
      </c>
      <c r="J9" s="17">
        <v>0.15489939750315901</v>
      </c>
      <c r="K9" s="17">
        <v>0.109385281796347</v>
      </c>
      <c r="L9" s="17">
        <v>0.15390660731094899</v>
      </c>
      <c r="M9" s="17"/>
      <c r="N9" s="17">
        <v>0.17410045480391501</v>
      </c>
      <c r="O9" s="17">
        <v>0.18375009644554599</v>
      </c>
      <c r="P9" s="17"/>
      <c r="Q9" s="17">
        <v>0.24789999156470999</v>
      </c>
      <c r="R9" s="17">
        <v>0.16477799873562199</v>
      </c>
      <c r="S9" s="17">
        <v>0.233570951678227</v>
      </c>
      <c r="T9" s="17">
        <v>0.13688424240244701</v>
      </c>
      <c r="U9" s="17">
        <v>0.167694907452656</v>
      </c>
      <c r="V9" s="17">
        <v>0.14668760188414801</v>
      </c>
      <c r="W9" s="17">
        <v>0.17751273304505699</v>
      </c>
      <c r="X9" s="17">
        <v>0.182395754105598</v>
      </c>
      <c r="Y9" s="17">
        <v>0.11349877020994301</v>
      </c>
      <c r="Z9" s="17">
        <v>0.261987498503651</v>
      </c>
      <c r="AA9" s="17">
        <v>0.20155036054423001</v>
      </c>
      <c r="AB9" s="17">
        <v>0.1193649180633</v>
      </c>
      <c r="AC9" s="17">
        <v>0.37335636247270498</v>
      </c>
      <c r="AD9" s="17">
        <v>0.23036787414479601</v>
      </c>
      <c r="AE9" s="17">
        <v>0.14041846948463399</v>
      </c>
      <c r="AF9" s="17"/>
      <c r="AG9" s="17">
        <v>0.24746470173683099</v>
      </c>
      <c r="AH9" s="17">
        <v>8.8219692230705901E-2</v>
      </c>
      <c r="AI9" s="17">
        <v>0.27485533280642699</v>
      </c>
      <c r="AJ9" s="17">
        <v>0.27024747988173897</v>
      </c>
      <c r="AK9" s="17">
        <v>0.17727518457720501</v>
      </c>
      <c r="AL9" s="17">
        <v>0.13524044111328101</v>
      </c>
      <c r="AM9" s="17"/>
      <c r="AN9" s="17">
        <v>0.237669214385578</v>
      </c>
      <c r="AO9" s="17">
        <v>0.207023815582178</v>
      </c>
      <c r="AP9" s="17">
        <v>0.15666196123404899</v>
      </c>
      <c r="AQ9" s="17"/>
      <c r="AR9" s="17">
        <v>0.38491407249792697</v>
      </c>
      <c r="AS9" s="17">
        <v>0.19542584274820701</v>
      </c>
      <c r="AT9" s="17">
        <v>0.14958685031834601</v>
      </c>
      <c r="AU9" s="17"/>
      <c r="AV9" s="17">
        <v>0.36088120393440998</v>
      </c>
      <c r="AW9" s="17">
        <v>0.174771703920472</v>
      </c>
      <c r="AX9" s="17">
        <v>0.16258710545598201</v>
      </c>
      <c r="AY9" s="17"/>
      <c r="AZ9" s="17">
        <v>0.217153159909312</v>
      </c>
      <c r="BA9" s="17">
        <v>0.13051494143040401</v>
      </c>
    </row>
    <row r="10" spans="2:53" ht="29" x14ac:dyDescent="0.35">
      <c r="B10" s="18" t="s">
        <v>390</v>
      </c>
      <c r="C10" s="17">
        <v>0.67382244348212295</v>
      </c>
      <c r="D10" s="17">
        <v>0.69999189489662605</v>
      </c>
      <c r="E10" s="17">
        <v>0.64894750728683304</v>
      </c>
      <c r="F10" s="17"/>
      <c r="G10" s="17">
        <v>0.59480301245568601</v>
      </c>
      <c r="H10" s="17">
        <v>0.619916468916904</v>
      </c>
      <c r="I10" s="17">
        <v>0.674279901258658</v>
      </c>
      <c r="J10" s="17">
        <v>0.66120656613166995</v>
      </c>
      <c r="K10" s="17">
        <v>0.73729597204782604</v>
      </c>
      <c r="L10" s="17">
        <v>0.70443325210155106</v>
      </c>
      <c r="M10" s="17"/>
      <c r="N10" s="17">
        <v>0.707440737862845</v>
      </c>
      <c r="O10" s="17">
        <v>0.65169085198854604</v>
      </c>
      <c r="P10" s="17"/>
      <c r="Q10" s="17">
        <v>0.54262623013058198</v>
      </c>
      <c r="R10" s="17">
        <v>0.65890463015598799</v>
      </c>
      <c r="S10" s="17">
        <v>0.58727070297981399</v>
      </c>
      <c r="T10" s="17">
        <v>0.75506027857403202</v>
      </c>
      <c r="U10" s="17">
        <v>0.680321196339565</v>
      </c>
      <c r="V10" s="17">
        <v>0.681157912408629</v>
      </c>
      <c r="W10" s="17">
        <v>0.74493202301543204</v>
      </c>
      <c r="X10" s="17">
        <v>0.69150773508587204</v>
      </c>
      <c r="Y10" s="17">
        <v>0.81586421115936203</v>
      </c>
      <c r="Z10" s="17">
        <v>0.65056323905862001</v>
      </c>
      <c r="AA10" s="17">
        <v>0.55622070875992102</v>
      </c>
      <c r="AB10" s="17">
        <v>0.70719449795135603</v>
      </c>
      <c r="AC10" s="17">
        <v>0.595922028649705</v>
      </c>
      <c r="AD10" s="17">
        <v>0.72304853126381097</v>
      </c>
      <c r="AE10" s="17">
        <v>0.69272648863800701</v>
      </c>
      <c r="AF10" s="17"/>
      <c r="AG10" s="17">
        <v>0.65484995703783699</v>
      </c>
      <c r="AH10" s="17">
        <v>0.817493928485579</v>
      </c>
      <c r="AI10" s="17">
        <v>0.63447870203249801</v>
      </c>
      <c r="AJ10" s="17">
        <v>0.63752872046091102</v>
      </c>
      <c r="AK10" s="17">
        <v>0.69615696455762999</v>
      </c>
      <c r="AL10" s="17">
        <v>0.68615586529771799</v>
      </c>
      <c r="AM10" s="17"/>
      <c r="AN10" s="17">
        <v>0.64570885550136803</v>
      </c>
      <c r="AO10" s="17">
        <v>0.62489917882492896</v>
      </c>
      <c r="AP10" s="17">
        <v>0.74012118574980701</v>
      </c>
      <c r="AQ10" s="17"/>
      <c r="AR10" s="17">
        <v>0.55872678845092405</v>
      </c>
      <c r="AS10" s="17">
        <v>0.67378495268486405</v>
      </c>
      <c r="AT10" s="17">
        <v>0.72429125369909098</v>
      </c>
      <c r="AU10" s="17"/>
      <c r="AV10" s="17">
        <v>0.58807261325167104</v>
      </c>
      <c r="AW10" s="17">
        <v>0.71301907416186305</v>
      </c>
      <c r="AX10" s="17">
        <v>0.69481867964115995</v>
      </c>
      <c r="AY10" s="17"/>
      <c r="AZ10" s="17">
        <v>0.67868155053351897</v>
      </c>
      <c r="BA10" s="17">
        <v>0.66737503276573296</v>
      </c>
    </row>
    <row r="11" spans="2:53" x14ac:dyDescent="0.35">
      <c r="B11" s="18" t="s">
        <v>130</v>
      </c>
      <c r="C11" s="19">
        <v>0.146258175122645</v>
      </c>
      <c r="D11" s="19">
        <v>0.12431585176852</v>
      </c>
      <c r="E11" s="19">
        <v>0.166660111501238</v>
      </c>
      <c r="F11" s="19"/>
      <c r="G11" s="19">
        <v>0.136730807493395</v>
      </c>
      <c r="H11" s="19">
        <v>0.113296009183177</v>
      </c>
      <c r="I11" s="19">
        <v>0.14319842222298501</v>
      </c>
      <c r="J11" s="19">
        <v>0.18389403636516999</v>
      </c>
      <c r="K11" s="19">
        <v>0.153318746155827</v>
      </c>
      <c r="L11" s="19">
        <v>0.14166014058750001</v>
      </c>
      <c r="M11" s="19"/>
      <c r="N11" s="19">
        <v>0.11845880733324</v>
      </c>
      <c r="O11" s="19">
        <v>0.164559051565907</v>
      </c>
      <c r="P11" s="19"/>
      <c r="Q11" s="19">
        <v>0.20947377830470801</v>
      </c>
      <c r="R11" s="19">
        <v>0.17631737110838999</v>
      </c>
      <c r="S11" s="19">
        <v>0.17915834534195901</v>
      </c>
      <c r="T11" s="19">
        <v>0.108055479023521</v>
      </c>
      <c r="U11" s="19">
        <v>0.151983896207779</v>
      </c>
      <c r="V11" s="19">
        <v>0.172154485707223</v>
      </c>
      <c r="W11" s="19">
        <v>7.7555243939510396E-2</v>
      </c>
      <c r="X11" s="19">
        <v>0.12609651080852899</v>
      </c>
      <c r="Y11" s="19">
        <v>7.0637018630695103E-2</v>
      </c>
      <c r="Z11" s="19">
        <v>8.7449262437728201E-2</v>
      </c>
      <c r="AA11" s="19">
        <v>0.242228930695849</v>
      </c>
      <c r="AB11" s="19">
        <v>0.17344058398534401</v>
      </c>
      <c r="AC11" s="19">
        <v>3.07216088775898E-2</v>
      </c>
      <c r="AD11" s="19">
        <v>4.6583594591393197E-2</v>
      </c>
      <c r="AE11" s="19">
        <v>0.166855041877358</v>
      </c>
      <c r="AF11" s="19"/>
      <c r="AG11" s="19">
        <v>9.7685341225331804E-2</v>
      </c>
      <c r="AH11" s="19">
        <v>9.4286379283714597E-2</v>
      </c>
      <c r="AI11" s="19">
        <v>9.0665965161075293E-2</v>
      </c>
      <c r="AJ11" s="19">
        <v>9.2223799657349698E-2</v>
      </c>
      <c r="AK11" s="19">
        <v>0.126567850865166</v>
      </c>
      <c r="AL11" s="19">
        <v>0.17860369358900099</v>
      </c>
      <c r="AM11" s="19"/>
      <c r="AN11" s="19">
        <v>0.116621930113054</v>
      </c>
      <c r="AO11" s="19">
        <v>0.16807700559289401</v>
      </c>
      <c r="AP11" s="19">
        <v>0.103216853016144</v>
      </c>
      <c r="AQ11" s="19"/>
      <c r="AR11" s="19">
        <v>5.6359139051149601E-2</v>
      </c>
      <c r="AS11" s="19">
        <v>0.130789204566928</v>
      </c>
      <c r="AT11" s="19">
        <v>0.12612189598256299</v>
      </c>
      <c r="AU11" s="19"/>
      <c r="AV11" s="19">
        <v>5.1046182813919802E-2</v>
      </c>
      <c r="AW11" s="19">
        <v>0.112209221917666</v>
      </c>
      <c r="AX11" s="19">
        <v>0.14259421490285701</v>
      </c>
      <c r="AY11" s="19"/>
      <c r="AZ11" s="19">
        <v>0.104165289557169</v>
      </c>
      <c r="BA11" s="19">
        <v>0.202110025803863</v>
      </c>
    </row>
    <row r="12" spans="2:53" x14ac:dyDescent="0.35">
      <c r="B12" s="16"/>
    </row>
    <row r="13" spans="2:53" x14ac:dyDescent="0.35">
      <c r="B13" t="s">
        <v>87</v>
      </c>
    </row>
    <row r="14" spans="2:53" x14ac:dyDescent="0.35">
      <c r="B14" t="s">
        <v>88</v>
      </c>
    </row>
    <row r="16" spans="2:53" x14ac:dyDescent="0.35">
      <c r="B16" s="8" t="str">
        <f>HYPERLINK("#'Contents'!A1", "Return to Contents")</f>
        <v>Return to Contents</v>
      </c>
    </row>
  </sheetData>
  <mergeCells count="10">
    <mergeCell ref="AN5:AP5"/>
    <mergeCell ref="AR5:AT5"/>
    <mergeCell ref="AV5:AX5"/>
    <mergeCell ref="AZ5:BA5"/>
    <mergeCell ref="D2:AT2"/>
    <mergeCell ref="D5:E5"/>
    <mergeCell ref="G5:L5"/>
    <mergeCell ref="N5:O5"/>
    <mergeCell ref="Q5:AE5"/>
    <mergeCell ref="AG5:AL5"/>
  </mergeCells>
  <pageMargins left="0.7" right="0.7" top="0.75" bottom="0.75" header="0.3" footer="0.3"/>
  <pageSetup paperSize="9" orientation="portrait" horizontalDpi="300" verticalDpi="300"/>
  <drawing r:id="rId1"/>
</worksheet>
</file>

<file path=xl/worksheets/sheet9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5900-000000000000}">
  <dimension ref="B2:BA16"/>
  <sheetViews>
    <sheetView showGridLines="0" workbookViewId="0">
      <pane xSplit="2" topLeftCell="R1" activePane="topRight" state="frozen"/>
      <selection activeCell="B19" sqref="B19"/>
      <selection pane="topRight" activeCell="Y6" sqref="Y6:AE8"/>
    </sheetView>
  </sheetViews>
  <sheetFormatPr defaultColWidth="11.54296875" defaultRowHeight="14.5" x14ac:dyDescent="0.35"/>
  <cols>
    <col min="2" max="2" width="25.6328125" customWidth="1"/>
    <col min="3" max="5" width="10.6328125" customWidth="1"/>
    <col min="6" max="6" width="2.1796875" customWidth="1"/>
    <col min="7" max="12" width="10.6328125" customWidth="1"/>
    <col min="13" max="13" width="2.1796875" customWidth="1"/>
    <col min="14" max="15" width="10.6328125" customWidth="1"/>
    <col min="16" max="16" width="2.1796875" customWidth="1"/>
    <col min="17" max="31" width="10.6328125" customWidth="1"/>
    <col min="32" max="32" width="2.1796875" customWidth="1"/>
    <col min="33" max="38" width="10.6328125" customWidth="1"/>
    <col min="39" max="39" width="2.1796875" customWidth="1"/>
    <col min="40" max="42" width="10.6328125" customWidth="1"/>
    <col min="43" max="43" width="2.1796875" customWidth="1"/>
    <col min="44" max="46" width="10.6328125" customWidth="1"/>
    <col min="47" max="47" width="2.1796875" customWidth="1"/>
    <col min="48" max="50" width="10.6328125" customWidth="1"/>
    <col min="51" max="51" width="2.1796875" customWidth="1"/>
    <col min="52" max="53" width="10.6328125" customWidth="1"/>
    <col min="54" max="54" width="2.1796875" customWidth="1"/>
  </cols>
  <sheetData>
    <row r="2" spans="2:53" ht="40" customHeight="1" x14ac:dyDescent="0.35">
      <c r="D2" s="28" t="s">
        <v>393</v>
      </c>
      <c r="E2" s="24"/>
      <c r="F2" s="24"/>
      <c r="G2" s="24"/>
      <c r="H2" s="24"/>
      <c r="I2" s="24"/>
      <c r="J2" s="24"/>
      <c r="K2" s="24"/>
      <c r="L2" s="24"/>
      <c r="M2" s="24"/>
      <c r="N2" s="24"/>
      <c r="O2" s="24"/>
      <c r="P2" s="24"/>
      <c r="Q2" s="24"/>
      <c r="R2" s="24"/>
      <c r="S2" s="24"/>
      <c r="T2" s="24"/>
      <c r="U2" s="24"/>
      <c r="V2" s="24"/>
      <c r="W2" s="24"/>
      <c r="X2" s="24"/>
      <c r="Y2" s="24"/>
      <c r="Z2" s="24"/>
      <c r="AA2" s="24"/>
      <c r="AB2" s="24"/>
      <c r="AC2" s="24"/>
      <c r="AD2" s="24"/>
      <c r="AE2" s="24"/>
      <c r="AF2" s="24"/>
      <c r="AG2" s="24"/>
      <c r="AH2" s="24"/>
      <c r="AI2" s="24"/>
      <c r="AJ2" s="24"/>
      <c r="AK2" s="24"/>
      <c r="AL2" s="24"/>
      <c r="AM2" s="24"/>
      <c r="AN2" s="24"/>
      <c r="AO2" s="24"/>
      <c r="AP2" s="24"/>
      <c r="AQ2" s="24"/>
      <c r="AR2" s="24"/>
      <c r="AS2" s="24"/>
      <c r="AT2" s="24"/>
    </row>
    <row r="5" spans="2:53" ht="30" customHeight="1" x14ac:dyDescent="0.35">
      <c r="B5" s="15"/>
      <c r="C5" s="15"/>
      <c r="D5" s="27" t="s">
        <v>56</v>
      </c>
      <c r="E5" s="27"/>
      <c r="F5" s="15"/>
      <c r="G5" s="27" t="s">
        <v>57</v>
      </c>
      <c r="H5" s="27"/>
      <c r="I5" s="27"/>
      <c r="J5" s="27"/>
      <c r="K5" s="27"/>
      <c r="L5" s="27"/>
      <c r="M5" s="15"/>
      <c r="N5" s="27" t="s">
        <v>58</v>
      </c>
      <c r="O5" s="27"/>
      <c r="P5" s="15"/>
      <c r="Q5" s="27" t="s">
        <v>59</v>
      </c>
      <c r="R5" s="27"/>
      <c r="S5" s="27"/>
      <c r="T5" s="27"/>
      <c r="U5" s="27"/>
      <c r="V5" s="27"/>
      <c r="W5" s="27"/>
      <c r="X5" s="27"/>
      <c r="Y5" s="27"/>
      <c r="Z5" s="27"/>
      <c r="AA5" s="27"/>
      <c r="AB5" s="27"/>
      <c r="AC5" s="27"/>
      <c r="AD5" s="27"/>
      <c r="AE5" s="27"/>
      <c r="AF5" s="15"/>
      <c r="AG5" s="27" t="s">
        <v>60</v>
      </c>
      <c r="AH5" s="27"/>
      <c r="AI5" s="27"/>
      <c r="AJ5" s="27"/>
      <c r="AK5" s="27"/>
      <c r="AL5" s="27"/>
      <c r="AM5" s="15"/>
      <c r="AN5" s="27" t="s">
        <v>61</v>
      </c>
      <c r="AO5" s="27"/>
      <c r="AP5" s="27"/>
      <c r="AQ5" s="15"/>
      <c r="AR5" s="27" t="s">
        <v>62</v>
      </c>
      <c r="AS5" s="27"/>
      <c r="AT5" s="27"/>
      <c r="AU5" s="15"/>
      <c r="AV5" s="27" t="s">
        <v>63</v>
      </c>
      <c r="AW5" s="27"/>
      <c r="AX5" s="27"/>
      <c r="AY5" s="15"/>
      <c r="AZ5" s="27" t="s">
        <v>64</v>
      </c>
      <c r="BA5" s="27"/>
    </row>
    <row r="6" spans="2:53" ht="33" customHeight="1" x14ac:dyDescent="0.35">
      <c r="B6" t="s">
        <v>13</v>
      </c>
      <c r="C6" s="9" t="s">
        <v>14</v>
      </c>
      <c r="D6" s="12" t="s">
        <v>15</v>
      </c>
      <c r="E6" s="12" t="s">
        <v>16</v>
      </c>
      <c r="G6" s="12" t="s">
        <v>19</v>
      </c>
      <c r="H6" s="12" t="s">
        <v>20</v>
      </c>
      <c r="I6" s="12" t="s">
        <v>21</v>
      </c>
      <c r="J6" s="12" t="s">
        <v>22</v>
      </c>
      <c r="K6" s="12" t="s">
        <v>23</v>
      </c>
      <c r="L6" s="12" t="s">
        <v>24</v>
      </c>
      <c r="N6" s="12" t="s">
        <v>25</v>
      </c>
      <c r="O6" s="12" t="s">
        <v>26</v>
      </c>
      <c r="Q6" s="12" t="s">
        <v>27</v>
      </c>
      <c r="R6" s="12" t="s">
        <v>28</v>
      </c>
      <c r="S6" s="12" t="s">
        <v>29</v>
      </c>
      <c r="T6" s="12" t="s">
        <v>30</v>
      </c>
      <c r="U6" s="12" t="s">
        <v>31</v>
      </c>
      <c r="V6" s="12" t="s">
        <v>32</v>
      </c>
      <c r="W6" s="12" t="s">
        <v>33</v>
      </c>
      <c r="X6" s="12" t="s">
        <v>34</v>
      </c>
      <c r="Y6" s="12" t="s">
        <v>35</v>
      </c>
      <c r="Z6" s="12" t="s">
        <v>36</v>
      </c>
      <c r="AA6" s="12" t="s">
        <v>37</v>
      </c>
      <c r="AB6" s="12" t="s">
        <v>38</v>
      </c>
      <c r="AC6" s="12" t="s">
        <v>39</v>
      </c>
      <c r="AD6" s="12" t="s">
        <v>40</v>
      </c>
      <c r="AE6" s="12" t="s">
        <v>41</v>
      </c>
      <c r="AG6" s="12" t="s">
        <v>42</v>
      </c>
      <c r="AH6" s="12" t="s">
        <v>43</v>
      </c>
      <c r="AI6" s="12" t="s">
        <v>44</v>
      </c>
      <c r="AJ6" s="12" t="s">
        <v>45</v>
      </c>
      <c r="AK6" s="12" t="s">
        <v>46</v>
      </c>
      <c r="AL6" s="12" t="s">
        <v>47</v>
      </c>
      <c r="AN6" s="12" t="s">
        <v>48</v>
      </c>
      <c r="AO6" s="12" t="s">
        <v>49</v>
      </c>
      <c r="AP6" s="12" t="s">
        <v>50</v>
      </c>
      <c r="AR6" s="12" t="s">
        <v>51</v>
      </c>
      <c r="AS6" s="12" t="s">
        <v>52</v>
      </c>
      <c r="AT6" s="12" t="s">
        <v>53</v>
      </c>
      <c r="AV6" s="12" t="s">
        <v>51</v>
      </c>
      <c r="AW6" s="12" t="s">
        <v>52</v>
      </c>
      <c r="AX6" s="12" t="s">
        <v>53</v>
      </c>
      <c r="AZ6" s="12" t="s">
        <v>54</v>
      </c>
      <c r="BA6" s="12" t="s">
        <v>55</v>
      </c>
    </row>
    <row r="7" spans="2:53" ht="30" customHeight="1" x14ac:dyDescent="0.35">
      <c r="B7" s="10" t="s">
        <v>17</v>
      </c>
      <c r="C7" s="10">
        <v>2053</v>
      </c>
      <c r="D7" s="10">
        <v>938</v>
      </c>
      <c r="E7" s="10">
        <v>1112</v>
      </c>
      <c r="F7" s="10"/>
      <c r="G7" s="10">
        <v>192</v>
      </c>
      <c r="H7" s="10">
        <v>236</v>
      </c>
      <c r="I7" s="10">
        <v>325</v>
      </c>
      <c r="J7" s="10">
        <v>380</v>
      </c>
      <c r="K7" s="10">
        <v>348</v>
      </c>
      <c r="L7" s="10">
        <v>572</v>
      </c>
      <c r="M7" s="10"/>
      <c r="N7" s="10">
        <v>1161</v>
      </c>
      <c r="O7" s="10">
        <v>892</v>
      </c>
      <c r="P7" s="10"/>
      <c r="Q7" s="10">
        <v>175</v>
      </c>
      <c r="R7" s="10">
        <v>152</v>
      </c>
      <c r="S7" s="10">
        <v>180</v>
      </c>
      <c r="T7" s="10">
        <v>273</v>
      </c>
      <c r="U7" s="10">
        <v>217</v>
      </c>
      <c r="V7" s="10">
        <v>227</v>
      </c>
      <c r="W7" s="10">
        <v>175</v>
      </c>
      <c r="X7" s="10">
        <v>143</v>
      </c>
      <c r="Y7" s="10">
        <v>108</v>
      </c>
      <c r="Z7" s="10">
        <v>153</v>
      </c>
      <c r="AA7" s="10">
        <v>79</v>
      </c>
      <c r="AB7" s="10">
        <v>54</v>
      </c>
      <c r="AC7" s="10">
        <v>25</v>
      </c>
      <c r="AD7" s="10">
        <v>17</v>
      </c>
      <c r="AE7" s="10">
        <v>34</v>
      </c>
      <c r="AF7" s="10"/>
      <c r="AG7" s="10">
        <v>204</v>
      </c>
      <c r="AH7" s="10">
        <v>344</v>
      </c>
      <c r="AI7" s="10">
        <v>158</v>
      </c>
      <c r="AJ7" s="10">
        <v>186</v>
      </c>
      <c r="AK7" s="10">
        <v>197</v>
      </c>
      <c r="AL7" s="10">
        <v>511</v>
      </c>
      <c r="AM7" s="10"/>
      <c r="AN7" s="10">
        <v>571</v>
      </c>
      <c r="AO7" s="10">
        <v>447</v>
      </c>
      <c r="AP7" s="10">
        <v>778</v>
      </c>
      <c r="AQ7" s="10"/>
      <c r="AR7" s="10">
        <v>150</v>
      </c>
      <c r="AS7" s="10">
        <v>698</v>
      </c>
      <c r="AT7" s="10">
        <v>1093</v>
      </c>
      <c r="AU7" s="10"/>
      <c r="AV7" s="10">
        <v>166</v>
      </c>
      <c r="AW7" s="10">
        <v>999</v>
      </c>
      <c r="AX7" s="10">
        <v>770</v>
      </c>
      <c r="AY7" s="10"/>
      <c r="AZ7" s="10">
        <v>1177</v>
      </c>
      <c r="BA7" s="10">
        <v>876</v>
      </c>
    </row>
    <row r="8" spans="2:53" ht="30" customHeight="1" x14ac:dyDescent="0.35">
      <c r="B8" s="11" t="s">
        <v>18</v>
      </c>
      <c r="C8" s="11">
        <v>2053</v>
      </c>
      <c r="D8" s="11">
        <v>974</v>
      </c>
      <c r="E8" s="11">
        <v>1075</v>
      </c>
      <c r="F8" s="11"/>
      <c r="G8" s="11">
        <v>212</v>
      </c>
      <c r="H8" s="11">
        <v>302</v>
      </c>
      <c r="I8" s="11">
        <v>326</v>
      </c>
      <c r="J8" s="11">
        <v>348</v>
      </c>
      <c r="K8" s="11">
        <v>329</v>
      </c>
      <c r="L8" s="11">
        <v>535</v>
      </c>
      <c r="M8" s="11"/>
      <c r="N8" s="11">
        <v>815</v>
      </c>
      <c r="O8" s="11">
        <v>1238</v>
      </c>
      <c r="P8" s="11"/>
      <c r="Q8" s="11">
        <v>198</v>
      </c>
      <c r="R8" s="11">
        <v>168</v>
      </c>
      <c r="S8" s="11">
        <v>195</v>
      </c>
      <c r="T8" s="11">
        <v>305</v>
      </c>
      <c r="U8" s="11">
        <v>213</v>
      </c>
      <c r="V8" s="11">
        <v>216</v>
      </c>
      <c r="W8" s="11">
        <v>164</v>
      </c>
      <c r="X8" s="11">
        <v>141</v>
      </c>
      <c r="Y8" s="11">
        <v>99</v>
      </c>
      <c r="Z8" s="11">
        <v>138</v>
      </c>
      <c r="AA8" s="11">
        <v>69</v>
      </c>
      <c r="AB8" s="11">
        <v>45</v>
      </c>
      <c r="AC8" s="11">
        <v>22</v>
      </c>
      <c r="AD8" s="11">
        <v>15</v>
      </c>
      <c r="AE8" s="11">
        <v>27</v>
      </c>
      <c r="AF8" s="11"/>
      <c r="AG8" s="11">
        <v>192</v>
      </c>
      <c r="AH8" s="11">
        <v>330</v>
      </c>
      <c r="AI8" s="11">
        <v>179</v>
      </c>
      <c r="AJ8" s="11">
        <v>173</v>
      </c>
      <c r="AK8" s="11">
        <v>196</v>
      </c>
      <c r="AL8" s="11">
        <v>533</v>
      </c>
      <c r="AM8" s="11"/>
      <c r="AN8" s="11">
        <v>569</v>
      </c>
      <c r="AO8" s="11">
        <v>467</v>
      </c>
      <c r="AP8" s="11">
        <v>751</v>
      </c>
      <c r="AQ8" s="11"/>
      <c r="AR8" s="11">
        <v>162</v>
      </c>
      <c r="AS8" s="11">
        <v>689</v>
      </c>
      <c r="AT8" s="11">
        <v>1078</v>
      </c>
      <c r="AU8" s="11"/>
      <c r="AV8" s="11">
        <v>182</v>
      </c>
      <c r="AW8" s="11">
        <v>976</v>
      </c>
      <c r="AX8" s="11">
        <v>765</v>
      </c>
      <c r="AY8" s="11"/>
      <c r="AZ8" s="11">
        <v>1171</v>
      </c>
      <c r="BA8" s="11">
        <v>882</v>
      </c>
    </row>
    <row r="9" spans="2:53" ht="43.5" x14ac:dyDescent="0.35">
      <c r="B9" s="18" t="s">
        <v>385</v>
      </c>
      <c r="C9" s="17">
        <v>0.161226207503882</v>
      </c>
      <c r="D9" s="17">
        <v>0.15579615600668401</v>
      </c>
      <c r="E9" s="17">
        <v>0.16615975244150999</v>
      </c>
      <c r="F9" s="17"/>
      <c r="G9" s="17">
        <v>0.30557072948279101</v>
      </c>
      <c r="H9" s="17">
        <v>0.24295814923578299</v>
      </c>
      <c r="I9" s="17">
        <v>0.177124534124284</v>
      </c>
      <c r="J9" s="17">
        <v>0.150623697445119</v>
      </c>
      <c r="K9" s="17">
        <v>9.7169914445452907E-2</v>
      </c>
      <c r="L9" s="17">
        <v>9.4541907060581798E-2</v>
      </c>
      <c r="M9" s="17"/>
      <c r="N9" s="17">
        <v>0.18641218725835501</v>
      </c>
      <c r="O9" s="17">
        <v>0.14464577635591899</v>
      </c>
      <c r="P9" s="17"/>
      <c r="Q9" s="17">
        <v>0.249068499217906</v>
      </c>
      <c r="R9" s="17">
        <v>0.16344132450290699</v>
      </c>
      <c r="S9" s="17">
        <v>0.15743248395554099</v>
      </c>
      <c r="T9" s="17">
        <v>0.17383554610784699</v>
      </c>
      <c r="U9" s="17">
        <v>0.124839930582142</v>
      </c>
      <c r="V9" s="17">
        <v>0.161210760231837</v>
      </c>
      <c r="W9" s="17">
        <v>0.12690055049604901</v>
      </c>
      <c r="X9" s="17">
        <v>0.15766139065533</v>
      </c>
      <c r="Y9" s="17">
        <v>0.115678031674066</v>
      </c>
      <c r="Z9" s="17">
        <v>0.22423466609609299</v>
      </c>
      <c r="AA9" s="17">
        <v>0.122716337764939</v>
      </c>
      <c r="AB9" s="17">
        <v>8.7962580187171499E-2</v>
      </c>
      <c r="AC9" s="17">
        <v>0.14506859547342499</v>
      </c>
      <c r="AD9" s="17">
        <v>0.160533692048552</v>
      </c>
      <c r="AE9" s="17">
        <v>0.19890703229332499</v>
      </c>
      <c r="AF9" s="17"/>
      <c r="AG9" s="17">
        <v>0.17805892900798101</v>
      </c>
      <c r="AH9" s="17">
        <v>0.101772400829826</v>
      </c>
      <c r="AI9" s="17">
        <v>0.25455545489736198</v>
      </c>
      <c r="AJ9" s="17">
        <v>0.176125057592453</v>
      </c>
      <c r="AK9" s="17">
        <v>0.14177974310074401</v>
      </c>
      <c r="AL9" s="17">
        <v>0.15004840644113801</v>
      </c>
      <c r="AM9" s="17"/>
      <c r="AN9" s="17">
        <v>0.19962269237562899</v>
      </c>
      <c r="AO9" s="17">
        <v>0.19436476783232501</v>
      </c>
      <c r="AP9" s="17">
        <v>0.13514915029232599</v>
      </c>
      <c r="AQ9" s="17"/>
      <c r="AR9" s="17">
        <v>0.324299600366388</v>
      </c>
      <c r="AS9" s="17">
        <v>0.18015237341106699</v>
      </c>
      <c r="AT9" s="17">
        <v>0.13043097485894301</v>
      </c>
      <c r="AU9" s="17"/>
      <c r="AV9" s="17">
        <v>0.30968023055591598</v>
      </c>
      <c r="AW9" s="17">
        <v>0.156163150497659</v>
      </c>
      <c r="AX9" s="17">
        <v>0.14199210906489701</v>
      </c>
      <c r="AY9" s="17"/>
      <c r="AZ9" s="17">
        <v>0.19338917739720299</v>
      </c>
      <c r="BA9" s="17">
        <v>0.118550079036708</v>
      </c>
    </row>
    <row r="10" spans="2:53" ht="29" x14ac:dyDescent="0.35">
      <c r="B10" s="18" t="s">
        <v>392</v>
      </c>
      <c r="C10" s="17">
        <v>0.71301340566563898</v>
      </c>
      <c r="D10" s="17">
        <v>0.75312862808369196</v>
      </c>
      <c r="E10" s="17">
        <v>0.67620667803978196</v>
      </c>
      <c r="F10" s="17"/>
      <c r="G10" s="17">
        <v>0.552477598009252</v>
      </c>
      <c r="H10" s="17">
        <v>0.64478874624106397</v>
      </c>
      <c r="I10" s="17">
        <v>0.69517099544588301</v>
      </c>
      <c r="J10" s="17">
        <v>0.71386604515118302</v>
      </c>
      <c r="K10" s="17">
        <v>0.76790640432207302</v>
      </c>
      <c r="L10" s="17">
        <v>0.79165748592344598</v>
      </c>
      <c r="M10" s="17"/>
      <c r="N10" s="17">
        <v>0.71588946477951299</v>
      </c>
      <c r="O10" s="17">
        <v>0.71112003877739705</v>
      </c>
      <c r="P10" s="17"/>
      <c r="Q10" s="17">
        <v>0.55540829858587204</v>
      </c>
      <c r="R10" s="17">
        <v>0.66909332944232003</v>
      </c>
      <c r="S10" s="17">
        <v>0.65643674886830605</v>
      </c>
      <c r="T10" s="17">
        <v>0.72044099416257401</v>
      </c>
      <c r="U10" s="17">
        <v>0.74028635517520902</v>
      </c>
      <c r="V10" s="17">
        <v>0.70656533805449495</v>
      </c>
      <c r="W10" s="17">
        <v>0.79205200364351402</v>
      </c>
      <c r="X10" s="17">
        <v>0.75498904189290295</v>
      </c>
      <c r="Y10" s="17">
        <v>0.83799180509368498</v>
      </c>
      <c r="Z10" s="17">
        <v>0.716307232224485</v>
      </c>
      <c r="AA10" s="17">
        <v>0.740203758393565</v>
      </c>
      <c r="AB10" s="17">
        <v>0.81007251840508099</v>
      </c>
      <c r="AC10" s="17">
        <v>0.85493140452657501</v>
      </c>
      <c r="AD10" s="17">
        <v>0.792882713360055</v>
      </c>
      <c r="AE10" s="17">
        <v>0.75585435539602897</v>
      </c>
      <c r="AF10" s="17"/>
      <c r="AG10" s="17">
        <v>0.75448379188241399</v>
      </c>
      <c r="AH10" s="17">
        <v>0.80789140435118001</v>
      </c>
      <c r="AI10" s="17">
        <v>0.67587130687521002</v>
      </c>
      <c r="AJ10" s="17">
        <v>0.74873160630017199</v>
      </c>
      <c r="AK10" s="17">
        <v>0.77388802927845801</v>
      </c>
      <c r="AL10" s="17">
        <v>0.69547700044823801</v>
      </c>
      <c r="AM10" s="17"/>
      <c r="AN10" s="17">
        <v>0.69373785176817204</v>
      </c>
      <c r="AO10" s="17">
        <v>0.68938446485163996</v>
      </c>
      <c r="AP10" s="17">
        <v>0.77402491783375604</v>
      </c>
      <c r="AQ10" s="17"/>
      <c r="AR10" s="17">
        <v>0.61500972000701803</v>
      </c>
      <c r="AS10" s="17">
        <v>0.71823985840536597</v>
      </c>
      <c r="AT10" s="17">
        <v>0.75820209665929195</v>
      </c>
      <c r="AU10" s="17"/>
      <c r="AV10" s="17">
        <v>0.63807548700620598</v>
      </c>
      <c r="AW10" s="17">
        <v>0.75266359901770197</v>
      </c>
      <c r="AX10" s="17">
        <v>0.73329175736239505</v>
      </c>
      <c r="AY10" s="17"/>
      <c r="AZ10" s="17">
        <v>0.71005687263184802</v>
      </c>
      <c r="BA10" s="17">
        <v>0.71693634512010995</v>
      </c>
    </row>
    <row r="11" spans="2:53" x14ac:dyDescent="0.35">
      <c r="B11" s="18" t="s">
        <v>130</v>
      </c>
      <c r="C11" s="19">
        <v>0.12576038683047999</v>
      </c>
      <c r="D11" s="19">
        <v>9.1075215909624002E-2</v>
      </c>
      <c r="E11" s="19">
        <v>0.15763356951870899</v>
      </c>
      <c r="F11" s="19"/>
      <c r="G11" s="19">
        <v>0.14195167250795701</v>
      </c>
      <c r="H11" s="19">
        <v>0.112253104523152</v>
      </c>
      <c r="I11" s="19">
        <v>0.12770447042983299</v>
      </c>
      <c r="J11" s="19">
        <v>0.13551025740369799</v>
      </c>
      <c r="K11" s="19">
        <v>0.134923681232474</v>
      </c>
      <c r="L11" s="19">
        <v>0.113800607015972</v>
      </c>
      <c r="M11" s="19"/>
      <c r="N11" s="19">
        <v>9.7698347962132198E-2</v>
      </c>
      <c r="O11" s="19">
        <v>0.14423418486668399</v>
      </c>
      <c r="P11" s="19"/>
      <c r="Q11" s="19">
        <v>0.19552320219622199</v>
      </c>
      <c r="R11" s="19">
        <v>0.16746534605477301</v>
      </c>
      <c r="S11" s="19">
        <v>0.18613076717615301</v>
      </c>
      <c r="T11" s="19">
        <v>0.105723459729579</v>
      </c>
      <c r="U11" s="19">
        <v>0.13487371424264899</v>
      </c>
      <c r="V11" s="19">
        <v>0.13222390171366699</v>
      </c>
      <c r="W11" s="19">
        <v>8.1047445860437203E-2</v>
      </c>
      <c r="X11" s="19">
        <v>8.7349567451767002E-2</v>
      </c>
      <c r="Y11" s="19">
        <v>4.6330163232248901E-2</v>
      </c>
      <c r="Z11" s="19">
        <v>5.9458101679422601E-2</v>
      </c>
      <c r="AA11" s="19">
        <v>0.13707990384149599</v>
      </c>
      <c r="AB11" s="19">
        <v>0.101964901407747</v>
      </c>
      <c r="AC11" s="19">
        <v>0</v>
      </c>
      <c r="AD11" s="19">
        <v>4.6583594591393197E-2</v>
      </c>
      <c r="AE11" s="19">
        <v>4.5238612310645999E-2</v>
      </c>
      <c r="AF11" s="19"/>
      <c r="AG11" s="19">
        <v>6.7457279109605306E-2</v>
      </c>
      <c r="AH11" s="19">
        <v>9.0336194818993798E-2</v>
      </c>
      <c r="AI11" s="19">
        <v>6.9573238227428003E-2</v>
      </c>
      <c r="AJ11" s="19">
        <v>7.5143336107374906E-2</v>
      </c>
      <c r="AK11" s="19">
        <v>8.4332227620798506E-2</v>
      </c>
      <c r="AL11" s="19">
        <v>0.154474593110625</v>
      </c>
      <c r="AM11" s="19"/>
      <c r="AN11" s="19">
        <v>0.10663945585619999</v>
      </c>
      <c r="AO11" s="19">
        <v>0.11625076731603599</v>
      </c>
      <c r="AP11" s="19">
        <v>9.0825931873917395E-2</v>
      </c>
      <c r="AQ11" s="19"/>
      <c r="AR11" s="19">
        <v>6.0690679626593601E-2</v>
      </c>
      <c r="AS11" s="19">
        <v>0.101607768183566</v>
      </c>
      <c r="AT11" s="19">
        <v>0.11136692848176501</v>
      </c>
      <c r="AU11" s="19"/>
      <c r="AV11" s="19">
        <v>5.2244282437877397E-2</v>
      </c>
      <c r="AW11" s="19">
        <v>9.1173250484639104E-2</v>
      </c>
      <c r="AX11" s="19">
        <v>0.124716133572708</v>
      </c>
      <c r="AY11" s="19"/>
      <c r="AZ11" s="19">
        <v>9.6553949970948003E-2</v>
      </c>
      <c r="BA11" s="19">
        <v>0.16451357584318199</v>
      </c>
    </row>
    <row r="12" spans="2:53" x14ac:dyDescent="0.35">
      <c r="B12" s="16"/>
    </row>
    <row r="13" spans="2:53" x14ac:dyDescent="0.35">
      <c r="B13" t="s">
        <v>87</v>
      </c>
    </row>
    <row r="14" spans="2:53" x14ac:dyDescent="0.35">
      <c r="B14" t="s">
        <v>88</v>
      </c>
    </row>
    <row r="16" spans="2:53" x14ac:dyDescent="0.35">
      <c r="B16" s="8" t="str">
        <f>HYPERLINK("#'Contents'!A1", "Return to Contents")</f>
        <v>Return to Contents</v>
      </c>
    </row>
  </sheetData>
  <mergeCells count="10">
    <mergeCell ref="AN5:AP5"/>
    <mergeCell ref="AR5:AT5"/>
    <mergeCell ref="AV5:AX5"/>
    <mergeCell ref="AZ5:BA5"/>
    <mergeCell ref="D2:AT2"/>
    <mergeCell ref="D5:E5"/>
    <mergeCell ref="G5:L5"/>
    <mergeCell ref="N5:O5"/>
    <mergeCell ref="Q5:AE5"/>
    <mergeCell ref="AG5:AL5"/>
  </mergeCells>
  <pageMargins left="0.7" right="0.7" top="0.75" bottom="0.75" header="0.3" footer="0.3"/>
  <pageSetup paperSize="9" orientation="portrait" horizontalDpi="300" verticalDpi="300"/>
  <drawing r:id="rId1"/>
</worksheet>
</file>

<file path=xl/worksheets/sheet9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5A00-000000000000}">
  <dimension ref="B2:BA16"/>
  <sheetViews>
    <sheetView showGridLines="0" workbookViewId="0">
      <pane xSplit="2" topLeftCell="L1" activePane="topRight" state="frozen"/>
      <selection activeCell="B19" sqref="B19"/>
      <selection pane="topRight" activeCell="AC9" sqref="AC9"/>
    </sheetView>
  </sheetViews>
  <sheetFormatPr defaultColWidth="11.54296875" defaultRowHeight="14.5" x14ac:dyDescent="0.35"/>
  <cols>
    <col min="2" max="2" width="25.6328125" customWidth="1"/>
    <col min="3" max="5" width="10.6328125" customWidth="1"/>
    <col min="6" max="6" width="2.1796875" customWidth="1"/>
    <col min="7" max="12" width="10.6328125" customWidth="1"/>
    <col min="13" max="13" width="2.1796875" customWidth="1"/>
    <col min="14" max="15" width="10.6328125" customWidth="1"/>
    <col min="16" max="16" width="2.1796875" customWidth="1"/>
    <col min="17" max="31" width="10.6328125" customWidth="1"/>
    <col min="32" max="32" width="2.1796875" customWidth="1"/>
    <col min="33" max="38" width="10.6328125" customWidth="1"/>
    <col min="39" max="39" width="2.1796875" customWidth="1"/>
    <col min="40" max="42" width="10.6328125" customWidth="1"/>
    <col min="43" max="43" width="2.1796875" customWidth="1"/>
    <col min="44" max="46" width="10.6328125" customWidth="1"/>
    <col min="47" max="47" width="2.1796875" customWidth="1"/>
    <col min="48" max="50" width="10.6328125" customWidth="1"/>
    <col min="51" max="51" width="2.1796875" customWidth="1"/>
    <col min="52" max="53" width="10.6328125" customWidth="1"/>
    <col min="54" max="54" width="2.1796875" customWidth="1"/>
  </cols>
  <sheetData>
    <row r="2" spans="2:53" ht="40" customHeight="1" x14ac:dyDescent="0.35">
      <c r="D2" s="28" t="s">
        <v>395</v>
      </c>
      <c r="E2" s="24"/>
      <c r="F2" s="24"/>
      <c r="G2" s="24"/>
      <c r="H2" s="24"/>
      <c r="I2" s="24"/>
      <c r="J2" s="24"/>
      <c r="K2" s="24"/>
      <c r="L2" s="24"/>
      <c r="M2" s="24"/>
      <c r="N2" s="24"/>
      <c r="O2" s="24"/>
      <c r="P2" s="24"/>
      <c r="Q2" s="24"/>
      <c r="R2" s="24"/>
      <c r="S2" s="24"/>
      <c r="T2" s="24"/>
      <c r="U2" s="24"/>
      <c r="V2" s="24"/>
      <c r="W2" s="24"/>
      <c r="X2" s="24"/>
      <c r="Y2" s="24"/>
      <c r="Z2" s="24"/>
      <c r="AA2" s="24"/>
      <c r="AB2" s="24"/>
      <c r="AC2" s="24"/>
      <c r="AD2" s="24"/>
      <c r="AE2" s="24"/>
      <c r="AF2" s="24"/>
      <c r="AG2" s="24"/>
      <c r="AH2" s="24"/>
      <c r="AI2" s="24"/>
      <c r="AJ2" s="24"/>
      <c r="AK2" s="24"/>
      <c r="AL2" s="24"/>
      <c r="AM2" s="24"/>
      <c r="AN2" s="24"/>
      <c r="AO2" s="24"/>
      <c r="AP2" s="24"/>
      <c r="AQ2" s="24"/>
      <c r="AR2" s="24"/>
      <c r="AS2" s="24"/>
      <c r="AT2" s="24"/>
    </row>
    <row r="5" spans="2:53" ht="30" customHeight="1" x14ac:dyDescent="0.35">
      <c r="B5" s="15"/>
      <c r="C5" s="15"/>
      <c r="D5" s="27" t="s">
        <v>56</v>
      </c>
      <c r="E5" s="27"/>
      <c r="F5" s="15"/>
      <c r="G5" s="27" t="s">
        <v>57</v>
      </c>
      <c r="H5" s="27"/>
      <c r="I5" s="27"/>
      <c r="J5" s="27"/>
      <c r="K5" s="27"/>
      <c r="L5" s="27"/>
      <c r="M5" s="15"/>
      <c r="N5" s="27" t="s">
        <v>58</v>
      </c>
      <c r="O5" s="27"/>
      <c r="P5" s="15"/>
      <c r="Q5" s="27" t="s">
        <v>59</v>
      </c>
      <c r="R5" s="27"/>
      <c r="S5" s="27"/>
      <c r="T5" s="27"/>
      <c r="U5" s="27"/>
      <c r="V5" s="27"/>
      <c r="W5" s="27"/>
      <c r="X5" s="27"/>
      <c r="Y5" s="27"/>
      <c r="Z5" s="27"/>
      <c r="AA5" s="27"/>
      <c r="AB5" s="27"/>
      <c r="AC5" s="27"/>
      <c r="AD5" s="27"/>
      <c r="AE5" s="27"/>
      <c r="AF5" s="15"/>
      <c r="AG5" s="27" t="s">
        <v>60</v>
      </c>
      <c r="AH5" s="27"/>
      <c r="AI5" s="27"/>
      <c r="AJ5" s="27"/>
      <c r="AK5" s="27"/>
      <c r="AL5" s="27"/>
      <c r="AM5" s="15"/>
      <c r="AN5" s="27" t="s">
        <v>61</v>
      </c>
      <c r="AO5" s="27"/>
      <c r="AP5" s="27"/>
      <c r="AQ5" s="15"/>
      <c r="AR5" s="27" t="s">
        <v>62</v>
      </c>
      <c r="AS5" s="27"/>
      <c r="AT5" s="27"/>
      <c r="AU5" s="15"/>
      <c r="AV5" s="27" t="s">
        <v>63</v>
      </c>
      <c r="AW5" s="27"/>
      <c r="AX5" s="27"/>
      <c r="AY5" s="15"/>
      <c r="AZ5" s="27" t="s">
        <v>64</v>
      </c>
      <c r="BA5" s="27"/>
    </row>
    <row r="6" spans="2:53" ht="33" customHeight="1" x14ac:dyDescent="0.35">
      <c r="B6" t="s">
        <v>13</v>
      </c>
      <c r="C6" s="9" t="s">
        <v>14</v>
      </c>
      <c r="D6" s="12" t="s">
        <v>15</v>
      </c>
      <c r="E6" s="12" t="s">
        <v>16</v>
      </c>
      <c r="G6" s="12" t="s">
        <v>19</v>
      </c>
      <c r="H6" s="12" t="s">
        <v>20</v>
      </c>
      <c r="I6" s="12" t="s">
        <v>21</v>
      </c>
      <c r="J6" s="12" t="s">
        <v>22</v>
      </c>
      <c r="K6" s="12" t="s">
        <v>23</v>
      </c>
      <c r="L6" s="12" t="s">
        <v>24</v>
      </c>
      <c r="N6" s="12" t="s">
        <v>25</v>
      </c>
      <c r="O6" s="12" t="s">
        <v>26</v>
      </c>
      <c r="Q6" s="12" t="s">
        <v>27</v>
      </c>
      <c r="R6" s="12" t="s">
        <v>28</v>
      </c>
      <c r="S6" s="12" t="s">
        <v>29</v>
      </c>
      <c r="T6" s="12" t="s">
        <v>30</v>
      </c>
      <c r="U6" s="12" t="s">
        <v>31</v>
      </c>
      <c r="V6" s="12" t="s">
        <v>32</v>
      </c>
      <c r="W6" s="12" t="s">
        <v>33</v>
      </c>
      <c r="X6" s="12" t="s">
        <v>34</v>
      </c>
      <c r="Y6" s="12" t="s">
        <v>35</v>
      </c>
      <c r="Z6" s="12" t="s">
        <v>36</v>
      </c>
      <c r="AA6" s="12" t="s">
        <v>37</v>
      </c>
      <c r="AB6" s="12" t="s">
        <v>38</v>
      </c>
      <c r="AC6" s="12" t="s">
        <v>39</v>
      </c>
      <c r="AD6" s="12" t="s">
        <v>40</v>
      </c>
      <c r="AE6" s="12" t="s">
        <v>41</v>
      </c>
      <c r="AG6" s="12" t="s">
        <v>42</v>
      </c>
      <c r="AH6" s="12" t="s">
        <v>43</v>
      </c>
      <c r="AI6" s="12" t="s">
        <v>44</v>
      </c>
      <c r="AJ6" s="12" t="s">
        <v>45</v>
      </c>
      <c r="AK6" s="12" t="s">
        <v>46</v>
      </c>
      <c r="AL6" s="12" t="s">
        <v>47</v>
      </c>
      <c r="AN6" s="12" t="s">
        <v>48</v>
      </c>
      <c r="AO6" s="12" t="s">
        <v>49</v>
      </c>
      <c r="AP6" s="12" t="s">
        <v>50</v>
      </c>
      <c r="AR6" s="12" t="s">
        <v>51</v>
      </c>
      <c r="AS6" s="12" t="s">
        <v>52</v>
      </c>
      <c r="AT6" s="12" t="s">
        <v>53</v>
      </c>
      <c r="AV6" s="12" t="s">
        <v>51</v>
      </c>
      <c r="AW6" s="12" t="s">
        <v>52</v>
      </c>
      <c r="AX6" s="12" t="s">
        <v>53</v>
      </c>
      <c r="AZ6" s="12" t="s">
        <v>54</v>
      </c>
      <c r="BA6" s="12" t="s">
        <v>55</v>
      </c>
    </row>
    <row r="7" spans="2:53" ht="30" customHeight="1" x14ac:dyDescent="0.35">
      <c r="B7" s="10" t="s">
        <v>17</v>
      </c>
      <c r="C7" s="10">
        <v>2053</v>
      </c>
      <c r="D7" s="10">
        <v>938</v>
      </c>
      <c r="E7" s="10">
        <v>1112</v>
      </c>
      <c r="F7" s="10"/>
      <c r="G7" s="10">
        <v>192</v>
      </c>
      <c r="H7" s="10">
        <v>236</v>
      </c>
      <c r="I7" s="10">
        <v>325</v>
      </c>
      <c r="J7" s="10">
        <v>380</v>
      </c>
      <c r="K7" s="10">
        <v>348</v>
      </c>
      <c r="L7" s="10">
        <v>572</v>
      </c>
      <c r="M7" s="10"/>
      <c r="N7" s="10">
        <v>1161</v>
      </c>
      <c r="O7" s="10">
        <v>892</v>
      </c>
      <c r="P7" s="10"/>
      <c r="Q7" s="10">
        <v>175</v>
      </c>
      <c r="R7" s="10">
        <v>152</v>
      </c>
      <c r="S7" s="10">
        <v>180</v>
      </c>
      <c r="T7" s="10">
        <v>273</v>
      </c>
      <c r="U7" s="10">
        <v>217</v>
      </c>
      <c r="V7" s="10">
        <v>227</v>
      </c>
      <c r="W7" s="10">
        <v>175</v>
      </c>
      <c r="X7" s="10">
        <v>143</v>
      </c>
      <c r="Y7" s="10">
        <v>108</v>
      </c>
      <c r="Z7" s="10">
        <v>153</v>
      </c>
      <c r="AA7" s="10">
        <v>79</v>
      </c>
      <c r="AB7" s="10">
        <v>54</v>
      </c>
      <c r="AC7" s="10">
        <v>25</v>
      </c>
      <c r="AD7" s="10">
        <v>17</v>
      </c>
      <c r="AE7" s="10">
        <v>34</v>
      </c>
      <c r="AF7" s="10"/>
      <c r="AG7" s="10">
        <v>204</v>
      </c>
      <c r="AH7" s="10">
        <v>344</v>
      </c>
      <c r="AI7" s="10">
        <v>158</v>
      </c>
      <c r="AJ7" s="10">
        <v>186</v>
      </c>
      <c r="AK7" s="10">
        <v>197</v>
      </c>
      <c r="AL7" s="10">
        <v>511</v>
      </c>
      <c r="AM7" s="10"/>
      <c r="AN7" s="10">
        <v>571</v>
      </c>
      <c r="AO7" s="10">
        <v>447</v>
      </c>
      <c r="AP7" s="10">
        <v>778</v>
      </c>
      <c r="AQ7" s="10"/>
      <c r="AR7" s="10">
        <v>150</v>
      </c>
      <c r="AS7" s="10">
        <v>698</v>
      </c>
      <c r="AT7" s="10">
        <v>1093</v>
      </c>
      <c r="AU7" s="10"/>
      <c r="AV7" s="10">
        <v>166</v>
      </c>
      <c r="AW7" s="10">
        <v>999</v>
      </c>
      <c r="AX7" s="10">
        <v>770</v>
      </c>
      <c r="AY7" s="10"/>
      <c r="AZ7" s="10">
        <v>1177</v>
      </c>
      <c r="BA7" s="10">
        <v>876</v>
      </c>
    </row>
    <row r="8" spans="2:53" ht="30" customHeight="1" x14ac:dyDescent="0.35">
      <c r="B8" s="11" t="s">
        <v>18</v>
      </c>
      <c r="C8" s="11">
        <v>2053</v>
      </c>
      <c r="D8" s="11">
        <v>974</v>
      </c>
      <c r="E8" s="11">
        <v>1075</v>
      </c>
      <c r="F8" s="11"/>
      <c r="G8" s="11">
        <v>212</v>
      </c>
      <c r="H8" s="11">
        <v>302</v>
      </c>
      <c r="I8" s="11">
        <v>326</v>
      </c>
      <c r="J8" s="11">
        <v>348</v>
      </c>
      <c r="K8" s="11">
        <v>329</v>
      </c>
      <c r="L8" s="11">
        <v>535</v>
      </c>
      <c r="M8" s="11"/>
      <c r="N8" s="11">
        <v>815</v>
      </c>
      <c r="O8" s="11">
        <v>1238</v>
      </c>
      <c r="P8" s="11"/>
      <c r="Q8" s="11">
        <v>198</v>
      </c>
      <c r="R8" s="11">
        <v>168</v>
      </c>
      <c r="S8" s="11">
        <v>195</v>
      </c>
      <c r="T8" s="11">
        <v>305</v>
      </c>
      <c r="U8" s="11">
        <v>213</v>
      </c>
      <c r="V8" s="11">
        <v>216</v>
      </c>
      <c r="W8" s="11">
        <v>164</v>
      </c>
      <c r="X8" s="11">
        <v>141</v>
      </c>
      <c r="Y8" s="11">
        <v>99</v>
      </c>
      <c r="Z8" s="11">
        <v>138</v>
      </c>
      <c r="AA8" s="11">
        <v>69</v>
      </c>
      <c r="AB8" s="11">
        <v>45</v>
      </c>
      <c r="AC8" s="11">
        <v>22</v>
      </c>
      <c r="AD8" s="11">
        <v>15</v>
      </c>
      <c r="AE8" s="11">
        <v>27</v>
      </c>
      <c r="AF8" s="11"/>
      <c r="AG8" s="11">
        <v>192</v>
      </c>
      <c r="AH8" s="11">
        <v>330</v>
      </c>
      <c r="AI8" s="11">
        <v>179</v>
      </c>
      <c r="AJ8" s="11">
        <v>173</v>
      </c>
      <c r="AK8" s="11">
        <v>196</v>
      </c>
      <c r="AL8" s="11">
        <v>533</v>
      </c>
      <c r="AM8" s="11"/>
      <c r="AN8" s="11">
        <v>569</v>
      </c>
      <c r="AO8" s="11">
        <v>467</v>
      </c>
      <c r="AP8" s="11">
        <v>751</v>
      </c>
      <c r="AQ8" s="11"/>
      <c r="AR8" s="11">
        <v>162</v>
      </c>
      <c r="AS8" s="11">
        <v>689</v>
      </c>
      <c r="AT8" s="11">
        <v>1078</v>
      </c>
      <c r="AU8" s="11"/>
      <c r="AV8" s="11">
        <v>182</v>
      </c>
      <c r="AW8" s="11">
        <v>976</v>
      </c>
      <c r="AX8" s="11">
        <v>765</v>
      </c>
      <c r="AY8" s="11"/>
      <c r="AZ8" s="11">
        <v>1171</v>
      </c>
      <c r="BA8" s="11">
        <v>882</v>
      </c>
    </row>
    <row r="9" spans="2:53" ht="43.5" x14ac:dyDescent="0.35">
      <c r="B9" s="18" t="s">
        <v>385</v>
      </c>
      <c r="C9" s="17">
        <v>0.14419614684736101</v>
      </c>
      <c r="D9" s="17">
        <v>0.16850188878226599</v>
      </c>
      <c r="E9" s="17">
        <v>0.122691685991654</v>
      </c>
      <c r="F9" s="17"/>
      <c r="G9" s="17">
        <v>0.27608698190442499</v>
      </c>
      <c r="H9" s="17">
        <v>0.237092602648801</v>
      </c>
      <c r="I9" s="17">
        <v>0.15700074643895701</v>
      </c>
      <c r="J9" s="17">
        <v>0.12710816807594999</v>
      </c>
      <c r="K9" s="17">
        <v>8.7226173525722095E-2</v>
      </c>
      <c r="L9" s="17">
        <v>7.7884430705331201E-2</v>
      </c>
      <c r="M9" s="17"/>
      <c r="N9" s="17">
        <v>0.16315325171393499</v>
      </c>
      <c r="O9" s="17">
        <v>0.131716307862772</v>
      </c>
      <c r="P9" s="17"/>
      <c r="Q9" s="17">
        <v>0.171082555944294</v>
      </c>
      <c r="R9" s="17">
        <v>0.124425230693276</v>
      </c>
      <c r="S9" s="17">
        <v>8.04190114516566E-2</v>
      </c>
      <c r="T9" s="17">
        <v>0.14848514013380301</v>
      </c>
      <c r="U9" s="17">
        <v>0.110806008347394</v>
      </c>
      <c r="V9" s="17">
        <v>0.17856269504856501</v>
      </c>
      <c r="W9" s="17">
        <v>0.127523738626697</v>
      </c>
      <c r="X9" s="17">
        <v>0.167916967573919</v>
      </c>
      <c r="Y9" s="17">
        <v>0.12750616239283</v>
      </c>
      <c r="Z9" s="17">
        <v>0.23548006048134601</v>
      </c>
      <c r="AA9" s="17">
        <v>0.147321108758033</v>
      </c>
      <c r="AB9" s="17">
        <v>0.18847412319059501</v>
      </c>
      <c r="AC9" s="17">
        <v>0.25407550663641099</v>
      </c>
      <c r="AD9" s="17">
        <v>5.6575940926904399E-2</v>
      </c>
      <c r="AE9" s="17">
        <v>4.5458474925516301E-2</v>
      </c>
      <c r="AF9" s="17"/>
      <c r="AG9" s="17">
        <v>0.18863856468213699</v>
      </c>
      <c r="AH9" s="17">
        <v>6.8007181660685506E-2</v>
      </c>
      <c r="AI9" s="17">
        <v>0.26515885221533803</v>
      </c>
      <c r="AJ9" s="17">
        <v>0.13822911160779799</v>
      </c>
      <c r="AK9" s="17">
        <v>0.13954659843475201</v>
      </c>
      <c r="AL9" s="17">
        <v>0.12355777469416999</v>
      </c>
      <c r="AM9" s="17"/>
      <c r="AN9" s="17">
        <v>0.17344702553959401</v>
      </c>
      <c r="AO9" s="17">
        <v>0.17987770592358701</v>
      </c>
      <c r="AP9" s="17">
        <v>0.12900235486825001</v>
      </c>
      <c r="AQ9" s="17"/>
      <c r="AR9" s="17">
        <v>0.29214066138352701</v>
      </c>
      <c r="AS9" s="17">
        <v>0.162208827053861</v>
      </c>
      <c r="AT9" s="17">
        <v>0.11585871870122701</v>
      </c>
      <c r="AU9" s="17"/>
      <c r="AV9" s="17">
        <v>0.249688402294692</v>
      </c>
      <c r="AW9" s="17">
        <v>0.14993746320665099</v>
      </c>
      <c r="AX9" s="17">
        <v>0.11997083302736</v>
      </c>
      <c r="AY9" s="17"/>
      <c r="AZ9" s="17">
        <v>0.17582243017507901</v>
      </c>
      <c r="BA9" s="17">
        <v>0.102232132494534</v>
      </c>
    </row>
    <row r="10" spans="2:53" ht="29" x14ac:dyDescent="0.35">
      <c r="B10" s="18" t="s">
        <v>394</v>
      </c>
      <c r="C10" s="17">
        <v>0.71212406616959401</v>
      </c>
      <c r="D10" s="17">
        <v>0.70676913320307899</v>
      </c>
      <c r="E10" s="17">
        <v>0.715946011330026</v>
      </c>
      <c r="F10" s="17"/>
      <c r="G10" s="17">
        <v>0.57229140879888996</v>
      </c>
      <c r="H10" s="17">
        <v>0.64225684266076499</v>
      </c>
      <c r="I10" s="17">
        <v>0.71418078925374195</v>
      </c>
      <c r="J10" s="17">
        <v>0.71371882132217002</v>
      </c>
      <c r="K10" s="17">
        <v>0.73291509264791699</v>
      </c>
      <c r="L10" s="17">
        <v>0.79189757724137899</v>
      </c>
      <c r="M10" s="17"/>
      <c r="N10" s="17">
        <v>0.71205732889901097</v>
      </c>
      <c r="O10" s="17">
        <v>0.71216800064149799</v>
      </c>
      <c r="P10" s="17"/>
      <c r="Q10" s="17">
        <v>0.60088244872999197</v>
      </c>
      <c r="R10" s="17">
        <v>0.71206812487209903</v>
      </c>
      <c r="S10" s="17">
        <v>0.71461364648208803</v>
      </c>
      <c r="T10" s="17">
        <v>0.73770070280255995</v>
      </c>
      <c r="U10" s="17">
        <v>0.75361459404106501</v>
      </c>
      <c r="V10" s="17">
        <v>0.683006704230532</v>
      </c>
      <c r="W10" s="17">
        <v>0.76786061361569802</v>
      </c>
      <c r="X10" s="17">
        <v>0.73302944782302404</v>
      </c>
      <c r="Y10" s="17">
        <v>0.796032058962031</v>
      </c>
      <c r="Z10" s="17">
        <v>0.63487215031128996</v>
      </c>
      <c r="AA10" s="17">
        <v>0.70189763359734703</v>
      </c>
      <c r="AB10" s="17">
        <v>0.65361302851969505</v>
      </c>
      <c r="AC10" s="17">
        <v>0.715202884485999</v>
      </c>
      <c r="AD10" s="17">
        <v>0.89684046448170196</v>
      </c>
      <c r="AE10" s="17">
        <v>0.85623310806738395</v>
      </c>
      <c r="AF10" s="17"/>
      <c r="AG10" s="17">
        <v>0.76077888440806896</v>
      </c>
      <c r="AH10" s="17">
        <v>0.80018777738376001</v>
      </c>
      <c r="AI10" s="17">
        <v>0.68413185679352295</v>
      </c>
      <c r="AJ10" s="17">
        <v>0.76091105759353705</v>
      </c>
      <c r="AK10" s="17">
        <v>0.70902300051034295</v>
      </c>
      <c r="AL10" s="17">
        <v>0.69434055691044605</v>
      </c>
      <c r="AM10" s="17"/>
      <c r="AN10" s="17">
        <v>0.726812384474118</v>
      </c>
      <c r="AO10" s="17">
        <v>0.67774428475884396</v>
      </c>
      <c r="AP10" s="17">
        <v>0.75592039067342798</v>
      </c>
      <c r="AQ10" s="17"/>
      <c r="AR10" s="17">
        <v>0.61378050091955705</v>
      </c>
      <c r="AS10" s="17">
        <v>0.74609820311777197</v>
      </c>
      <c r="AT10" s="17">
        <v>0.74347207554848505</v>
      </c>
      <c r="AU10" s="17"/>
      <c r="AV10" s="17">
        <v>0.67643039649713999</v>
      </c>
      <c r="AW10" s="17">
        <v>0.75111409916088401</v>
      </c>
      <c r="AX10" s="17">
        <v>0.73211006996413797</v>
      </c>
      <c r="AY10" s="17"/>
      <c r="AZ10" s="17">
        <v>0.72902275948601902</v>
      </c>
      <c r="BA10" s="17">
        <v>0.689701671431449</v>
      </c>
    </row>
    <row r="11" spans="2:53" x14ac:dyDescent="0.35">
      <c r="B11" s="18" t="s">
        <v>130</v>
      </c>
      <c r="C11" s="19">
        <v>0.14367978698304501</v>
      </c>
      <c r="D11" s="19">
        <v>0.124728978014654</v>
      </c>
      <c r="E11" s="19">
        <v>0.16136230267832</v>
      </c>
      <c r="F11" s="19"/>
      <c r="G11" s="19">
        <v>0.151621609296685</v>
      </c>
      <c r="H11" s="19">
        <v>0.12065055469043399</v>
      </c>
      <c r="I11" s="19">
        <v>0.12881846430730101</v>
      </c>
      <c r="J11" s="19">
        <v>0.15917301060187999</v>
      </c>
      <c r="K11" s="19">
        <v>0.179858733826361</v>
      </c>
      <c r="L11" s="19">
        <v>0.13021799205328899</v>
      </c>
      <c r="M11" s="19"/>
      <c r="N11" s="19">
        <v>0.124789419387054</v>
      </c>
      <c r="O11" s="19">
        <v>0.15611569149573001</v>
      </c>
      <c r="P11" s="19"/>
      <c r="Q11" s="19">
        <v>0.228034995325714</v>
      </c>
      <c r="R11" s="19">
        <v>0.16350664443462501</v>
      </c>
      <c r="S11" s="19">
        <v>0.204967342066255</v>
      </c>
      <c r="T11" s="19">
        <v>0.113814157063636</v>
      </c>
      <c r="U11" s="19">
        <v>0.135579397611541</v>
      </c>
      <c r="V11" s="19">
        <v>0.13843060072090299</v>
      </c>
      <c r="W11" s="19">
        <v>0.104615647757605</v>
      </c>
      <c r="X11" s="19">
        <v>9.9053584603056896E-2</v>
      </c>
      <c r="Y11" s="19">
        <v>7.6461778645139797E-2</v>
      </c>
      <c r="Z11" s="19">
        <v>0.129647789207364</v>
      </c>
      <c r="AA11" s="19">
        <v>0.150781257644619</v>
      </c>
      <c r="AB11" s="19">
        <v>0.15791284828971</v>
      </c>
      <c r="AC11" s="19">
        <v>3.07216088775898E-2</v>
      </c>
      <c r="AD11" s="19">
        <v>4.6583594591393197E-2</v>
      </c>
      <c r="AE11" s="19">
        <v>9.8308417007099497E-2</v>
      </c>
      <c r="AF11" s="19"/>
      <c r="AG11" s="19">
        <v>5.0582550909793203E-2</v>
      </c>
      <c r="AH11" s="19">
        <v>0.13180504095555401</v>
      </c>
      <c r="AI11" s="19">
        <v>5.07092909911393E-2</v>
      </c>
      <c r="AJ11" s="19">
        <v>0.10085983079866399</v>
      </c>
      <c r="AK11" s="19">
        <v>0.15143040105490499</v>
      </c>
      <c r="AL11" s="19">
        <v>0.182101668395384</v>
      </c>
      <c r="AM11" s="19"/>
      <c r="AN11" s="19">
        <v>9.9740589986287903E-2</v>
      </c>
      <c r="AO11" s="19">
        <v>0.142378009317569</v>
      </c>
      <c r="AP11" s="19">
        <v>0.115077254458322</v>
      </c>
      <c r="AQ11" s="19"/>
      <c r="AR11" s="19">
        <v>9.4078837696916495E-2</v>
      </c>
      <c r="AS11" s="19">
        <v>9.1692969828367707E-2</v>
      </c>
      <c r="AT11" s="19">
        <v>0.14066920575028899</v>
      </c>
      <c r="AU11" s="19"/>
      <c r="AV11" s="19">
        <v>7.3881201208167505E-2</v>
      </c>
      <c r="AW11" s="19">
        <v>9.89484376324654E-2</v>
      </c>
      <c r="AX11" s="19">
        <v>0.147919097008502</v>
      </c>
      <c r="AY11" s="19"/>
      <c r="AZ11" s="19">
        <v>9.5154810338902093E-2</v>
      </c>
      <c r="BA11" s="19">
        <v>0.208066196074017</v>
      </c>
    </row>
    <row r="12" spans="2:53" x14ac:dyDescent="0.35">
      <c r="B12" s="16"/>
    </row>
    <row r="13" spans="2:53" x14ac:dyDescent="0.35">
      <c r="B13" t="s">
        <v>87</v>
      </c>
    </row>
    <row r="14" spans="2:53" x14ac:dyDescent="0.35">
      <c r="B14" t="s">
        <v>88</v>
      </c>
    </row>
    <row r="16" spans="2:53" x14ac:dyDescent="0.35">
      <c r="B16" s="8" t="str">
        <f>HYPERLINK("#'Contents'!A1", "Return to Contents")</f>
        <v>Return to Contents</v>
      </c>
    </row>
  </sheetData>
  <mergeCells count="10">
    <mergeCell ref="AN5:AP5"/>
    <mergeCell ref="AR5:AT5"/>
    <mergeCell ref="AV5:AX5"/>
    <mergeCell ref="AZ5:BA5"/>
    <mergeCell ref="D2:AT2"/>
    <mergeCell ref="D5:E5"/>
    <mergeCell ref="G5:L5"/>
    <mergeCell ref="N5:O5"/>
    <mergeCell ref="Q5:AE5"/>
    <mergeCell ref="AG5:AL5"/>
  </mergeCells>
  <pageMargins left="0.7" right="0.7" top="0.75" bottom="0.75" header="0.3" footer="0.3"/>
  <pageSetup paperSize="9" orientation="portrait" horizontalDpi="300" verticalDpi="300"/>
  <drawing r:id="rId1"/>
</worksheet>
</file>

<file path=xl/worksheets/sheet9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5B00-000000000000}">
  <dimension ref="B2:BA16"/>
  <sheetViews>
    <sheetView showGridLines="0" workbookViewId="0">
      <pane xSplit="2" topLeftCell="R1" activePane="topRight" state="frozen"/>
      <selection activeCell="B19" sqref="B19"/>
      <selection pane="topRight" activeCell="Y6" sqref="Y6:AG8"/>
    </sheetView>
  </sheetViews>
  <sheetFormatPr defaultColWidth="11.54296875" defaultRowHeight="14.5" x14ac:dyDescent="0.35"/>
  <cols>
    <col min="2" max="2" width="25.6328125" customWidth="1"/>
    <col min="3" max="5" width="10.6328125" customWidth="1"/>
    <col min="6" max="6" width="2.1796875" customWidth="1"/>
    <col min="7" max="12" width="10.6328125" customWidth="1"/>
    <col min="13" max="13" width="2.1796875" customWidth="1"/>
    <col min="14" max="15" width="10.6328125" customWidth="1"/>
    <col min="16" max="16" width="2.1796875" customWidth="1"/>
    <col min="17" max="31" width="10.6328125" customWidth="1"/>
    <col min="32" max="32" width="2.1796875" customWidth="1"/>
    <col min="33" max="38" width="10.6328125" customWidth="1"/>
    <col min="39" max="39" width="2.1796875" customWidth="1"/>
    <col min="40" max="42" width="10.6328125" customWidth="1"/>
    <col min="43" max="43" width="2.1796875" customWidth="1"/>
    <col min="44" max="46" width="10.6328125" customWidth="1"/>
    <col min="47" max="47" width="2.1796875" customWidth="1"/>
    <col min="48" max="50" width="10.6328125" customWidth="1"/>
    <col min="51" max="51" width="2.1796875" customWidth="1"/>
    <col min="52" max="53" width="10.6328125" customWidth="1"/>
    <col min="54" max="54" width="2.1796875" customWidth="1"/>
  </cols>
  <sheetData>
    <row r="2" spans="2:53" ht="40" customHeight="1" x14ac:dyDescent="0.35">
      <c r="D2" s="28" t="s">
        <v>397</v>
      </c>
      <c r="E2" s="24"/>
      <c r="F2" s="24"/>
      <c r="G2" s="24"/>
      <c r="H2" s="24"/>
      <c r="I2" s="24"/>
      <c r="J2" s="24"/>
      <c r="K2" s="24"/>
      <c r="L2" s="24"/>
      <c r="M2" s="24"/>
      <c r="N2" s="24"/>
      <c r="O2" s="24"/>
      <c r="P2" s="24"/>
      <c r="Q2" s="24"/>
      <c r="R2" s="24"/>
      <c r="S2" s="24"/>
      <c r="T2" s="24"/>
      <c r="U2" s="24"/>
      <c r="V2" s="24"/>
      <c r="W2" s="24"/>
      <c r="X2" s="24"/>
      <c r="Y2" s="24"/>
      <c r="Z2" s="24"/>
      <c r="AA2" s="24"/>
      <c r="AB2" s="24"/>
      <c r="AC2" s="24"/>
      <c r="AD2" s="24"/>
      <c r="AE2" s="24"/>
      <c r="AF2" s="24"/>
      <c r="AG2" s="24"/>
      <c r="AH2" s="24"/>
      <c r="AI2" s="24"/>
      <c r="AJ2" s="24"/>
      <c r="AK2" s="24"/>
      <c r="AL2" s="24"/>
      <c r="AM2" s="24"/>
      <c r="AN2" s="24"/>
      <c r="AO2" s="24"/>
      <c r="AP2" s="24"/>
      <c r="AQ2" s="24"/>
      <c r="AR2" s="24"/>
      <c r="AS2" s="24"/>
      <c r="AT2" s="24"/>
    </row>
    <row r="5" spans="2:53" ht="30" customHeight="1" x14ac:dyDescent="0.35">
      <c r="B5" s="15"/>
      <c r="C5" s="15"/>
      <c r="D5" s="27" t="s">
        <v>56</v>
      </c>
      <c r="E5" s="27"/>
      <c r="F5" s="15"/>
      <c r="G5" s="27" t="s">
        <v>57</v>
      </c>
      <c r="H5" s="27"/>
      <c r="I5" s="27"/>
      <c r="J5" s="27"/>
      <c r="K5" s="27"/>
      <c r="L5" s="27"/>
      <c r="M5" s="15"/>
      <c r="N5" s="27" t="s">
        <v>58</v>
      </c>
      <c r="O5" s="27"/>
      <c r="P5" s="15"/>
      <c r="Q5" s="27" t="s">
        <v>59</v>
      </c>
      <c r="R5" s="27"/>
      <c r="S5" s="27"/>
      <c r="T5" s="27"/>
      <c r="U5" s="27"/>
      <c r="V5" s="27"/>
      <c r="W5" s="27"/>
      <c r="X5" s="27"/>
      <c r="Y5" s="27"/>
      <c r="Z5" s="27"/>
      <c r="AA5" s="27"/>
      <c r="AB5" s="27"/>
      <c r="AC5" s="27"/>
      <c r="AD5" s="27"/>
      <c r="AE5" s="27"/>
      <c r="AF5" s="15"/>
      <c r="AG5" s="27" t="s">
        <v>60</v>
      </c>
      <c r="AH5" s="27"/>
      <c r="AI5" s="27"/>
      <c r="AJ5" s="27"/>
      <c r="AK5" s="27"/>
      <c r="AL5" s="27"/>
      <c r="AM5" s="15"/>
      <c r="AN5" s="27" t="s">
        <v>61</v>
      </c>
      <c r="AO5" s="27"/>
      <c r="AP5" s="27"/>
      <c r="AQ5" s="15"/>
      <c r="AR5" s="27" t="s">
        <v>62</v>
      </c>
      <c r="AS5" s="27"/>
      <c r="AT5" s="27"/>
      <c r="AU5" s="15"/>
      <c r="AV5" s="27" t="s">
        <v>63</v>
      </c>
      <c r="AW5" s="27"/>
      <c r="AX5" s="27"/>
      <c r="AY5" s="15"/>
      <c r="AZ5" s="27" t="s">
        <v>64</v>
      </c>
      <c r="BA5" s="27"/>
    </row>
    <row r="6" spans="2:53" ht="33" customHeight="1" x14ac:dyDescent="0.35">
      <c r="B6" t="s">
        <v>13</v>
      </c>
      <c r="C6" s="9" t="s">
        <v>14</v>
      </c>
      <c r="D6" s="12" t="s">
        <v>15</v>
      </c>
      <c r="E6" s="12" t="s">
        <v>16</v>
      </c>
      <c r="G6" s="12" t="s">
        <v>19</v>
      </c>
      <c r="H6" s="12" t="s">
        <v>20</v>
      </c>
      <c r="I6" s="12" t="s">
        <v>21</v>
      </c>
      <c r="J6" s="12" t="s">
        <v>22</v>
      </c>
      <c r="K6" s="12" t="s">
        <v>23</v>
      </c>
      <c r="L6" s="12" t="s">
        <v>24</v>
      </c>
      <c r="N6" s="12" t="s">
        <v>25</v>
      </c>
      <c r="O6" s="12" t="s">
        <v>26</v>
      </c>
      <c r="Q6" s="12" t="s">
        <v>27</v>
      </c>
      <c r="R6" s="12" t="s">
        <v>28</v>
      </c>
      <c r="S6" s="12" t="s">
        <v>29</v>
      </c>
      <c r="T6" s="12" t="s">
        <v>30</v>
      </c>
      <c r="U6" s="12" t="s">
        <v>31</v>
      </c>
      <c r="V6" s="12" t="s">
        <v>32</v>
      </c>
      <c r="W6" s="12" t="s">
        <v>33</v>
      </c>
      <c r="X6" s="12" t="s">
        <v>34</v>
      </c>
      <c r="Y6" s="12" t="s">
        <v>35</v>
      </c>
      <c r="Z6" s="12" t="s">
        <v>36</v>
      </c>
      <c r="AA6" s="12" t="s">
        <v>37</v>
      </c>
      <c r="AB6" s="12" t="s">
        <v>38</v>
      </c>
      <c r="AC6" s="12" t="s">
        <v>39</v>
      </c>
      <c r="AD6" s="12" t="s">
        <v>40</v>
      </c>
      <c r="AE6" s="12" t="s">
        <v>41</v>
      </c>
      <c r="AG6" s="12" t="s">
        <v>42</v>
      </c>
      <c r="AH6" s="12" t="s">
        <v>43</v>
      </c>
      <c r="AI6" s="12" t="s">
        <v>44</v>
      </c>
      <c r="AJ6" s="12" t="s">
        <v>45</v>
      </c>
      <c r="AK6" s="12" t="s">
        <v>46</v>
      </c>
      <c r="AL6" s="12" t="s">
        <v>47</v>
      </c>
      <c r="AN6" s="12" t="s">
        <v>48</v>
      </c>
      <c r="AO6" s="12" t="s">
        <v>49</v>
      </c>
      <c r="AP6" s="12" t="s">
        <v>50</v>
      </c>
      <c r="AR6" s="12" t="s">
        <v>51</v>
      </c>
      <c r="AS6" s="12" t="s">
        <v>52</v>
      </c>
      <c r="AT6" s="12" t="s">
        <v>53</v>
      </c>
      <c r="AV6" s="12" t="s">
        <v>51</v>
      </c>
      <c r="AW6" s="12" t="s">
        <v>52</v>
      </c>
      <c r="AX6" s="12" t="s">
        <v>53</v>
      </c>
      <c r="AZ6" s="12" t="s">
        <v>54</v>
      </c>
      <c r="BA6" s="12" t="s">
        <v>55</v>
      </c>
    </row>
    <row r="7" spans="2:53" ht="30" customHeight="1" x14ac:dyDescent="0.35">
      <c r="B7" s="10" t="s">
        <v>17</v>
      </c>
      <c r="C7" s="10">
        <v>2053</v>
      </c>
      <c r="D7" s="10">
        <v>938</v>
      </c>
      <c r="E7" s="10">
        <v>1112</v>
      </c>
      <c r="F7" s="10"/>
      <c r="G7" s="10">
        <v>192</v>
      </c>
      <c r="H7" s="10">
        <v>236</v>
      </c>
      <c r="I7" s="10">
        <v>325</v>
      </c>
      <c r="J7" s="10">
        <v>380</v>
      </c>
      <c r="K7" s="10">
        <v>348</v>
      </c>
      <c r="L7" s="10">
        <v>572</v>
      </c>
      <c r="M7" s="10"/>
      <c r="N7" s="10">
        <v>1161</v>
      </c>
      <c r="O7" s="10">
        <v>892</v>
      </c>
      <c r="P7" s="10"/>
      <c r="Q7" s="10">
        <v>175</v>
      </c>
      <c r="R7" s="10">
        <v>152</v>
      </c>
      <c r="S7" s="10">
        <v>180</v>
      </c>
      <c r="T7" s="10">
        <v>273</v>
      </c>
      <c r="U7" s="10">
        <v>217</v>
      </c>
      <c r="V7" s="10">
        <v>227</v>
      </c>
      <c r="W7" s="10">
        <v>175</v>
      </c>
      <c r="X7" s="10">
        <v>143</v>
      </c>
      <c r="Y7" s="10">
        <v>108</v>
      </c>
      <c r="Z7" s="10">
        <v>153</v>
      </c>
      <c r="AA7" s="10">
        <v>79</v>
      </c>
      <c r="AB7" s="10">
        <v>54</v>
      </c>
      <c r="AC7" s="10">
        <v>25</v>
      </c>
      <c r="AD7" s="10">
        <v>17</v>
      </c>
      <c r="AE7" s="10">
        <v>34</v>
      </c>
      <c r="AF7" s="10"/>
      <c r="AG7" s="10">
        <v>204</v>
      </c>
      <c r="AH7" s="10">
        <v>344</v>
      </c>
      <c r="AI7" s="10">
        <v>158</v>
      </c>
      <c r="AJ7" s="10">
        <v>186</v>
      </c>
      <c r="AK7" s="10">
        <v>197</v>
      </c>
      <c r="AL7" s="10">
        <v>511</v>
      </c>
      <c r="AM7" s="10"/>
      <c r="AN7" s="10">
        <v>571</v>
      </c>
      <c r="AO7" s="10">
        <v>447</v>
      </c>
      <c r="AP7" s="10">
        <v>778</v>
      </c>
      <c r="AQ7" s="10"/>
      <c r="AR7" s="10">
        <v>150</v>
      </c>
      <c r="AS7" s="10">
        <v>698</v>
      </c>
      <c r="AT7" s="10">
        <v>1093</v>
      </c>
      <c r="AU7" s="10"/>
      <c r="AV7" s="10">
        <v>166</v>
      </c>
      <c r="AW7" s="10">
        <v>999</v>
      </c>
      <c r="AX7" s="10">
        <v>770</v>
      </c>
      <c r="AY7" s="10"/>
      <c r="AZ7" s="10">
        <v>1177</v>
      </c>
      <c r="BA7" s="10">
        <v>876</v>
      </c>
    </row>
    <row r="8" spans="2:53" ht="30" customHeight="1" x14ac:dyDescent="0.35">
      <c r="B8" s="11" t="s">
        <v>18</v>
      </c>
      <c r="C8" s="11">
        <v>2053</v>
      </c>
      <c r="D8" s="11">
        <v>974</v>
      </c>
      <c r="E8" s="11">
        <v>1075</v>
      </c>
      <c r="F8" s="11"/>
      <c r="G8" s="11">
        <v>212</v>
      </c>
      <c r="H8" s="11">
        <v>302</v>
      </c>
      <c r="I8" s="11">
        <v>326</v>
      </c>
      <c r="J8" s="11">
        <v>348</v>
      </c>
      <c r="K8" s="11">
        <v>329</v>
      </c>
      <c r="L8" s="11">
        <v>535</v>
      </c>
      <c r="M8" s="11"/>
      <c r="N8" s="11">
        <v>815</v>
      </c>
      <c r="O8" s="11">
        <v>1238</v>
      </c>
      <c r="P8" s="11"/>
      <c r="Q8" s="11">
        <v>198</v>
      </c>
      <c r="R8" s="11">
        <v>168</v>
      </c>
      <c r="S8" s="11">
        <v>195</v>
      </c>
      <c r="T8" s="11">
        <v>305</v>
      </c>
      <c r="U8" s="11">
        <v>213</v>
      </c>
      <c r="V8" s="11">
        <v>216</v>
      </c>
      <c r="W8" s="11">
        <v>164</v>
      </c>
      <c r="X8" s="11">
        <v>141</v>
      </c>
      <c r="Y8" s="11">
        <v>99</v>
      </c>
      <c r="Z8" s="11">
        <v>138</v>
      </c>
      <c r="AA8" s="11">
        <v>69</v>
      </c>
      <c r="AB8" s="11">
        <v>45</v>
      </c>
      <c r="AC8" s="11">
        <v>22</v>
      </c>
      <c r="AD8" s="11">
        <v>15</v>
      </c>
      <c r="AE8" s="11">
        <v>27</v>
      </c>
      <c r="AF8" s="11"/>
      <c r="AG8" s="11">
        <v>192</v>
      </c>
      <c r="AH8" s="11">
        <v>330</v>
      </c>
      <c r="AI8" s="11">
        <v>179</v>
      </c>
      <c r="AJ8" s="11">
        <v>173</v>
      </c>
      <c r="AK8" s="11">
        <v>196</v>
      </c>
      <c r="AL8" s="11">
        <v>533</v>
      </c>
      <c r="AM8" s="11"/>
      <c r="AN8" s="11">
        <v>569</v>
      </c>
      <c r="AO8" s="11">
        <v>467</v>
      </c>
      <c r="AP8" s="11">
        <v>751</v>
      </c>
      <c r="AQ8" s="11"/>
      <c r="AR8" s="11">
        <v>162</v>
      </c>
      <c r="AS8" s="11">
        <v>689</v>
      </c>
      <c r="AT8" s="11">
        <v>1078</v>
      </c>
      <c r="AU8" s="11"/>
      <c r="AV8" s="11">
        <v>182</v>
      </c>
      <c r="AW8" s="11">
        <v>976</v>
      </c>
      <c r="AX8" s="11">
        <v>765</v>
      </c>
      <c r="AY8" s="11"/>
      <c r="AZ8" s="11">
        <v>1171</v>
      </c>
      <c r="BA8" s="11">
        <v>882</v>
      </c>
    </row>
    <row r="9" spans="2:53" ht="43.5" x14ac:dyDescent="0.35">
      <c r="B9" s="18" t="s">
        <v>385</v>
      </c>
      <c r="C9" s="17">
        <v>0.27217372438988602</v>
      </c>
      <c r="D9" s="17">
        <v>0.23113013791520901</v>
      </c>
      <c r="E9" s="17">
        <v>0.30817979067207801</v>
      </c>
      <c r="F9" s="17"/>
      <c r="G9" s="17">
        <v>0.46355482316646401</v>
      </c>
      <c r="H9" s="17">
        <v>0.419174006108953</v>
      </c>
      <c r="I9" s="17">
        <v>0.28651366329799099</v>
      </c>
      <c r="J9" s="17">
        <v>0.243053062901008</v>
      </c>
      <c r="K9" s="17">
        <v>0.17894393824661101</v>
      </c>
      <c r="L9" s="17">
        <v>0.180959068262951</v>
      </c>
      <c r="M9" s="17"/>
      <c r="N9" s="17">
        <v>0.30532227584938498</v>
      </c>
      <c r="O9" s="17">
        <v>0.25035137399943602</v>
      </c>
      <c r="P9" s="17"/>
      <c r="Q9" s="17">
        <v>0.35023129225643101</v>
      </c>
      <c r="R9" s="17">
        <v>0.32646755061132099</v>
      </c>
      <c r="S9" s="17">
        <v>0.25564611162552697</v>
      </c>
      <c r="T9" s="17">
        <v>0.25091266338051199</v>
      </c>
      <c r="U9" s="17">
        <v>0.270285203114913</v>
      </c>
      <c r="V9" s="17">
        <v>0.25099534882677299</v>
      </c>
      <c r="W9" s="17">
        <v>0.26041612202247399</v>
      </c>
      <c r="X9" s="17">
        <v>0.267946405030907</v>
      </c>
      <c r="Y9" s="17">
        <v>0.23689021451564801</v>
      </c>
      <c r="Z9" s="17">
        <v>0.29994011781280699</v>
      </c>
      <c r="AA9" s="17">
        <v>0.27433649421758899</v>
      </c>
      <c r="AB9" s="17">
        <v>0.23619460638168399</v>
      </c>
      <c r="AC9" s="17">
        <v>0.38479483176851498</v>
      </c>
      <c r="AD9" s="17">
        <v>0.12907595571533501</v>
      </c>
      <c r="AE9" s="17">
        <v>0.165826197688445</v>
      </c>
      <c r="AF9" s="17"/>
      <c r="AG9" s="17">
        <v>0.33205017596945002</v>
      </c>
      <c r="AH9" s="17">
        <v>0.109445905062861</v>
      </c>
      <c r="AI9" s="17">
        <v>0.51975852687442803</v>
      </c>
      <c r="AJ9" s="17">
        <v>0.37786552834408998</v>
      </c>
      <c r="AK9" s="17">
        <v>0.22357201568479401</v>
      </c>
      <c r="AL9" s="17">
        <v>0.25689144734514102</v>
      </c>
      <c r="AM9" s="17"/>
      <c r="AN9" s="17">
        <v>0.42527044180831097</v>
      </c>
      <c r="AO9" s="17">
        <v>0.28593430777899498</v>
      </c>
      <c r="AP9" s="17">
        <v>0.19206834935348699</v>
      </c>
      <c r="AQ9" s="17"/>
      <c r="AR9" s="17">
        <v>0.42813175406713</v>
      </c>
      <c r="AS9" s="17">
        <v>0.31608629395874299</v>
      </c>
      <c r="AT9" s="17">
        <v>0.23325583754537499</v>
      </c>
      <c r="AU9" s="17"/>
      <c r="AV9" s="17">
        <v>0.432536879519414</v>
      </c>
      <c r="AW9" s="17">
        <v>0.29488367047283098</v>
      </c>
      <c r="AX9" s="17">
        <v>0.22973731958183599</v>
      </c>
      <c r="AY9" s="17"/>
      <c r="AZ9" s="17">
        <v>0.33542959148968698</v>
      </c>
      <c r="BA9" s="17">
        <v>0.18824131641863001</v>
      </c>
    </row>
    <row r="10" spans="2:53" ht="29" x14ac:dyDescent="0.35">
      <c r="B10" s="18" t="s">
        <v>396</v>
      </c>
      <c r="C10" s="17">
        <v>0.58787538961130303</v>
      </c>
      <c r="D10" s="17">
        <v>0.65012918480728399</v>
      </c>
      <c r="E10" s="17">
        <v>0.53215320995521298</v>
      </c>
      <c r="F10" s="17"/>
      <c r="G10" s="17">
        <v>0.38476866320833403</v>
      </c>
      <c r="H10" s="17">
        <v>0.47690703645281901</v>
      </c>
      <c r="I10" s="17">
        <v>0.56634233776822795</v>
      </c>
      <c r="J10" s="17">
        <v>0.59304236474651195</v>
      </c>
      <c r="K10" s="17">
        <v>0.65257350997746</v>
      </c>
      <c r="L10" s="17">
        <v>0.70092402728669201</v>
      </c>
      <c r="M10" s="17"/>
      <c r="N10" s="17">
        <v>0.578902053586281</v>
      </c>
      <c r="O10" s="17">
        <v>0.59378271509876901</v>
      </c>
      <c r="P10" s="17"/>
      <c r="Q10" s="17">
        <v>0.42201444772659102</v>
      </c>
      <c r="R10" s="17">
        <v>0.55379890813305299</v>
      </c>
      <c r="S10" s="17">
        <v>0.57696259898888702</v>
      </c>
      <c r="T10" s="17">
        <v>0.61119476847200904</v>
      </c>
      <c r="U10" s="17">
        <v>0.58884355496123697</v>
      </c>
      <c r="V10" s="17">
        <v>0.59648544125382097</v>
      </c>
      <c r="W10" s="17">
        <v>0.66709913921712105</v>
      </c>
      <c r="X10" s="17">
        <v>0.60438136732044301</v>
      </c>
      <c r="Y10" s="17">
        <v>0.66463402752744005</v>
      </c>
      <c r="Z10" s="17">
        <v>0.59805816545294699</v>
      </c>
      <c r="AA10" s="17">
        <v>0.61051439447537004</v>
      </c>
      <c r="AB10" s="17">
        <v>0.561174568113886</v>
      </c>
      <c r="AC10" s="17">
        <v>0.58363899739454705</v>
      </c>
      <c r="AD10" s="17">
        <v>0.82434044969327203</v>
      </c>
      <c r="AE10" s="17">
        <v>0.69447144192872801</v>
      </c>
      <c r="AF10" s="17"/>
      <c r="AG10" s="17">
        <v>0.57366920484857098</v>
      </c>
      <c r="AH10" s="17">
        <v>0.79732895875765497</v>
      </c>
      <c r="AI10" s="17">
        <v>0.39720227853177498</v>
      </c>
      <c r="AJ10" s="17">
        <v>0.49607630304336697</v>
      </c>
      <c r="AK10" s="17">
        <v>0.66678875700696005</v>
      </c>
      <c r="AL10" s="17">
        <v>0.57207217217624595</v>
      </c>
      <c r="AM10" s="17"/>
      <c r="AN10" s="17">
        <v>0.45509634986455499</v>
      </c>
      <c r="AO10" s="17">
        <v>0.56593106389995596</v>
      </c>
      <c r="AP10" s="17">
        <v>0.71187523019249499</v>
      </c>
      <c r="AQ10" s="17"/>
      <c r="AR10" s="17">
        <v>0.47784310632217403</v>
      </c>
      <c r="AS10" s="17">
        <v>0.56914681662106104</v>
      </c>
      <c r="AT10" s="17">
        <v>0.64697746649618404</v>
      </c>
      <c r="AU10" s="17"/>
      <c r="AV10" s="17">
        <v>0.47773069791397299</v>
      </c>
      <c r="AW10" s="17">
        <v>0.59772597123188997</v>
      </c>
      <c r="AX10" s="17">
        <v>0.64290079054695004</v>
      </c>
      <c r="AY10" s="17"/>
      <c r="AZ10" s="17">
        <v>0.55938774243934397</v>
      </c>
      <c r="BA10" s="17">
        <v>0.62567483706501703</v>
      </c>
    </row>
    <row r="11" spans="2:53" x14ac:dyDescent="0.35">
      <c r="B11" s="18" t="s">
        <v>130</v>
      </c>
      <c r="C11" s="19">
        <v>0.139950885998811</v>
      </c>
      <c r="D11" s="19">
        <v>0.11874067727750701</v>
      </c>
      <c r="E11" s="19">
        <v>0.15966699937271001</v>
      </c>
      <c r="F11" s="19"/>
      <c r="G11" s="19">
        <v>0.15167651362520199</v>
      </c>
      <c r="H11" s="19">
        <v>0.103918957438228</v>
      </c>
      <c r="I11" s="19">
        <v>0.14714399893378</v>
      </c>
      <c r="J11" s="19">
        <v>0.16390457235248099</v>
      </c>
      <c r="K11" s="19">
        <v>0.168482551775929</v>
      </c>
      <c r="L11" s="19">
        <v>0.118116904450357</v>
      </c>
      <c r="M11" s="19"/>
      <c r="N11" s="19">
        <v>0.11577567056433501</v>
      </c>
      <c r="O11" s="19">
        <v>0.155865910901794</v>
      </c>
      <c r="P11" s="19"/>
      <c r="Q11" s="19">
        <v>0.22775426001697799</v>
      </c>
      <c r="R11" s="19">
        <v>0.119733541255627</v>
      </c>
      <c r="S11" s="19">
        <v>0.16739128938558601</v>
      </c>
      <c r="T11" s="19">
        <v>0.13789256814747899</v>
      </c>
      <c r="U11" s="19">
        <v>0.14087124192385</v>
      </c>
      <c r="V11" s="19">
        <v>0.15251920991940601</v>
      </c>
      <c r="W11" s="19">
        <v>7.2484738760404899E-2</v>
      </c>
      <c r="X11" s="19">
        <v>0.12767222764864999</v>
      </c>
      <c r="Y11" s="19">
        <v>9.8475757956912505E-2</v>
      </c>
      <c r="Z11" s="19">
        <v>0.102001716734246</v>
      </c>
      <c r="AA11" s="19">
        <v>0.11514911130704</v>
      </c>
      <c r="AB11" s="19">
        <v>0.20263082550443001</v>
      </c>
      <c r="AC11" s="19">
        <v>3.1566170836938703E-2</v>
      </c>
      <c r="AD11" s="19">
        <v>4.6583594591393197E-2</v>
      </c>
      <c r="AE11" s="19">
        <v>0.13970236038282699</v>
      </c>
      <c r="AF11" s="19"/>
      <c r="AG11" s="19">
        <v>9.4280619181979303E-2</v>
      </c>
      <c r="AH11" s="19">
        <v>9.3225136179483997E-2</v>
      </c>
      <c r="AI11" s="19">
        <v>8.3039194593797203E-2</v>
      </c>
      <c r="AJ11" s="19">
        <v>0.12605816861254299</v>
      </c>
      <c r="AK11" s="19">
        <v>0.109639227308247</v>
      </c>
      <c r="AL11" s="19">
        <v>0.171036380478612</v>
      </c>
      <c r="AM11" s="19"/>
      <c r="AN11" s="19">
        <v>0.11963320832713401</v>
      </c>
      <c r="AO11" s="19">
        <v>0.14813462832105001</v>
      </c>
      <c r="AP11" s="19">
        <v>9.6056420454018104E-2</v>
      </c>
      <c r="AQ11" s="19"/>
      <c r="AR11" s="19">
        <v>9.4025139610695502E-2</v>
      </c>
      <c r="AS11" s="19">
        <v>0.114766889420196</v>
      </c>
      <c r="AT11" s="19">
        <v>0.119766695958441</v>
      </c>
      <c r="AU11" s="19"/>
      <c r="AV11" s="19">
        <v>8.9732422566613207E-2</v>
      </c>
      <c r="AW11" s="19">
        <v>0.107390358295278</v>
      </c>
      <c r="AX11" s="19">
        <v>0.127361889871214</v>
      </c>
      <c r="AY11" s="19"/>
      <c r="AZ11" s="19">
        <v>0.105182666070968</v>
      </c>
      <c r="BA11" s="19">
        <v>0.18608384651635301</v>
      </c>
    </row>
    <row r="12" spans="2:53" x14ac:dyDescent="0.35">
      <c r="B12" s="16"/>
    </row>
    <row r="13" spans="2:53" x14ac:dyDescent="0.35">
      <c r="B13" t="s">
        <v>87</v>
      </c>
    </row>
    <row r="14" spans="2:53" x14ac:dyDescent="0.35">
      <c r="B14" t="s">
        <v>88</v>
      </c>
    </row>
    <row r="16" spans="2:53" x14ac:dyDescent="0.35">
      <c r="B16" s="8" t="str">
        <f>HYPERLINK("#'Contents'!A1", "Return to Contents")</f>
        <v>Return to Contents</v>
      </c>
    </row>
  </sheetData>
  <mergeCells count="10">
    <mergeCell ref="AN5:AP5"/>
    <mergeCell ref="AR5:AT5"/>
    <mergeCell ref="AV5:AX5"/>
    <mergeCell ref="AZ5:BA5"/>
    <mergeCell ref="D2:AT2"/>
    <mergeCell ref="D5:E5"/>
    <mergeCell ref="G5:L5"/>
    <mergeCell ref="N5:O5"/>
    <mergeCell ref="Q5:AE5"/>
    <mergeCell ref="AG5:AL5"/>
  </mergeCells>
  <pageMargins left="0.7" right="0.7" top="0.75" bottom="0.75" header="0.3" footer="0.3"/>
  <pageSetup paperSize="9" orientation="portrait" horizontalDpi="300" verticalDpi="300"/>
  <drawing r:id="rId1"/>
</worksheet>
</file>

<file path=xl/worksheets/sheet9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5C00-000000000000}">
  <dimension ref="B2:BA16"/>
  <sheetViews>
    <sheetView showGridLines="0" workbookViewId="0">
      <pane xSplit="2" topLeftCell="W1" activePane="topRight" state="frozen"/>
      <selection activeCell="B19" sqref="B19"/>
      <selection pane="topRight" activeCell="Z9" sqref="Z9"/>
    </sheetView>
  </sheetViews>
  <sheetFormatPr defaultColWidth="11.54296875" defaultRowHeight="14.5" x14ac:dyDescent="0.35"/>
  <cols>
    <col min="2" max="2" width="25.6328125" customWidth="1"/>
    <col min="3" max="5" width="10.6328125" customWidth="1"/>
    <col min="6" max="6" width="2.1796875" customWidth="1"/>
    <col min="7" max="12" width="10.6328125" customWidth="1"/>
    <col min="13" max="13" width="2.1796875" customWidth="1"/>
    <col min="14" max="15" width="10.6328125" customWidth="1"/>
    <col min="16" max="16" width="2.1796875" customWidth="1"/>
    <col min="17" max="31" width="10.6328125" customWidth="1"/>
    <col min="32" max="32" width="2.1796875" customWidth="1"/>
    <col min="33" max="38" width="10.6328125" customWidth="1"/>
    <col min="39" max="39" width="2.1796875" customWidth="1"/>
    <col min="40" max="42" width="10.6328125" customWidth="1"/>
    <col min="43" max="43" width="2.1796875" customWidth="1"/>
    <col min="44" max="46" width="10.6328125" customWidth="1"/>
    <col min="47" max="47" width="2.1796875" customWidth="1"/>
    <col min="48" max="50" width="10.6328125" customWidth="1"/>
    <col min="51" max="51" width="2.1796875" customWidth="1"/>
    <col min="52" max="53" width="10.6328125" customWidth="1"/>
    <col min="54" max="54" width="2.1796875" customWidth="1"/>
  </cols>
  <sheetData>
    <row r="2" spans="2:53" ht="40" customHeight="1" x14ac:dyDescent="0.35">
      <c r="D2" s="28" t="s">
        <v>399</v>
      </c>
      <c r="E2" s="24"/>
      <c r="F2" s="24"/>
      <c r="G2" s="24"/>
      <c r="H2" s="24"/>
      <c r="I2" s="24"/>
      <c r="J2" s="24"/>
      <c r="K2" s="24"/>
      <c r="L2" s="24"/>
      <c r="M2" s="24"/>
      <c r="N2" s="24"/>
      <c r="O2" s="24"/>
      <c r="P2" s="24"/>
      <c r="Q2" s="24"/>
      <c r="R2" s="24"/>
      <c r="S2" s="24"/>
      <c r="T2" s="24"/>
      <c r="U2" s="24"/>
      <c r="V2" s="24"/>
      <c r="W2" s="24"/>
      <c r="X2" s="24"/>
      <c r="Y2" s="24"/>
      <c r="Z2" s="24"/>
      <c r="AA2" s="24"/>
      <c r="AB2" s="24"/>
      <c r="AC2" s="24"/>
      <c r="AD2" s="24"/>
      <c r="AE2" s="24"/>
      <c r="AF2" s="24"/>
      <c r="AG2" s="24"/>
      <c r="AH2" s="24"/>
      <c r="AI2" s="24"/>
      <c r="AJ2" s="24"/>
      <c r="AK2" s="24"/>
      <c r="AL2" s="24"/>
      <c r="AM2" s="24"/>
      <c r="AN2" s="24"/>
      <c r="AO2" s="24"/>
      <c r="AP2" s="24"/>
      <c r="AQ2" s="24"/>
      <c r="AR2" s="24"/>
      <c r="AS2" s="24"/>
      <c r="AT2" s="24"/>
    </row>
    <row r="5" spans="2:53" ht="30" customHeight="1" x14ac:dyDescent="0.35">
      <c r="B5" s="15"/>
      <c r="C5" s="15"/>
      <c r="D5" s="27" t="s">
        <v>56</v>
      </c>
      <c r="E5" s="27"/>
      <c r="F5" s="15"/>
      <c r="G5" s="27" t="s">
        <v>57</v>
      </c>
      <c r="H5" s="27"/>
      <c r="I5" s="27"/>
      <c r="J5" s="27"/>
      <c r="K5" s="27"/>
      <c r="L5" s="27"/>
      <c r="M5" s="15"/>
      <c r="N5" s="27" t="s">
        <v>58</v>
      </c>
      <c r="O5" s="27"/>
      <c r="P5" s="15"/>
      <c r="Q5" s="27" t="s">
        <v>59</v>
      </c>
      <c r="R5" s="27"/>
      <c r="S5" s="27"/>
      <c r="T5" s="27"/>
      <c r="U5" s="27"/>
      <c r="V5" s="27"/>
      <c r="W5" s="27"/>
      <c r="X5" s="27"/>
      <c r="Y5" s="27"/>
      <c r="Z5" s="27"/>
      <c r="AA5" s="27"/>
      <c r="AB5" s="27"/>
      <c r="AC5" s="27"/>
      <c r="AD5" s="27"/>
      <c r="AE5" s="27"/>
      <c r="AF5" s="15"/>
      <c r="AG5" s="27" t="s">
        <v>60</v>
      </c>
      <c r="AH5" s="27"/>
      <c r="AI5" s="27"/>
      <c r="AJ5" s="27"/>
      <c r="AK5" s="27"/>
      <c r="AL5" s="27"/>
      <c r="AM5" s="15"/>
      <c r="AN5" s="27" t="s">
        <v>61</v>
      </c>
      <c r="AO5" s="27"/>
      <c r="AP5" s="27"/>
      <c r="AQ5" s="15"/>
      <c r="AR5" s="27" t="s">
        <v>62</v>
      </c>
      <c r="AS5" s="27"/>
      <c r="AT5" s="27"/>
      <c r="AU5" s="15"/>
      <c r="AV5" s="27" t="s">
        <v>63</v>
      </c>
      <c r="AW5" s="27"/>
      <c r="AX5" s="27"/>
      <c r="AY5" s="15"/>
      <c r="AZ5" s="27" t="s">
        <v>64</v>
      </c>
      <c r="BA5" s="27"/>
    </row>
    <row r="6" spans="2:53" ht="33" customHeight="1" x14ac:dyDescent="0.35">
      <c r="B6" t="s">
        <v>13</v>
      </c>
      <c r="C6" s="9" t="s">
        <v>14</v>
      </c>
      <c r="D6" s="12" t="s">
        <v>15</v>
      </c>
      <c r="E6" s="12" t="s">
        <v>16</v>
      </c>
      <c r="G6" s="12" t="s">
        <v>19</v>
      </c>
      <c r="H6" s="12" t="s">
        <v>20</v>
      </c>
      <c r="I6" s="12" t="s">
        <v>21</v>
      </c>
      <c r="J6" s="12" t="s">
        <v>22</v>
      </c>
      <c r="K6" s="12" t="s">
        <v>23</v>
      </c>
      <c r="L6" s="12" t="s">
        <v>24</v>
      </c>
      <c r="N6" s="12" t="s">
        <v>25</v>
      </c>
      <c r="O6" s="12" t="s">
        <v>26</v>
      </c>
      <c r="Q6" s="12" t="s">
        <v>27</v>
      </c>
      <c r="R6" s="12" t="s">
        <v>28</v>
      </c>
      <c r="S6" s="12" t="s">
        <v>29</v>
      </c>
      <c r="T6" s="12" t="s">
        <v>30</v>
      </c>
      <c r="U6" s="12" t="s">
        <v>31</v>
      </c>
      <c r="V6" s="12" t="s">
        <v>32</v>
      </c>
      <c r="W6" s="12" t="s">
        <v>33</v>
      </c>
      <c r="X6" s="12" t="s">
        <v>34</v>
      </c>
      <c r="Y6" s="12" t="s">
        <v>35</v>
      </c>
      <c r="Z6" s="12" t="s">
        <v>36</v>
      </c>
      <c r="AA6" s="12" t="s">
        <v>37</v>
      </c>
      <c r="AB6" s="12" t="s">
        <v>38</v>
      </c>
      <c r="AC6" s="12" t="s">
        <v>39</v>
      </c>
      <c r="AD6" s="12" t="s">
        <v>40</v>
      </c>
      <c r="AE6" s="12" t="s">
        <v>41</v>
      </c>
      <c r="AG6" s="12" t="s">
        <v>42</v>
      </c>
      <c r="AH6" s="12" t="s">
        <v>43</v>
      </c>
      <c r="AI6" s="12" t="s">
        <v>44</v>
      </c>
      <c r="AJ6" s="12" t="s">
        <v>45</v>
      </c>
      <c r="AK6" s="12" t="s">
        <v>46</v>
      </c>
      <c r="AL6" s="12" t="s">
        <v>47</v>
      </c>
      <c r="AN6" s="12" t="s">
        <v>48</v>
      </c>
      <c r="AO6" s="12" t="s">
        <v>49</v>
      </c>
      <c r="AP6" s="12" t="s">
        <v>50</v>
      </c>
      <c r="AR6" s="12" t="s">
        <v>51</v>
      </c>
      <c r="AS6" s="12" t="s">
        <v>52</v>
      </c>
      <c r="AT6" s="12" t="s">
        <v>53</v>
      </c>
      <c r="AV6" s="12" t="s">
        <v>51</v>
      </c>
      <c r="AW6" s="12" t="s">
        <v>52</v>
      </c>
      <c r="AX6" s="12" t="s">
        <v>53</v>
      </c>
      <c r="AZ6" s="12" t="s">
        <v>54</v>
      </c>
      <c r="BA6" s="12" t="s">
        <v>55</v>
      </c>
    </row>
    <row r="7" spans="2:53" ht="30" customHeight="1" x14ac:dyDescent="0.35">
      <c r="B7" s="10" t="s">
        <v>17</v>
      </c>
      <c r="C7" s="10">
        <v>2053</v>
      </c>
      <c r="D7" s="10">
        <v>938</v>
      </c>
      <c r="E7" s="10">
        <v>1112</v>
      </c>
      <c r="F7" s="10"/>
      <c r="G7" s="10">
        <v>192</v>
      </c>
      <c r="H7" s="10">
        <v>236</v>
      </c>
      <c r="I7" s="10">
        <v>325</v>
      </c>
      <c r="J7" s="10">
        <v>380</v>
      </c>
      <c r="K7" s="10">
        <v>348</v>
      </c>
      <c r="L7" s="10">
        <v>572</v>
      </c>
      <c r="M7" s="10"/>
      <c r="N7" s="10">
        <v>1161</v>
      </c>
      <c r="O7" s="10">
        <v>892</v>
      </c>
      <c r="P7" s="10"/>
      <c r="Q7" s="10">
        <v>175</v>
      </c>
      <c r="R7" s="10">
        <v>152</v>
      </c>
      <c r="S7" s="10">
        <v>180</v>
      </c>
      <c r="T7" s="10">
        <v>273</v>
      </c>
      <c r="U7" s="10">
        <v>217</v>
      </c>
      <c r="V7" s="10">
        <v>227</v>
      </c>
      <c r="W7" s="10">
        <v>175</v>
      </c>
      <c r="X7" s="10">
        <v>143</v>
      </c>
      <c r="Y7" s="10">
        <v>108</v>
      </c>
      <c r="Z7" s="10">
        <v>153</v>
      </c>
      <c r="AA7" s="10">
        <v>79</v>
      </c>
      <c r="AB7" s="10">
        <v>54</v>
      </c>
      <c r="AC7" s="10">
        <v>25</v>
      </c>
      <c r="AD7" s="10">
        <v>17</v>
      </c>
      <c r="AE7" s="10">
        <v>34</v>
      </c>
      <c r="AF7" s="10"/>
      <c r="AG7" s="10">
        <v>204</v>
      </c>
      <c r="AH7" s="10">
        <v>344</v>
      </c>
      <c r="AI7" s="10">
        <v>158</v>
      </c>
      <c r="AJ7" s="10">
        <v>186</v>
      </c>
      <c r="AK7" s="10">
        <v>197</v>
      </c>
      <c r="AL7" s="10">
        <v>511</v>
      </c>
      <c r="AM7" s="10"/>
      <c r="AN7" s="10">
        <v>571</v>
      </c>
      <c r="AO7" s="10">
        <v>447</v>
      </c>
      <c r="AP7" s="10">
        <v>778</v>
      </c>
      <c r="AQ7" s="10"/>
      <c r="AR7" s="10">
        <v>150</v>
      </c>
      <c r="AS7" s="10">
        <v>698</v>
      </c>
      <c r="AT7" s="10">
        <v>1093</v>
      </c>
      <c r="AU7" s="10"/>
      <c r="AV7" s="10">
        <v>166</v>
      </c>
      <c r="AW7" s="10">
        <v>999</v>
      </c>
      <c r="AX7" s="10">
        <v>770</v>
      </c>
      <c r="AY7" s="10"/>
      <c r="AZ7" s="10">
        <v>1177</v>
      </c>
      <c r="BA7" s="10">
        <v>876</v>
      </c>
    </row>
    <row r="8" spans="2:53" ht="30" customHeight="1" x14ac:dyDescent="0.35">
      <c r="B8" s="11" t="s">
        <v>18</v>
      </c>
      <c r="C8" s="11">
        <v>2053</v>
      </c>
      <c r="D8" s="11">
        <v>974</v>
      </c>
      <c r="E8" s="11">
        <v>1075</v>
      </c>
      <c r="F8" s="11"/>
      <c r="G8" s="11">
        <v>212</v>
      </c>
      <c r="H8" s="11">
        <v>302</v>
      </c>
      <c r="I8" s="11">
        <v>326</v>
      </c>
      <c r="J8" s="11">
        <v>348</v>
      </c>
      <c r="K8" s="11">
        <v>329</v>
      </c>
      <c r="L8" s="11">
        <v>535</v>
      </c>
      <c r="M8" s="11"/>
      <c r="N8" s="11">
        <v>815</v>
      </c>
      <c r="O8" s="11">
        <v>1238</v>
      </c>
      <c r="P8" s="11"/>
      <c r="Q8" s="11">
        <v>198</v>
      </c>
      <c r="R8" s="11">
        <v>168</v>
      </c>
      <c r="S8" s="11">
        <v>195</v>
      </c>
      <c r="T8" s="11">
        <v>305</v>
      </c>
      <c r="U8" s="11">
        <v>213</v>
      </c>
      <c r="V8" s="11">
        <v>216</v>
      </c>
      <c r="W8" s="11">
        <v>164</v>
      </c>
      <c r="X8" s="11">
        <v>141</v>
      </c>
      <c r="Y8" s="11">
        <v>99</v>
      </c>
      <c r="Z8" s="11">
        <v>138</v>
      </c>
      <c r="AA8" s="11">
        <v>69</v>
      </c>
      <c r="AB8" s="11">
        <v>45</v>
      </c>
      <c r="AC8" s="11">
        <v>22</v>
      </c>
      <c r="AD8" s="11">
        <v>15</v>
      </c>
      <c r="AE8" s="11">
        <v>27</v>
      </c>
      <c r="AF8" s="11"/>
      <c r="AG8" s="11">
        <v>192</v>
      </c>
      <c r="AH8" s="11">
        <v>330</v>
      </c>
      <c r="AI8" s="11">
        <v>179</v>
      </c>
      <c r="AJ8" s="11">
        <v>173</v>
      </c>
      <c r="AK8" s="11">
        <v>196</v>
      </c>
      <c r="AL8" s="11">
        <v>533</v>
      </c>
      <c r="AM8" s="11"/>
      <c r="AN8" s="11">
        <v>569</v>
      </c>
      <c r="AO8" s="11">
        <v>467</v>
      </c>
      <c r="AP8" s="11">
        <v>751</v>
      </c>
      <c r="AQ8" s="11"/>
      <c r="AR8" s="11">
        <v>162</v>
      </c>
      <c r="AS8" s="11">
        <v>689</v>
      </c>
      <c r="AT8" s="11">
        <v>1078</v>
      </c>
      <c r="AU8" s="11"/>
      <c r="AV8" s="11">
        <v>182</v>
      </c>
      <c r="AW8" s="11">
        <v>976</v>
      </c>
      <c r="AX8" s="11">
        <v>765</v>
      </c>
      <c r="AY8" s="11"/>
      <c r="AZ8" s="11">
        <v>1171</v>
      </c>
      <c r="BA8" s="11">
        <v>882</v>
      </c>
    </row>
    <row r="9" spans="2:53" ht="43.5" x14ac:dyDescent="0.35">
      <c r="B9" s="18" t="s">
        <v>385</v>
      </c>
      <c r="C9" s="17">
        <v>0.234186098092527</v>
      </c>
      <c r="D9" s="17">
        <v>0.21122211701212301</v>
      </c>
      <c r="E9" s="17">
        <v>0.254239287723664</v>
      </c>
      <c r="F9" s="17"/>
      <c r="G9" s="17">
        <v>0.40411261097782297</v>
      </c>
      <c r="H9" s="17">
        <v>0.34561689291556102</v>
      </c>
      <c r="I9" s="17">
        <v>0.24233856285031</v>
      </c>
      <c r="J9" s="17">
        <v>0.203213086257685</v>
      </c>
      <c r="K9" s="17">
        <v>0.15709875212697799</v>
      </c>
      <c r="L9" s="17">
        <v>0.166589104421484</v>
      </c>
      <c r="M9" s="17"/>
      <c r="N9" s="17">
        <v>0.26074306155221499</v>
      </c>
      <c r="O9" s="17">
        <v>0.216703121117445</v>
      </c>
      <c r="P9" s="17"/>
      <c r="Q9" s="17">
        <v>0.29104062906765299</v>
      </c>
      <c r="R9" s="17">
        <v>0.28282740109704901</v>
      </c>
      <c r="S9" s="17">
        <v>0.23618653797786199</v>
      </c>
      <c r="T9" s="17">
        <v>0.222580421766882</v>
      </c>
      <c r="U9" s="17">
        <v>0.26248112715280503</v>
      </c>
      <c r="V9" s="17">
        <v>0.24256291480659301</v>
      </c>
      <c r="W9" s="17">
        <v>0.223504327231379</v>
      </c>
      <c r="X9" s="17">
        <v>0.21493156035101699</v>
      </c>
      <c r="Y9" s="17">
        <v>0.18479776711266599</v>
      </c>
      <c r="Z9" s="17">
        <v>0.18219555714444999</v>
      </c>
      <c r="AA9" s="17">
        <v>0.18455035702750799</v>
      </c>
      <c r="AB9" s="17">
        <v>0.18865101281767399</v>
      </c>
      <c r="AC9" s="17">
        <v>0.300039497878405</v>
      </c>
      <c r="AD9" s="17">
        <v>0.11006454243151099</v>
      </c>
      <c r="AE9" s="17">
        <v>0.26400752544686201</v>
      </c>
      <c r="AF9" s="17"/>
      <c r="AG9" s="17">
        <v>0.28958633732127997</v>
      </c>
      <c r="AH9" s="17">
        <v>0.11486585403581601</v>
      </c>
      <c r="AI9" s="17">
        <v>0.36649194370905303</v>
      </c>
      <c r="AJ9" s="17">
        <v>0.29986055275353102</v>
      </c>
      <c r="AK9" s="17">
        <v>0.203383327736014</v>
      </c>
      <c r="AL9" s="17">
        <v>0.23708958450958001</v>
      </c>
      <c r="AM9" s="17"/>
      <c r="AN9" s="17">
        <v>0.312102718995248</v>
      </c>
      <c r="AO9" s="17">
        <v>0.24938270678170699</v>
      </c>
      <c r="AP9" s="17">
        <v>0.187773623750455</v>
      </c>
      <c r="AQ9" s="17"/>
      <c r="AR9" s="17">
        <v>0.319776090176151</v>
      </c>
      <c r="AS9" s="17">
        <v>0.28274584976039102</v>
      </c>
      <c r="AT9" s="17">
        <v>0.193344125579515</v>
      </c>
      <c r="AU9" s="17"/>
      <c r="AV9" s="17">
        <v>0.34573444821973198</v>
      </c>
      <c r="AW9" s="17">
        <v>0.24379664285361899</v>
      </c>
      <c r="AX9" s="17">
        <v>0.216022227223583</v>
      </c>
      <c r="AY9" s="17"/>
      <c r="AZ9" s="17">
        <v>0.27481946400394203</v>
      </c>
      <c r="BA9" s="17">
        <v>0.18027084246032599</v>
      </c>
    </row>
    <row r="10" spans="2:53" ht="29" x14ac:dyDescent="0.35">
      <c r="B10" s="18" t="s">
        <v>398</v>
      </c>
      <c r="C10" s="17">
        <v>0.63091421440123796</v>
      </c>
      <c r="D10" s="17">
        <v>0.67761020081771495</v>
      </c>
      <c r="E10" s="17">
        <v>0.58887832038476695</v>
      </c>
      <c r="F10" s="17"/>
      <c r="G10" s="17">
        <v>0.48871999791135801</v>
      </c>
      <c r="H10" s="17">
        <v>0.53661008731081805</v>
      </c>
      <c r="I10" s="17">
        <v>0.61819412314986799</v>
      </c>
      <c r="J10" s="17">
        <v>0.63658887179713097</v>
      </c>
      <c r="K10" s="17">
        <v>0.68895836778907305</v>
      </c>
      <c r="L10" s="17">
        <v>0.70882071670911595</v>
      </c>
      <c r="M10" s="17"/>
      <c r="N10" s="17">
        <v>0.63459526618836504</v>
      </c>
      <c r="O10" s="17">
        <v>0.62849090483363301</v>
      </c>
      <c r="P10" s="17"/>
      <c r="Q10" s="17">
        <v>0.482499994405101</v>
      </c>
      <c r="R10" s="17">
        <v>0.57507592254550099</v>
      </c>
      <c r="S10" s="17">
        <v>0.579159776681202</v>
      </c>
      <c r="T10" s="17">
        <v>0.65174714650365295</v>
      </c>
      <c r="U10" s="17">
        <v>0.59641724978984501</v>
      </c>
      <c r="V10" s="17">
        <v>0.61782228723201804</v>
      </c>
      <c r="W10" s="17">
        <v>0.69176224797345098</v>
      </c>
      <c r="X10" s="17">
        <v>0.66312963171081096</v>
      </c>
      <c r="Y10" s="17">
        <v>0.762521226748891</v>
      </c>
      <c r="Z10" s="17">
        <v>0.73286806794041803</v>
      </c>
      <c r="AA10" s="17">
        <v>0.69961885848774097</v>
      </c>
      <c r="AB10" s="17">
        <v>0.72210120214374396</v>
      </c>
      <c r="AC10" s="17">
        <v>0.65947916197691203</v>
      </c>
      <c r="AD10" s="17">
        <v>0.78597770644684095</v>
      </c>
      <c r="AE10" s="17">
        <v>0.64077762059612597</v>
      </c>
      <c r="AF10" s="17"/>
      <c r="AG10" s="17">
        <v>0.63495860947098404</v>
      </c>
      <c r="AH10" s="17">
        <v>0.80891407154264205</v>
      </c>
      <c r="AI10" s="17">
        <v>0.55856004430112804</v>
      </c>
      <c r="AJ10" s="17">
        <v>0.57803287604588705</v>
      </c>
      <c r="AK10" s="17">
        <v>0.70356192996324696</v>
      </c>
      <c r="AL10" s="17">
        <v>0.579807178049637</v>
      </c>
      <c r="AM10" s="17"/>
      <c r="AN10" s="17">
        <v>0.57309673737076205</v>
      </c>
      <c r="AO10" s="17">
        <v>0.59365994307697201</v>
      </c>
      <c r="AP10" s="17">
        <v>0.72777817051888005</v>
      </c>
      <c r="AQ10" s="17"/>
      <c r="AR10" s="17">
        <v>0.59343597552593697</v>
      </c>
      <c r="AS10" s="17">
        <v>0.61594594154982496</v>
      </c>
      <c r="AT10" s="17">
        <v>0.68281639194964705</v>
      </c>
      <c r="AU10" s="17"/>
      <c r="AV10" s="17">
        <v>0.57076916080198403</v>
      </c>
      <c r="AW10" s="17">
        <v>0.64484290680310397</v>
      </c>
      <c r="AX10" s="17">
        <v>0.663544623751261</v>
      </c>
      <c r="AY10" s="17"/>
      <c r="AZ10" s="17">
        <v>0.62903723222317798</v>
      </c>
      <c r="BA10" s="17">
        <v>0.63340472858034402</v>
      </c>
    </row>
    <row r="11" spans="2:53" x14ac:dyDescent="0.35">
      <c r="B11" s="18" t="s">
        <v>130</v>
      </c>
      <c r="C11" s="19">
        <v>0.13489968750623499</v>
      </c>
      <c r="D11" s="19">
        <v>0.111167682170162</v>
      </c>
      <c r="E11" s="19">
        <v>0.156882391891568</v>
      </c>
      <c r="F11" s="19"/>
      <c r="G11" s="19">
        <v>0.10716739111081799</v>
      </c>
      <c r="H11" s="19">
        <v>0.11777301977361999</v>
      </c>
      <c r="I11" s="19">
        <v>0.13946731399982201</v>
      </c>
      <c r="J11" s="19">
        <v>0.160198041945185</v>
      </c>
      <c r="K11" s="19">
        <v>0.15394288008394799</v>
      </c>
      <c r="L11" s="19">
        <v>0.12459017886940001</v>
      </c>
      <c r="M11" s="19"/>
      <c r="N11" s="19">
        <v>0.10466167225942</v>
      </c>
      <c r="O11" s="19">
        <v>0.15480597404892199</v>
      </c>
      <c r="P11" s="19"/>
      <c r="Q11" s="19">
        <v>0.22645937652724599</v>
      </c>
      <c r="R11" s="19">
        <v>0.14209667635745099</v>
      </c>
      <c r="S11" s="19">
        <v>0.18465368534093601</v>
      </c>
      <c r="T11" s="19">
        <v>0.12567243172946499</v>
      </c>
      <c r="U11" s="19">
        <v>0.141101623057349</v>
      </c>
      <c r="V11" s="19">
        <v>0.13961479796138901</v>
      </c>
      <c r="W11" s="19">
        <v>8.4733424795169501E-2</v>
      </c>
      <c r="X11" s="19">
        <v>0.12193880793817199</v>
      </c>
      <c r="Y11" s="19">
        <v>5.2681006138442697E-2</v>
      </c>
      <c r="Z11" s="19">
        <v>8.4936374915132298E-2</v>
      </c>
      <c r="AA11" s="19">
        <v>0.115830784484751</v>
      </c>
      <c r="AB11" s="19">
        <v>8.9247785038582703E-2</v>
      </c>
      <c r="AC11" s="19">
        <v>4.0481340144682798E-2</v>
      </c>
      <c r="AD11" s="19">
        <v>0.103957751121647</v>
      </c>
      <c r="AE11" s="19">
        <v>9.5214853957011403E-2</v>
      </c>
      <c r="AF11" s="19"/>
      <c r="AG11" s="19">
        <v>7.5455053207736503E-2</v>
      </c>
      <c r="AH11" s="19">
        <v>7.62200744215418E-2</v>
      </c>
      <c r="AI11" s="19">
        <v>7.4948011989818597E-2</v>
      </c>
      <c r="AJ11" s="19">
        <v>0.12210657120058201</v>
      </c>
      <c r="AK11" s="19">
        <v>9.3054742300738694E-2</v>
      </c>
      <c r="AL11" s="19">
        <v>0.183103237440783</v>
      </c>
      <c r="AM11" s="19"/>
      <c r="AN11" s="19">
        <v>0.11480054363399</v>
      </c>
      <c r="AO11" s="19">
        <v>0.15695735014132101</v>
      </c>
      <c r="AP11" s="19">
        <v>8.4448205730664999E-2</v>
      </c>
      <c r="AQ11" s="19"/>
      <c r="AR11" s="19">
        <v>8.6787934297911706E-2</v>
      </c>
      <c r="AS11" s="19">
        <v>0.101308208689784</v>
      </c>
      <c r="AT11" s="19">
        <v>0.12383948247083799</v>
      </c>
      <c r="AU11" s="19"/>
      <c r="AV11" s="19">
        <v>8.3496390978283902E-2</v>
      </c>
      <c r="AW11" s="19">
        <v>0.111360450343277</v>
      </c>
      <c r="AX11" s="19">
        <v>0.12043314902515601</v>
      </c>
      <c r="AY11" s="19"/>
      <c r="AZ11" s="19">
        <v>9.6143303772879302E-2</v>
      </c>
      <c r="BA11" s="19">
        <v>0.18632442895932999</v>
      </c>
    </row>
    <row r="12" spans="2:53" x14ac:dyDescent="0.35">
      <c r="B12" s="16"/>
    </row>
    <row r="13" spans="2:53" x14ac:dyDescent="0.35">
      <c r="B13" t="s">
        <v>87</v>
      </c>
    </row>
    <row r="14" spans="2:53" x14ac:dyDescent="0.35">
      <c r="B14" t="s">
        <v>88</v>
      </c>
    </row>
    <row r="16" spans="2:53" x14ac:dyDescent="0.35">
      <c r="B16" s="8" t="str">
        <f>HYPERLINK("#'Contents'!A1", "Return to Contents")</f>
        <v>Return to Contents</v>
      </c>
    </row>
  </sheetData>
  <mergeCells count="10">
    <mergeCell ref="AN5:AP5"/>
    <mergeCell ref="AR5:AT5"/>
    <mergeCell ref="AV5:AX5"/>
    <mergeCell ref="AZ5:BA5"/>
    <mergeCell ref="D2:AT2"/>
    <mergeCell ref="D5:E5"/>
    <mergeCell ref="G5:L5"/>
    <mergeCell ref="N5:O5"/>
    <mergeCell ref="Q5:AE5"/>
    <mergeCell ref="AG5:AL5"/>
  </mergeCells>
  <pageMargins left="0.7" right="0.7" top="0.75" bottom="0.75" header="0.3" footer="0.3"/>
  <pageSetup paperSize="9" orientation="portrait" horizontalDpi="300" verticalDpi="300"/>
  <drawing r:id="rId1"/>
</worksheet>
</file>

<file path=xl/worksheets/sheet9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5D00-000000000000}">
  <dimension ref="B2:AE18"/>
  <sheetViews>
    <sheetView showGridLines="0" workbookViewId="0">
      <pane xSplit="2" topLeftCell="C1" activePane="topRight" state="frozen"/>
      <selection activeCell="B19" sqref="B19"/>
      <selection pane="topRight" activeCell="B19" sqref="B19"/>
    </sheetView>
  </sheetViews>
  <sheetFormatPr defaultColWidth="11.54296875" defaultRowHeight="14.5" x14ac:dyDescent="0.35"/>
  <cols>
    <col min="2" max="2" width="25.6328125" customWidth="1"/>
    <col min="3" max="9" width="20.6328125" customWidth="1"/>
  </cols>
  <sheetData>
    <row r="2" spans="2:31" ht="40" customHeight="1" x14ac:dyDescent="0.35">
      <c r="D2" s="28" t="s">
        <v>406</v>
      </c>
      <c r="E2" s="24"/>
      <c r="F2" s="24"/>
      <c r="G2" s="24"/>
      <c r="H2" s="24"/>
      <c r="I2" s="24"/>
    </row>
    <row r="6" spans="2:31" ht="33" customHeight="1" x14ac:dyDescent="0.35">
      <c r="B6" s="20" t="s">
        <v>13</v>
      </c>
      <c r="C6" s="20" t="s">
        <v>400</v>
      </c>
      <c r="D6" s="20" t="s">
        <v>401</v>
      </c>
      <c r="E6" s="20" t="s">
        <v>402</v>
      </c>
      <c r="F6" s="20" t="s">
        <v>403</v>
      </c>
      <c r="G6" s="20" t="s">
        <v>404</v>
      </c>
      <c r="H6" s="20" t="s">
        <v>405</v>
      </c>
      <c r="Y6" s="22"/>
      <c r="AA6" s="22"/>
      <c r="AB6" s="22"/>
      <c r="AC6" s="22"/>
      <c r="AD6" s="22"/>
      <c r="AE6" s="22"/>
    </row>
    <row r="7" spans="2:31" x14ac:dyDescent="0.35">
      <c r="B7" s="18" t="s">
        <v>322</v>
      </c>
      <c r="C7" s="17">
        <v>0.34227523566728602</v>
      </c>
      <c r="D7" s="17">
        <v>0.23325253735628301</v>
      </c>
      <c r="E7" s="17">
        <v>0.22372258001995099</v>
      </c>
      <c r="F7" s="17">
        <v>0.38479368334249903</v>
      </c>
      <c r="G7" s="17">
        <v>5.2295597878318001E-2</v>
      </c>
      <c r="H7" s="17">
        <v>0.152798407080983</v>
      </c>
      <c r="Y7" s="22"/>
      <c r="AA7" s="22"/>
      <c r="AB7" s="22"/>
      <c r="AC7" s="22"/>
      <c r="AD7" s="22"/>
      <c r="AE7" s="22"/>
    </row>
    <row r="8" spans="2:31" x14ac:dyDescent="0.35">
      <c r="B8" s="18" t="s">
        <v>323</v>
      </c>
      <c r="C8" s="17">
        <v>0.28002562201637399</v>
      </c>
      <c r="D8" s="17">
        <v>0.28410642926656499</v>
      </c>
      <c r="E8" s="17">
        <v>0.30230327805474599</v>
      </c>
      <c r="F8" s="17">
        <v>0.29852484395591</v>
      </c>
      <c r="G8" s="17">
        <v>0.142226391072624</v>
      </c>
      <c r="H8" s="17">
        <v>0.29347930922797999</v>
      </c>
      <c r="Y8" s="22"/>
      <c r="AA8" s="22"/>
      <c r="AB8" s="22"/>
      <c r="AC8" s="22"/>
      <c r="AD8" s="22"/>
      <c r="AE8" s="22"/>
    </row>
    <row r="9" spans="2:31" x14ac:dyDescent="0.35">
      <c r="B9" s="18" t="s">
        <v>325</v>
      </c>
      <c r="C9" s="17">
        <v>0.14955415107077899</v>
      </c>
      <c r="D9" s="17">
        <v>0.17466485000260401</v>
      </c>
      <c r="E9" s="17">
        <v>0.15394051050429799</v>
      </c>
      <c r="F9" s="17">
        <v>0.123341922201753</v>
      </c>
      <c r="G9" s="17">
        <v>0.222365645158981</v>
      </c>
      <c r="H9" s="17">
        <v>0.21456713261879101</v>
      </c>
    </row>
    <row r="10" spans="2:31" x14ac:dyDescent="0.35">
      <c r="B10" s="18" t="s">
        <v>326</v>
      </c>
      <c r="C10" s="17">
        <v>0.14010551167492599</v>
      </c>
      <c r="D10" s="17">
        <v>0.19702588485376399</v>
      </c>
      <c r="E10" s="17">
        <v>0.165463144721121</v>
      </c>
      <c r="F10" s="17">
        <v>0.12080511311230099</v>
      </c>
      <c r="G10" s="17">
        <v>0.49605284763812002</v>
      </c>
      <c r="H10" s="17">
        <v>0.23149362054273401</v>
      </c>
    </row>
    <row r="11" spans="2:31" x14ac:dyDescent="0.35">
      <c r="B11" s="18" t="s">
        <v>130</v>
      </c>
      <c r="C11" s="17">
        <v>8.8039479570635806E-2</v>
      </c>
      <c r="D11" s="17">
        <v>0.110950298520784</v>
      </c>
      <c r="E11" s="17">
        <v>0.15457048669988399</v>
      </c>
      <c r="F11" s="17">
        <v>7.2534437387537398E-2</v>
      </c>
      <c r="G11" s="17">
        <v>8.7059518251957096E-2</v>
      </c>
      <c r="H11" s="17">
        <v>0.10766153052951299</v>
      </c>
    </row>
    <row r="12" spans="2:31" x14ac:dyDescent="0.35">
      <c r="B12" s="16"/>
      <c r="C12" s="16"/>
      <c r="D12" s="16"/>
      <c r="E12" s="16"/>
      <c r="F12" s="16"/>
      <c r="G12" s="16"/>
      <c r="H12" s="16"/>
    </row>
    <row r="13" spans="2:31" x14ac:dyDescent="0.35">
      <c r="B13" t="s">
        <v>87</v>
      </c>
    </row>
    <row r="14" spans="2:31" x14ac:dyDescent="0.35">
      <c r="B14" t="s">
        <v>88</v>
      </c>
    </row>
    <row r="18" spans="2:2" x14ac:dyDescent="0.35">
      <c r="B18" s="8" t="str">
        <f>HYPERLINK("#'Contents'!A1", "Return to Contents")</f>
        <v>Return to Contents</v>
      </c>
    </row>
  </sheetData>
  <mergeCells count="1">
    <mergeCell ref="D2:I2"/>
  </mergeCells>
  <pageMargins left="0.7" right="0.7" top="0.75" bottom="0.75" header="0.3" footer="0.3"/>
  <pageSetup paperSize="9" orientation="portrait" horizontalDpi="300" verticalDpi="300"/>
  <drawing r:id="rId1"/>
</worksheet>
</file>

<file path=xl/worksheets/sheet9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5E00-000000000000}">
  <dimension ref="B2:BA18"/>
  <sheetViews>
    <sheetView showGridLines="0" workbookViewId="0">
      <pane xSplit="2" topLeftCell="U1" activePane="topRight" state="frozen"/>
      <selection activeCell="B19" sqref="B19"/>
      <selection pane="topRight" activeCell="AB16" sqref="AB16"/>
    </sheetView>
  </sheetViews>
  <sheetFormatPr defaultColWidth="11.54296875" defaultRowHeight="14.5" x14ac:dyDescent="0.35"/>
  <cols>
    <col min="2" max="2" width="25.6328125" customWidth="1"/>
    <col min="3" max="5" width="10.6328125" customWidth="1"/>
    <col min="6" max="6" width="2.1796875" customWidth="1"/>
    <col min="7" max="12" width="10.6328125" customWidth="1"/>
    <col min="13" max="13" width="2.1796875" customWidth="1"/>
    <col min="14" max="15" width="10.6328125" customWidth="1"/>
    <col min="16" max="16" width="2.1796875" customWidth="1"/>
    <col min="17" max="31" width="10.6328125" customWidth="1"/>
    <col min="32" max="32" width="2.1796875" customWidth="1"/>
    <col min="33" max="38" width="10.6328125" customWidth="1"/>
    <col min="39" max="39" width="2.1796875" customWidth="1"/>
    <col min="40" max="42" width="10.6328125" customWidth="1"/>
    <col min="43" max="43" width="2.1796875" customWidth="1"/>
    <col min="44" max="46" width="10.6328125" customWidth="1"/>
    <col min="47" max="47" width="2.1796875" customWidth="1"/>
    <col min="48" max="50" width="10.6328125" customWidth="1"/>
    <col min="51" max="51" width="2.1796875" customWidth="1"/>
    <col min="52" max="53" width="10.6328125" customWidth="1"/>
    <col min="54" max="54" width="2.1796875" customWidth="1"/>
  </cols>
  <sheetData>
    <row r="2" spans="2:53" ht="40" customHeight="1" x14ac:dyDescent="0.35">
      <c r="D2" s="28" t="s">
        <v>407</v>
      </c>
      <c r="E2" s="24"/>
      <c r="F2" s="24"/>
      <c r="G2" s="24"/>
      <c r="H2" s="24"/>
      <c r="I2" s="24"/>
      <c r="J2" s="24"/>
      <c r="K2" s="24"/>
      <c r="L2" s="24"/>
      <c r="M2" s="24"/>
      <c r="N2" s="24"/>
      <c r="O2" s="24"/>
      <c r="P2" s="24"/>
      <c r="Q2" s="24"/>
      <c r="R2" s="24"/>
      <c r="S2" s="24"/>
      <c r="T2" s="24"/>
      <c r="U2" s="24"/>
      <c r="V2" s="24"/>
      <c r="W2" s="24"/>
      <c r="X2" s="24"/>
      <c r="Y2" s="24"/>
      <c r="Z2" s="24"/>
      <c r="AA2" s="24"/>
      <c r="AB2" s="24"/>
      <c r="AC2" s="24"/>
      <c r="AD2" s="24"/>
      <c r="AE2" s="24"/>
      <c r="AF2" s="24"/>
      <c r="AG2" s="24"/>
      <c r="AH2" s="24"/>
      <c r="AI2" s="24"/>
      <c r="AJ2" s="24"/>
      <c r="AK2" s="24"/>
      <c r="AL2" s="24"/>
      <c r="AM2" s="24"/>
      <c r="AN2" s="24"/>
      <c r="AO2" s="24"/>
      <c r="AP2" s="24"/>
      <c r="AQ2" s="24"/>
      <c r="AR2" s="24"/>
      <c r="AS2" s="24"/>
      <c r="AT2" s="24"/>
    </row>
    <row r="5" spans="2:53" ht="30" customHeight="1" x14ac:dyDescent="0.35">
      <c r="B5" s="15"/>
      <c r="C5" s="15"/>
      <c r="D5" s="27" t="s">
        <v>56</v>
      </c>
      <c r="E5" s="27"/>
      <c r="F5" s="15"/>
      <c r="G5" s="27" t="s">
        <v>57</v>
      </c>
      <c r="H5" s="27"/>
      <c r="I5" s="27"/>
      <c r="J5" s="27"/>
      <c r="K5" s="27"/>
      <c r="L5" s="27"/>
      <c r="M5" s="15"/>
      <c r="N5" s="27" t="s">
        <v>58</v>
      </c>
      <c r="O5" s="27"/>
      <c r="P5" s="15"/>
      <c r="Q5" s="27" t="s">
        <v>59</v>
      </c>
      <c r="R5" s="27"/>
      <c r="S5" s="27"/>
      <c r="T5" s="27"/>
      <c r="U5" s="27"/>
      <c r="V5" s="27"/>
      <c r="W5" s="27"/>
      <c r="X5" s="27"/>
      <c r="Y5" s="27"/>
      <c r="Z5" s="27"/>
      <c r="AA5" s="27"/>
      <c r="AB5" s="27"/>
      <c r="AC5" s="27"/>
      <c r="AD5" s="27"/>
      <c r="AE5" s="27"/>
      <c r="AF5" s="15"/>
      <c r="AG5" s="27" t="s">
        <v>60</v>
      </c>
      <c r="AH5" s="27"/>
      <c r="AI5" s="27"/>
      <c r="AJ5" s="27"/>
      <c r="AK5" s="27"/>
      <c r="AL5" s="27"/>
      <c r="AM5" s="15"/>
      <c r="AN5" s="27" t="s">
        <v>61</v>
      </c>
      <c r="AO5" s="27"/>
      <c r="AP5" s="27"/>
      <c r="AQ5" s="15"/>
      <c r="AR5" s="27" t="s">
        <v>62</v>
      </c>
      <c r="AS5" s="27"/>
      <c r="AT5" s="27"/>
      <c r="AU5" s="15"/>
      <c r="AV5" s="27" t="s">
        <v>63</v>
      </c>
      <c r="AW5" s="27"/>
      <c r="AX5" s="27"/>
      <c r="AY5" s="15"/>
      <c r="AZ5" s="27" t="s">
        <v>64</v>
      </c>
      <c r="BA5" s="27"/>
    </row>
    <row r="6" spans="2:53" ht="33" customHeight="1" x14ac:dyDescent="0.35">
      <c r="B6" t="s">
        <v>13</v>
      </c>
      <c r="C6" s="9" t="s">
        <v>14</v>
      </c>
      <c r="D6" s="12" t="s">
        <v>15</v>
      </c>
      <c r="E6" s="12" t="s">
        <v>16</v>
      </c>
      <c r="G6" s="12" t="s">
        <v>19</v>
      </c>
      <c r="H6" s="12" t="s">
        <v>20</v>
      </c>
      <c r="I6" s="12" t="s">
        <v>21</v>
      </c>
      <c r="J6" s="12" t="s">
        <v>22</v>
      </c>
      <c r="K6" s="12" t="s">
        <v>23</v>
      </c>
      <c r="L6" s="12" t="s">
        <v>24</v>
      </c>
      <c r="N6" s="12" t="s">
        <v>25</v>
      </c>
      <c r="O6" s="12" t="s">
        <v>26</v>
      </c>
      <c r="Q6" s="12" t="s">
        <v>27</v>
      </c>
      <c r="R6" s="12" t="s">
        <v>28</v>
      </c>
      <c r="S6" s="12" t="s">
        <v>29</v>
      </c>
      <c r="T6" s="12" t="s">
        <v>30</v>
      </c>
      <c r="U6" s="12" t="s">
        <v>31</v>
      </c>
      <c r="V6" s="12" t="s">
        <v>32</v>
      </c>
      <c r="W6" s="12" t="s">
        <v>33</v>
      </c>
      <c r="X6" s="12" t="s">
        <v>34</v>
      </c>
      <c r="Y6" s="12" t="s">
        <v>35</v>
      </c>
      <c r="Z6" s="12" t="s">
        <v>36</v>
      </c>
      <c r="AA6" s="12" t="s">
        <v>37</v>
      </c>
      <c r="AB6" s="12" t="s">
        <v>38</v>
      </c>
      <c r="AC6" s="12" t="s">
        <v>39</v>
      </c>
      <c r="AD6" s="12" t="s">
        <v>40</v>
      </c>
      <c r="AE6" s="12" t="s">
        <v>41</v>
      </c>
      <c r="AG6" s="12" t="s">
        <v>42</v>
      </c>
      <c r="AH6" s="12" t="s">
        <v>43</v>
      </c>
      <c r="AI6" s="12" t="s">
        <v>44</v>
      </c>
      <c r="AJ6" s="12" t="s">
        <v>45</v>
      </c>
      <c r="AK6" s="12" t="s">
        <v>46</v>
      </c>
      <c r="AL6" s="12" t="s">
        <v>47</v>
      </c>
      <c r="AN6" s="12" t="s">
        <v>48</v>
      </c>
      <c r="AO6" s="12" t="s">
        <v>49</v>
      </c>
      <c r="AP6" s="12" t="s">
        <v>50</v>
      </c>
      <c r="AR6" s="12" t="s">
        <v>51</v>
      </c>
      <c r="AS6" s="12" t="s">
        <v>52</v>
      </c>
      <c r="AT6" s="12" t="s">
        <v>53</v>
      </c>
      <c r="AV6" s="12" t="s">
        <v>51</v>
      </c>
      <c r="AW6" s="12" t="s">
        <v>52</v>
      </c>
      <c r="AX6" s="12" t="s">
        <v>53</v>
      </c>
      <c r="AZ6" s="12" t="s">
        <v>54</v>
      </c>
      <c r="BA6" s="12" t="s">
        <v>55</v>
      </c>
    </row>
    <row r="7" spans="2:53" ht="30" customHeight="1" x14ac:dyDescent="0.35">
      <c r="B7" s="10" t="s">
        <v>17</v>
      </c>
      <c r="C7" s="10">
        <v>2053</v>
      </c>
      <c r="D7" s="10">
        <v>938</v>
      </c>
      <c r="E7" s="10">
        <v>1112</v>
      </c>
      <c r="F7" s="10"/>
      <c r="G7" s="10">
        <v>192</v>
      </c>
      <c r="H7" s="10">
        <v>236</v>
      </c>
      <c r="I7" s="10">
        <v>325</v>
      </c>
      <c r="J7" s="10">
        <v>380</v>
      </c>
      <c r="K7" s="10">
        <v>348</v>
      </c>
      <c r="L7" s="10">
        <v>572</v>
      </c>
      <c r="M7" s="10"/>
      <c r="N7" s="10">
        <v>1161</v>
      </c>
      <c r="O7" s="10">
        <v>892</v>
      </c>
      <c r="P7" s="10"/>
      <c r="Q7" s="10">
        <v>175</v>
      </c>
      <c r="R7" s="10">
        <v>152</v>
      </c>
      <c r="S7" s="10">
        <v>180</v>
      </c>
      <c r="T7" s="10">
        <v>273</v>
      </c>
      <c r="U7" s="10">
        <v>217</v>
      </c>
      <c r="V7" s="10">
        <v>227</v>
      </c>
      <c r="W7" s="10">
        <v>175</v>
      </c>
      <c r="X7" s="10">
        <v>143</v>
      </c>
      <c r="Y7" s="10">
        <v>108</v>
      </c>
      <c r="Z7" s="10">
        <v>153</v>
      </c>
      <c r="AA7" s="10">
        <v>79</v>
      </c>
      <c r="AB7" s="10">
        <v>54</v>
      </c>
      <c r="AC7" s="10">
        <v>25</v>
      </c>
      <c r="AD7" s="10">
        <v>17</v>
      </c>
      <c r="AE7" s="10">
        <v>34</v>
      </c>
      <c r="AF7" s="10"/>
      <c r="AG7" s="10">
        <v>204</v>
      </c>
      <c r="AH7" s="10">
        <v>344</v>
      </c>
      <c r="AI7" s="10">
        <v>158</v>
      </c>
      <c r="AJ7" s="10">
        <v>186</v>
      </c>
      <c r="AK7" s="10">
        <v>197</v>
      </c>
      <c r="AL7" s="10">
        <v>511</v>
      </c>
      <c r="AM7" s="10"/>
      <c r="AN7" s="10">
        <v>571</v>
      </c>
      <c r="AO7" s="10">
        <v>447</v>
      </c>
      <c r="AP7" s="10">
        <v>778</v>
      </c>
      <c r="AQ7" s="10"/>
      <c r="AR7" s="10">
        <v>150</v>
      </c>
      <c r="AS7" s="10">
        <v>698</v>
      </c>
      <c r="AT7" s="10">
        <v>1093</v>
      </c>
      <c r="AU7" s="10"/>
      <c r="AV7" s="10">
        <v>166</v>
      </c>
      <c r="AW7" s="10">
        <v>999</v>
      </c>
      <c r="AX7" s="10">
        <v>770</v>
      </c>
      <c r="AY7" s="10"/>
      <c r="AZ7" s="10">
        <v>1177</v>
      </c>
      <c r="BA7" s="10">
        <v>876</v>
      </c>
    </row>
    <row r="8" spans="2:53" ht="30" customHeight="1" x14ac:dyDescent="0.35">
      <c r="B8" s="11" t="s">
        <v>18</v>
      </c>
      <c r="C8" s="11">
        <v>2053</v>
      </c>
      <c r="D8" s="11">
        <v>974</v>
      </c>
      <c r="E8" s="11">
        <v>1075</v>
      </c>
      <c r="F8" s="11"/>
      <c r="G8" s="11">
        <v>212</v>
      </c>
      <c r="H8" s="11">
        <v>302</v>
      </c>
      <c r="I8" s="11">
        <v>326</v>
      </c>
      <c r="J8" s="11">
        <v>348</v>
      </c>
      <c r="K8" s="11">
        <v>329</v>
      </c>
      <c r="L8" s="11">
        <v>535</v>
      </c>
      <c r="M8" s="11"/>
      <c r="N8" s="11">
        <v>815</v>
      </c>
      <c r="O8" s="11">
        <v>1238</v>
      </c>
      <c r="P8" s="11"/>
      <c r="Q8" s="11">
        <v>198</v>
      </c>
      <c r="R8" s="11">
        <v>168</v>
      </c>
      <c r="S8" s="11">
        <v>195</v>
      </c>
      <c r="T8" s="11">
        <v>305</v>
      </c>
      <c r="U8" s="11">
        <v>213</v>
      </c>
      <c r="V8" s="11">
        <v>216</v>
      </c>
      <c r="W8" s="11">
        <v>164</v>
      </c>
      <c r="X8" s="11">
        <v>141</v>
      </c>
      <c r="Y8" s="11">
        <v>99</v>
      </c>
      <c r="Z8" s="11">
        <v>138</v>
      </c>
      <c r="AA8" s="11">
        <v>69</v>
      </c>
      <c r="AB8" s="11">
        <v>45</v>
      </c>
      <c r="AC8" s="11">
        <v>22</v>
      </c>
      <c r="AD8" s="11">
        <v>15</v>
      </c>
      <c r="AE8" s="11">
        <v>27</v>
      </c>
      <c r="AF8" s="11"/>
      <c r="AG8" s="11">
        <v>192</v>
      </c>
      <c r="AH8" s="11">
        <v>330</v>
      </c>
      <c r="AI8" s="11">
        <v>179</v>
      </c>
      <c r="AJ8" s="11">
        <v>173</v>
      </c>
      <c r="AK8" s="11">
        <v>196</v>
      </c>
      <c r="AL8" s="11">
        <v>533</v>
      </c>
      <c r="AM8" s="11"/>
      <c r="AN8" s="11">
        <v>569</v>
      </c>
      <c r="AO8" s="11">
        <v>467</v>
      </c>
      <c r="AP8" s="11">
        <v>751</v>
      </c>
      <c r="AQ8" s="11"/>
      <c r="AR8" s="11">
        <v>162</v>
      </c>
      <c r="AS8" s="11">
        <v>689</v>
      </c>
      <c r="AT8" s="11">
        <v>1078</v>
      </c>
      <c r="AU8" s="11"/>
      <c r="AV8" s="11">
        <v>182</v>
      </c>
      <c r="AW8" s="11">
        <v>976</v>
      </c>
      <c r="AX8" s="11">
        <v>765</v>
      </c>
      <c r="AY8" s="11"/>
      <c r="AZ8" s="11">
        <v>1171</v>
      </c>
      <c r="BA8" s="11">
        <v>882</v>
      </c>
    </row>
    <row r="9" spans="2:53" x14ac:dyDescent="0.35">
      <c r="B9" s="18" t="s">
        <v>322</v>
      </c>
      <c r="C9" s="17">
        <v>0.34227523566728602</v>
      </c>
      <c r="D9" s="17">
        <v>0.331669520714377</v>
      </c>
      <c r="E9" s="17">
        <v>0.34953163964172801</v>
      </c>
      <c r="F9" s="17"/>
      <c r="G9" s="17">
        <v>0.18033203249631699</v>
      </c>
      <c r="H9" s="17">
        <v>0.331691306332763</v>
      </c>
      <c r="I9" s="17">
        <v>0.345592032699855</v>
      </c>
      <c r="J9" s="17">
        <v>0.30997754950894402</v>
      </c>
      <c r="K9" s="17">
        <v>0.39437368986764898</v>
      </c>
      <c r="L9" s="17">
        <v>0.39936130784740598</v>
      </c>
      <c r="M9" s="17"/>
      <c r="N9" s="17">
        <v>0.32534860952587102</v>
      </c>
      <c r="O9" s="17">
        <v>0.35341837014293298</v>
      </c>
      <c r="P9" s="17"/>
      <c r="Q9" s="17">
        <v>0.25363048780605302</v>
      </c>
      <c r="R9" s="17">
        <v>0.34127625574328502</v>
      </c>
      <c r="S9" s="17">
        <v>0.36859841244796399</v>
      </c>
      <c r="T9" s="17">
        <v>0.40761911368321702</v>
      </c>
      <c r="U9" s="17">
        <v>0.383474605136223</v>
      </c>
      <c r="V9" s="17">
        <v>0.34983667353414799</v>
      </c>
      <c r="W9" s="17">
        <v>0.41587803263015399</v>
      </c>
      <c r="X9" s="17">
        <v>0.32729096675805402</v>
      </c>
      <c r="Y9" s="17">
        <v>0.24265081003862499</v>
      </c>
      <c r="Z9" s="17">
        <v>0.37393300183897499</v>
      </c>
      <c r="AA9" s="17">
        <v>0.21202315889426099</v>
      </c>
      <c r="AB9" s="17">
        <v>0.190418248052624</v>
      </c>
      <c r="AC9" s="17">
        <v>0.413372653439535</v>
      </c>
      <c r="AD9" s="17">
        <v>0.26089998683444698</v>
      </c>
      <c r="AE9" s="17">
        <v>0.21391714049352101</v>
      </c>
      <c r="AF9" s="17"/>
      <c r="AG9" s="17">
        <v>0.31908565359359697</v>
      </c>
      <c r="AH9" s="17">
        <v>0.32775470266129397</v>
      </c>
      <c r="AI9" s="17">
        <v>0.529109777729589</v>
      </c>
      <c r="AJ9" s="17">
        <v>0.47162826276110198</v>
      </c>
      <c r="AK9" s="17">
        <v>0.27625912172289102</v>
      </c>
      <c r="AL9" s="17">
        <v>0.28474611640728498</v>
      </c>
      <c r="AM9" s="17"/>
      <c r="AN9" s="17">
        <v>0.50132491969910697</v>
      </c>
      <c r="AO9" s="17">
        <v>0.27476564371743101</v>
      </c>
      <c r="AP9" s="17">
        <v>0.277707333150012</v>
      </c>
      <c r="AQ9" s="17"/>
      <c r="AR9" s="17">
        <v>0.33024185710778797</v>
      </c>
      <c r="AS9" s="17">
        <v>0.31563298571621501</v>
      </c>
      <c r="AT9" s="17">
        <v>0.37818976579302499</v>
      </c>
      <c r="AU9" s="17"/>
      <c r="AV9" s="17">
        <v>0.41905774015430097</v>
      </c>
      <c r="AW9" s="17">
        <v>0.33913621171295699</v>
      </c>
      <c r="AX9" s="17">
        <v>0.348406246705949</v>
      </c>
      <c r="AY9" s="17"/>
      <c r="AZ9" s="17">
        <v>0.38456447254489701</v>
      </c>
      <c r="BA9" s="17">
        <v>0.28616285202380998</v>
      </c>
    </row>
    <row r="10" spans="2:53" x14ac:dyDescent="0.35">
      <c r="B10" s="18" t="s">
        <v>323</v>
      </c>
      <c r="C10" s="17">
        <v>0.28002562201637399</v>
      </c>
      <c r="D10" s="17">
        <v>0.30015971270859299</v>
      </c>
      <c r="E10" s="17">
        <v>0.26278623857613698</v>
      </c>
      <c r="F10" s="17"/>
      <c r="G10" s="17">
        <v>0.272542190104059</v>
      </c>
      <c r="H10" s="17">
        <v>0.23508683432643199</v>
      </c>
      <c r="I10" s="17">
        <v>0.26262349795400503</v>
      </c>
      <c r="J10" s="17">
        <v>0.32895652689781901</v>
      </c>
      <c r="K10" s="17">
        <v>0.28054893027480299</v>
      </c>
      <c r="L10" s="17">
        <v>0.28677533490024298</v>
      </c>
      <c r="M10" s="17"/>
      <c r="N10" s="17">
        <v>0.28453523764078997</v>
      </c>
      <c r="O10" s="17">
        <v>0.27705685240354599</v>
      </c>
      <c r="P10" s="17"/>
      <c r="Q10" s="17">
        <v>0.27298191920355003</v>
      </c>
      <c r="R10" s="17">
        <v>0.22767435922738399</v>
      </c>
      <c r="S10" s="17">
        <v>0.24108905908467301</v>
      </c>
      <c r="T10" s="17">
        <v>0.26285448079828699</v>
      </c>
      <c r="U10" s="17">
        <v>0.276896228146497</v>
      </c>
      <c r="V10" s="17">
        <v>0.29782817256006</v>
      </c>
      <c r="W10" s="17">
        <v>0.29838570789464403</v>
      </c>
      <c r="X10" s="17">
        <v>0.326754120954177</v>
      </c>
      <c r="Y10" s="17">
        <v>0.37468018573963902</v>
      </c>
      <c r="Z10" s="17">
        <v>0.26007295233231198</v>
      </c>
      <c r="AA10" s="17">
        <v>0.32666086966722802</v>
      </c>
      <c r="AB10" s="17">
        <v>0.35027843055318297</v>
      </c>
      <c r="AC10" s="17">
        <v>0.18630485170282801</v>
      </c>
      <c r="AD10" s="17">
        <v>0.44752492604772698</v>
      </c>
      <c r="AE10" s="17">
        <v>0.142863192713579</v>
      </c>
      <c r="AF10" s="17"/>
      <c r="AG10" s="17">
        <v>0.37105620023886199</v>
      </c>
      <c r="AH10" s="17">
        <v>0.26090615947995299</v>
      </c>
      <c r="AI10" s="17">
        <v>0.215980535525929</v>
      </c>
      <c r="AJ10" s="17">
        <v>0.28136754660697399</v>
      </c>
      <c r="AK10" s="17">
        <v>0.36043765669674999</v>
      </c>
      <c r="AL10" s="17">
        <v>0.242620618848262</v>
      </c>
      <c r="AM10" s="17"/>
      <c r="AN10" s="17">
        <v>0.242889064078294</v>
      </c>
      <c r="AO10" s="17">
        <v>0.353228372632376</v>
      </c>
      <c r="AP10" s="17">
        <v>0.28788462791288899</v>
      </c>
      <c r="AQ10" s="17"/>
      <c r="AR10" s="17">
        <v>0.36878313762988801</v>
      </c>
      <c r="AS10" s="17">
        <v>0.35621401120927698</v>
      </c>
      <c r="AT10" s="17">
        <v>0.229905910332589</v>
      </c>
      <c r="AU10" s="17"/>
      <c r="AV10" s="17">
        <v>0.29800847999487701</v>
      </c>
      <c r="AW10" s="17">
        <v>0.327872145112095</v>
      </c>
      <c r="AX10" s="17">
        <v>0.23183869395891499</v>
      </c>
      <c r="AY10" s="17"/>
      <c r="AZ10" s="17">
        <v>0.29089390004042698</v>
      </c>
      <c r="BA10" s="17">
        <v>0.26560481353040999</v>
      </c>
    </row>
    <row r="11" spans="2:53" x14ac:dyDescent="0.35">
      <c r="B11" s="18" t="s">
        <v>325</v>
      </c>
      <c r="C11" s="17">
        <v>0.14955415107077899</v>
      </c>
      <c r="D11" s="17">
        <v>0.17329091027787</v>
      </c>
      <c r="E11" s="17">
        <v>0.12858432721597801</v>
      </c>
      <c r="F11" s="17"/>
      <c r="G11" s="17">
        <v>0.28410397495971401</v>
      </c>
      <c r="H11" s="17">
        <v>0.193474183641027</v>
      </c>
      <c r="I11" s="17">
        <v>0.14485267798905499</v>
      </c>
      <c r="J11" s="17">
        <v>0.11871105798501699</v>
      </c>
      <c r="K11" s="17">
        <v>0.116549180187179</v>
      </c>
      <c r="L11" s="17">
        <v>0.114691654082703</v>
      </c>
      <c r="M11" s="17"/>
      <c r="N11" s="17">
        <v>0.14160152754875399</v>
      </c>
      <c r="O11" s="17">
        <v>0.154789521226636</v>
      </c>
      <c r="P11" s="17"/>
      <c r="Q11" s="17">
        <v>0.176656173580333</v>
      </c>
      <c r="R11" s="17">
        <v>0.18493923152899999</v>
      </c>
      <c r="S11" s="17">
        <v>0.18588561666546799</v>
      </c>
      <c r="T11" s="17">
        <v>0.13585216665675801</v>
      </c>
      <c r="U11" s="17">
        <v>0.13879147055178001</v>
      </c>
      <c r="V11" s="17">
        <v>7.9980784647801895E-2</v>
      </c>
      <c r="W11" s="17">
        <v>0.13269064671033101</v>
      </c>
      <c r="X11" s="17">
        <v>0.132492477901622</v>
      </c>
      <c r="Y11" s="17">
        <v>0.150005950134075</v>
      </c>
      <c r="Z11" s="17">
        <v>0.12734536120196199</v>
      </c>
      <c r="AA11" s="17">
        <v>0.25221329548191801</v>
      </c>
      <c r="AB11" s="17">
        <v>0.19288770415284201</v>
      </c>
      <c r="AC11" s="17">
        <v>0.25457169208047298</v>
      </c>
      <c r="AD11" s="17">
        <v>0</v>
      </c>
      <c r="AE11" s="17">
        <v>0.18770609455839199</v>
      </c>
      <c r="AF11" s="17"/>
      <c r="AG11" s="17">
        <v>0.135893952670501</v>
      </c>
      <c r="AH11" s="17">
        <v>0.16585238544154299</v>
      </c>
      <c r="AI11" s="17">
        <v>0.123299983097735</v>
      </c>
      <c r="AJ11" s="17">
        <v>0.109837808806141</v>
      </c>
      <c r="AK11" s="17">
        <v>0.132345406986038</v>
      </c>
      <c r="AL11" s="17">
        <v>0.180708431955974</v>
      </c>
      <c r="AM11" s="17"/>
      <c r="AN11" s="17">
        <v>0.115445947995908</v>
      </c>
      <c r="AO11" s="17">
        <v>0.17392770512654901</v>
      </c>
      <c r="AP11" s="17">
        <v>0.17571834092234201</v>
      </c>
      <c r="AQ11" s="17"/>
      <c r="AR11" s="17">
        <v>0.166463922517993</v>
      </c>
      <c r="AS11" s="17">
        <v>0.167395391361435</v>
      </c>
      <c r="AT11" s="17">
        <v>0.140323948058835</v>
      </c>
      <c r="AU11" s="17"/>
      <c r="AV11" s="17">
        <v>0.16247515718621899</v>
      </c>
      <c r="AW11" s="17">
        <v>0.150079982190987</v>
      </c>
      <c r="AX11" s="17">
        <v>0.152574589940695</v>
      </c>
      <c r="AY11" s="17"/>
      <c r="AZ11" s="17">
        <v>0.14884736184701799</v>
      </c>
      <c r="BA11" s="17">
        <v>0.150491969556213</v>
      </c>
    </row>
    <row r="12" spans="2:53" x14ac:dyDescent="0.35">
      <c r="B12" s="18" t="s">
        <v>326</v>
      </c>
      <c r="C12" s="17">
        <v>0.14010551167492599</v>
      </c>
      <c r="D12" s="17">
        <v>0.15371674447578401</v>
      </c>
      <c r="E12" s="17">
        <v>0.12827524969801199</v>
      </c>
      <c r="F12" s="17"/>
      <c r="G12" s="17">
        <v>0.15058705458606</v>
      </c>
      <c r="H12" s="17">
        <v>0.16510496081965101</v>
      </c>
      <c r="I12" s="17">
        <v>0.15832973966698499</v>
      </c>
      <c r="J12" s="17">
        <v>0.12215174828725101</v>
      </c>
      <c r="K12" s="17">
        <v>0.12121838575046601</v>
      </c>
      <c r="L12" s="17">
        <v>0.134065642787875</v>
      </c>
      <c r="M12" s="17"/>
      <c r="N12" s="17">
        <v>0.16604755677232799</v>
      </c>
      <c r="O12" s="17">
        <v>0.123027347681785</v>
      </c>
      <c r="P12" s="17"/>
      <c r="Q12" s="17">
        <v>0.14824142822578501</v>
      </c>
      <c r="R12" s="17">
        <v>0.120961441673645</v>
      </c>
      <c r="S12" s="17">
        <v>8.2052617110781295E-2</v>
      </c>
      <c r="T12" s="17">
        <v>0.107064933264859</v>
      </c>
      <c r="U12" s="17">
        <v>0.130142644458558</v>
      </c>
      <c r="V12" s="17">
        <v>0.16115492964275699</v>
      </c>
      <c r="W12" s="17">
        <v>0.109037406080428</v>
      </c>
      <c r="X12" s="17">
        <v>0.14374348243355201</v>
      </c>
      <c r="Y12" s="17">
        <v>0.172434021345509</v>
      </c>
      <c r="Z12" s="17">
        <v>0.18520669993778599</v>
      </c>
      <c r="AA12" s="17">
        <v>0.20910267595659299</v>
      </c>
      <c r="AB12" s="17">
        <v>0.23933633569076601</v>
      </c>
      <c r="AC12" s="17">
        <v>0.14575080277716401</v>
      </c>
      <c r="AD12" s="17">
        <v>0.187617335996178</v>
      </c>
      <c r="AE12" s="17">
        <v>0.38747744724847299</v>
      </c>
      <c r="AF12" s="17"/>
      <c r="AG12" s="17">
        <v>0.154809733158985</v>
      </c>
      <c r="AH12" s="17">
        <v>0.18861063611339501</v>
      </c>
      <c r="AI12" s="17">
        <v>9.5002521408997398E-2</v>
      </c>
      <c r="AJ12" s="17">
        <v>6.2082213435053102E-2</v>
      </c>
      <c r="AK12" s="17">
        <v>0.163677150133343</v>
      </c>
      <c r="AL12" s="17">
        <v>0.162758428373032</v>
      </c>
      <c r="AM12" s="17"/>
      <c r="AN12" s="17">
        <v>8.7985810178488805E-2</v>
      </c>
      <c r="AO12" s="17">
        <v>0.125381608024413</v>
      </c>
      <c r="AP12" s="17">
        <v>0.188106647028807</v>
      </c>
      <c r="AQ12" s="17"/>
      <c r="AR12" s="17">
        <v>0.101441461029425</v>
      </c>
      <c r="AS12" s="17">
        <v>0.11517223211106301</v>
      </c>
      <c r="AT12" s="17">
        <v>0.16945664243311701</v>
      </c>
      <c r="AU12" s="17"/>
      <c r="AV12" s="17">
        <v>8.4051534573933204E-2</v>
      </c>
      <c r="AW12" s="17">
        <v>0.124394195366076</v>
      </c>
      <c r="AX12" s="17">
        <v>0.17793309794555401</v>
      </c>
      <c r="AY12" s="17"/>
      <c r="AZ12" s="17">
        <v>0.12305845377574599</v>
      </c>
      <c r="BA12" s="17">
        <v>0.16272476715119799</v>
      </c>
    </row>
    <row r="13" spans="2:53" x14ac:dyDescent="0.35">
      <c r="B13" s="18" t="s">
        <v>130</v>
      </c>
      <c r="C13" s="19">
        <v>8.8039479570635806E-2</v>
      </c>
      <c r="D13" s="19">
        <v>4.1163111823376203E-2</v>
      </c>
      <c r="E13" s="19">
        <v>0.13082254486814501</v>
      </c>
      <c r="F13" s="19"/>
      <c r="G13" s="19">
        <v>0.11243474785384901</v>
      </c>
      <c r="H13" s="19">
        <v>7.4642714880128094E-2</v>
      </c>
      <c r="I13" s="19">
        <v>8.8602051690101297E-2</v>
      </c>
      <c r="J13" s="19">
        <v>0.120203117320969</v>
      </c>
      <c r="K13" s="19">
        <v>8.7309813919902807E-2</v>
      </c>
      <c r="L13" s="19">
        <v>6.5106060381772496E-2</v>
      </c>
      <c r="M13" s="19"/>
      <c r="N13" s="19">
        <v>8.2467068512256797E-2</v>
      </c>
      <c r="O13" s="19">
        <v>9.1707908545100802E-2</v>
      </c>
      <c r="P13" s="19"/>
      <c r="Q13" s="19">
        <v>0.148489991184278</v>
      </c>
      <c r="R13" s="19">
        <v>0.12514871182668699</v>
      </c>
      <c r="S13" s="19">
        <v>0.12237429469111499</v>
      </c>
      <c r="T13" s="19">
        <v>8.6609305596879196E-2</v>
      </c>
      <c r="U13" s="19">
        <v>7.0695051706942305E-2</v>
      </c>
      <c r="V13" s="19">
        <v>0.111199439615234</v>
      </c>
      <c r="W13" s="19">
        <v>4.4008206684442899E-2</v>
      </c>
      <c r="X13" s="19">
        <v>6.9718951952595101E-2</v>
      </c>
      <c r="Y13" s="19">
        <v>6.0229032742152099E-2</v>
      </c>
      <c r="Z13" s="19">
        <v>5.3441984688964599E-2</v>
      </c>
      <c r="AA13" s="19">
        <v>0</v>
      </c>
      <c r="AB13" s="19">
        <v>2.7079281550585602E-2</v>
      </c>
      <c r="AC13" s="19">
        <v>0</v>
      </c>
      <c r="AD13" s="19">
        <v>0.103957751121647</v>
      </c>
      <c r="AE13" s="19">
        <v>6.8036124986034993E-2</v>
      </c>
      <c r="AF13" s="19"/>
      <c r="AG13" s="19">
        <v>1.9154460338054801E-2</v>
      </c>
      <c r="AH13" s="19">
        <v>5.6876116303815102E-2</v>
      </c>
      <c r="AI13" s="19">
        <v>3.6607182237749697E-2</v>
      </c>
      <c r="AJ13" s="19">
        <v>7.5084168390729303E-2</v>
      </c>
      <c r="AK13" s="19">
        <v>6.7280664460977593E-2</v>
      </c>
      <c r="AL13" s="19">
        <v>0.12916640441544699</v>
      </c>
      <c r="AM13" s="19"/>
      <c r="AN13" s="19">
        <v>5.2354258048203102E-2</v>
      </c>
      <c r="AO13" s="19">
        <v>7.26966704992313E-2</v>
      </c>
      <c r="AP13" s="19">
        <v>7.0583050985950496E-2</v>
      </c>
      <c r="AQ13" s="19"/>
      <c r="AR13" s="19">
        <v>3.3069621714906502E-2</v>
      </c>
      <c r="AS13" s="19">
        <v>4.5585379602010499E-2</v>
      </c>
      <c r="AT13" s="19">
        <v>8.2123733382434297E-2</v>
      </c>
      <c r="AU13" s="19"/>
      <c r="AV13" s="19">
        <v>3.64070880906694E-2</v>
      </c>
      <c r="AW13" s="19">
        <v>5.8517465617886101E-2</v>
      </c>
      <c r="AX13" s="19">
        <v>8.92473714488871E-2</v>
      </c>
      <c r="AY13" s="19"/>
      <c r="AZ13" s="19">
        <v>5.2635811791911902E-2</v>
      </c>
      <c r="BA13" s="19">
        <v>0.13501559773836899</v>
      </c>
    </row>
    <row r="14" spans="2:53" x14ac:dyDescent="0.35">
      <c r="B14" s="16"/>
    </row>
    <row r="15" spans="2:53" x14ac:dyDescent="0.35">
      <c r="B15" t="s">
        <v>87</v>
      </c>
    </row>
    <row r="16" spans="2:53" x14ac:dyDescent="0.35">
      <c r="B16" t="s">
        <v>88</v>
      </c>
    </row>
    <row r="18" spans="2:2" x14ac:dyDescent="0.35">
      <c r="B18" s="8" t="str">
        <f>HYPERLINK("#'Contents'!A1", "Return to Contents")</f>
        <v>Return to Contents</v>
      </c>
    </row>
  </sheetData>
  <mergeCells count="10">
    <mergeCell ref="AN5:AP5"/>
    <mergeCell ref="AR5:AT5"/>
    <mergeCell ref="AV5:AX5"/>
    <mergeCell ref="AZ5:BA5"/>
    <mergeCell ref="D2:AT2"/>
    <mergeCell ref="D5:E5"/>
    <mergeCell ref="G5:L5"/>
    <mergeCell ref="N5:O5"/>
    <mergeCell ref="Q5:AE5"/>
    <mergeCell ref="AG5:AL5"/>
  </mergeCells>
  <pageMargins left="0.7" right="0.7" top="0.75" bottom="0.75" header="0.3" footer="0.3"/>
  <pageSetup paperSize="9" orientation="portrait" horizontalDpi="300" verticalDpi="300"/>
  <drawing r:id="rId1"/>
</worksheet>
</file>

<file path=xl/worksheets/sheet9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5F00-000000000000}">
  <dimension ref="B2:BA18"/>
  <sheetViews>
    <sheetView showGridLines="0" workbookViewId="0">
      <pane xSplit="2" topLeftCell="V1" activePane="topRight" state="frozen"/>
      <selection activeCell="B19" sqref="B19"/>
      <selection pane="topRight" activeCell="AC21" sqref="AC21"/>
    </sheetView>
  </sheetViews>
  <sheetFormatPr defaultColWidth="11.54296875" defaultRowHeight="14.5" x14ac:dyDescent="0.35"/>
  <cols>
    <col min="2" max="2" width="25.6328125" customWidth="1"/>
    <col min="3" max="5" width="10.6328125" customWidth="1"/>
    <col min="6" max="6" width="2.1796875" customWidth="1"/>
    <col min="7" max="12" width="10.6328125" customWidth="1"/>
    <col min="13" max="13" width="2.1796875" customWidth="1"/>
    <col min="14" max="15" width="10.6328125" customWidth="1"/>
    <col min="16" max="16" width="2.1796875" customWidth="1"/>
    <col min="17" max="31" width="10.6328125" customWidth="1"/>
    <col min="32" max="32" width="2.1796875" customWidth="1"/>
    <col min="33" max="38" width="10.6328125" customWidth="1"/>
    <col min="39" max="39" width="2.1796875" customWidth="1"/>
    <col min="40" max="42" width="10.6328125" customWidth="1"/>
    <col min="43" max="43" width="2.1796875" customWidth="1"/>
    <col min="44" max="46" width="10.6328125" customWidth="1"/>
    <col min="47" max="47" width="2.1796875" customWidth="1"/>
    <col min="48" max="50" width="10.6328125" customWidth="1"/>
    <col min="51" max="51" width="2.1796875" customWidth="1"/>
    <col min="52" max="53" width="10.6328125" customWidth="1"/>
    <col min="54" max="54" width="2.1796875" customWidth="1"/>
  </cols>
  <sheetData>
    <row r="2" spans="2:53" ht="40" customHeight="1" x14ac:dyDescent="0.35">
      <c r="D2" s="28" t="s">
        <v>408</v>
      </c>
      <c r="E2" s="24"/>
      <c r="F2" s="24"/>
      <c r="G2" s="24"/>
      <c r="H2" s="24"/>
      <c r="I2" s="24"/>
      <c r="J2" s="24"/>
      <c r="K2" s="24"/>
      <c r="L2" s="24"/>
      <c r="M2" s="24"/>
      <c r="N2" s="24"/>
      <c r="O2" s="24"/>
      <c r="P2" s="24"/>
      <c r="Q2" s="24"/>
      <c r="R2" s="24"/>
      <c r="S2" s="24"/>
      <c r="T2" s="24"/>
      <c r="U2" s="24"/>
      <c r="V2" s="24"/>
      <c r="W2" s="24"/>
      <c r="X2" s="24"/>
      <c r="Y2" s="24"/>
      <c r="Z2" s="24"/>
      <c r="AA2" s="24"/>
      <c r="AB2" s="24"/>
      <c r="AC2" s="24"/>
      <c r="AD2" s="24"/>
      <c r="AE2" s="24"/>
      <c r="AF2" s="24"/>
      <c r="AG2" s="24"/>
      <c r="AH2" s="24"/>
      <c r="AI2" s="24"/>
      <c r="AJ2" s="24"/>
      <c r="AK2" s="24"/>
      <c r="AL2" s="24"/>
      <c r="AM2" s="24"/>
      <c r="AN2" s="24"/>
      <c r="AO2" s="24"/>
      <c r="AP2" s="24"/>
      <c r="AQ2" s="24"/>
      <c r="AR2" s="24"/>
      <c r="AS2" s="24"/>
      <c r="AT2" s="24"/>
    </row>
    <row r="5" spans="2:53" ht="30" customHeight="1" x14ac:dyDescent="0.35">
      <c r="B5" s="15"/>
      <c r="C5" s="15"/>
      <c r="D5" s="27" t="s">
        <v>56</v>
      </c>
      <c r="E5" s="27"/>
      <c r="F5" s="15"/>
      <c r="G5" s="27" t="s">
        <v>57</v>
      </c>
      <c r="H5" s="27"/>
      <c r="I5" s="27"/>
      <c r="J5" s="27"/>
      <c r="K5" s="27"/>
      <c r="L5" s="27"/>
      <c r="M5" s="15"/>
      <c r="N5" s="27" t="s">
        <v>58</v>
      </c>
      <c r="O5" s="27"/>
      <c r="P5" s="15"/>
      <c r="Q5" s="27" t="s">
        <v>59</v>
      </c>
      <c r="R5" s="27"/>
      <c r="S5" s="27"/>
      <c r="T5" s="27"/>
      <c r="U5" s="27"/>
      <c r="V5" s="27"/>
      <c r="W5" s="27"/>
      <c r="X5" s="27"/>
      <c r="Y5" s="27"/>
      <c r="Z5" s="27"/>
      <c r="AA5" s="27"/>
      <c r="AB5" s="27"/>
      <c r="AC5" s="27"/>
      <c r="AD5" s="27"/>
      <c r="AE5" s="27"/>
      <c r="AF5" s="15"/>
      <c r="AG5" s="27" t="s">
        <v>60</v>
      </c>
      <c r="AH5" s="27"/>
      <c r="AI5" s="27"/>
      <c r="AJ5" s="27"/>
      <c r="AK5" s="27"/>
      <c r="AL5" s="27"/>
      <c r="AM5" s="15"/>
      <c r="AN5" s="27" t="s">
        <v>61</v>
      </c>
      <c r="AO5" s="27"/>
      <c r="AP5" s="27"/>
      <c r="AQ5" s="15"/>
      <c r="AR5" s="27" t="s">
        <v>62</v>
      </c>
      <c r="AS5" s="27"/>
      <c r="AT5" s="27"/>
      <c r="AU5" s="15"/>
      <c r="AV5" s="27" t="s">
        <v>63</v>
      </c>
      <c r="AW5" s="27"/>
      <c r="AX5" s="27"/>
      <c r="AY5" s="15"/>
      <c r="AZ5" s="27" t="s">
        <v>64</v>
      </c>
      <c r="BA5" s="27"/>
    </row>
    <row r="6" spans="2:53" ht="33" customHeight="1" x14ac:dyDescent="0.35">
      <c r="B6" t="s">
        <v>13</v>
      </c>
      <c r="C6" s="9" t="s">
        <v>14</v>
      </c>
      <c r="D6" s="12" t="s">
        <v>15</v>
      </c>
      <c r="E6" s="12" t="s">
        <v>16</v>
      </c>
      <c r="G6" s="12" t="s">
        <v>19</v>
      </c>
      <c r="H6" s="12" t="s">
        <v>20</v>
      </c>
      <c r="I6" s="12" t="s">
        <v>21</v>
      </c>
      <c r="J6" s="12" t="s">
        <v>22</v>
      </c>
      <c r="K6" s="12" t="s">
        <v>23</v>
      </c>
      <c r="L6" s="12" t="s">
        <v>24</v>
      </c>
      <c r="N6" s="12" t="s">
        <v>25</v>
      </c>
      <c r="O6" s="12" t="s">
        <v>26</v>
      </c>
      <c r="Q6" s="12" t="s">
        <v>27</v>
      </c>
      <c r="R6" s="12" t="s">
        <v>28</v>
      </c>
      <c r="S6" s="12" t="s">
        <v>29</v>
      </c>
      <c r="T6" s="12" t="s">
        <v>30</v>
      </c>
      <c r="U6" s="12" t="s">
        <v>31</v>
      </c>
      <c r="V6" s="12" t="s">
        <v>32</v>
      </c>
      <c r="W6" s="12" t="s">
        <v>33</v>
      </c>
      <c r="X6" s="12" t="s">
        <v>34</v>
      </c>
      <c r="Y6" s="12" t="s">
        <v>35</v>
      </c>
      <c r="Z6" s="12" t="s">
        <v>36</v>
      </c>
      <c r="AA6" s="12" t="s">
        <v>37</v>
      </c>
      <c r="AB6" s="12" t="s">
        <v>38</v>
      </c>
      <c r="AC6" s="12" t="s">
        <v>39</v>
      </c>
      <c r="AD6" s="12" t="s">
        <v>40</v>
      </c>
      <c r="AE6" s="12" t="s">
        <v>41</v>
      </c>
      <c r="AG6" s="12" t="s">
        <v>42</v>
      </c>
      <c r="AH6" s="12" t="s">
        <v>43</v>
      </c>
      <c r="AI6" s="12" t="s">
        <v>44</v>
      </c>
      <c r="AJ6" s="12" t="s">
        <v>45</v>
      </c>
      <c r="AK6" s="12" t="s">
        <v>46</v>
      </c>
      <c r="AL6" s="12" t="s">
        <v>47</v>
      </c>
      <c r="AN6" s="12" t="s">
        <v>48</v>
      </c>
      <c r="AO6" s="12" t="s">
        <v>49</v>
      </c>
      <c r="AP6" s="12" t="s">
        <v>50</v>
      </c>
      <c r="AR6" s="12" t="s">
        <v>51</v>
      </c>
      <c r="AS6" s="12" t="s">
        <v>52</v>
      </c>
      <c r="AT6" s="12" t="s">
        <v>53</v>
      </c>
      <c r="AV6" s="12" t="s">
        <v>51</v>
      </c>
      <c r="AW6" s="12" t="s">
        <v>52</v>
      </c>
      <c r="AX6" s="12" t="s">
        <v>53</v>
      </c>
      <c r="AZ6" s="12" t="s">
        <v>54</v>
      </c>
      <c r="BA6" s="12" t="s">
        <v>55</v>
      </c>
    </row>
    <row r="7" spans="2:53" ht="30" customHeight="1" x14ac:dyDescent="0.35">
      <c r="B7" s="10" t="s">
        <v>17</v>
      </c>
      <c r="C7" s="10">
        <v>2053</v>
      </c>
      <c r="D7" s="10">
        <v>938</v>
      </c>
      <c r="E7" s="10">
        <v>1112</v>
      </c>
      <c r="F7" s="10"/>
      <c r="G7" s="10">
        <v>192</v>
      </c>
      <c r="H7" s="10">
        <v>236</v>
      </c>
      <c r="I7" s="10">
        <v>325</v>
      </c>
      <c r="J7" s="10">
        <v>380</v>
      </c>
      <c r="K7" s="10">
        <v>348</v>
      </c>
      <c r="L7" s="10">
        <v>572</v>
      </c>
      <c r="M7" s="10"/>
      <c r="N7" s="10">
        <v>1161</v>
      </c>
      <c r="O7" s="10">
        <v>892</v>
      </c>
      <c r="P7" s="10"/>
      <c r="Q7" s="10">
        <v>175</v>
      </c>
      <c r="R7" s="10">
        <v>152</v>
      </c>
      <c r="S7" s="10">
        <v>180</v>
      </c>
      <c r="T7" s="10">
        <v>273</v>
      </c>
      <c r="U7" s="10">
        <v>217</v>
      </c>
      <c r="V7" s="10">
        <v>227</v>
      </c>
      <c r="W7" s="10">
        <v>175</v>
      </c>
      <c r="X7" s="10">
        <v>143</v>
      </c>
      <c r="Y7" s="10">
        <v>108</v>
      </c>
      <c r="Z7" s="10">
        <v>153</v>
      </c>
      <c r="AA7" s="10">
        <v>79</v>
      </c>
      <c r="AB7" s="10">
        <v>54</v>
      </c>
      <c r="AC7" s="10">
        <v>25</v>
      </c>
      <c r="AD7" s="10">
        <v>17</v>
      </c>
      <c r="AE7" s="10">
        <v>34</v>
      </c>
      <c r="AF7" s="10"/>
      <c r="AG7" s="10">
        <v>204</v>
      </c>
      <c r="AH7" s="10">
        <v>344</v>
      </c>
      <c r="AI7" s="10">
        <v>158</v>
      </c>
      <c r="AJ7" s="10">
        <v>186</v>
      </c>
      <c r="AK7" s="10">
        <v>197</v>
      </c>
      <c r="AL7" s="10">
        <v>511</v>
      </c>
      <c r="AM7" s="10"/>
      <c r="AN7" s="10">
        <v>571</v>
      </c>
      <c r="AO7" s="10">
        <v>447</v>
      </c>
      <c r="AP7" s="10">
        <v>778</v>
      </c>
      <c r="AQ7" s="10"/>
      <c r="AR7" s="10">
        <v>150</v>
      </c>
      <c r="AS7" s="10">
        <v>698</v>
      </c>
      <c r="AT7" s="10">
        <v>1093</v>
      </c>
      <c r="AU7" s="10"/>
      <c r="AV7" s="10">
        <v>166</v>
      </c>
      <c r="AW7" s="10">
        <v>999</v>
      </c>
      <c r="AX7" s="10">
        <v>770</v>
      </c>
      <c r="AY7" s="10"/>
      <c r="AZ7" s="10">
        <v>1177</v>
      </c>
      <c r="BA7" s="10">
        <v>876</v>
      </c>
    </row>
    <row r="8" spans="2:53" ht="30" customHeight="1" x14ac:dyDescent="0.35">
      <c r="B8" s="11" t="s">
        <v>18</v>
      </c>
      <c r="C8" s="11">
        <v>2053</v>
      </c>
      <c r="D8" s="11">
        <v>974</v>
      </c>
      <c r="E8" s="11">
        <v>1075</v>
      </c>
      <c r="F8" s="11"/>
      <c r="G8" s="11">
        <v>212</v>
      </c>
      <c r="H8" s="11">
        <v>302</v>
      </c>
      <c r="I8" s="11">
        <v>326</v>
      </c>
      <c r="J8" s="11">
        <v>348</v>
      </c>
      <c r="K8" s="11">
        <v>329</v>
      </c>
      <c r="L8" s="11">
        <v>535</v>
      </c>
      <c r="M8" s="11"/>
      <c r="N8" s="11">
        <v>815</v>
      </c>
      <c r="O8" s="11">
        <v>1238</v>
      </c>
      <c r="P8" s="11"/>
      <c r="Q8" s="11">
        <v>198</v>
      </c>
      <c r="R8" s="11">
        <v>168</v>
      </c>
      <c r="S8" s="11">
        <v>195</v>
      </c>
      <c r="T8" s="11">
        <v>305</v>
      </c>
      <c r="U8" s="11">
        <v>213</v>
      </c>
      <c r="V8" s="11">
        <v>216</v>
      </c>
      <c r="W8" s="11">
        <v>164</v>
      </c>
      <c r="X8" s="11">
        <v>141</v>
      </c>
      <c r="Y8" s="11">
        <v>99</v>
      </c>
      <c r="Z8" s="11">
        <v>138</v>
      </c>
      <c r="AA8" s="11">
        <v>69</v>
      </c>
      <c r="AB8" s="11">
        <v>45</v>
      </c>
      <c r="AC8" s="11">
        <v>22</v>
      </c>
      <c r="AD8" s="11">
        <v>15</v>
      </c>
      <c r="AE8" s="11">
        <v>27</v>
      </c>
      <c r="AF8" s="11"/>
      <c r="AG8" s="11">
        <v>192</v>
      </c>
      <c r="AH8" s="11">
        <v>330</v>
      </c>
      <c r="AI8" s="11">
        <v>179</v>
      </c>
      <c r="AJ8" s="11">
        <v>173</v>
      </c>
      <c r="AK8" s="11">
        <v>196</v>
      </c>
      <c r="AL8" s="11">
        <v>533</v>
      </c>
      <c r="AM8" s="11"/>
      <c r="AN8" s="11">
        <v>569</v>
      </c>
      <c r="AO8" s="11">
        <v>467</v>
      </c>
      <c r="AP8" s="11">
        <v>751</v>
      </c>
      <c r="AQ8" s="11"/>
      <c r="AR8" s="11">
        <v>162</v>
      </c>
      <c r="AS8" s="11">
        <v>689</v>
      </c>
      <c r="AT8" s="11">
        <v>1078</v>
      </c>
      <c r="AU8" s="11"/>
      <c r="AV8" s="11">
        <v>182</v>
      </c>
      <c r="AW8" s="11">
        <v>976</v>
      </c>
      <c r="AX8" s="11">
        <v>765</v>
      </c>
      <c r="AY8" s="11"/>
      <c r="AZ8" s="11">
        <v>1171</v>
      </c>
      <c r="BA8" s="11">
        <v>882</v>
      </c>
    </row>
    <row r="9" spans="2:53" x14ac:dyDescent="0.35">
      <c r="B9" s="18" t="s">
        <v>322</v>
      </c>
      <c r="C9" s="17">
        <v>0.23325253735628301</v>
      </c>
      <c r="D9" s="17">
        <v>0.248580069278062</v>
      </c>
      <c r="E9" s="17">
        <v>0.21718694165928201</v>
      </c>
      <c r="F9" s="17"/>
      <c r="G9" s="17">
        <v>0.126123633474296</v>
      </c>
      <c r="H9" s="17">
        <v>0.18995602435788</v>
      </c>
      <c r="I9" s="17">
        <v>0.23763087058141699</v>
      </c>
      <c r="J9" s="17">
        <v>0.21664570250719101</v>
      </c>
      <c r="K9" s="17">
        <v>0.25794427638873801</v>
      </c>
      <c r="L9" s="17">
        <v>0.29309892981778601</v>
      </c>
      <c r="M9" s="17"/>
      <c r="N9" s="17">
        <v>0.222730359619252</v>
      </c>
      <c r="O9" s="17">
        <v>0.240179496132404</v>
      </c>
      <c r="P9" s="17"/>
      <c r="Q9" s="17">
        <v>0.17291049644550899</v>
      </c>
      <c r="R9" s="17">
        <v>0.27076991870408201</v>
      </c>
      <c r="S9" s="17">
        <v>0.272395513870824</v>
      </c>
      <c r="T9" s="17">
        <v>0.25585989491866801</v>
      </c>
      <c r="U9" s="17">
        <v>0.229530251441141</v>
      </c>
      <c r="V9" s="17">
        <v>0.23437350158810599</v>
      </c>
      <c r="W9" s="17">
        <v>0.231415899761274</v>
      </c>
      <c r="X9" s="17">
        <v>0.26071638043741402</v>
      </c>
      <c r="Y9" s="17">
        <v>0.160025788394413</v>
      </c>
      <c r="Z9" s="17">
        <v>0.205701318812024</v>
      </c>
      <c r="AA9" s="17">
        <v>0.25950982810944101</v>
      </c>
      <c r="AB9" s="17">
        <v>0.20570708797661899</v>
      </c>
      <c r="AC9" s="17">
        <v>0.43080232600368501</v>
      </c>
      <c r="AD9" s="17">
        <v>0.14948332205527101</v>
      </c>
      <c r="AE9" s="17">
        <v>0.20833689870435401</v>
      </c>
      <c r="AF9" s="17"/>
      <c r="AG9" s="17">
        <v>0.25964589860319998</v>
      </c>
      <c r="AH9" s="17">
        <v>0.23539403614066201</v>
      </c>
      <c r="AI9" s="17">
        <v>0.32359699160942701</v>
      </c>
      <c r="AJ9" s="17">
        <v>0.32913133557695801</v>
      </c>
      <c r="AK9" s="17">
        <v>0.16847134070448699</v>
      </c>
      <c r="AL9" s="17">
        <v>0.173058261680613</v>
      </c>
      <c r="AM9" s="17"/>
      <c r="AN9" s="17">
        <v>0.32433040671438201</v>
      </c>
      <c r="AO9" s="17">
        <v>0.21758102950173</v>
      </c>
      <c r="AP9" s="17">
        <v>0.19425516535638501</v>
      </c>
      <c r="AQ9" s="17"/>
      <c r="AR9" s="17">
        <v>0.325057702620213</v>
      </c>
      <c r="AS9" s="17">
        <v>0.21098738201912201</v>
      </c>
      <c r="AT9" s="17">
        <v>0.249969154789665</v>
      </c>
      <c r="AU9" s="17"/>
      <c r="AV9" s="17">
        <v>0.31443166423735702</v>
      </c>
      <c r="AW9" s="17">
        <v>0.24161794998116601</v>
      </c>
      <c r="AX9" s="17">
        <v>0.224465637706977</v>
      </c>
      <c r="AY9" s="17"/>
      <c r="AZ9" s="17">
        <v>0.249322655827108</v>
      </c>
      <c r="BA9" s="17">
        <v>0.21192955497566501</v>
      </c>
    </row>
    <row r="10" spans="2:53" x14ac:dyDescent="0.35">
      <c r="B10" s="18" t="s">
        <v>323</v>
      </c>
      <c r="C10" s="17">
        <v>0.28410642926656499</v>
      </c>
      <c r="D10" s="17">
        <v>0.31175046528150901</v>
      </c>
      <c r="E10" s="17">
        <v>0.25951549475535601</v>
      </c>
      <c r="F10" s="17"/>
      <c r="G10" s="17">
        <v>0.22109980473409999</v>
      </c>
      <c r="H10" s="17">
        <v>0.315127421117738</v>
      </c>
      <c r="I10" s="17">
        <v>0.26339991681847702</v>
      </c>
      <c r="J10" s="17">
        <v>0.28241964491180399</v>
      </c>
      <c r="K10" s="17">
        <v>0.28215687625618602</v>
      </c>
      <c r="L10" s="17">
        <v>0.30645206427083299</v>
      </c>
      <c r="M10" s="17"/>
      <c r="N10" s="17">
        <v>0.300330891346683</v>
      </c>
      <c r="O10" s="17">
        <v>0.27342554335088598</v>
      </c>
      <c r="P10" s="17"/>
      <c r="Q10" s="17">
        <v>0.23068884644495699</v>
      </c>
      <c r="R10" s="17">
        <v>0.23444920867018601</v>
      </c>
      <c r="S10" s="17">
        <v>0.26448361864704101</v>
      </c>
      <c r="T10" s="17">
        <v>0.26137300884009801</v>
      </c>
      <c r="U10" s="17">
        <v>0.307800961830137</v>
      </c>
      <c r="V10" s="17">
        <v>0.29702671357653798</v>
      </c>
      <c r="W10" s="17">
        <v>0.29496831477864399</v>
      </c>
      <c r="X10" s="17">
        <v>0.32192278305272298</v>
      </c>
      <c r="Y10" s="17">
        <v>0.40614270576137701</v>
      </c>
      <c r="Z10" s="17">
        <v>0.345615895840717</v>
      </c>
      <c r="AA10" s="17">
        <v>0.26261601857271999</v>
      </c>
      <c r="AB10" s="17">
        <v>0.26293611335315498</v>
      </c>
      <c r="AC10" s="17">
        <v>0.30665818359705899</v>
      </c>
      <c r="AD10" s="17">
        <v>0.28342068230564499</v>
      </c>
      <c r="AE10" s="17">
        <v>0.17603735244163099</v>
      </c>
      <c r="AF10" s="17"/>
      <c r="AG10" s="17">
        <v>0.374330930461162</v>
      </c>
      <c r="AH10" s="17">
        <v>0.25810593315652802</v>
      </c>
      <c r="AI10" s="17">
        <v>0.32880329860519802</v>
      </c>
      <c r="AJ10" s="17">
        <v>0.248738113987132</v>
      </c>
      <c r="AK10" s="17">
        <v>0.31241638729341598</v>
      </c>
      <c r="AL10" s="17">
        <v>0.25534178806769298</v>
      </c>
      <c r="AM10" s="17"/>
      <c r="AN10" s="17">
        <v>0.30249004493500897</v>
      </c>
      <c r="AO10" s="17">
        <v>0.29848096732585899</v>
      </c>
      <c r="AP10" s="17">
        <v>0.28743181286643599</v>
      </c>
      <c r="AQ10" s="17"/>
      <c r="AR10" s="17">
        <v>0.36218399030595599</v>
      </c>
      <c r="AS10" s="17">
        <v>0.348049565523047</v>
      </c>
      <c r="AT10" s="17">
        <v>0.25094288320442998</v>
      </c>
      <c r="AU10" s="17"/>
      <c r="AV10" s="17">
        <v>0.323660452923972</v>
      </c>
      <c r="AW10" s="17">
        <v>0.32443615854122398</v>
      </c>
      <c r="AX10" s="17">
        <v>0.25162304531377999</v>
      </c>
      <c r="AY10" s="17"/>
      <c r="AZ10" s="17">
        <v>0.30989158497797198</v>
      </c>
      <c r="BA10" s="17">
        <v>0.24989284074113</v>
      </c>
    </row>
    <row r="11" spans="2:53" x14ac:dyDescent="0.35">
      <c r="B11" s="18" t="s">
        <v>325</v>
      </c>
      <c r="C11" s="17">
        <v>0.17466485000260401</v>
      </c>
      <c r="D11" s="17">
        <v>0.173464110921114</v>
      </c>
      <c r="E11" s="17">
        <v>0.17637726435011</v>
      </c>
      <c r="F11" s="17"/>
      <c r="G11" s="17">
        <v>0.26695891242952702</v>
      </c>
      <c r="H11" s="17">
        <v>0.193592260602169</v>
      </c>
      <c r="I11" s="17">
        <v>0.154907775805356</v>
      </c>
      <c r="J11" s="17">
        <v>0.18697100987302101</v>
      </c>
      <c r="K11" s="17">
        <v>0.13905425172976699</v>
      </c>
      <c r="L11" s="17">
        <v>0.15333188678330301</v>
      </c>
      <c r="M11" s="17"/>
      <c r="N11" s="17">
        <v>0.17151556419250899</v>
      </c>
      <c r="O11" s="17">
        <v>0.17673808745648101</v>
      </c>
      <c r="P11" s="17"/>
      <c r="Q11" s="17">
        <v>0.223627835692041</v>
      </c>
      <c r="R11" s="17">
        <v>0.169324234315293</v>
      </c>
      <c r="S11" s="17">
        <v>0.17586187144416199</v>
      </c>
      <c r="T11" s="17">
        <v>0.20815984673957799</v>
      </c>
      <c r="U11" s="17">
        <v>0.170614806397546</v>
      </c>
      <c r="V11" s="17">
        <v>0.124479506109041</v>
      </c>
      <c r="W11" s="17">
        <v>0.197016559054803</v>
      </c>
      <c r="X11" s="17">
        <v>0.16339456593195201</v>
      </c>
      <c r="Y11" s="17">
        <v>8.4692756731285498E-2</v>
      </c>
      <c r="Z11" s="17">
        <v>0.15040340712053299</v>
      </c>
      <c r="AA11" s="17">
        <v>0.18725145632036699</v>
      </c>
      <c r="AB11" s="17">
        <v>0.26898097039294599</v>
      </c>
      <c r="AC11" s="17">
        <v>0.10074394152928</v>
      </c>
      <c r="AD11" s="17">
        <v>0.44047402706183397</v>
      </c>
      <c r="AE11" s="17">
        <v>0.160493901449622</v>
      </c>
      <c r="AF11" s="17"/>
      <c r="AG11" s="17">
        <v>0.173642732507753</v>
      </c>
      <c r="AH11" s="17">
        <v>0.16975137452589401</v>
      </c>
      <c r="AI11" s="17">
        <v>0.18985549401916499</v>
      </c>
      <c r="AJ11" s="17">
        <v>0.199342283623056</v>
      </c>
      <c r="AK11" s="17">
        <v>0.22284596015216501</v>
      </c>
      <c r="AL11" s="17">
        <v>0.158604840964987</v>
      </c>
      <c r="AM11" s="17"/>
      <c r="AN11" s="17">
        <v>0.16942918782980501</v>
      </c>
      <c r="AO11" s="17">
        <v>0.19201810158021099</v>
      </c>
      <c r="AP11" s="17">
        <v>0.18868607722751199</v>
      </c>
      <c r="AQ11" s="17"/>
      <c r="AR11" s="17">
        <v>0.14403954467246599</v>
      </c>
      <c r="AS11" s="17">
        <v>0.212122913138627</v>
      </c>
      <c r="AT11" s="17">
        <v>0.15919711877374401</v>
      </c>
      <c r="AU11" s="17"/>
      <c r="AV11" s="17">
        <v>0.137291749836047</v>
      </c>
      <c r="AW11" s="17">
        <v>0.17552275744524101</v>
      </c>
      <c r="AX11" s="17">
        <v>0.17270943059097699</v>
      </c>
      <c r="AY11" s="17"/>
      <c r="AZ11" s="17">
        <v>0.18963268468112801</v>
      </c>
      <c r="BA11" s="17">
        <v>0.15480445658325401</v>
      </c>
    </row>
    <row r="12" spans="2:53" x14ac:dyDescent="0.35">
      <c r="B12" s="18" t="s">
        <v>326</v>
      </c>
      <c r="C12" s="17">
        <v>0.19702588485376399</v>
      </c>
      <c r="D12" s="17">
        <v>0.20331357566074401</v>
      </c>
      <c r="E12" s="17">
        <v>0.19203402232621899</v>
      </c>
      <c r="F12" s="17"/>
      <c r="G12" s="17">
        <v>0.216870310808922</v>
      </c>
      <c r="H12" s="17">
        <v>0.18729449639005899</v>
      </c>
      <c r="I12" s="17">
        <v>0.23238154806297401</v>
      </c>
      <c r="J12" s="17">
        <v>0.21167373596049099</v>
      </c>
      <c r="K12" s="17">
        <v>0.205309330139652</v>
      </c>
      <c r="L12" s="17">
        <v>0.15851712660883099</v>
      </c>
      <c r="M12" s="17"/>
      <c r="N12" s="17">
        <v>0.212009116967455</v>
      </c>
      <c r="O12" s="17">
        <v>0.18716212529956799</v>
      </c>
      <c r="P12" s="17"/>
      <c r="Q12" s="17">
        <v>0.19459001680235899</v>
      </c>
      <c r="R12" s="17">
        <v>0.14691016176684199</v>
      </c>
      <c r="S12" s="17">
        <v>0.14400344638410301</v>
      </c>
      <c r="T12" s="17">
        <v>0.16524850861499699</v>
      </c>
      <c r="U12" s="17">
        <v>0.20411385710545199</v>
      </c>
      <c r="V12" s="17">
        <v>0.217673252341922</v>
      </c>
      <c r="W12" s="17">
        <v>0.21340452333099</v>
      </c>
      <c r="X12" s="17">
        <v>0.18715395953762401</v>
      </c>
      <c r="Y12" s="17">
        <v>0.27939554208582201</v>
      </c>
      <c r="Z12" s="17">
        <v>0.24996112823573099</v>
      </c>
      <c r="AA12" s="17">
        <v>0.26409151147814303</v>
      </c>
      <c r="AB12" s="17">
        <v>0.217243285991749</v>
      </c>
      <c r="AC12" s="17">
        <v>0.16179554886997599</v>
      </c>
      <c r="AD12" s="17">
        <v>0.12662196857725</v>
      </c>
      <c r="AE12" s="17">
        <v>0.32840632415040799</v>
      </c>
      <c r="AF12" s="17"/>
      <c r="AG12" s="17">
        <v>0.15625980163226499</v>
      </c>
      <c r="AH12" s="17">
        <v>0.25673195244271202</v>
      </c>
      <c r="AI12" s="17">
        <v>0.13274376981997099</v>
      </c>
      <c r="AJ12" s="17">
        <v>0.12115265321215</v>
      </c>
      <c r="AK12" s="17">
        <v>0.21778576018451401</v>
      </c>
      <c r="AL12" s="17">
        <v>0.25390073984427702</v>
      </c>
      <c r="AM12" s="17"/>
      <c r="AN12" s="17">
        <v>0.13197872544501099</v>
      </c>
      <c r="AO12" s="17">
        <v>0.18847067495085901</v>
      </c>
      <c r="AP12" s="17">
        <v>0.24896722670897101</v>
      </c>
      <c r="AQ12" s="17"/>
      <c r="AR12" s="17">
        <v>0.12859204485527301</v>
      </c>
      <c r="AS12" s="17">
        <v>0.15037163051835301</v>
      </c>
      <c r="AT12" s="17">
        <v>0.241893511382194</v>
      </c>
      <c r="AU12" s="17"/>
      <c r="AV12" s="17">
        <v>0.18752735843592699</v>
      </c>
      <c r="AW12" s="17">
        <v>0.179502198435712</v>
      </c>
      <c r="AX12" s="17">
        <v>0.237263953167552</v>
      </c>
      <c r="AY12" s="17"/>
      <c r="AZ12" s="17">
        <v>0.17650869231060701</v>
      </c>
      <c r="BA12" s="17">
        <v>0.22424956312917399</v>
      </c>
    </row>
    <row r="13" spans="2:53" x14ac:dyDescent="0.35">
      <c r="B13" s="18" t="s">
        <v>130</v>
      </c>
      <c r="C13" s="19">
        <v>0.110950298520784</v>
      </c>
      <c r="D13" s="19">
        <v>6.2891778858571404E-2</v>
      </c>
      <c r="E13" s="19">
        <v>0.154886276909033</v>
      </c>
      <c r="F13" s="19"/>
      <c r="G13" s="19">
        <v>0.168947338553155</v>
      </c>
      <c r="H13" s="19">
        <v>0.114029797532154</v>
      </c>
      <c r="I13" s="19">
        <v>0.11167988873177601</v>
      </c>
      <c r="J13" s="19">
        <v>0.102289906747492</v>
      </c>
      <c r="K13" s="19">
        <v>0.115535265485657</v>
      </c>
      <c r="L13" s="19">
        <v>8.8599992519246898E-2</v>
      </c>
      <c r="M13" s="19"/>
      <c r="N13" s="19">
        <v>9.3414067874101198E-2</v>
      </c>
      <c r="O13" s="19">
        <v>0.12249474776066099</v>
      </c>
      <c r="P13" s="19"/>
      <c r="Q13" s="19">
        <v>0.178182804615134</v>
      </c>
      <c r="R13" s="19">
        <v>0.17854647654359701</v>
      </c>
      <c r="S13" s="19">
        <v>0.14325554965387</v>
      </c>
      <c r="T13" s="19">
        <v>0.10935874088665901</v>
      </c>
      <c r="U13" s="19">
        <v>8.7940123225723102E-2</v>
      </c>
      <c r="V13" s="19">
        <v>0.12644702638439301</v>
      </c>
      <c r="W13" s="19">
        <v>6.3194703074288802E-2</v>
      </c>
      <c r="X13" s="19">
        <v>6.6812311040286801E-2</v>
      </c>
      <c r="Y13" s="19">
        <v>6.9743207027103099E-2</v>
      </c>
      <c r="Z13" s="19">
        <v>4.8318249990995703E-2</v>
      </c>
      <c r="AA13" s="19">
        <v>2.6531185519329301E-2</v>
      </c>
      <c r="AB13" s="19">
        <v>4.5132542285529903E-2</v>
      </c>
      <c r="AC13" s="19">
        <v>0</v>
      </c>
      <c r="AD13" s="19">
        <v>0</v>
      </c>
      <c r="AE13" s="19">
        <v>0.12672552325398501</v>
      </c>
      <c r="AF13" s="19"/>
      <c r="AG13" s="19">
        <v>3.6120636795619297E-2</v>
      </c>
      <c r="AH13" s="19">
        <v>8.0016703734203706E-2</v>
      </c>
      <c r="AI13" s="19">
        <v>2.5000445946239201E-2</v>
      </c>
      <c r="AJ13" s="19">
        <v>0.101635613600705</v>
      </c>
      <c r="AK13" s="19">
        <v>7.8480551665418202E-2</v>
      </c>
      <c r="AL13" s="19">
        <v>0.15909436944242999</v>
      </c>
      <c r="AM13" s="19"/>
      <c r="AN13" s="19">
        <v>7.1771635075793302E-2</v>
      </c>
      <c r="AO13" s="19">
        <v>0.103449226641341</v>
      </c>
      <c r="AP13" s="19">
        <v>8.0659717840696699E-2</v>
      </c>
      <c r="AQ13" s="19"/>
      <c r="AR13" s="19">
        <v>4.0126717546091102E-2</v>
      </c>
      <c r="AS13" s="19">
        <v>7.8468508800851003E-2</v>
      </c>
      <c r="AT13" s="19">
        <v>9.7997331849966604E-2</v>
      </c>
      <c r="AU13" s="19"/>
      <c r="AV13" s="19">
        <v>3.7088774566696597E-2</v>
      </c>
      <c r="AW13" s="19">
        <v>7.8920935596656597E-2</v>
      </c>
      <c r="AX13" s="19">
        <v>0.11393793322071399</v>
      </c>
      <c r="AY13" s="19"/>
      <c r="AZ13" s="19">
        <v>7.4644382203184395E-2</v>
      </c>
      <c r="BA13" s="19">
        <v>0.15912358457077699</v>
      </c>
    </row>
    <row r="14" spans="2:53" x14ac:dyDescent="0.35">
      <c r="B14" s="16"/>
    </row>
    <row r="15" spans="2:53" x14ac:dyDescent="0.35">
      <c r="B15" t="s">
        <v>87</v>
      </c>
    </row>
    <row r="16" spans="2:53" x14ac:dyDescent="0.35">
      <c r="B16" t="s">
        <v>88</v>
      </c>
    </row>
    <row r="18" spans="2:2" x14ac:dyDescent="0.35">
      <c r="B18" s="8" t="str">
        <f>HYPERLINK("#'Contents'!A1", "Return to Contents")</f>
        <v>Return to Contents</v>
      </c>
    </row>
  </sheetData>
  <mergeCells count="10">
    <mergeCell ref="AN5:AP5"/>
    <mergeCell ref="AR5:AT5"/>
    <mergeCell ref="AV5:AX5"/>
    <mergeCell ref="AZ5:BA5"/>
    <mergeCell ref="D2:AT2"/>
    <mergeCell ref="D5:E5"/>
    <mergeCell ref="G5:L5"/>
    <mergeCell ref="N5:O5"/>
    <mergeCell ref="Q5:AE5"/>
    <mergeCell ref="AG5:AL5"/>
  </mergeCells>
  <pageMargins left="0.7" right="0.7" top="0.75" bottom="0.75" header="0.3" footer="0.3"/>
  <pageSetup paperSize="9" orientation="portrait" horizontalDpi="300" verticalDpi="300"/>
  <drawing r:id="rId1"/>
</worksheet>
</file>

<file path=xl/worksheets/sheet9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6000-000000000000}">
  <dimension ref="B2:BA18"/>
  <sheetViews>
    <sheetView showGridLines="0" workbookViewId="0">
      <pane xSplit="2" topLeftCell="C1" activePane="topRight" state="frozen"/>
      <selection activeCell="B19" sqref="B19"/>
      <selection pane="topRight" activeCell="V10" sqref="V10"/>
    </sheetView>
  </sheetViews>
  <sheetFormatPr defaultColWidth="11.54296875" defaultRowHeight="14.5" x14ac:dyDescent="0.35"/>
  <cols>
    <col min="2" max="2" width="25.6328125" customWidth="1"/>
    <col min="3" max="5" width="10.6328125" customWidth="1"/>
    <col min="6" max="6" width="2.1796875" customWidth="1"/>
    <col min="7" max="12" width="10.6328125" customWidth="1"/>
    <col min="13" max="13" width="2.1796875" customWidth="1"/>
    <col min="14" max="15" width="10.6328125" customWidth="1"/>
    <col min="16" max="16" width="2.1796875" customWidth="1"/>
    <col min="17" max="31" width="10.6328125" customWidth="1"/>
    <col min="32" max="32" width="2.1796875" customWidth="1"/>
    <col min="33" max="38" width="10.6328125" customWidth="1"/>
    <col min="39" max="39" width="2.1796875" customWidth="1"/>
    <col min="40" max="42" width="10.6328125" customWidth="1"/>
    <col min="43" max="43" width="2.1796875" customWidth="1"/>
    <col min="44" max="46" width="10.6328125" customWidth="1"/>
    <col min="47" max="47" width="2.1796875" customWidth="1"/>
    <col min="48" max="50" width="10.6328125" customWidth="1"/>
    <col min="51" max="51" width="2.1796875" customWidth="1"/>
    <col min="52" max="53" width="10.6328125" customWidth="1"/>
    <col min="54" max="54" width="2.1796875" customWidth="1"/>
  </cols>
  <sheetData>
    <row r="2" spans="2:53" ht="40" customHeight="1" x14ac:dyDescent="0.35">
      <c r="D2" s="28" t="s">
        <v>409</v>
      </c>
      <c r="E2" s="24"/>
      <c r="F2" s="24"/>
      <c r="G2" s="24"/>
      <c r="H2" s="24"/>
      <c r="I2" s="24"/>
      <c r="J2" s="24"/>
      <c r="K2" s="24"/>
      <c r="L2" s="24"/>
      <c r="M2" s="24"/>
      <c r="N2" s="24"/>
      <c r="O2" s="24"/>
      <c r="P2" s="24"/>
      <c r="Q2" s="24"/>
      <c r="R2" s="24"/>
      <c r="S2" s="24"/>
      <c r="T2" s="24"/>
      <c r="U2" s="24"/>
      <c r="V2" s="24"/>
      <c r="W2" s="24"/>
      <c r="X2" s="24"/>
      <c r="Y2" s="24"/>
      <c r="Z2" s="24"/>
      <c r="AA2" s="24"/>
      <c r="AB2" s="24"/>
      <c r="AC2" s="24"/>
      <c r="AD2" s="24"/>
      <c r="AE2" s="24"/>
      <c r="AF2" s="24"/>
      <c r="AG2" s="24"/>
      <c r="AH2" s="24"/>
      <c r="AI2" s="24"/>
      <c r="AJ2" s="24"/>
      <c r="AK2" s="24"/>
      <c r="AL2" s="24"/>
      <c r="AM2" s="24"/>
      <c r="AN2" s="24"/>
      <c r="AO2" s="24"/>
      <c r="AP2" s="24"/>
      <c r="AQ2" s="24"/>
      <c r="AR2" s="24"/>
      <c r="AS2" s="24"/>
      <c r="AT2" s="24"/>
    </row>
    <row r="5" spans="2:53" ht="30" customHeight="1" x14ac:dyDescent="0.35">
      <c r="B5" s="15"/>
      <c r="C5" s="15"/>
      <c r="D5" s="27" t="s">
        <v>56</v>
      </c>
      <c r="E5" s="27"/>
      <c r="F5" s="15"/>
      <c r="G5" s="27" t="s">
        <v>57</v>
      </c>
      <c r="H5" s="27"/>
      <c r="I5" s="27"/>
      <c r="J5" s="27"/>
      <c r="K5" s="27"/>
      <c r="L5" s="27"/>
      <c r="M5" s="15"/>
      <c r="N5" s="27" t="s">
        <v>58</v>
      </c>
      <c r="O5" s="27"/>
      <c r="P5" s="15"/>
      <c r="Q5" s="27" t="s">
        <v>59</v>
      </c>
      <c r="R5" s="27"/>
      <c r="S5" s="27"/>
      <c r="T5" s="27"/>
      <c r="U5" s="27"/>
      <c r="V5" s="27"/>
      <c r="W5" s="27"/>
      <c r="X5" s="27"/>
      <c r="Y5" s="27"/>
      <c r="Z5" s="27"/>
      <c r="AA5" s="27"/>
      <c r="AB5" s="27"/>
      <c r="AC5" s="27"/>
      <c r="AD5" s="27"/>
      <c r="AE5" s="27"/>
      <c r="AF5" s="15"/>
      <c r="AG5" s="27" t="s">
        <v>60</v>
      </c>
      <c r="AH5" s="27"/>
      <c r="AI5" s="27"/>
      <c r="AJ5" s="27"/>
      <c r="AK5" s="27"/>
      <c r="AL5" s="27"/>
      <c r="AM5" s="15"/>
      <c r="AN5" s="27" t="s">
        <v>61</v>
      </c>
      <c r="AO5" s="27"/>
      <c r="AP5" s="27"/>
      <c r="AQ5" s="15"/>
      <c r="AR5" s="27" t="s">
        <v>62</v>
      </c>
      <c r="AS5" s="27"/>
      <c r="AT5" s="27"/>
      <c r="AU5" s="15"/>
      <c r="AV5" s="27" t="s">
        <v>63</v>
      </c>
      <c r="AW5" s="27"/>
      <c r="AX5" s="27"/>
      <c r="AY5" s="15"/>
      <c r="AZ5" s="27" t="s">
        <v>64</v>
      </c>
      <c r="BA5" s="27"/>
    </row>
    <row r="6" spans="2:53" ht="33" customHeight="1" x14ac:dyDescent="0.35">
      <c r="B6" t="s">
        <v>13</v>
      </c>
      <c r="C6" s="9" t="s">
        <v>14</v>
      </c>
      <c r="D6" s="12" t="s">
        <v>15</v>
      </c>
      <c r="E6" s="12" t="s">
        <v>16</v>
      </c>
      <c r="G6" s="12" t="s">
        <v>19</v>
      </c>
      <c r="H6" s="12" t="s">
        <v>20</v>
      </c>
      <c r="I6" s="12" t="s">
        <v>21</v>
      </c>
      <c r="J6" s="12" t="s">
        <v>22</v>
      </c>
      <c r="K6" s="12" t="s">
        <v>23</v>
      </c>
      <c r="L6" s="12" t="s">
        <v>24</v>
      </c>
      <c r="N6" s="12" t="s">
        <v>25</v>
      </c>
      <c r="O6" s="12" t="s">
        <v>26</v>
      </c>
      <c r="Q6" s="12" t="s">
        <v>27</v>
      </c>
      <c r="R6" s="12" t="s">
        <v>28</v>
      </c>
      <c r="S6" s="12" t="s">
        <v>29</v>
      </c>
      <c r="T6" s="12" t="s">
        <v>30</v>
      </c>
      <c r="U6" s="12" t="s">
        <v>31</v>
      </c>
      <c r="V6" s="12" t="s">
        <v>32</v>
      </c>
      <c r="W6" s="12" t="s">
        <v>33</v>
      </c>
      <c r="X6" s="12" t="s">
        <v>34</v>
      </c>
      <c r="Y6" s="12" t="s">
        <v>35</v>
      </c>
      <c r="Z6" s="12" t="s">
        <v>36</v>
      </c>
      <c r="AA6" s="12" t="s">
        <v>37</v>
      </c>
      <c r="AB6" s="12" t="s">
        <v>38</v>
      </c>
      <c r="AC6" s="12" t="s">
        <v>39</v>
      </c>
      <c r="AD6" s="12" t="s">
        <v>40</v>
      </c>
      <c r="AE6" s="12" t="s">
        <v>41</v>
      </c>
      <c r="AG6" s="12" t="s">
        <v>42</v>
      </c>
      <c r="AH6" s="12" t="s">
        <v>43</v>
      </c>
      <c r="AI6" s="12" t="s">
        <v>44</v>
      </c>
      <c r="AJ6" s="12" t="s">
        <v>45</v>
      </c>
      <c r="AK6" s="12" t="s">
        <v>46</v>
      </c>
      <c r="AL6" s="12" t="s">
        <v>47</v>
      </c>
      <c r="AN6" s="12" t="s">
        <v>48</v>
      </c>
      <c r="AO6" s="12" t="s">
        <v>49</v>
      </c>
      <c r="AP6" s="12" t="s">
        <v>50</v>
      </c>
      <c r="AR6" s="12" t="s">
        <v>51</v>
      </c>
      <c r="AS6" s="12" t="s">
        <v>52</v>
      </c>
      <c r="AT6" s="12" t="s">
        <v>53</v>
      </c>
      <c r="AV6" s="12" t="s">
        <v>51</v>
      </c>
      <c r="AW6" s="12" t="s">
        <v>52</v>
      </c>
      <c r="AX6" s="12" t="s">
        <v>53</v>
      </c>
      <c r="AZ6" s="12" t="s">
        <v>54</v>
      </c>
      <c r="BA6" s="12" t="s">
        <v>55</v>
      </c>
    </row>
    <row r="7" spans="2:53" ht="30" customHeight="1" x14ac:dyDescent="0.35">
      <c r="B7" s="10" t="s">
        <v>17</v>
      </c>
      <c r="C7" s="10">
        <v>2053</v>
      </c>
      <c r="D7" s="10">
        <v>938</v>
      </c>
      <c r="E7" s="10">
        <v>1112</v>
      </c>
      <c r="F7" s="10"/>
      <c r="G7" s="10">
        <v>192</v>
      </c>
      <c r="H7" s="10">
        <v>236</v>
      </c>
      <c r="I7" s="10">
        <v>325</v>
      </c>
      <c r="J7" s="10">
        <v>380</v>
      </c>
      <c r="K7" s="10">
        <v>348</v>
      </c>
      <c r="L7" s="10">
        <v>572</v>
      </c>
      <c r="M7" s="10"/>
      <c r="N7" s="10">
        <v>1161</v>
      </c>
      <c r="O7" s="10">
        <v>892</v>
      </c>
      <c r="P7" s="10"/>
      <c r="Q7" s="10">
        <v>175</v>
      </c>
      <c r="R7" s="10">
        <v>152</v>
      </c>
      <c r="S7" s="10">
        <v>180</v>
      </c>
      <c r="T7" s="10">
        <v>273</v>
      </c>
      <c r="U7" s="10">
        <v>217</v>
      </c>
      <c r="V7" s="10">
        <v>227</v>
      </c>
      <c r="W7" s="10">
        <v>175</v>
      </c>
      <c r="X7" s="10">
        <v>143</v>
      </c>
      <c r="Y7" s="10">
        <v>108</v>
      </c>
      <c r="Z7" s="10">
        <v>153</v>
      </c>
      <c r="AA7" s="10">
        <v>79</v>
      </c>
      <c r="AB7" s="10">
        <v>54</v>
      </c>
      <c r="AC7" s="10">
        <v>25</v>
      </c>
      <c r="AD7" s="10">
        <v>17</v>
      </c>
      <c r="AE7" s="10">
        <v>34</v>
      </c>
      <c r="AF7" s="10"/>
      <c r="AG7" s="10">
        <v>204</v>
      </c>
      <c r="AH7" s="10">
        <v>344</v>
      </c>
      <c r="AI7" s="10">
        <v>158</v>
      </c>
      <c r="AJ7" s="10">
        <v>186</v>
      </c>
      <c r="AK7" s="10">
        <v>197</v>
      </c>
      <c r="AL7" s="10">
        <v>511</v>
      </c>
      <c r="AM7" s="10"/>
      <c r="AN7" s="10">
        <v>571</v>
      </c>
      <c r="AO7" s="10">
        <v>447</v>
      </c>
      <c r="AP7" s="10">
        <v>778</v>
      </c>
      <c r="AQ7" s="10"/>
      <c r="AR7" s="10">
        <v>150</v>
      </c>
      <c r="AS7" s="10">
        <v>698</v>
      </c>
      <c r="AT7" s="10">
        <v>1093</v>
      </c>
      <c r="AU7" s="10"/>
      <c r="AV7" s="10">
        <v>166</v>
      </c>
      <c r="AW7" s="10">
        <v>999</v>
      </c>
      <c r="AX7" s="10">
        <v>770</v>
      </c>
      <c r="AY7" s="10"/>
      <c r="AZ7" s="10">
        <v>1177</v>
      </c>
      <c r="BA7" s="10">
        <v>876</v>
      </c>
    </row>
    <row r="8" spans="2:53" ht="30" customHeight="1" x14ac:dyDescent="0.35">
      <c r="B8" s="11" t="s">
        <v>18</v>
      </c>
      <c r="C8" s="11">
        <v>2053</v>
      </c>
      <c r="D8" s="11">
        <v>974</v>
      </c>
      <c r="E8" s="11">
        <v>1075</v>
      </c>
      <c r="F8" s="11"/>
      <c r="G8" s="11">
        <v>212</v>
      </c>
      <c r="H8" s="11">
        <v>302</v>
      </c>
      <c r="I8" s="11">
        <v>326</v>
      </c>
      <c r="J8" s="11">
        <v>348</v>
      </c>
      <c r="K8" s="11">
        <v>329</v>
      </c>
      <c r="L8" s="11">
        <v>535</v>
      </c>
      <c r="M8" s="11"/>
      <c r="N8" s="11">
        <v>815</v>
      </c>
      <c r="O8" s="11">
        <v>1238</v>
      </c>
      <c r="P8" s="11"/>
      <c r="Q8" s="11">
        <v>198</v>
      </c>
      <c r="R8" s="11">
        <v>168</v>
      </c>
      <c r="S8" s="11">
        <v>195</v>
      </c>
      <c r="T8" s="11">
        <v>305</v>
      </c>
      <c r="U8" s="11">
        <v>213</v>
      </c>
      <c r="V8" s="11">
        <v>216</v>
      </c>
      <c r="W8" s="11">
        <v>164</v>
      </c>
      <c r="X8" s="11">
        <v>141</v>
      </c>
      <c r="Y8" s="11">
        <v>99</v>
      </c>
      <c r="Z8" s="11">
        <v>138</v>
      </c>
      <c r="AA8" s="11">
        <v>69</v>
      </c>
      <c r="AB8" s="11">
        <v>45</v>
      </c>
      <c r="AC8" s="11">
        <v>22</v>
      </c>
      <c r="AD8" s="11">
        <v>15</v>
      </c>
      <c r="AE8" s="11">
        <v>27</v>
      </c>
      <c r="AF8" s="11"/>
      <c r="AG8" s="11">
        <v>192</v>
      </c>
      <c r="AH8" s="11">
        <v>330</v>
      </c>
      <c r="AI8" s="11">
        <v>179</v>
      </c>
      <c r="AJ8" s="11">
        <v>173</v>
      </c>
      <c r="AK8" s="11">
        <v>196</v>
      </c>
      <c r="AL8" s="11">
        <v>533</v>
      </c>
      <c r="AM8" s="11"/>
      <c r="AN8" s="11">
        <v>569</v>
      </c>
      <c r="AO8" s="11">
        <v>467</v>
      </c>
      <c r="AP8" s="11">
        <v>751</v>
      </c>
      <c r="AQ8" s="11"/>
      <c r="AR8" s="11">
        <v>162</v>
      </c>
      <c r="AS8" s="11">
        <v>689</v>
      </c>
      <c r="AT8" s="11">
        <v>1078</v>
      </c>
      <c r="AU8" s="11"/>
      <c r="AV8" s="11">
        <v>182</v>
      </c>
      <c r="AW8" s="11">
        <v>976</v>
      </c>
      <c r="AX8" s="11">
        <v>765</v>
      </c>
      <c r="AY8" s="11"/>
      <c r="AZ8" s="11">
        <v>1171</v>
      </c>
      <c r="BA8" s="11">
        <v>882</v>
      </c>
    </row>
    <row r="9" spans="2:53" x14ac:dyDescent="0.35">
      <c r="B9" s="18" t="s">
        <v>322</v>
      </c>
      <c r="C9" s="17">
        <v>0.22372258001995099</v>
      </c>
      <c r="D9" s="17">
        <v>0.257874028906104</v>
      </c>
      <c r="E9" s="17">
        <v>0.19056913861753799</v>
      </c>
      <c r="F9" s="17"/>
      <c r="G9" s="17">
        <v>0.13247337990730401</v>
      </c>
      <c r="H9" s="17">
        <v>0.18683975556191501</v>
      </c>
      <c r="I9" s="17">
        <v>0.20289634663085401</v>
      </c>
      <c r="J9" s="17">
        <v>0.20055909238549099</v>
      </c>
      <c r="K9" s="17">
        <v>0.25077850320357298</v>
      </c>
      <c r="L9" s="17">
        <v>0.29179829232290799</v>
      </c>
      <c r="M9" s="17"/>
      <c r="N9" s="17">
        <v>0.22322643387768801</v>
      </c>
      <c r="O9" s="17">
        <v>0.22404920288836</v>
      </c>
      <c r="P9" s="17"/>
      <c r="Q9" s="17">
        <v>0.19308961625705501</v>
      </c>
      <c r="R9" s="17">
        <v>0.18307290737198301</v>
      </c>
      <c r="S9" s="17">
        <v>0.25224187387643698</v>
      </c>
      <c r="T9" s="17">
        <v>0.23596284421500199</v>
      </c>
      <c r="U9" s="17">
        <v>0.26404009669112599</v>
      </c>
      <c r="V9" s="17">
        <v>0.21072465072865201</v>
      </c>
      <c r="W9" s="17">
        <v>0.23056740190368</v>
      </c>
      <c r="X9" s="17">
        <v>0.29395613596341502</v>
      </c>
      <c r="Y9" s="17">
        <v>0.22861107805254199</v>
      </c>
      <c r="Z9" s="17">
        <v>0.16877951668423699</v>
      </c>
      <c r="AA9" s="17">
        <v>0.17809019962377901</v>
      </c>
      <c r="AB9" s="17">
        <v>0.17430857925769599</v>
      </c>
      <c r="AC9" s="17">
        <v>0.29614368863795898</v>
      </c>
      <c r="AD9" s="17">
        <v>0.32270756000995698</v>
      </c>
      <c r="AE9" s="17">
        <v>0.238691563571447</v>
      </c>
      <c r="AF9" s="17"/>
      <c r="AG9" s="17">
        <v>0.270999910104956</v>
      </c>
      <c r="AH9" s="17">
        <v>0.19207151661971</v>
      </c>
      <c r="AI9" s="17">
        <v>0.29909137249532802</v>
      </c>
      <c r="AJ9" s="17">
        <v>0.30729830853801898</v>
      </c>
      <c r="AK9" s="17">
        <v>0.19161616101120801</v>
      </c>
      <c r="AL9" s="17">
        <v>0.17988728653396799</v>
      </c>
      <c r="AM9" s="17"/>
      <c r="AN9" s="17">
        <v>0.31900753088188499</v>
      </c>
      <c r="AO9" s="17">
        <v>0.175584423744548</v>
      </c>
      <c r="AP9" s="17">
        <v>0.202422037778241</v>
      </c>
      <c r="AQ9" s="17"/>
      <c r="AR9" s="17">
        <v>0.30799755016010999</v>
      </c>
      <c r="AS9" s="17">
        <v>0.20648987531596399</v>
      </c>
      <c r="AT9" s="17">
        <v>0.23832341593643999</v>
      </c>
      <c r="AU9" s="17"/>
      <c r="AV9" s="17">
        <v>0.30798617954107199</v>
      </c>
      <c r="AW9" s="17">
        <v>0.22931079136462601</v>
      </c>
      <c r="AX9" s="17">
        <v>0.212893091447798</v>
      </c>
      <c r="AY9" s="17"/>
      <c r="AZ9" s="17">
        <v>0.253907003629045</v>
      </c>
      <c r="BA9" s="17">
        <v>0.18367172825091899</v>
      </c>
    </row>
    <row r="10" spans="2:53" x14ac:dyDescent="0.35">
      <c r="B10" s="18" t="s">
        <v>323</v>
      </c>
      <c r="C10" s="17">
        <v>0.30230327805474599</v>
      </c>
      <c r="D10" s="17">
        <v>0.31721463098691299</v>
      </c>
      <c r="E10" s="17">
        <v>0.28931275057010097</v>
      </c>
      <c r="F10" s="17"/>
      <c r="G10" s="17">
        <v>0.21350409022823399</v>
      </c>
      <c r="H10" s="17">
        <v>0.326168101014639</v>
      </c>
      <c r="I10" s="17">
        <v>0.30489857569620499</v>
      </c>
      <c r="J10" s="17">
        <v>0.306838310129258</v>
      </c>
      <c r="K10" s="17">
        <v>0.27142187849154198</v>
      </c>
      <c r="L10" s="17">
        <v>0.338497209682663</v>
      </c>
      <c r="M10" s="17"/>
      <c r="N10" s="17">
        <v>0.307941840927759</v>
      </c>
      <c r="O10" s="17">
        <v>0.29859130002566597</v>
      </c>
      <c r="P10" s="17"/>
      <c r="Q10" s="17">
        <v>0.214059338717322</v>
      </c>
      <c r="R10" s="17">
        <v>0.29121398271544202</v>
      </c>
      <c r="S10" s="17">
        <v>0.26840629056447501</v>
      </c>
      <c r="T10" s="17">
        <v>0.28470297141855999</v>
      </c>
      <c r="U10" s="17">
        <v>0.29490802792997001</v>
      </c>
      <c r="V10" s="17">
        <v>0.34597967714507699</v>
      </c>
      <c r="W10" s="17">
        <v>0.35034170110430002</v>
      </c>
      <c r="X10" s="17">
        <v>0.30524007682772702</v>
      </c>
      <c r="Y10" s="17">
        <v>0.29053580898511</v>
      </c>
      <c r="Z10" s="17">
        <v>0.40120183100628798</v>
      </c>
      <c r="AA10" s="17">
        <v>0.37152996083560902</v>
      </c>
      <c r="AB10" s="17">
        <v>0.39443941653093201</v>
      </c>
      <c r="AC10" s="17">
        <v>0.45115879937094799</v>
      </c>
      <c r="AD10" s="17">
        <v>0.213090203975006</v>
      </c>
      <c r="AE10" s="17">
        <v>0.16196971929184201</v>
      </c>
      <c r="AF10" s="17"/>
      <c r="AG10" s="17">
        <v>0.36226195794126897</v>
      </c>
      <c r="AH10" s="17">
        <v>0.28800269305548798</v>
      </c>
      <c r="AI10" s="17">
        <v>0.36571593027492899</v>
      </c>
      <c r="AJ10" s="17">
        <v>0.322290638493339</v>
      </c>
      <c r="AK10" s="17">
        <v>0.33591581574176699</v>
      </c>
      <c r="AL10" s="17">
        <v>0.243219819594794</v>
      </c>
      <c r="AM10" s="17"/>
      <c r="AN10" s="17">
        <v>0.32191251915618102</v>
      </c>
      <c r="AO10" s="17">
        <v>0.32626104628275798</v>
      </c>
      <c r="AP10" s="17">
        <v>0.30575426474252698</v>
      </c>
      <c r="AQ10" s="17"/>
      <c r="AR10" s="17">
        <v>0.36389789134497502</v>
      </c>
      <c r="AS10" s="17">
        <v>0.35451384814319198</v>
      </c>
      <c r="AT10" s="17">
        <v>0.27779138361266598</v>
      </c>
      <c r="AU10" s="17"/>
      <c r="AV10" s="17">
        <v>0.331757356355175</v>
      </c>
      <c r="AW10" s="17">
        <v>0.33896158147813699</v>
      </c>
      <c r="AX10" s="17">
        <v>0.27353773325570702</v>
      </c>
      <c r="AY10" s="17"/>
      <c r="AZ10" s="17">
        <v>0.34067498495258802</v>
      </c>
      <c r="BA10" s="17">
        <v>0.25138895333571498</v>
      </c>
    </row>
    <row r="11" spans="2:53" x14ac:dyDescent="0.35">
      <c r="B11" s="18" t="s">
        <v>325</v>
      </c>
      <c r="C11" s="17">
        <v>0.15394051050429799</v>
      </c>
      <c r="D11" s="17">
        <v>0.167860030890088</v>
      </c>
      <c r="E11" s="17">
        <v>0.141880424468973</v>
      </c>
      <c r="F11" s="17"/>
      <c r="G11" s="17">
        <v>0.21740233185400101</v>
      </c>
      <c r="H11" s="17">
        <v>0.16357603244345201</v>
      </c>
      <c r="I11" s="17">
        <v>0.15370053815923801</v>
      </c>
      <c r="J11" s="17">
        <v>0.14987278243612601</v>
      </c>
      <c r="K11" s="17">
        <v>0.14897123983254101</v>
      </c>
      <c r="L11" s="17">
        <v>0.12920452083890399</v>
      </c>
      <c r="M11" s="17"/>
      <c r="N11" s="17">
        <v>0.16136379078749</v>
      </c>
      <c r="O11" s="17">
        <v>0.14905361752545199</v>
      </c>
      <c r="P11" s="17"/>
      <c r="Q11" s="17">
        <v>0.18832433704809501</v>
      </c>
      <c r="R11" s="17">
        <v>0.12531357777948701</v>
      </c>
      <c r="S11" s="17">
        <v>0.134608967653293</v>
      </c>
      <c r="T11" s="17">
        <v>0.16437795406193401</v>
      </c>
      <c r="U11" s="17">
        <v>0.15383703729937101</v>
      </c>
      <c r="V11" s="17">
        <v>0.14248245406654</v>
      </c>
      <c r="W11" s="17">
        <v>0.172051837071061</v>
      </c>
      <c r="X11" s="17">
        <v>0.14076211190976701</v>
      </c>
      <c r="Y11" s="17">
        <v>0.193158267808901</v>
      </c>
      <c r="Z11" s="17">
        <v>8.2911904807891901E-2</v>
      </c>
      <c r="AA11" s="17">
        <v>0.20666024389294699</v>
      </c>
      <c r="AB11" s="17">
        <v>0.24063657943113601</v>
      </c>
      <c r="AC11" s="17">
        <v>0.117115043043276</v>
      </c>
      <c r="AD11" s="17">
        <v>0.120687692143327</v>
      </c>
      <c r="AE11" s="17">
        <v>0.22411314083336101</v>
      </c>
      <c r="AF11" s="17"/>
      <c r="AG11" s="17">
        <v>0.18490947937063601</v>
      </c>
      <c r="AH11" s="17">
        <v>0.14219040187537199</v>
      </c>
      <c r="AI11" s="17">
        <v>0.13694837107556301</v>
      </c>
      <c r="AJ11" s="17">
        <v>0.193084256653275</v>
      </c>
      <c r="AK11" s="17">
        <v>0.160561928908942</v>
      </c>
      <c r="AL11" s="17">
        <v>0.157570772820536</v>
      </c>
      <c r="AM11" s="17"/>
      <c r="AN11" s="17">
        <v>0.14223154960982001</v>
      </c>
      <c r="AO11" s="17">
        <v>0.20548928692910301</v>
      </c>
      <c r="AP11" s="17">
        <v>0.15766822786568599</v>
      </c>
      <c r="AQ11" s="17"/>
      <c r="AR11" s="17">
        <v>0.11262104009092</v>
      </c>
      <c r="AS11" s="17">
        <v>0.178626429834332</v>
      </c>
      <c r="AT11" s="17">
        <v>0.145761638445914</v>
      </c>
      <c r="AU11" s="17"/>
      <c r="AV11" s="17">
        <v>0.13520718634631201</v>
      </c>
      <c r="AW11" s="17">
        <v>0.15867960612127799</v>
      </c>
      <c r="AX11" s="17">
        <v>0.155431311118682</v>
      </c>
      <c r="AY11" s="17"/>
      <c r="AZ11" s="17">
        <v>0.15375892945568501</v>
      </c>
      <c r="BA11" s="17">
        <v>0.154181445224677</v>
      </c>
    </row>
    <row r="12" spans="2:53" x14ac:dyDescent="0.35">
      <c r="B12" s="18" t="s">
        <v>326</v>
      </c>
      <c r="C12" s="17">
        <v>0.165463144721121</v>
      </c>
      <c r="D12" s="17">
        <v>0.163345095890266</v>
      </c>
      <c r="E12" s="17">
        <v>0.16797370284979199</v>
      </c>
      <c r="F12" s="17"/>
      <c r="G12" s="17">
        <v>0.223206022934821</v>
      </c>
      <c r="H12" s="17">
        <v>0.18517314891347</v>
      </c>
      <c r="I12" s="17">
        <v>0.19600094262392001</v>
      </c>
      <c r="J12" s="17">
        <v>0.14487390770283301</v>
      </c>
      <c r="K12" s="17">
        <v>0.15715899602811101</v>
      </c>
      <c r="L12" s="17">
        <v>0.131392348785075</v>
      </c>
      <c r="M12" s="17"/>
      <c r="N12" s="17">
        <v>0.16203015503693899</v>
      </c>
      <c r="O12" s="17">
        <v>0.167723150075097</v>
      </c>
      <c r="P12" s="17"/>
      <c r="Q12" s="17">
        <v>0.16646932930999001</v>
      </c>
      <c r="R12" s="17">
        <v>0.225905857323243</v>
      </c>
      <c r="S12" s="17">
        <v>0.15613959348180101</v>
      </c>
      <c r="T12" s="17">
        <v>0.16775427295095799</v>
      </c>
      <c r="U12" s="17">
        <v>0.122978688212695</v>
      </c>
      <c r="V12" s="17">
        <v>0.13800722852648201</v>
      </c>
      <c r="W12" s="17">
        <v>0.16122650400453301</v>
      </c>
      <c r="X12" s="17">
        <v>0.148843027454161</v>
      </c>
      <c r="Y12" s="17">
        <v>0.19893217981298</v>
      </c>
      <c r="Z12" s="17">
        <v>0.20233857823344101</v>
      </c>
      <c r="AA12" s="17">
        <v>0.125648700573156</v>
      </c>
      <c r="AB12" s="17">
        <v>0.10308119169357099</v>
      </c>
      <c r="AC12" s="17">
        <v>0.135582468947817</v>
      </c>
      <c r="AD12" s="17">
        <v>0.25127854112048298</v>
      </c>
      <c r="AE12" s="17">
        <v>0.308603022501512</v>
      </c>
      <c r="AF12" s="17"/>
      <c r="AG12" s="17">
        <v>0.13555034161552501</v>
      </c>
      <c r="AH12" s="17">
        <v>0.240316881174613</v>
      </c>
      <c r="AI12" s="17">
        <v>0.101030124410317</v>
      </c>
      <c r="AJ12" s="17">
        <v>7.4148820644858907E-2</v>
      </c>
      <c r="AK12" s="17">
        <v>0.166254206115766</v>
      </c>
      <c r="AL12" s="17">
        <v>0.20299697520367599</v>
      </c>
      <c r="AM12" s="17"/>
      <c r="AN12" s="17">
        <v>9.7943497127318202E-2</v>
      </c>
      <c r="AO12" s="17">
        <v>0.155172935375328</v>
      </c>
      <c r="AP12" s="17">
        <v>0.20725388517978399</v>
      </c>
      <c r="AQ12" s="17"/>
      <c r="AR12" s="17">
        <v>0.13257692124334</v>
      </c>
      <c r="AS12" s="17">
        <v>0.13717838089366099</v>
      </c>
      <c r="AT12" s="17">
        <v>0.199138808711046</v>
      </c>
      <c r="AU12" s="17"/>
      <c r="AV12" s="17">
        <v>0.15620258209745</v>
      </c>
      <c r="AW12" s="17">
        <v>0.14271244653062101</v>
      </c>
      <c r="AX12" s="17">
        <v>0.204036964097353</v>
      </c>
      <c r="AY12" s="17"/>
      <c r="AZ12" s="17">
        <v>0.149091655834868</v>
      </c>
      <c r="BA12" s="17">
        <v>0.18718600692029</v>
      </c>
    </row>
    <row r="13" spans="2:53" x14ac:dyDescent="0.35">
      <c r="B13" s="18" t="s">
        <v>130</v>
      </c>
      <c r="C13" s="19">
        <v>0.15457048669988399</v>
      </c>
      <c r="D13" s="19">
        <v>9.3706213326629303E-2</v>
      </c>
      <c r="E13" s="19">
        <v>0.21026398349359501</v>
      </c>
      <c r="F13" s="19"/>
      <c r="G13" s="19">
        <v>0.213414175075641</v>
      </c>
      <c r="H13" s="19">
        <v>0.13824296206652401</v>
      </c>
      <c r="I13" s="19">
        <v>0.14250359688978301</v>
      </c>
      <c r="J13" s="19">
        <v>0.19785590734629299</v>
      </c>
      <c r="K13" s="19">
        <v>0.17166938244423299</v>
      </c>
      <c r="L13" s="19">
        <v>0.109107628370451</v>
      </c>
      <c r="M13" s="19"/>
      <c r="N13" s="19">
        <v>0.145437779370123</v>
      </c>
      <c r="O13" s="19">
        <v>0.16058272948542501</v>
      </c>
      <c r="P13" s="19"/>
      <c r="Q13" s="19">
        <v>0.23805737866753901</v>
      </c>
      <c r="R13" s="19">
        <v>0.17449367480984401</v>
      </c>
      <c r="S13" s="19">
        <v>0.18860327442399399</v>
      </c>
      <c r="T13" s="19">
        <v>0.14720195735354699</v>
      </c>
      <c r="U13" s="19">
        <v>0.16423614986683799</v>
      </c>
      <c r="V13" s="19">
        <v>0.16280598953324801</v>
      </c>
      <c r="W13" s="19">
        <v>8.58125559164261E-2</v>
      </c>
      <c r="X13" s="19">
        <v>0.111198647844929</v>
      </c>
      <c r="Y13" s="19">
        <v>8.8762665340465896E-2</v>
      </c>
      <c r="Z13" s="19">
        <v>0.14476816926814201</v>
      </c>
      <c r="AA13" s="19">
        <v>0.11807089507450901</v>
      </c>
      <c r="AB13" s="19">
        <v>8.7534233086664498E-2</v>
      </c>
      <c r="AC13" s="19">
        <v>0</v>
      </c>
      <c r="AD13" s="19">
        <v>9.2236002751225996E-2</v>
      </c>
      <c r="AE13" s="19">
        <v>6.6622553801838E-2</v>
      </c>
      <c r="AF13" s="19"/>
      <c r="AG13" s="19">
        <v>4.6278310967613402E-2</v>
      </c>
      <c r="AH13" s="19">
        <v>0.137418507274817</v>
      </c>
      <c r="AI13" s="19">
        <v>9.7214201743862E-2</v>
      </c>
      <c r="AJ13" s="19">
        <v>0.103177975670508</v>
      </c>
      <c r="AK13" s="19">
        <v>0.14565188822231701</v>
      </c>
      <c r="AL13" s="19">
        <v>0.216325145847025</v>
      </c>
      <c r="AM13" s="19"/>
      <c r="AN13" s="19">
        <v>0.11890490322479701</v>
      </c>
      <c r="AO13" s="19">
        <v>0.13749230766826201</v>
      </c>
      <c r="AP13" s="19">
        <v>0.12690158443376201</v>
      </c>
      <c r="AQ13" s="19"/>
      <c r="AR13" s="19">
        <v>8.2906597160654696E-2</v>
      </c>
      <c r="AS13" s="19">
        <v>0.12319146581285</v>
      </c>
      <c r="AT13" s="19">
        <v>0.138984753293934</v>
      </c>
      <c r="AU13" s="19"/>
      <c r="AV13" s="19">
        <v>6.8846695659990395E-2</v>
      </c>
      <c r="AW13" s="19">
        <v>0.130335574505337</v>
      </c>
      <c r="AX13" s="19">
        <v>0.15410090008046001</v>
      </c>
      <c r="AY13" s="19"/>
      <c r="AZ13" s="19">
        <v>0.102567426127815</v>
      </c>
      <c r="BA13" s="19">
        <v>0.2235718662684</v>
      </c>
    </row>
    <row r="14" spans="2:53" x14ac:dyDescent="0.35">
      <c r="B14" s="16"/>
    </row>
    <row r="15" spans="2:53" x14ac:dyDescent="0.35">
      <c r="B15" t="s">
        <v>87</v>
      </c>
    </row>
    <row r="16" spans="2:53" x14ac:dyDescent="0.35">
      <c r="B16" t="s">
        <v>88</v>
      </c>
    </row>
    <row r="18" spans="2:2" x14ac:dyDescent="0.35">
      <c r="B18" s="8" t="str">
        <f>HYPERLINK("#'Contents'!A1", "Return to Contents")</f>
        <v>Return to Contents</v>
      </c>
    </row>
  </sheetData>
  <mergeCells count="10">
    <mergeCell ref="AN5:AP5"/>
    <mergeCell ref="AR5:AT5"/>
    <mergeCell ref="AV5:AX5"/>
    <mergeCell ref="AZ5:BA5"/>
    <mergeCell ref="D2:AT2"/>
    <mergeCell ref="D5:E5"/>
    <mergeCell ref="G5:L5"/>
    <mergeCell ref="N5:O5"/>
    <mergeCell ref="Q5:AE5"/>
    <mergeCell ref="AG5:AL5"/>
  </mergeCells>
  <pageMargins left="0.7" right="0.7" top="0.75" bottom="0.75" header="0.3" footer="0.3"/>
  <pageSetup paperSize="9" orientation="portrait" horizontalDpi="300" verticalDpi="300"/>
  <drawing r:id="rId1"/>
</worksheet>
</file>

<file path=xl/worksheets/sheet9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6100-000000000000}">
  <dimension ref="B2:BA18"/>
  <sheetViews>
    <sheetView showGridLines="0" workbookViewId="0">
      <pane xSplit="2" topLeftCell="D1" activePane="topRight" state="frozen"/>
      <selection activeCell="B19" sqref="B19"/>
      <selection pane="topRight" activeCell="AE14" sqref="AE14"/>
    </sheetView>
  </sheetViews>
  <sheetFormatPr defaultColWidth="11.54296875" defaultRowHeight="14.5" x14ac:dyDescent="0.35"/>
  <cols>
    <col min="2" max="2" width="25.6328125" customWidth="1"/>
    <col min="3" max="5" width="10.6328125" customWidth="1"/>
    <col min="6" max="6" width="2.1796875" customWidth="1"/>
    <col min="7" max="12" width="10.6328125" customWidth="1"/>
    <col min="13" max="13" width="2.1796875" customWidth="1"/>
    <col min="14" max="15" width="10.6328125" customWidth="1"/>
    <col min="16" max="16" width="2.1796875" customWidth="1"/>
    <col min="17" max="31" width="10.6328125" customWidth="1"/>
    <col min="32" max="32" width="2.1796875" customWidth="1"/>
    <col min="33" max="38" width="10.6328125" customWidth="1"/>
    <col min="39" max="39" width="2.1796875" customWidth="1"/>
    <col min="40" max="42" width="10.6328125" customWidth="1"/>
    <col min="43" max="43" width="2.1796875" customWidth="1"/>
    <col min="44" max="46" width="10.6328125" customWidth="1"/>
    <col min="47" max="47" width="2.1796875" customWidth="1"/>
    <col min="48" max="50" width="10.6328125" customWidth="1"/>
    <col min="51" max="51" width="2.1796875" customWidth="1"/>
    <col min="52" max="53" width="10.6328125" customWidth="1"/>
    <col min="54" max="54" width="2.1796875" customWidth="1"/>
  </cols>
  <sheetData>
    <row r="2" spans="2:53" ht="40" customHeight="1" x14ac:dyDescent="0.35">
      <c r="D2" s="28" t="s">
        <v>410</v>
      </c>
      <c r="E2" s="24"/>
      <c r="F2" s="24"/>
      <c r="G2" s="24"/>
      <c r="H2" s="24"/>
      <c r="I2" s="24"/>
      <c r="J2" s="24"/>
      <c r="K2" s="24"/>
      <c r="L2" s="24"/>
      <c r="M2" s="24"/>
      <c r="N2" s="24"/>
      <c r="O2" s="24"/>
      <c r="P2" s="24"/>
      <c r="Q2" s="24"/>
      <c r="R2" s="24"/>
      <c r="S2" s="24"/>
      <c r="T2" s="24"/>
      <c r="U2" s="24"/>
      <c r="V2" s="24"/>
      <c r="W2" s="24"/>
      <c r="X2" s="24"/>
      <c r="Y2" s="24"/>
      <c r="Z2" s="24"/>
      <c r="AA2" s="24"/>
      <c r="AB2" s="24"/>
      <c r="AC2" s="24"/>
      <c r="AD2" s="24"/>
      <c r="AE2" s="24"/>
      <c r="AF2" s="24"/>
      <c r="AG2" s="24"/>
      <c r="AH2" s="24"/>
      <c r="AI2" s="24"/>
      <c r="AJ2" s="24"/>
      <c r="AK2" s="24"/>
      <c r="AL2" s="24"/>
      <c r="AM2" s="24"/>
      <c r="AN2" s="24"/>
      <c r="AO2" s="24"/>
      <c r="AP2" s="24"/>
      <c r="AQ2" s="24"/>
      <c r="AR2" s="24"/>
      <c r="AS2" s="24"/>
      <c r="AT2" s="24"/>
    </row>
    <row r="5" spans="2:53" ht="30" customHeight="1" x14ac:dyDescent="0.35">
      <c r="B5" s="15"/>
      <c r="C5" s="15"/>
      <c r="D5" s="27" t="s">
        <v>56</v>
      </c>
      <c r="E5" s="27"/>
      <c r="F5" s="15"/>
      <c r="G5" s="27" t="s">
        <v>57</v>
      </c>
      <c r="H5" s="27"/>
      <c r="I5" s="27"/>
      <c r="J5" s="27"/>
      <c r="K5" s="27"/>
      <c r="L5" s="27"/>
      <c r="M5" s="15"/>
      <c r="N5" s="27" t="s">
        <v>58</v>
      </c>
      <c r="O5" s="27"/>
      <c r="P5" s="15"/>
      <c r="Q5" s="27" t="s">
        <v>59</v>
      </c>
      <c r="R5" s="27"/>
      <c r="S5" s="27"/>
      <c r="T5" s="27"/>
      <c r="U5" s="27"/>
      <c r="V5" s="27"/>
      <c r="W5" s="27"/>
      <c r="X5" s="27"/>
      <c r="Y5" s="27"/>
      <c r="Z5" s="27"/>
      <c r="AA5" s="27"/>
      <c r="AB5" s="27"/>
      <c r="AC5" s="27"/>
      <c r="AD5" s="27"/>
      <c r="AE5" s="27"/>
      <c r="AF5" s="15"/>
      <c r="AG5" s="27" t="s">
        <v>60</v>
      </c>
      <c r="AH5" s="27"/>
      <c r="AI5" s="27"/>
      <c r="AJ5" s="27"/>
      <c r="AK5" s="27"/>
      <c r="AL5" s="27"/>
      <c r="AM5" s="15"/>
      <c r="AN5" s="27" t="s">
        <v>61</v>
      </c>
      <c r="AO5" s="27"/>
      <c r="AP5" s="27"/>
      <c r="AQ5" s="15"/>
      <c r="AR5" s="27" t="s">
        <v>62</v>
      </c>
      <c r="AS5" s="27"/>
      <c r="AT5" s="27"/>
      <c r="AU5" s="15"/>
      <c r="AV5" s="27" t="s">
        <v>63</v>
      </c>
      <c r="AW5" s="27"/>
      <c r="AX5" s="27"/>
      <c r="AY5" s="15"/>
      <c r="AZ5" s="27" t="s">
        <v>64</v>
      </c>
      <c r="BA5" s="27"/>
    </row>
    <row r="6" spans="2:53" ht="33" customHeight="1" x14ac:dyDescent="0.35">
      <c r="B6" t="s">
        <v>13</v>
      </c>
      <c r="C6" s="9" t="s">
        <v>14</v>
      </c>
      <c r="D6" s="12" t="s">
        <v>15</v>
      </c>
      <c r="E6" s="12" t="s">
        <v>16</v>
      </c>
      <c r="G6" s="12" t="s">
        <v>19</v>
      </c>
      <c r="H6" s="12" t="s">
        <v>20</v>
      </c>
      <c r="I6" s="12" t="s">
        <v>21</v>
      </c>
      <c r="J6" s="12" t="s">
        <v>22</v>
      </c>
      <c r="K6" s="12" t="s">
        <v>23</v>
      </c>
      <c r="L6" s="12" t="s">
        <v>24</v>
      </c>
      <c r="N6" s="12" t="s">
        <v>25</v>
      </c>
      <c r="O6" s="12" t="s">
        <v>26</v>
      </c>
      <c r="Q6" s="12" t="s">
        <v>27</v>
      </c>
      <c r="R6" s="12" t="s">
        <v>28</v>
      </c>
      <c r="S6" s="12" t="s">
        <v>29</v>
      </c>
      <c r="T6" s="12" t="s">
        <v>30</v>
      </c>
      <c r="U6" s="12" t="s">
        <v>31</v>
      </c>
      <c r="V6" s="12" t="s">
        <v>32</v>
      </c>
      <c r="W6" s="12" t="s">
        <v>33</v>
      </c>
      <c r="X6" s="12" t="s">
        <v>34</v>
      </c>
      <c r="Y6" s="12" t="s">
        <v>35</v>
      </c>
      <c r="Z6" s="12" t="s">
        <v>36</v>
      </c>
      <c r="AA6" s="12" t="s">
        <v>37</v>
      </c>
      <c r="AB6" s="12" t="s">
        <v>38</v>
      </c>
      <c r="AC6" s="12" t="s">
        <v>39</v>
      </c>
      <c r="AD6" s="12" t="s">
        <v>40</v>
      </c>
      <c r="AE6" s="12" t="s">
        <v>41</v>
      </c>
      <c r="AG6" s="12" t="s">
        <v>42</v>
      </c>
      <c r="AH6" s="12" t="s">
        <v>43</v>
      </c>
      <c r="AI6" s="12" t="s">
        <v>44</v>
      </c>
      <c r="AJ6" s="12" t="s">
        <v>45</v>
      </c>
      <c r="AK6" s="12" t="s">
        <v>46</v>
      </c>
      <c r="AL6" s="12" t="s">
        <v>47</v>
      </c>
      <c r="AN6" s="12" t="s">
        <v>48</v>
      </c>
      <c r="AO6" s="12" t="s">
        <v>49</v>
      </c>
      <c r="AP6" s="12" t="s">
        <v>50</v>
      </c>
      <c r="AR6" s="12" t="s">
        <v>51</v>
      </c>
      <c r="AS6" s="12" t="s">
        <v>52</v>
      </c>
      <c r="AT6" s="12" t="s">
        <v>53</v>
      </c>
      <c r="AV6" s="12" t="s">
        <v>51</v>
      </c>
      <c r="AW6" s="12" t="s">
        <v>52</v>
      </c>
      <c r="AX6" s="12" t="s">
        <v>53</v>
      </c>
      <c r="AZ6" s="12" t="s">
        <v>54</v>
      </c>
      <c r="BA6" s="12" t="s">
        <v>55</v>
      </c>
    </row>
    <row r="7" spans="2:53" ht="30" customHeight="1" x14ac:dyDescent="0.35">
      <c r="B7" s="10" t="s">
        <v>17</v>
      </c>
      <c r="C7" s="10">
        <v>2053</v>
      </c>
      <c r="D7" s="10">
        <v>938</v>
      </c>
      <c r="E7" s="10">
        <v>1112</v>
      </c>
      <c r="F7" s="10"/>
      <c r="G7" s="10">
        <v>192</v>
      </c>
      <c r="H7" s="10">
        <v>236</v>
      </c>
      <c r="I7" s="10">
        <v>325</v>
      </c>
      <c r="J7" s="10">
        <v>380</v>
      </c>
      <c r="K7" s="10">
        <v>348</v>
      </c>
      <c r="L7" s="10">
        <v>572</v>
      </c>
      <c r="M7" s="10"/>
      <c r="N7" s="10">
        <v>1161</v>
      </c>
      <c r="O7" s="10">
        <v>892</v>
      </c>
      <c r="P7" s="10"/>
      <c r="Q7" s="10">
        <v>175</v>
      </c>
      <c r="R7" s="10">
        <v>152</v>
      </c>
      <c r="S7" s="10">
        <v>180</v>
      </c>
      <c r="T7" s="10">
        <v>273</v>
      </c>
      <c r="U7" s="10">
        <v>217</v>
      </c>
      <c r="V7" s="10">
        <v>227</v>
      </c>
      <c r="W7" s="10">
        <v>175</v>
      </c>
      <c r="X7" s="10">
        <v>143</v>
      </c>
      <c r="Y7" s="10">
        <v>108</v>
      </c>
      <c r="Z7" s="10">
        <v>153</v>
      </c>
      <c r="AA7" s="10">
        <v>79</v>
      </c>
      <c r="AB7" s="10">
        <v>54</v>
      </c>
      <c r="AC7" s="10">
        <v>25</v>
      </c>
      <c r="AD7" s="10">
        <v>17</v>
      </c>
      <c r="AE7" s="10">
        <v>34</v>
      </c>
      <c r="AF7" s="10"/>
      <c r="AG7" s="10">
        <v>204</v>
      </c>
      <c r="AH7" s="10">
        <v>344</v>
      </c>
      <c r="AI7" s="10">
        <v>158</v>
      </c>
      <c r="AJ7" s="10">
        <v>186</v>
      </c>
      <c r="AK7" s="10">
        <v>197</v>
      </c>
      <c r="AL7" s="10">
        <v>511</v>
      </c>
      <c r="AM7" s="10"/>
      <c r="AN7" s="10">
        <v>571</v>
      </c>
      <c r="AO7" s="10">
        <v>447</v>
      </c>
      <c r="AP7" s="10">
        <v>778</v>
      </c>
      <c r="AQ7" s="10"/>
      <c r="AR7" s="10">
        <v>150</v>
      </c>
      <c r="AS7" s="10">
        <v>698</v>
      </c>
      <c r="AT7" s="10">
        <v>1093</v>
      </c>
      <c r="AU7" s="10"/>
      <c r="AV7" s="10">
        <v>166</v>
      </c>
      <c r="AW7" s="10">
        <v>999</v>
      </c>
      <c r="AX7" s="10">
        <v>770</v>
      </c>
      <c r="AY7" s="10"/>
      <c r="AZ7" s="10">
        <v>1177</v>
      </c>
      <c r="BA7" s="10">
        <v>876</v>
      </c>
    </row>
    <row r="8" spans="2:53" ht="30" customHeight="1" x14ac:dyDescent="0.35">
      <c r="B8" s="11" t="s">
        <v>18</v>
      </c>
      <c r="C8" s="11">
        <v>2053</v>
      </c>
      <c r="D8" s="11">
        <v>974</v>
      </c>
      <c r="E8" s="11">
        <v>1075</v>
      </c>
      <c r="F8" s="11"/>
      <c r="G8" s="11">
        <v>212</v>
      </c>
      <c r="H8" s="11">
        <v>302</v>
      </c>
      <c r="I8" s="11">
        <v>326</v>
      </c>
      <c r="J8" s="11">
        <v>348</v>
      </c>
      <c r="K8" s="11">
        <v>329</v>
      </c>
      <c r="L8" s="11">
        <v>535</v>
      </c>
      <c r="M8" s="11"/>
      <c r="N8" s="11">
        <v>815</v>
      </c>
      <c r="O8" s="11">
        <v>1238</v>
      </c>
      <c r="P8" s="11"/>
      <c r="Q8" s="11">
        <v>198</v>
      </c>
      <c r="R8" s="11">
        <v>168</v>
      </c>
      <c r="S8" s="11">
        <v>195</v>
      </c>
      <c r="T8" s="11">
        <v>305</v>
      </c>
      <c r="U8" s="11">
        <v>213</v>
      </c>
      <c r="V8" s="11">
        <v>216</v>
      </c>
      <c r="W8" s="11">
        <v>164</v>
      </c>
      <c r="X8" s="11">
        <v>141</v>
      </c>
      <c r="Y8" s="11">
        <v>99</v>
      </c>
      <c r="Z8" s="11">
        <v>138</v>
      </c>
      <c r="AA8" s="11">
        <v>69</v>
      </c>
      <c r="AB8" s="11">
        <v>45</v>
      </c>
      <c r="AC8" s="11">
        <v>22</v>
      </c>
      <c r="AD8" s="11">
        <v>15</v>
      </c>
      <c r="AE8" s="11">
        <v>27</v>
      </c>
      <c r="AF8" s="11"/>
      <c r="AG8" s="11">
        <v>192</v>
      </c>
      <c r="AH8" s="11">
        <v>330</v>
      </c>
      <c r="AI8" s="11">
        <v>179</v>
      </c>
      <c r="AJ8" s="11">
        <v>173</v>
      </c>
      <c r="AK8" s="11">
        <v>196</v>
      </c>
      <c r="AL8" s="11">
        <v>533</v>
      </c>
      <c r="AM8" s="11"/>
      <c r="AN8" s="11">
        <v>569</v>
      </c>
      <c r="AO8" s="11">
        <v>467</v>
      </c>
      <c r="AP8" s="11">
        <v>751</v>
      </c>
      <c r="AQ8" s="11"/>
      <c r="AR8" s="11">
        <v>162</v>
      </c>
      <c r="AS8" s="11">
        <v>689</v>
      </c>
      <c r="AT8" s="11">
        <v>1078</v>
      </c>
      <c r="AU8" s="11"/>
      <c r="AV8" s="11">
        <v>182</v>
      </c>
      <c r="AW8" s="11">
        <v>976</v>
      </c>
      <c r="AX8" s="11">
        <v>765</v>
      </c>
      <c r="AY8" s="11"/>
      <c r="AZ8" s="11">
        <v>1171</v>
      </c>
      <c r="BA8" s="11">
        <v>882</v>
      </c>
    </row>
    <row r="9" spans="2:53" x14ac:dyDescent="0.35">
      <c r="B9" s="18" t="s">
        <v>322</v>
      </c>
      <c r="C9" s="17">
        <v>0.38479368334249903</v>
      </c>
      <c r="D9" s="17">
        <v>0.360772914173554</v>
      </c>
      <c r="E9" s="17">
        <v>0.404355669524047</v>
      </c>
      <c r="F9" s="17"/>
      <c r="G9" s="17">
        <v>0.33331077936172099</v>
      </c>
      <c r="H9" s="17">
        <v>0.339268162545517</v>
      </c>
      <c r="I9" s="17">
        <v>0.38057488570759501</v>
      </c>
      <c r="J9" s="17">
        <v>0.34076378905065102</v>
      </c>
      <c r="K9" s="17">
        <v>0.44454103594787397</v>
      </c>
      <c r="L9" s="17">
        <v>0.42534804406018201</v>
      </c>
      <c r="M9" s="17"/>
      <c r="N9" s="17">
        <v>0.36108831997978502</v>
      </c>
      <c r="O9" s="17">
        <v>0.40039939528638702</v>
      </c>
      <c r="P9" s="17"/>
      <c r="Q9" s="17">
        <v>0.35364638902220502</v>
      </c>
      <c r="R9" s="17">
        <v>0.52055766942264903</v>
      </c>
      <c r="S9" s="17">
        <v>0.40463795760374699</v>
      </c>
      <c r="T9" s="17">
        <v>0.433358209312737</v>
      </c>
      <c r="U9" s="17">
        <v>0.398621559680371</v>
      </c>
      <c r="V9" s="17">
        <v>0.41096612029778801</v>
      </c>
      <c r="W9" s="17">
        <v>0.41280934591480001</v>
      </c>
      <c r="X9" s="17">
        <v>0.37715650360693698</v>
      </c>
      <c r="Y9" s="17">
        <v>0.25122848868169001</v>
      </c>
      <c r="Z9" s="17">
        <v>0.32186495599404402</v>
      </c>
      <c r="AA9" s="17">
        <v>0.24557039291229399</v>
      </c>
      <c r="AB9" s="17">
        <v>0.24221731209925601</v>
      </c>
      <c r="AC9" s="17">
        <v>0.35532736293613798</v>
      </c>
      <c r="AD9" s="17">
        <v>0.40167424429996301</v>
      </c>
      <c r="AE9" s="17">
        <v>0.164297755449579</v>
      </c>
      <c r="AF9" s="17"/>
      <c r="AG9" s="17">
        <v>0.37914654443922802</v>
      </c>
      <c r="AH9" s="17">
        <v>0.353579413551175</v>
      </c>
      <c r="AI9" s="17">
        <v>0.58006315811003994</v>
      </c>
      <c r="AJ9" s="17">
        <v>0.51303150555316002</v>
      </c>
      <c r="AK9" s="17">
        <v>0.30852783950621598</v>
      </c>
      <c r="AL9" s="17">
        <v>0.35228886067284598</v>
      </c>
      <c r="AM9" s="17"/>
      <c r="AN9" s="17">
        <v>0.53573480565321996</v>
      </c>
      <c r="AO9" s="17">
        <v>0.34419738723009402</v>
      </c>
      <c r="AP9" s="17">
        <v>0.31005710805925601</v>
      </c>
      <c r="AQ9" s="17"/>
      <c r="AR9" s="17">
        <v>0.32933514515635798</v>
      </c>
      <c r="AS9" s="17">
        <v>0.35348719989803101</v>
      </c>
      <c r="AT9" s="17">
        <v>0.43532107827273803</v>
      </c>
      <c r="AU9" s="17"/>
      <c r="AV9" s="17">
        <v>0.389551578182046</v>
      </c>
      <c r="AW9" s="17">
        <v>0.38137819457449701</v>
      </c>
      <c r="AX9" s="17">
        <v>0.417724816181894</v>
      </c>
      <c r="AY9" s="17"/>
      <c r="AZ9" s="17">
        <v>0.410877991211681</v>
      </c>
      <c r="BA9" s="17">
        <v>0.35018315834139602</v>
      </c>
    </row>
    <row r="10" spans="2:53" x14ac:dyDescent="0.35">
      <c r="B10" s="18" t="s">
        <v>323</v>
      </c>
      <c r="C10" s="17">
        <v>0.29852484395591</v>
      </c>
      <c r="D10" s="17">
        <v>0.310743089032121</v>
      </c>
      <c r="E10" s="17">
        <v>0.28852307357849399</v>
      </c>
      <c r="F10" s="17"/>
      <c r="G10" s="17">
        <v>0.26680784903149501</v>
      </c>
      <c r="H10" s="17">
        <v>0.33566185041193197</v>
      </c>
      <c r="I10" s="17">
        <v>0.26032206684658799</v>
      </c>
      <c r="J10" s="17">
        <v>0.31136815186683198</v>
      </c>
      <c r="K10" s="17">
        <v>0.288727567179968</v>
      </c>
      <c r="L10" s="17">
        <v>0.31103239654640802</v>
      </c>
      <c r="M10" s="17"/>
      <c r="N10" s="17">
        <v>0.30633245885597099</v>
      </c>
      <c r="O10" s="17">
        <v>0.29338493585853698</v>
      </c>
      <c r="P10" s="17"/>
      <c r="Q10" s="17">
        <v>0.271666755610391</v>
      </c>
      <c r="R10" s="17">
        <v>0.21203387792865799</v>
      </c>
      <c r="S10" s="17">
        <v>0.34728529927273299</v>
      </c>
      <c r="T10" s="17">
        <v>0.25134072943548103</v>
      </c>
      <c r="U10" s="17">
        <v>0.31023304403776503</v>
      </c>
      <c r="V10" s="17">
        <v>0.31400824537753302</v>
      </c>
      <c r="W10" s="17">
        <v>0.32291495187261998</v>
      </c>
      <c r="X10" s="17">
        <v>0.31665775235242</v>
      </c>
      <c r="Y10" s="17">
        <v>0.39615962147460199</v>
      </c>
      <c r="Z10" s="17">
        <v>0.27742762596566301</v>
      </c>
      <c r="AA10" s="17">
        <v>0.33449974416415301</v>
      </c>
      <c r="AB10" s="17">
        <v>0.31482545328047501</v>
      </c>
      <c r="AC10" s="17">
        <v>0.43248136061542503</v>
      </c>
      <c r="AD10" s="17">
        <v>0.22749134660869999</v>
      </c>
      <c r="AE10" s="17">
        <v>0.26687594071737802</v>
      </c>
      <c r="AF10" s="17"/>
      <c r="AG10" s="17">
        <v>0.40696089176031303</v>
      </c>
      <c r="AH10" s="17">
        <v>0.27949996278474298</v>
      </c>
      <c r="AI10" s="17">
        <v>0.18106461185976699</v>
      </c>
      <c r="AJ10" s="17">
        <v>0.30079041982184002</v>
      </c>
      <c r="AK10" s="17">
        <v>0.351598019059361</v>
      </c>
      <c r="AL10" s="17">
        <v>0.262613758869016</v>
      </c>
      <c r="AM10" s="17"/>
      <c r="AN10" s="17">
        <v>0.26326198752473901</v>
      </c>
      <c r="AO10" s="17">
        <v>0.35335836641169899</v>
      </c>
      <c r="AP10" s="17">
        <v>0.32207376296852802</v>
      </c>
      <c r="AQ10" s="17"/>
      <c r="AR10" s="17">
        <v>0.34174647489822302</v>
      </c>
      <c r="AS10" s="17">
        <v>0.37897698384116002</v>
      </c>
      <c r="AT10" s="17">
        <v>0.24689549609040601</v>
      </c>
      <c r="AU10" s="17"/>
      <c r="AV10" s="17">
        <v>0.35750117772178103</v>
      </c>
      <c r="AW10" s="17">
        <v>0.35124477455941999</v>
      </c>
      <c r="AX10" s="17">
        <v>0.228620940001803</v>
      </c>
      <c r="AY10" s="17"/>
      <c r="AZ10" s="17">
        <v>0.30446303557147802</v>
      </c>
      <c r="BA10" s="17">
        <v>0.29064562667313898</v>
      </c>
    </row>
    <row r="11" spans="2:53" x14ac:dyDescent="0.35">
      <c r="B11" s="18" t="s">
        <v>325</v>
      </c>
      <c r="C11" s="17">
        <v>0.123341922201753</v>
      </c>
      <c r="D11" s="17">
        <v>0.14626945799935401</v>
      </c>
      <c r="E11" s="17">
        <v>0.103011491470114</v>
      </c>
      <c r="F11" s="17"/>
      <c r="G11" s="17">
        <v>0.13389940412283999</v>
      </c>
      <c r="H11" s="17">
        <v>0.15443967716359699</v>
      </c>
      <c r="I11" s="17">
        <v>0.137911626506559</v>
      </c>
      <c r="J11" s="17">
        <v>0.12852807942878799</v>
      </c>
      <c r="K11" s="17">
        <v>9.07949668066481E-2</v>
      </c>
      <c r="L11" s="17">
        <v>0.109397211216836</v>
      </c>
      <c r="M11" s="17"/>
      <c r="N11" s="17">
        <v>0.13068767781044299</v>
      </c>
      <c r="O11" s="17">
        <v>0.118506065257255</v>
      </c>
      <c r="P11" s="17"/>
      <c r="Q11" s="17">
        <v>0.131066691322824</v>
      </c>
      <c r="R11" s="17">
        <v>0.10862195071298</v>
      </c>
      <c r="S11" s="17">
        <v>8.4808789809574694E-2</v>
      </c>
      <c r="T11" s="17">
        <v>0.14247960868200199</v>
      </c>
      <c r="U11" s="17">
        <v>0.103821744046559</v>
      </c>
      <c r="V11" s="17">
        <v>7.55521700282413E-2</v>
      </c>
      <c r="W11" s="17">
        <v>0.11637165339706999</v>
      </c>
      <c r="X11" s="17">
        <v>9.1274396356698595E-2</v>
      </c>
      <c r="Y11" s="17">
        <v>0.14385046952307901</v>
      </c>
      <c r="Z11" s="17">
        <v>0.18076555684565301</v>
      </c>
      <c r="AA11" s="17">
        <v>0.20427870544989599</v>
      </c>
      <c r="AB11" s="17">
        <v>0.247667848195433</v>
      </c>
      <c r="AC11" s="17">
        <v>0.152316515163018</v>
      </c>
      <c r="AD11" s="17">
        <v>0.120687692143327</v>
      </c>
      <c r="AE11" s="17">
        <v>0.189726986596538</v>
      </c>
      <c r="AF11" s="17"/>
      <c r="AG11" s="17">
        <v>9.8540186744584396E-2</v>
      </c>
      <c r="AH11" s="17">
        <v>0.158950458735863</v>
      </c>
      <c r="AI11" s="17">
        <v>0.132670605997666</v>
      </c>
      <c r="AJ11" s="17">
        <v>8.6154564986928903E-2</v>
      </c>
      <c r="AK11" s="17">
        <v>0.151319237875016</v>
      </c>
      <c r="AL11" s="17">
        <v>0.12944096268316099</v>
      </c>
      <c r="AM11" s="17"/>
      <c r="AN11" s="17">
        <v>8.95019572475374E-2</v>
      </c>
      <c r="AO11" s="17">
        <v>0.129810536210099</v>
      </c>
      <c r="AP11" s="17">
        <v>0.15948881609108201</v>
      </c>
      <c r="AQ11" s="17"/>
      <c r="AR11" s="17">
        <v>0.20606087308552701</v>
      </c>
      <c r="AS11" s="17">
        <v>0.13100078043198701</v>
      </c>
      <c r="AT11" s="17">
        <v>0.108187487267643</v>
      </c>
      <c r="AU11" s="17"/>
      <c r="AV11" s="17">
        <v>0.109193029863909</v>
      </c>
      <c r="AW11" s="17">
        <v>0.122244907297338</v>
      </c>
      <c r="AX11" s="17">
        <v>0.12847360631396301</v>
      </c>
      <c r="AY11" s="17"/>
      <c r="AZ11" s="17">
        <v>0.132360454081805</v>
      </c>
      <c r="BA11" s="17">
        <v>0.11137548917722299</v>
      </c>
    </row>
    <row r="12" spans="2:53" x14ac:dyDescent="0.35">
      <c r="B12" s="18" t="s">
        <v>326</v>
      </c>
      <c r="C12" s="17">
        <v>0.12080511311230099</v>
      </c>
      <c r="D12" s="17">
        <v>0.13682269016148199</v>
      </c>
      <c r="E12" s="17">
        <v>0.106725776029199</v>
      </c>
      <c r="F12" s="17"/>
      <c r="G12" s="17">
        <v>0.16601000848001299</v>
      </c>
      <c r="H12" s="17">
        <v>9.8372537256072604E-2</v>
      </c>
      <c r="I12" s="17">
        <v>0.13722501358907699</v>
      </c>
      <c r="J12" s="17">
        <v>0.135063060559167</v>
      </c>
      <c r="K12" s="17">
        <v>0.113899659192611</v>
      </c>
      <c r="L12" s="17">
        <v>0.10053967714185499</v>
      </c>
      <c r="M12" s="17"/>
      <c r="N12" s="17">
        <v>0.13765090084537299</v>
      </c>
      <c r="O12" s="17">
        <v>0.109715196167864</v>
      </c>
      <c r="P12" s="17"/>
      <c r="Q12" s="17">
        <v>0.105829252043845</v>
      </c>
      <c r="R12" s="17">
        <v>7.2882095747919401E-2</v>
      </c>
      <c r="S12" s="17">
        <v>9.0045306093774397E-2</v>
      </c>
      <c r="T12" s="17">
        <v>9.9078325366620507E-2</v>
      </c>
      <c r="U12" s="17">
        <v>0.113001974391041</v>
      </c>
      <c r="V12" s="17">
        <v>0.122828404695698</v>
      </c>
      <c r="W12" s="17">
        <v>0.118163874292236</v>
      </c>
      <c r="X12" s="17">
        <v>0.14042598331216899</v>
      </c>
      <c r="Y12" s="17">
        <v>0.14551399890748301</v>
      </c>
      <c r="Z12" s="17">
        <v>0.17319739104948301</v>
      </c>
      <c r="AA12" s="17">
        <v>0.19798080043247701</v>
      </c>
      <c r="AB12" s="17">
        <v>0.19528938642483601</v>
      </c>
      <c r="AC12" s="17">
        <v>5.9874761285419201E-2</v>
      </c>
      <c r="AD12" s="17">
        <v>0.25014671694801</v>
      </c>
      <c r="AE12" s="17">
        <v>0.33692850262048502</v>
      </c>
      <c r="AF12" s="17"/>
      <c r="AG12" s="17">
        <v>9.6350312783617206E-2</v>
      </c>
      <c r="AH12" s="17">
        <v>0.17842720011736099</v>
      </c>
      <c r="AI12" s="17">
        <v>5.4844945375613401E-2</v>
      </c>
      <c r="AJ12" s="17">
        <v>4.89102670139119E-2</v>
      </c>
      <c r="AK12" s="17">
        <v>0.150489416017177</v>
      </c>
      <c r="AL12" s="17">
        <v>0.14219679588884199</v>
      </c>
      <c r="AM12" s="17"/>
      <c r="AN12" s="17">
        <v>6.3470628777090796E-2</v>
      </c>
      <c r="AO12" s="17">
        <v>0.101370276611425</v>
      </c>
      <c r="AP12" s="17">
        <v>0.16297597265196601</v>
      </c>
      <c r="AQ12" s="17"/>
      <c r="AR12" s="17">
        <v>8.49085761277414E-2</v>
      </c>
      <c r="AS12" s="17">
        <v>9.2702190487208E-2</v>
      </c>
      <c r="AT12" s="17">
        <v>0.14803581522881901</v>
      </c>
      <c r="AU12" s="17"/>
      <c r="AV12" s="17">
        <v>0.123563525536258</v>
      </c>
      <c r="AW12" s="17">
        <v>9.4341027234017993E-2</v>
      </c>
      <c r="AX12" s="17">
        <v>0.15605829763723</v>
      </c>
      <c r="AY12" s="17"/>
      <c r="AZ12" s="17">
        <v>0.113774022394712</v>
      </c>
      <c r="BA12" s="17">
        <v>0.13013446707816501</v>
      </c>
    </row>
    <row r="13" spans="2:53" x14ac:dyDescent="0.35">
      <c r="B13" s="18" t="s">
        <v>130</v>
      </c>
      <c r="C13" s="19">
        <v>7.2534437387537398E-2</v>
      </c>
      <c r="D13" s="19">
        <v>4.5391848633489697E-2</v>
      </c>
      <c r="E13" s="19">
        <v>9.7383989398146104E-2</v>
      </c>
      <c r="F13" s="19"/>
      <c r="G13" s="19">
        <v>9.9971959003931202E-2</v>
      </c>
      <c r="H13" s="19">
        <v>7.2257772622881605E-2</v>
      </c>
      <c r="I13" s="19">
        <v>8.3966407350180294E-2</v>
      </c>
      <c r="J13" s="19">
        <v>8.4276919094561503E-2</v>
      </c>
      <c r="K13" s="19">
        <v>6.2036770872900097E-2</v>
      </c>
      <c r="L13" s="19">
        <v>5.3682671034718799E-2</v>
      </c>
      <c r="M13" s="19"/>
      <c r="N13" s="19">
        <v>6.4240642508428106E-2</v>
      </c>
      <c r="O13" s="19">
        <v>7.7994407429956503E-2</v>
      </c>
      <c r="P13" s="19"/>
      <c r="Q13" s="19">
        <v>0.13779091200073401</v>
      </c>
      <c r="R13" s="19">
        <v>8.5904406187793797E-2</v>
      </c>
      <c r="S13" s="19">
        <v>7.3222647220170606E-2</v>
      </c>
      <c r="T13" s="19">
        <v>7.3743127203158801E-2</v>
      </c>
      <c r="U13" s="19">
        <v>7.4321677844263995E-2</v>
      </c>
      <c r="V13" s="19">
        <v>7.6645059600740598E-2</v>
      </c>
      <c r="W13" s="19">
        <v>2.9740174523274501E-2</v>
      </c>
      <c r="X13" s="19">
        <v>7.4485364371775206E-2</v>
      </c>
      <c r="Y13" s="19">
        <v>6.3247421413145599E-2</v>
      </c>
      <c r="Z13" s="19">
        <v>4.67444701451563E-2</v>
      </c>
      <c r="AA13" s="19">
        <v>1.76703570411803E-2</v>
      </c>
      <c r="AB13" s="19">
        <v>0</v>
      </c>
      <c r="AC13" s="19">
        <v>0</v>
      </c>
      <c r="AD13" s="19">
        <v>0</v>
      </c>
      <c r="AE13" s="19">
        <v>4.2170814616019903E-2</v>
      </c>
      <c r="AF13" s="19"/>
      <c r="AG13" s="19">
        <v>1.9002064272257601E-2</v>
      </c>
      <c r="AH13" s="19">
        <v>2.95429648108569E-2</v>
      </c>
      <c r="AI13" s="19">
        <v>5.1356678656912902E-2</v>
      </c>
      <c r="AJ13" s="19">
        <v>5.1113242624158901E-2</v>
      </c>
      <c r="AK13" s="19">
        <v>3.8065487542230603E-2</v>
      </c>
      <c r="AL13" s="19">
        <v>0.113459621886135</v>
      </c>
      <c r="AM13" s="19"/>
      <c r="AN13" s="19">
        <v>4.8030620797412098E-2</v>
      </c>
      <c r="AO13" s="19">
        <v>7.1263433536682394E-2</v>
      </c>
      <c r="AP13" s="19">
        <v>4.5404340229167298E-2</v>
      </c>
      <c r="AQ13" s="19"/>
      <c r="AR13" s="19">
        <v>3.7948930732149999E-2</v>
      </c>
      <c r="AS13" s="19">
        <v>4.3832845341613698E-2</v>
      </c>
      <c r="AT13" s="19">
        <v>6.1560123140393601E-2</v>
      </c>
      <c r="AU13" s="19"/>
      <c r="AV13" s="19">
        <v>2.0190688696004998E-2</v>
      </c>
      <c r="AW13" s="19">
        <v>5.0791096334726601E-2</v>
      </c>
      <c r="AX13" s="19">
        <v>6.9122339865108906E-2</v>
      </c>
      <c r="AY13" s="19"/>
      <c r="AZ13" s="19">
        <v>3.8524496740323801E-2</v>
      </c>
      <c r="BA13" s="19">
        <v>0.117661258730077</v>
      </c>
    </row>
    <row r="14" spans="2:53" x14ac:dyDescent="0.35">
      <c r="B14" s="16"/>
    </row>
    <row r="15" spans="2:53" x14ac:dyDescent="0.35">
      <c r="B15" t="s">
        <v>87</v>
      </c>
    </row>
    <row r="16" spans="2:53" x14ac:dyDescent="0.35">
      <c r="B16" t="s">
        <v>88</v>
      </c>
    </row>
    <row r="18" spans="2:2" x14ac:dyDescent="0.35">
      <c r="B18" s="8" t="str">
        <f>HYPERLINK("#'Contents'!A1", "Return to Contents")</f>
        <v>Return to Contents</v>
      </c>
    </row>
  </sheetData>
  <mergeCells count="10">
    <mergeCell ref="AN5:AP5"/>
    <mergeCell ref="AR5:AT5"/>
    <mergeCell ref="AV5:AX5"/>
    <mergeCell ref="AZ5:BA5"/>
    <mergeCell ref="D2:AT2"/>
    <mergeCell ref="D5:E5"/>
    <mergeCell ref="G5:L5"/>
    <mergeCell ref="N5:O5"/>
    <mergeCell ref="Q5:AE5"/>
    <mergeCell ref="AG5:AL5"/>
  </mergeCells>
  <pageMargins left="0.7" right="0.7" top="0.75" bottom="0.75" header="0.3" footer="0.3"/>
  <pageSetup paperSize="9" orientation="portrait" horizontalDpi="300" verticalDpi="300"/>
  <drawing r:id="rId1"/>
</worksheet>
</file>

<file path=xl/worksheets/sheet9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6200-000000000000}">
  <dimension ref="B2:BA18"/>
  <sheetViews>
    <sheetView showGridLines="0" workbookViewId="0">
      <pane xSplit="2" topLeftCell="C1" activePane="topRight" state="frozen"/>
      <selection activeCell="B19" sqref="B19"/>
      <selection pane="topRight" activeCell="H8" sqref="H8"/>
    </sheetView>
  </sheetViews>
  <sheetFormatPr defaultColWidth="11.54296875" defaultRowHeight="14.5" x14ac:dyDescent="0.35"/>
  <cols>
    <col min="2" max="2" width="25.6328125" customWidth="1"/>
    <col min="3" max="5" width="10.6328125" customWidth="1"/>
    <col min="6" max="6" width="2.1796875" customWidth="1"/>
    <col min="7" max="12" width="10.6328125" customWidth="1"/>
    <col min="13" max="13" width="2.1796875" customWidth="1"/>
    <col min="14" max="15" width="10.6328125" customWidth="1"/>
    <col min="16" max="16" width="2.1796875" customWidth="1"/>
    <col min="17" max="31" width="10.6328125" customWidth="1"/>
    <col min="32" max="32" width="2.1796875" customWidth="1"/>
    <col min="33" max="38" width="10.6328125" customWidth="1"/>
    <col min="39" max="39" width="2.1796875" customWidth="1"/>
    <col min="40" max="42" width="10.6328125" customWidth="1"/>
    <col min="43" max="43" width="2.1796875" customWidth="1"/>
    <col min="44" max="46" width="10.6328125" customWidth="1"/>
    <col min="47" max="47" width="2.1796875" customWidth="1"/>
    <col min="48" max="50" width="10.6328125" customWidth="1"/>
    <col min="51" max="51" width="2.1796875" customWidth="1"/>
    <col min="52" max="53" width="10.6328125" customWidth="1"/>
    <col min="54" max="54" width="2.1796875" customWidth="1"/>
  </cols>
  <sheetData>
    <row r="2" spans="2:53" ht="40" customHeight="1" x14ac:dyDescent="0.35">
      <c r="D2" s="28" t="s">
        <v>411</v>
      </c>
      <c r="E2" s="24"/>
      <c r="F2" s="24"/>
      <c r="G2" s="24"/>
      <c r="H2" s="24"/>
      <c r="I2" s="24"/>
      <c r="J2" s="24"/>
      <c r="K2" s="24"/>
      <c r="L2" s="24"/>
      <c r="M2" s="24"/>
      <c r="N2" s="24"/>
      <c r="O2" s="24"/>
      <c r="P2" s="24"/>
      <c r="Q2" s="24"/>
      <c r="R2" s="24"/>
      <c r="S2" s="24"/>
      <c r="T2" s="24"/>
      <c r="U2" s="24"/>
      <c r="V2" s="24"/>
      <c r="W2" s="24"/>
      <c r="X2" s="24"/>
      <c r="Y2" s="24"/>
      <c r="Z2" s="24"/>
      <c r="AA2" s="24"/>
      <c r="AB2" s="24"/>
      <c r="AC2" s="24"/>
      <c r="AD2" s="24"/>
      <c r="AE2" s="24"/>
      <c r="AF2" s="24"/>
      <c r="AG2" s="24"/>
      <c r="AH2" s="24"/>
      <c r="AI2" s="24"/>
      <c r="AJ2" s="24"/>
      <c r="AK2" s="24"/>
      <c r="AL2" s="24"/>
      <c r="AM2" s="24"/>
      <c r="AN2" s="24"/>
      <c r="AO2" s="24"/>
      <c r="AP2" s="24"/>
      <c r="AQ2" s="24"/>
      <c r="AR2" s="24"/>
      <c r="AS2" s="24"/>
      <c r="AT2" s="24"/>
    </row>
    <row r="5" spans="2:53" ht="30" customHeight="1" x14ac:dyDescent="0.35">
      <c r="B5" s="15"/>
      <c r="C5" s="15"/>
      <c r="D5" s="27" t="s">
        <v>56</v>
      </c>
      <c r="E5" s="27"/>
      <c r="F5" s="15"/>
      <c r="G5" s="27" t="s">
        <v>57</v>
      </c>
      <c r="H5" s="27"/>
      <c r="I5" s="27"/>
      <c r="J5" s="27"/>
      <c r="K5" s="27"/>
      <c r="L5" s="27"/>
      <c r="M5" s="15"/>
      <c r="N5" s="27" t="s">
        <v>58</v>
      </c>
      <c r="O5" s="27"/>
      <c r="P5" s="15"/>
      <c r="Q5" s="27" t="s">
        <v>59</v>
      </c>
      <c r="R5" s="27"/>
      <c r="S5" s="27"/>
      <c r="T5" s="27"/>
      <c r="U5" s="27"/>
      <c r="V5" s="27"/>
      <c r="W5" s="27"/>
      <c r="X5" s="27"/>
      <c r="Y5" s="27"/>
      <c r="Z5" s="27"/>
      <c r="AA5" s="27"/>
      <c r="AB5" s="27"/>
      <c r="AC5" s="27"/>
      <c r="AD5" s="27"/>
      <c r="AE5" s="27"/>
      <c r="AF5" s="15"/>
      <c r="AG5" s="27" t="s">
        <v>60</v>
      </c>
      <c r="AH5" s="27"/>
      <c r="AI5" s="27"/>
      <c r="AJ5" s="27"/>
      <c r="AK5" s="27"/>
      <c r="AL5" s="27"/>
      <c r="AM5" s="15"/>
      <c r="AN5" s="27" t="s">
        <v>61</v>
      </c>
      <c r="AO5" s="27"/>
      <c r="AP5" s="27"/>
      <c r="AQ5" s="15"/>
      <c r="AR5" s="27" t="s">
        <v>62</v>
      </c>
      <c r="AS5" s="27"/>
      <c r="AT5" s="27"/>
      <c r="AU5" s="15"/>
      <c r="AV5" s="27" t="s">
        <v>63</v>
      </c>
      <c r="AW5" s="27"/>
      <c r="AX5" s="27"/>
      <c r="AY5" s="15"/>
      <c r="AZ5" s="27" t="s">
        <v>64</v>
      </c>
      <c r="BA5" s="27"/>
    </row>
    <row r="6" spans="2:53" ht="33" customHeight="1" x14ac:dyDescent="0.35">
      <c r="B6" t="s">
        <v>13</v>
      </c>
      <c r="C6" s="9" t="s">
        <v>14</v>
      </c>
      <c r="D6" s="12" t="s">
        <v>15</v>
      </c>
      <c r="E6" s="12" t="s">
        <v>16</v>
      </c>
      <c r="G6" s="12" t="s">
        <v>19</v>
      </c>
      <c r="H6" s="12" t="s">
        <v>20</v>
      </c>
      <c r="I6" s="12" t="s">
        <v>21</v>
      </c>
      <c r="J6" s="12" t="s">
        <v>22</v>
      </c>
      <c r="K6" s="12" t="s">
        <v>23</v>
      </c>
      <c r="L6" s="12" t="s">
        <v>24</v>
      </c>
      <c r="N6" s="12" t="s">
        <v>25</v>
      </c>
      <c r="O6" s="12" t="s">
        <v>26</v>
      </c>
      <c r="Q6" s="12" t="s">
        <v>27</v>
      </c>
      <c r="R6" s="12" t="s">
        <v>28</v>
      </c>
      <c r="S6" s="12" t="s">
        <v>29</v>
      </c>
      <c r="T6" s="12" t="s">
        <v>30</v>
      </c>
      <c r="U6" s="12" t="s">
        <v>31</v>
      </c>
      <c r="V6" s="12" t="s">
        <v>32</v>
      </c>
      <c r="W6" s="12" t="s">
        <v>33</v>
      </c>
      <c r="X6" s="12" t="s">
        <v>34</v>
      </c>
      <c r="Y6" s="12" t="s">
        <v>35</v>
      </c>
      <c r="Z6" s="12" t="s">
        <v>36</v>
      </c>
      <c r="AA6" s="12" t="s">
        <v>37</v>
      </c>
      <c r="AB6" s="12" t="s">
        <v>38</v>
      </c>
      <c r="AC6" s="12" t="s">
        <v>39</v>
      </c>
      <c r="AD6" s="12" t="s">
        <v>40</v>
      </c>
      <c r="AE6" s="12" t="s">
        <v>41</v>
      </c>
      <c r="AG6" s="12" t="s">
        <v>42</v>
      </c>
      <c r="AH6" s="12" t="s">
        <v>43</v>
      </c>
      <c r="AI6" s="12" t="s">
        <v>44</v>
      </c>
      <c r="AJ6" s="12" t="s">
        <v>45</v>
      </c>
      <c r="AK6" s="12" t="s">
        <v>46</v>
      </c>
      <c r="AL6" s="12" t="s">
        <v>47</v>
      </c>
      <c r="AN6" s="12" t="s">
        <v>48</v>
      </c>
      <c r="AO6" s="12" t="s">
        <v>49</v>
      </c>
      <c r="AP6" s="12" t="s">
        <v>50</v>
      </c>
      <c r="AR6" s="12" t="s">
        <v>51</v>
      </c>
      <c r="AS6" s="12" t="s">
        <v>52</v>
      </c>
      <c r="AT6" s="12" t="s">
        <v>53</v>
      </c>
      <c r="AV6" s="12" t="s">
        <v>51</v>
      </c>
      <c r="AW6" s="12" t="s">
        <v>52</v>
      </c>
      <c r="AX6" s="12" t="s">
        <v>53</v>
      </c>
      <c r="AZ6" s="12" t="s">
        <v>54</v>
      </c>
      <c r="BA6" s="12" t="s">
        <v>55</v>
      </c>
    </row>
    <row r="7" spans="2:53" ht="30" customHeight="1" x14ac:dyDescent="0.35">
      <c r="B7" s="10" t="s">
        <v>17</v>
      </c>
      <c r="C7" s="10">
        <v>2053</v>
      </c>
      <c r="D7" s="10">
        <v>938</v>
      </c>
      <c r="E7" s="10">
        <v>1112</v>
      </c>
      <c r="F7" s="10"/>
      <c r="G7" s="10">
        <v>192</v>
      </c>
      <c r="H7" s="10">
        <v>236</v>
      </c>
      <c r="I7" s="10">
        <v>325</v>
      </c>
      <c r="J7" s="10">
        <v>380</v>
      </c>
      <c r="K7" s="10">
        <v>348</v>
      </c>
      <c r="L7" s="10">
        <v>572</v>
      </c>
      <c r="M7" s="10"/>
      <c r="N7" s="10">
        <v>1161</v>
      </c>
      <c r="O7" s="10">
        <v>892</v>
      </c>
      <c r="P7" s="10"/>
      <c r="Q7" s="10">
        <v>175</v>
      </c>
      <c r="R7" s="10">
        <v>152</v>
      </c>
      <c r="S7" s="10">
        <v>180</v>
      </c>
      <c r="T7" s="10">
        <v>273</v>
      </c>
      <c r="U7" s="10">
        <v>217</v>
      </c>
      <c r="V7" s="10">
        <v>227</v>
      </c>
      <c r="W7" s="10">
        <v>175</v>
      </c>
      <c r="X7" s="10">
        <v>143</v>
      </c>
      <c r="Y7" s="10">
        <v>108</v>
      </c>
      <c r="Z7" s="10">
        <v>153</v>
      </c>
      <c r="AA7" s="10">
        <v>79</v>
      </c>
      <c r="AB7" s="10">
        <v>54</v>
      </c>
      <c r="AC7" s="10">
        <v>25</v>
      </c>
      <c r="AD7" s="10">
        <v>17</v>
      </c>
      <c r="AE7" s="10">
        <v>34</v>
      </c>
      <c r="AF7" s="10"/>
      <c r="AG7" s="10">
        <v>204</v>
      </c>
      <c r="AH7" s="10">
        <v>344</v>
      </c>
      <c r="AI7" s="10">
        <v>158</v>
      </c>
      <c r="AJ7" s="10">
        <v>186</v>
      </c>
      <c r="AK7" s="10">
        <v>197</v>
      </c>
      <c r="AL7" s="10">
        <v>511</v>
      </c>
      <c r="AM7" s="10"/>
      <c r="AN7" s="10">
        <v>571</v>
      </c>
      <c r="AO7" s="10">
        <v>447</v>
      </c>
      <c r="AP7" s="10">
        <v>778</v>
      </c>
      <c r="AQ7" s="10"/>
      <c r="AR7" s="10">
        <v>150</v>
      </c>
      <c r="AS7" s="10">
        <v>698</v>
      </c>
      <c r="AT7" s="10">
        <v>1093</v>
      </c>
      <c r="AU7" s="10"/>
      <c r="AV7" s="10">
        <v>166</v>
      </c>
      <c r="AW7" s="10">
        <v>999</v>
      </c>
      <c r="AX7" s="10">
        <v>770</v>
      </c>
      <c r="AY7" s="10"/>
      <c r="AZ7" s="10">
        <v>1177</v>
      </c>
      <c r="BA7" s="10">
        <v>876</v>
      </c>
    </row>
    <row r="8" spans="2:53" ht="30" customHeight="1" x14ac:dyDescent="0.35">
      <c r="B8" s="11" t="s">
        <v>18</v>
      </c>
      <c r="C8" s="11">
        <v>2053</v>
      </c>
      <c r="D8" s="11">
        <v>974</v>
      </c>
      <c r="E8" s="11">
        <v>1075</v>
      </c>
      <c r="F8" s="11"/>
      <c r="G8" s="11">
        <v>212</v>
      </c>
      <c r="H8" s="11">
        <v>302</v>
      </c>
      <c r="I8" s="11">
        <v>326</v>
      </c>
      <c r="J8" s="11">
        <v>348</v>
      </c>
      <c r="K8" s="11">
        <v>329</v>
      </c>
      <c r="L8" s="11">
        <v>535</v>
      </c>
      <c r="M8" s="11"/>
      <c r="N8" s="11">
        <v>815</v>
      </c>
      <c r="O8" s="11">
        <v>1238</v>
      </c>
      <c r="P8" s="11"/>
      <c r="Q8" s="11">
        <v>198</v>
      </c>
      <c r="R8" s="11">
        <v>168</v>
      </c>
      <c r="S8" s="11">
        <v>195</v>
      </c>
      <c r="T8" s="11">
        <v>305</v>
      </c>
      <c r="U8" s="11">
        <v>213</v>
      </c>
      <c r="V8" s="11">
        <v>216</v>
      </c>
      <c r="W8" s="11">
        <v>164</v>
      </c>
      <c r="X8" s="11">
        <v>141</v>
      </c>
      <c r="Y8" s="11">
        <v>99</v>
      </c>
      <c r="Z8" s="11">
        <v>138</v>
      </c>
      <c r="AA8" s="11">
        <v>69</v>
      </c>
      <c r="AB8" s="11">
        <v>45</v>
      </c>
      <c r="AC8" s="11">
        <v>22</v>
      </c>
      <c r="AD8" s="11">
        <v>15</v>
      </c>
      <c r="AE8" s="11">
        <v>27</v>
      </c>
      <c r="AF8" s="11"/>
      <c r="AG8" s="11">
        <v>192</v>
      </c>
      <c r="AH8" s="11">
        <v>330</v>
      </c>
      <c r="AI8" s="11">
        <v>179</v>
      </c>
      <c r="AJ8" s="11">
        <v>173</v>
      </c>
      <c r="AK8" s="11">
        <v>196</v>
      </c>
      <c r="AL8" s="11">
        <v>533</v>
      </c>
      <c r="AM8" s="11"/>
      <c r="AN8" s="11">
        <v>569</v>
      </c>
      <c r="AO8" s="11">
        <v>467</v>
      </c>
      <c r="AP8" s="11">
        <v>751</v>
      </c>
      <c r="AQ8" s="11"/>
      <c r="AR8" s="11">
        <v>162</v>
      </c>
      <c r="AS8" s="11">
        <v>689</v>
      </c>
      <c r="AT8" s="11">
        <v>1078</v>
      </c>
      <c r="AU8" s="11"/>
      <c r="AV8" s="11">
        <v>182</v>
      </c>
      <c r="AW8" s="11">
        <v>976</v>
      </c>
      <c r="AX8" s="11">
        <v>765</v>
      </c>
      <c r="AY8" s="11"/>
      <c r="AZ8" s="11">
        <v>1171</v>
      </c>
      <c r="BA8" s="11">
        <v>882</v>
      </c>
    </row>
    <row r="9" spans="2:53" x14ac:dyDescent="0.35">
      <c r="B9" s="18" t="s">
        <v>322</v>
      </c>
      <c r="C9" s="17">
        <v>5.2295597878318001E-2</v>
      </c>
      <c r="D9" s="17">
        <v>5.6955646482772002E-2</v>
      </c>
      <c r="E9" s="17">
        <v>4.68360097153366E-2</v>
      </c>
      <c r="F9" s="17"/>
      <c r="G9" s="17">
        <v>6.5415731721968101E-2</v>
      </c>
      <c r="H9" s="17">
        <v>0.13177226142231299</v>
      </c>
      <c r="I9" s="17">
        <v>5.4342578278017702E-2</v>
      </c>
      <c r="J9" s="17">
        <v>3.0737787067974798E-2</v>
      </c>
      <c r="K9" s="17">
        <v>2.3659770793783098E-2</v>
      </c>
      <c r="L9" s="17">
        <v>3.2637884530280999E-2</v>
      </c>
      <c r="M9" s="17"/>
      <c r="N9" s="17">
        <v>5.7894657602006197E-2</v>
      </c>
      <c r="O9" s="17">
        <v>4.86096255577275E-2</v>
      </c>
      <c r="P9" s="17"/>
      <c r="Q9" s="17">
        <v>6.8396872670800399E-2</v>
      </c>
      <c r="R9" s="17">
        <v>6.2020528465145899E-2</v>
      </c>
      <c r="S9" s="17">
        <v>8.7187520780994801E-2</v>
      </c>
      <c r="T9" s="17">
        <v>4.40042936008333E-2</v>
      </c>
      <c r="U9" s="17">
        <v>5.3753803016594298E-2</v>
      </c>
      <c r="V9" s="17">
        <v>4.5044836423754397E-2</v>
      </c>
      <c r="W9" s="17">
        <v>4.1572502889810702E-2</v>
      </c>
      <c r="X9" s="17">
        <v>2.9494314741049001E-2</v>
      </c>
      <c r="Y9" s="17">
        <v>5.6767883398105498E-2</v>
      </c>
      <c r="Z9" s="17">
        <v>7.6131316855294603E-2</v>
      </c>
      <c r="AA9" s="17">
        <v>2.15102824634733E-2</v>
      </c>
      <c r="AB9" s="17">
        <v>1.8237044984557901E-2</v>
      </c>
      <c r="AC9" s="17">
        <v>4.1395741589326199E-2</v>
      </c>
      <c r="AD9" s="17">
        <v>5.6575940926904399E-2</v>
      </c>
      <c r="AE9" s="17">
        <v>2.2531186520355798E-2</v>
      </c>
      <c r="AF9" s="17"/>
      <c r="AG9" s="17">
        <v>6.8902013916424601E-2</v>
      </c>
      <c r="AH9" s="17">
        <v>4.7470153641906203E-2</v>
      </c>
      <c r="AI9" s="17">
        <v>6.9604741379850302E-2</v>
      </c>
      <c r="AJ9" s="17">
        <v>3.23218510739006E-2</v>
      </c>
      <c r="AK9" s="17">
        <v>5.4634782501543099E-2</v>
      </c>
      <c r="AL9" s="17">
        <v>2.5799744388199E-2</v>
      </c>
      <c r="AM9" s="17"/>
      <c r="AN9" s="17">
        <v>5.9500900368748499E-2</v>
      </c>
      <c r="AO9" s="17">
        <v>4.6692811717760803E-2</v>
      </c>
      <c r="AP9" s="17">
        <v>5.8945047945507902E-2</v>
      </c>
      <c r="AQ9" s="17"/>
      <c r="AR9" s="17">
        <v>0.18955152582506599</v>
      </c>
      <c r="AS9" s="17">
        <v>4.2681597927251499E-2</v>
      </c>
      <c r="AT9" s="17">
        <v>4.1331878895151497E-2</v>
      </c>
      <c r="AU9" s="17"/>
      <c r="AV9" s="17">
        <v>0.157314536379209</v>
      </c>
      <c r="AW9" s="17">
        <v>4.4635207306157401E-2</v>
      </c>
      <c r="AX9" s="17">
        <v>4.3545735419504003E-2</v>
      </c>
      <c r="AY9" s="17"/>
      <c r="AZ9" s="17">
        <v>6.5945582737758093E-2</v>
      </c>
      <c r="BA9" s="17">
        <v>3.4183821839955802E-2</v>
      </c>
    </row>
    <row r="10" spans="2:53" x14ac:dyDescent="0.35">
      <c r="B10" s="18" t="s">
        <v>323</v>
      </c>
      <c r="C10" s="17">
        <v>0.142226391072624</v>
      </c>
      <c r="D10" s="17">
        <v>0.16995525080573301</v>
      </c>
      <c r="E10" s="17">
        <v>0.117613669354518</v>
      </c>
      <c r="F10" s="17"/>
      <c r="G10" s="17">
        <v>0.150060015080097</v>
      </c>
      <c r="H10" s="17">
        <v>0.178906703580619</v>
      </c>
      <c r="I10" s="17">
        <v>0.15583584788869301</v>
      </c>
      <c r="J10" s="17">
        <v>0.134331802409179</v>
      </c>
      <c r="K10" s="17">
        <v>9.0744058683654302E-2</v>
      </c>
      <c r="L10" s="17">
        <v>0.14696462300032201</v>
      </c>
      <c r="M10" s="17"/>
      <c r="N10" s="17">
        <v>0.16831758762611601</v>
      </c>
      <c r="O10" s="17">
        <v>0.12505003771093701</v>
      </c>
      <c r="P10" s="17"/>
      <c r="Q10" s="17">
        <v>0.15444379466907299</v>
      </c>
      <c r="R10" s="17">
        <v>0.13665675016465101</v>
      </c>
      <c r="S10" s="17">
        <v>9.0785342379285094E-2</v>
      </c>
      <c r="T10" s="17">
        <v>0.13678985286227499</v>
      </c>
      <c r="U10" s="17">
        <v>0.142515360396998</v>
      </c>
      <c r="V10" s="17">
        <v>0.155985422737348</v>
      </c>
      <c r="W10" s="17">
        <v>0.15576812539057899</v>
      </c>
      <c r="X10" s="17">
        <v>0.14342143055132101</v>
      </c>
      <c r="Y10" s="17">
        <v>0.170247687544101</v>
      </c>
      <c r="Z10" s="17">
        <v>0.19312127589773001</v>
      </c>
      <c r="AA10" s="17">
        <v>8.56366982263735E-2</v>
      </c>
      <c r="AB10" s="17">
        <v>0.163441603648213</v>
      </c>
      <c r="AC10" s="17">
        <v>0.263918946654839</v>
      </c>
      <c r="AD10" s="17">
        <v>7.1761163608488304E-2</v>
      </c>
      <c r="AE10" s="17">
        <v>9.1946502342452802E-2</v>
      </c>
      <c r="AF10" s="17"/>
      <c r="AG10" s="17">
        <v>0.26992103225868502</v>
      </c>
      <c r="AH10" s="17">
        <v>8.1800381253137197E-2</v>
      </c>
      <c r="AI10" s="17">
        <v>0.27740221399042703</v>
      </c>
      <c r="AJ10" s="17">
        <v>0.168152610342262</v>
      </c>
      <c r="AK10" s="17">
        <v>0.203816347996057</v>
      </c>
      <c r="AL10" s="17">
        <v>8.4738507341193897E-2</v>
      </c>
      <c r="AM10" s="17"/>
      <c r="AN10" s="17">
        <v>0.17769782553991001</v>
      </c>
      <c r="AO10" s="17">
        <v>0.16079529630601899</v>
      </c>
      <c r="AP10" s="17">
        <v>0.14048134204267099</v>
      </c>
      <c r="AQ10" s="17"/>
      <c r="AR10" s="17">
        <v>0.28493223930566702</v>
      </c>
      <c r="AS10" s="17">
        <v>0.20735414893905399</v>
      </c>
      <c r="AT10" s="17">
        <v>9.1412109021812293E-2</v>
      </c>
      <c r="AU10" s="17"/>
      <c r="AV10" s="17">
        <v>0.201368279964834</v>
      </c>
      <c r="AW10" s="17">
        <v>0.16780211153565999</v>
      </c>
      <c r="AX10" s="17">
        <v>0.112209527299931</v>
      </c>
      <c r="AY10" s="17"/>
      <c r="AZ10" s="17">
        <v>0.17074950388225499</v>
      </c>
      <c r="BA10" s="17">
        <v>0.104379885274656</v>
      </c>
    </row>
    <row r="11" spans="2:53" x14ac:dyDescent="0.35">
      <c r="B11" s="18" t="s">
        <v>325</v>
      </c>
      <c r="C11" s="17">
        <v>0.222365645158981</v>
      </c>
      <c r="D11" s="17">
        <v>0.23256478255306701</v>
      </c>
      <c r="E11" s="17">
        <v>0.213920771036506</v>
      </c>
      <c r="F11" s="17"/>
      <c r="G11" s="17">
        <v>0.28748890348445899</v>
      </c>
      <c r="H11" s="17">
        <v>0.20803506782873801</v>
      </c>
      <c r="I11" s="17">
        <v>0.19093122442027899</v>
      </c>
      <c r="J11" s="17">
        <v>0.26093682664273798</v>
      </c>
      <c r="K11" s="17">
        <v>0.183673107150055</v>
      </c>
      <c r="L11" s="17">
        <v>0.22248064524826899</v>
      </c>
      <c r="M11" s="17"/>
      <c r="N11" s="17">
        <v>0.22163488252559599</v>
      </c>
      <c r="O11" s="17">
        <v>0.222846720727471</v>
      </c>
      <c r="P11" s="17"/>
      <c r="Q11" s="17">
        <v>0.245515615835291</v>
      </c>
      <c r="R11" s="17">
        <v>0.16673952494223901</v>
      </c>
      <c r="S11" s="17">
        <v>0.17098243289162099</v>
      </c>
      <c r="T11" s="17">
        <v>0.23066194295458001</v>
      </c>
      <c r="U11" s="17">
        <v>0.201694678833471</v>
      </c>
      <c r="V11" s="17">
        <v>0.21509757156322801</v>
      </c>
      <c r="W11" s="17">
        <v>0.21311875296469099</v>
      </c>
      <c r="X11" s="17">
        <v>0.27300504095293698</v>
      </c>
      <c r="Y11" s="17">
        <v>0.21856137459807201</v>
      </c>
      <c r="Z11" s="17">
        <v>0.21404325237938099</v>
      </c>
      <c r="AA11" s="17">
        <v>0.31648489847749001</v>
      </c>
      <c r="AB11" s="17">
        <v>0.25110353319988199</v>
      </c>
      <c r="AC11" s="17">
        <v>0.27812117816431098</v>
      </c>
      <c r="AD11" s="17">
        <v>0.49818420658967</v>
      </c>
      <c r="AE11" s="17">
        <v>0.23110339532163501</v>
      </c>
      <c r="AF11" s="17"/>
      <c r="AG11" s="17">
        <v>0.259391043361763</v>
      </c>
      <c r="AH11" s="17">
        <v>0.204350094250068</v>
      </c>
      <c r="AI11" s="17">
        <v>0.19953329706480999</v>
      </c>
      <c r="AJ11" s="17">
        <v>0.26807443929429903</v>
      </c>
      <c r="AK11" s="17">
        <v>0.20558576334680101</v>
      </c>
      <c r="AL11" s="17">
        <v>0.21648723936827399</v>
      </c>
      <c r="AM11" s="17"/>
      <c r="AN11" s="17">
        <v>0.218156566320032</v>
      </c>
      <c r="AO11" s="17">
        <v>0.28764106113620602</v>
      </c>
      <c r="AP11" s="17">
        <v>0.19946938400015499</v>
      </c>
      <c r="AQ11" s="17"/>
      <c r="AR11" s="17">
        <v>0.19063522260399199</v>
      </c>
      <c r="AS11" s="17">
        <v>0.261838724020656</v>
      </c>
      <c r="AT11" s="17">
        <v>0.20077595141671201</v>
      </c>
      <c r="AU11" s="17"/>
      <c r="AV11" s="17">
        <v>0.171836698007376</v>
      </c>
      <c r="AW11" s="17">
        <v>0.25052351847702697</v>
      </c>
      <c r="AX11" s="17">
        <v>0.203977434263475</v>
      </c>
      <c r="AY11" s="17"/>
      <c r="AZ11" s="17">
        <v>0.23189859619113401</v>
      </c>
      <c r="BA11" s="17">
        <v>0.209716644016711</v>
      </c>
    </row>
    <row r="12" spans="2:53" x14ac:dyDescent="0.35">
      <c r="B12" s="18" t="s">
        <v>326</v>
      </c>
      <c r="C12" s="17">
        <v>0.49605284763812002</v>
      </c>
      <c r="D12" s="17">
        <v>0.488660793862293</v>
      </c>
      <c r="E12" s="17">
        <v>0.50237245577721301</v>
      </c>
      <c r="F12" s="17"/>
      <c r="G12" s="17">
        <v>0.37289011226353502</v>
      </c>
      <c r="H12" s="17">
        <v>0.39631269024730198</v>
      </c>
      <c r="I12" s="17">
        <v>0.50951175201886501</v>
      </c>
      <c r="J12" s="17">
        <v>0.49569567646616303</v>
      </c>
      <c r="K12" s="17">
        <v>0.60377130081150998</v>
      </c>
      <c r="L12" s="17">
        <v>0.52691098534887904</v>
      </c>
      <c r="M12" s="17"/>
      <c r="N12" s="17">
        <v>0.48109105584686801</v>
      </c>
      <c r="O12" s="17">
        <v>0.50590249260183995</v>
      </c>
      <c r="P12" s="17"/>
      <c r="Q12" s="17">
        <v>0.372564879913518</v>
      </c>
      <c r="R12" s="17">
        <v>0.50232647381878104</v>
      </c>
      <c r="S12" s="17">
        <v>0.52945059481701096</v>
      </c>
      <c r="T12" s="17">
        <v>0.52934057934061096</v>
      </c>
      <c r="U12" s="17">
        <v>0.49691433894803699</v>
      </c>
      <c r="V12" s="17">
        <v>0.50182914705954196</v>
      </c>
      <c r="W12" s="17">
        <v>0.53932274222795196</v>
      </c>
      <c r="X12" s="17">
        <v>0.50293558810043004</v>
      </c>
      <c r="Y12" s="17">
        <v>0.48628882227484199</v>
      </c>
      <c r="Z12" s="17">
        <v>0.44323499130018601</v>
      </c>
      <c r="AA12" s="17">
        <v>0.56862056113561699</v>
      </c>
      <c r="AB12" s="17">
        <v>0.54683663052181597</v>
      </c>
      <c r="AC12" s="17">
        <v>0.416564133591523</v>
      </c>
      <c r="AD12" s="17">
        <v>0.37347868887493701</v>
      </c>
      <c r="AE12" s="17">
        <v>0.61224810119953599</v>
      </c>
      <c r="AF12" s="17"/>
      <c r="AG12" s="17">
        <v>0.37940488244084503</v>
      </c>
      <c r="AH12" s="17">
        <v>0.609928924825904</v>
      </c>
      <c r="AI12" s="17">
        <v>0.43110205351623998</v>
      </c>
      <c r="AJ12" s="17">
        <v>0.46140438603161799</v>
      </c>
      <c r="AK12" s="17">
        <v>0.48713064678761198</v>
      </c>
      <c r="AL12" s="17">
        <v>0.52965583356974</v>
      </c>
      <c r="AM12" s="17"/>
      <c r="AN12" s="17">
        <v>0.48780358747906299</v>
      </c>
      <c r="AO12" s="17">
        <v>0.42578397677034902</v>
      </c>
      <c r="AP12" s="17">
        <v>0.53975408158929805</v>
      </c>
      <c r="AQ12" s="17"/>
      <c r="AR12" s="17">
        <v>0.281258253902611</v>
      </c>
      <c r="AS12" s="17">
        <v>0.41977497357166799</v>
      </c>
      <c r="AT12" s="17">
        <v>0.59990053671295596</v>
      </c>
      <c r="AU12" s="17"/>
      <c r="AV12" s="17">
        <v>0.42822921499408101</v>
      </c>
      <c r="AW12" s="17">
        <v>0.48740752660887199</v>
      </c>
      <c r="AX12" s="17">
        <v>0.54526719254304201</v>
      </c>
      <c r="AY12" s="17"/>
      <c r="AZ12" s="17">
        <v>0.48143086224593001</v>
      </c>
      <c r="BA12" s="17">
        <v>0.51545434349226205</v>
      </c>
    </row>
    <row r="13" spans="2:53" x14ac:dyDescent="0.35">
      <c r="B13" s="18" t="s">
        <v>130</v>
      </c>
      <c r="C13" s="19">
        <v>8.7059518251957096E-2</v>
      </c>
      <c r="D13" s="19">
        <v>5.18635262961347E-2</v>
      </c>
      <c r="E13" s="19">
        <v>0.119257094116426</v>
      </c>
      <c r="F13" s="19"/>
      <c r="G13" s="19">
        <v>0.12414523744993999</v>
      </c>
      <c r="H13" s="19">
        <v>8.4973276921026603E-2</v>
      </c>
      <c r="I13" s="19">
        <v>8.9378597394145595E-2</v>
      </c>
      <c r="J13" s="19">
        <v>7.8297907413945905E-2</v>
      </c>
      <c r="K13" s="19">
        <v>9.8151762560997002E-2</v>
      </c>
      <c r="L13" s="19">
        <v>7.1005861872249401E-2</v>
      </c>
      <c r="M13" s="19"/>
      <c r="N13" s="19">
        <v>7.1061816399414293E-2</v>
      </c>
      <c r="O13" s="19">
        <v>9.7591123402024998E-2</v>
      </c>
      <c r="P13" s="19"/>
      <c r="Q13" s="19">
        <v>0.15907883691131799</v>
      </c>
      <c r="R13" s="19">
        <v>0.132256722609183</v>
      </c>
      <c r="S13" s="19">
        <v>0.12159410913108799</v>
      </c>
      <c r="T13" s="19">
        <v>5.9203331241701199E-2</v>
      </c>
      <c r="U13" s="19">
        <v>0.1051218188049</v>
      </c>
      <c r="V13" s="19">
        <v>8.2043022216127595E-2</v>
      </c>
      <c r="W13" s="19">
        <v>5.0217876526967201E-2</v>
      </c>
      <c r="X13" s="19">
        <v>5.11436256542636E-2</v>
      </c>
      <c r="Y13" s="19">
        <v>6.8134232184879504E-2</v>
      </c>
      <c r="Z13" s="19">
        <v>7.3469163567407805E-2</v>
      </c>
      <c r="AA13" s="19">
        <v>7.7475596970461701E-3</v>
      </c>
      <c r="AB13" s="19">
        <v>2.03811876455307E-2</v>
      </c>
      <c r="AC13" s="19">
        <v>0</v>
      </c>
      <c r="AD13" s="19">
        <v>0</v>
      </c>
      <c r="AE13" s="19">
        <v>4.2170814616019903E-2</v>
      </c>
      <c r="AF13" s="19"/>
      <c r="AG13" s="19">
        <v>2.2381028022282898E-2</v>
      </c>
      <c r="AH13" s="19">
        <v>5.6450446028983997E-2</v>
      </c>
      <c r="AI13" s="19">
        <v>2.2357694048672001E-2</v>
      </c>
      <c r="AJ13" s="19">
        <v>7.0046713257920404E-2</v>
      </c>
      <c r="AK13" s="19">
        <v>4.8832459367986698E-2</v>
      </c>
      <c r="AL13" s="19">
        <v>0.14331867533259399</v>
      </c>
      <c r="AM13" s="19"/>
      <c r="AN13" s="19">
        <v>5.6841120292246E-2</v>
      </c>
      <c r="AO13" s="19">
        <v>7.9086854069665299E-2</v>
      </c>
      <c r="AP13" s="19">
        <v>6.1350144422368399E-2</v>
      </c>
      <c r="AQ13" s="19"/>
      <c r="AR13" s="19">
        <v>5.3622758362663697E-2</v>
      </c>
      <c r="AS13" s="19">
        <v>6.83505555413704E-2</v>
      </c>
      <c r="AT13" s="19">
        <v>6.65795239533679E-2</v>
      </c>
      <c r="AU13" s="19"/>
      <c r="AV13" s="19">
        <v>4.1251270654500502E-2</v>
      </c>
      <c r="AW13" s="19">
        <v>4.9631636072283297E-2</v>
      </c>
      <c r="AX13" s="19">
        <v>9.5000110474048396E-2</v>
      </c>
      <c r="AY13" s="19"/>
      <c r="AZ13" s="19">
        <v>4.9975454942923103E-2</v>
      </c>
      <c r="BA13" s="19">
        <v>0.13626530537641399</v>
      </c>
    </row>
    <row r="14" spans="2:53" x14ac:dyDescent="0.35">
      <c r="B14" s="16"/>
    </row>
    <row r="15" spans="2:53" x14ac:dyDescent="0.35">
      <c r="B15" t="s">
        <v>87</v>
      </c>
    </row>
    <row r="16" spans="2:53" x14ac:dyDescent="0.35">
      <c r="B16" t="s">
        <v>88</v>
      </c>
    </row>
    <row r="18" spans="2:2" x14ac:dyDescent="0.35">
      <c r="B18" s="8" t="str">
        <f>HYPERLINK("#'Contents'!A1", "Return to Contents")</f>
        <v>Return to Contents</v>
      </c>
    </row>
  </sheetData>
  <mergeCells count="10">
    <mergeCell ref="AN5:AP5"/>
    <mergeCell ref="AR5:AT5"/>
    <mergeCell ref="AV5:AX5"/>
    <mergeCell ref="AZ5:BA5"/>
    <mergeCell ref="D2:AT2"/>
    <mergeCell ref="D5:E5"/>
    <mergeCell ref="G5:L5"/>
    <mergeCell ref="N5:O5"/>
    <mergeCell ref="Q5:AE5"/>
    <mergeCell ref="AG5:AL5"/>
  </mergeCells>
  <pageMargins left="0.7" right="0.7" top="0.75" bottom="0.75" header="0.3" footer="0.3"/>
  <pageSetup paperSize="9" orientation="portrait" horizontalDpi="300" verticalDpi="300"/>
  <drawing r:id="rId1"/>
</worksheet>
</file>

<file path=xl/worksheets/sheet10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6300-000000000000}">
  <dimension ref="B2:BA18"/>
  <sheetViews>
    <sheetView showGridLines="0" topLeftCell="A2" workbookViewId="0">
      <pane xSplit="2" topLeftCell="C1" activePane="topRight" state="frozen"/>
      <selection activeCell="B19" sqref="B19"/>
      <selection pane="topRight" activeCell="AA11" sqref="AA11"/>
    </sheetView>
  </sheetViews>
  <sheetFormatPr defaultColWidth="11.54296875" defaultRowHeight="14.5" x14ac:dyDescent="0.35"/>
  <cols>
    <col min="2" max="2" width="25.6328125" customWidth="1"/>
    <col min="3" max="5" width="10.6328125" customWidth="1"/>
    <col min="6" max="6" width="2.1796875" customWidth="1"/>
    <col min="7" max="12" width="10.6328125" customWidth="1"/>
    <col min="13" max="13" width="2.1796875" customWidth="1"/>
    <col min="14" max="15" width="10.6328125" customWidth="1"/>
    <col min="16" max="16" width="2.1796875" customWidth="1"/>
    <col min="17" max="31" width="10.6328125" customWidth="1"/>
    <col min="32" max="32" width="2.1796875" customWidth="1"/>
    <col min="33" max="38" width="10.6328125" customWidth="1"/>
    <col min="39" max="39" width="2.1796875" customWidth="1"/>
    <col min="40" max="42" width="10.6328125" customWidth="1"/>
    <col min="43" max="43" width="2.1796875" customWidth="1"/>
    <col min="44" max="46" width="10.6328125" customWidth="1"/>
    <col min="47" max="47" width="2.1796875" customWidth="1"/>
    <col min="48" max="50" width="10.6328125" customWidth="1"/>
    <col min="51" max="51" width="2.1796875" customWidth="1"/>
    <col min="52" max="53" width="10.6328125" customWidth="1"/>
    <col min="54" max="54" width="2.1796875" customWidth="1"/>
  </cols>
  <sheetData>
    <row r="2" spans="2:53" ht="40" customHeight="1" x14ac:dyDescent="0.35">
      <c r="D2" s="28" t="s">
        <v>412</v>
      </c>
      <c r="E2" s="24"/>
      <c r="F2" s="24"/>
      <c r="G2" s="24"/>
      <c r="H2" s="24"/>
      <c r="I2" s="24"/>
      <c r="J2" s="24"/>
      <c r="K2" s="24"/>
      <c r="L2" s="24"/>
      <c r="M2" s="24"/>
      <c r="N2" s="24"/>
      <c r="O2" s="24"/>
      <c r="P2" s="24"/>
      <c r="Q2" s="24"/>
      <c r="R2" s="24"/>
      <c r="S2" s="24"/>
      <c r="T2" s="24"/>
      <c r="U2" s="24"/>
      <c r="V2" s="24"/>
      <c r="W2" s="24"/>
      <c r="X2" s="24"/>
      <c r="Y2" s="24"/>
      <c r="Z2" s="24"/>
      <c r="AA2" s="24"/>
      <c r="AB2" s="24"/>
      <c r="AC2" s="24"/>
      <c r="AD2" s="24"/>
      <c r="AE2" s="24"/>
      <c r="AF2" s="24"/>
      <c r="AG2" s="24"/>
      <c r="AH2" s="24"/>
      <c r="AI2" s="24"/>
      <c r="AJ2" s="24"/>
      <c r="AK2" s="24"/>
      <c r="AL2" s="24"/>
      <c r="AM2" s="24"/>
      <c r="AN2" s="24"/>
      <c r="AO2" s="24"/>
      <c r="AP2" s="24"/>
      <c r="AQ2" s="24"/>
      <c r="AR2" s="24"/>
      <c r="AS2" s="24"/>
      <c r="AT2" s="24"/>
    </row>
    <row r="5" spans="2:53" ht="30" customHeight="1" x14ac:dyDescent="0.35">
      <c r="B5" s="15"/>
      <c r="C5" s="15"/>
      <c r="D5" s="27" t="s">
        <v>56</v>
      </c>
      <c r="E5" s="27"/>
      <c r="F5" s="15"/>
      <c r="G5" s="27" t="s">
        <v>57</v>
      </c>
      <c r="H5" s="27"/>
      <c r="I5" s="27"/>
      <c r="J5" s="27"/>
      <c r="K5" s="27"/>
      <c r="L5" s="27"/>
      <c r="M5" s="15"/>
      <c r="N5" s="27" t="s">
        <v>58</v>
      </c>
      <c r="O5" s="27"/>
      <c r="P5" s="15"/>
      <c r="Q5" s="27" t="s">
        <v>59</v>
      </c>
      <c r="R5" s="27"/>
      <c r="S5" s="27"/>
      <c r="T5" s="27"/>
      <c r="U5" s="27"/>
      <c r="V5" s="27"/>
      <c r="W5" s="27"/>
      <c r="X5" s="27"/>
      <c r="Y5" s="27"/>
      <c r="Z5" s="27"/>
      <c r="AA5" s="27"/>
      <c r="AB5" s="27"/>
      <c r="AC5" s="27"/>
      <c r="AD5" s="27"/>
      <c r="AE5" s="27"/>
      <c r="AF5" s="15"/>
      <c r="AG5" s="27" t="s">
        <v>60</v>
      </c>
      <c r="AH5" s="27"/>
      <c r="AI5" s="27"/>
      <c r="AJ5" s="27"/>
      <c r="AK5" s="27"/>
      <c r="AL5" s="27"/>
      <c r="AM5" s="15"/>
      <c r="AN5" s="27" t="s">
        <v>61</v>
      </c>
      <c r="AO5" s="27"/>
      <c r="AP5" s="27"/>
      <c r="AQ5" s="15"/>
      <c r="AR5" s="27" t="s">
        <v>62</v>
      </c>
      <c r="AS5" s="27"/>
      <c r="AT5" s="27"/>
      <c r="AU5" s="15"/>
      <c r="AV5" s="27" t="s">
        <v>63</v>
      </c>
      <c r="AW5" s="27"/>
      <c r="AX5" s="27"/>
      <c r="AY5" s="15"/>
      <c r="AZ5" s="27" t="s">
        <v>64</v>
      </c>
      <c r="BA5" s="27"/>
    </row>
    <row r="6" spans="2:53" ht="33" customHeight="1" x14ac:dyDescent="0.35">
      <c r="B6" t="s">
        <v>13</v>
      </c>
      <c r="C6" s="9" t="s">
        <v>14</v>
      </c>
      <c r="D6" s="12" t="s">
        <v>15</v>
      </c>
      <c r="E6" s="12" t="s">
        <v>16</v>
      </c>
      <c r="G6" s="12" t="s">
        <v>19</v>
      </c>
      <c r="H6" s="12" t="s">
        <v>20</v>
      </c>
      <c r="I6" s="12" t="s">
        <v>21</v>
      </c>
      <c r="J6" s="12" t="s">
        <v>22</v>
      </c>
      <c r="K6" s="12" t="s">
        <v>23</v>
      </c>
      <c r="L6" s="12" t="s">
        <v>24</v>
      </c>
      <c r="N6" s="12" t="s">
        <v>25</v>
      </c>
      <c r="O6" s="12" t="s">
        <v>26</v>
      </c>
      <c r="Q6" s="12" t="s">
        <v>27</v>
      </c>
      <c r="R6" s="12" t="s">
        <v>28</v>
      </c>
      <c r="S6" s="12" t="s">
        <v>29</v>
      </c>
      <c r="T6" s="12" t="s">
        <v>30</v>
      </c>
      <c r="U6" s="12" t="s">
        <v>31</v>
      </c>
      <c r="V6" s="12" t="s">
        <v>32</v>
      </c>
      <c r="W6" s="12" t="s">
        <v>33</v>
      </c>
      <c r="X6" s="12" t="s">
        <v>34</v>
      </c>
      <c r="Y6" s="12" t="s">
        <v>35</v>
      </c>
      <c r="Z6" s="12" t="s">
        <v>36</v>
      </c>
      <c r="AA6" s="12" t="s">
        <v>37</v>
      </c>
      <c r="AB6" s="12" t="s">
        <v>38</v>
      </c>
      <c r="AC6" s="12" t="s">
        <v>39</v>
      </c>
      <c r="AD6" s="12" t="s">
        <v>40</v>
      </c>
      <c r="AE6" s="12" t="s">
        <v>41</v>
      </c>
      <c r="AG6" s="12" t="s">
        <v>42</v>
      </c>
      <c r="AH6" s="12" t="s">
        <v>43</v>
      </c>
      <c r="AI6" s="12" t="s">
        <v>44</v>
      </c>
      <c r="AJ6" s="12" t="s">
        <v>45</v>
      </c>
      <c r="AK6" s="12" t="s">
        <v>46</v>
      </c>
      <c r="AL6" s="12" t="s">
        <v>47</v>
      </c>
      <c r="AN6" s="12" t="s">
        <v>48</v>
      </c>
      <c r="AO6" s="12" t="s">
        <v>49</v>
      </c>
      <c r="AP6" s="12" t="s">
        <v>50</v>
      </c>
      <c r="AR6" s="12" t="s">
        <v>51</v>
      </c>
      <c r="AS6" s="12" t="s">
        <v>52</v>
      </c>
      <c r="AT6" s="12" t="s">
        <v>53</v>
      </c>
      <c r="AV6" s="12" t="s">
        <v>51</v>
      </c>
      <c r="AW6" s="12" t="s">
        <v>52</v>
      </c>
      <c r="AX6" s="12" t="s">
        <v>53</v>
      </c>
      <c r="AZ6" s="12" t="s">
        <v>54</v>
      </c>
      <c r="BA6" s="12" t="s">
        <v>55</v>
      </c>
    </row>
    <row r="7" spans="2:53" ht="30" customHeight="1" x14ac:dyDescent="0.35">
      <c r="B7" s="10" t="s">
        <v>17</v>
      </c>
      <c r="C7" s="10">
        <v>2053</v>
      </c>
      <c r="D7" s="10">
        <v>938</v>
      </c>
      <c r="E7" s="10">
        <v>1112</v>
      </c>
      <c r="F7" s="10"/>
      <c r="G7" s="10">
        <v>192</v>
      </c>
      <c r="H7" s="10">
        <v>236</v>
      </c>
      <c r="I7" s="10">
        <v>325</v>
      </c>
      <c r="J7" s="10">
        <v>380</v>
      </c>
      <c r="K7" s="10">
        <v>348</v>
      </c>
      <c r="L7" s="10">
        <v>572</v>
      </c>
      <c r="M7" s="10"/>
      <c r="N7" s="10">
        <v>1161</v>
      </c>
      <c r="O7" s="10">
        <v>892</v>
      </c>
      <c r="P7" s="10"/>
      <c r="Q7" s="10">
        <v>175</v>
      </c>
      <c r="R7" s="10">
        <v>152</v>
      </c>
      <c r="S7" s="10">
        <v>180</v>
      </c>
      <c r="T7" s="10">
        <v>273</v>
      </c>
      <c r="U7" s="10">
        <v>217</v>
      </c>
      <c r="V7" s="10">
        <v>227</v>
      </c>
      <c r="W7" s="10">
        <v>175</v>
      </c>
      <c r="X7" s="10">
        <v>143</v>
      </c>
      <c r="Y7" s="10">
        <v>108</v>
      </c>
      <c r="Z7" s="10">
        <v>153</v>
      </c>
      <c r="AA7" s="10">
        <v>79</v>
      </c>
      <c r="AB7" s="10">
        <v>54</v>
      </c>
      <c r="AC7" s="10">
        <v>25</v>
      </c>
      <c r="AD7" s="10">
        <v>17</v>
      </c>
      <c r="AE7" s="10">
        <v>34</v>
      </c>
      <c r="AF7" s="10"/>
      <c r="AG7" s="10">
        <v>204</v>
      </c>
      <c r="AH7" s="10">
        <v>344</v>
      </c>
      <c r="AI7" s="10">
        <v>158</v>
      </c>
      <c r="AJ7" s="10">
        <v>186</v>
      </c>
      <c r="AK7" s="10">
        <v>197</v>
      </c>
      <c r="AL7" s="10">
        <v>511</v>
      </c>
      <c r="AM7" s="10"/>
      <c r="AN7" s="10">
        <v>571</v>
      </c>
      <c r="AO7" s="10">
        <v>447</v>
      </c>
      <c r="AP7" s="10">
        <v>778</v>
      </c>
      <c r="AQ7" s="10"/>
      <c r="AR7" s="10">
        <v>150</v>
      </c>
      <c r="AS7" s="10">
        <v>698</v>
      </c>
      <c r="AT7" s="10">
        <v>1093</v>
      </c>
      <c r="AU7" s="10"/>
      <c r="AV7" s="10">
        <v>166</v>
      </c>
      <c r="AW7" s="10">
        <v>999</v>
      </c>
      <c r="AX7" s="10">
        <v>770</v>
      </c>
      <c r="AY7" s="10"/>
      <c r="AZ7" s="10">
        <v>1177</v>
      </c>
      <c r="BA7" s="10">
        <v>876</v>
      </c>
    </row>
    <row r="8" spans="2:53" ht="30" customHeight="1" x14ac:dyDescent="0.35">
      <c r="B8" s="11" t="s">
        <v>18</v>
      </c>
      <c r="C8" s="11">
        <v>2053</v>
      </c>
      <c r="D8" s="11">
        <v>974</v>
      </c>
      <c r="E8" s="11">
        <v>1075</v>
      </c>
      <c r="F8" s="11"/>
      <c r="G8" s="11">
        <v>212</v>
      </c>
      <c r="H8" s="11">
        <v>302</v>
      </c>
      <c r="I8" s="11">
        <v>326</v>
      </c>
      <c r="J8" s="11">
        <v>348</v>
      </c>
      <c r="K8" s="11">
        <v>329</v>
      </c>
      <c r="L8" s="11">
        <v>535</v>
      </c>
      <c r="M8" s="11"/>
      <c r="N8" s="11">
        <v>815</v>
      </c>
      <c r="O8" s="11">
        <v>1238</v>
      </c>
      <c r="P8" s="11"/>
      <c r="Q8" s="11">
        <v>198</v>
      </c>
      <c r="R8" s="11">
        <v>168</v>
      </c>
      <c r="S8" s="11">
        <v>195</v>
      </c>
      <c r="T8" s="11">
        <v>305</v>
      </c>
      <c r="U8" s="11">
        <v>213</v>
      </c>
      <c r="V8" s="11">
        <v>216</v>
      </c>
      <c r="W8" s="11">
        <v>164</v>
      </c>
      <c r="X8" s="11">
        <v>141</v>
      </c>
      <c r="Y8" s="11">
        <v>99</v>
      </c>
      <c r="Z8" s="11">
        <v>138</v>
      </c>
      <c r="AA8" s="11">
        <v>69</v>
      </c>
      <c r="AB8" s="11">
        <v>45</v>
      </c>
      <c r="AC8" s="11">
        <v>22</v>
      </c>
      <c r="AD8" s="11">
        <v>15</v>
      </c>
      <c r="AE8" s="11">
        <v>27</v>
      </c>
      <c r="AF8" s="11"/>
      <c r="AG8" s="11">
        <v>192</v>
      </c>
      <c r="AH8" s="11">
        <v>330</v>
      </c>
      <c r="AI8" s="11">
        <v>179</v>
      </c>
      <c r="AJ8" s="11">
        <v>173</v>
      </c>
      <c r="AK8" s="11">
        <v>196</v>
      </c>
      <c r="AL8" s="11">
        <v>533</v>
      </c>
      <c r="AM8" s="11"/>
      <c r="AN8" s="11">
        <v>569</v>
      </c>
      <c r="AO8" s="11">
        <v>467</v>
      </c>
      <c r="AP8" s="11">
        <v>751</v>
      </c>
      <c r="AQ8" s="11"/>
      <c r="AR8" s="11">
        <v>162</v>
      </c>
      <c r="AS8" s="11">
        <v>689</v>
      </c>
      <c r="AT8" s="11">
        <v>1078</v>
      </c>
      <c r="AU8" s="11"/>
      <c r="AV8" s="11">
        <v>182</v>
      </c>
      <c r="AW8" s="11">
        <v>976</v>
      </c>
      <c r="AX8" s="11">
        <v>765</v>
      </c>
      <c r="AY8" s="11"/>
      <c r="AZ8" s="11">
        <v>1171</v>
      </c>
      <c r="BA8" s="11">
        <v>882</v>
      </c>
    </row>
    <row r="9" spans="2:53" x14ac:dyDescent="0.35">
      <c r="B9" s="18" t="s">
        <v>322</v>
      </c>
      <c r="C9" s="17">
        <v>0.152798407080983</v>
      </c>
      <c r="D9" s="17">
        <v>0.16519711026519099</v>
      </c>
      <c r="E9" s="17">
        <v>0.14012486423034101</v>
      </c>
      <c r="F9" s="17"/>
      <c r="G9" s="17">
        <v>0.15042237130807901</v>
      </c>
      <c r="H9" s="17">
        <v>0.17252324331760799</v>
      </c>
      <c r="I9" s="17">
        <v>0.178486029533024</v>
      </c>
      <c r="J9" s="17">
        <v>0.13565759826609999</v>
      </c>
      <c r="K9" s="17">
        <v>0.139276514767495</v>
      </c>
      <c r="L9" s="17">
        <v>0.14646028926608701</v>
      </c>
      <c r="M9" s="17"/>
      <c r="N9" s="17">
        <v>0.14756302733414201</v>
      </c>
      <c r="O9" s="17">
        <v>0.15624496164317001</v>
      </c>
      <c r="P9" s="17"/>
      <c r="Q9" s="17">
        <v>0.154595997775861</v>
      </c>
      <c r="R9" s="17">
        <v>0.193304061280134</v>
      </c>
      <c r="S9" s="17">
        <v>0.186786458694642</v>
      </c>
      <c r="T9" s="17">
        <v>0.173791532457133</v>
      </c>
      <c r="U9" s="17">
        <v>0.17690646035926</v>
      </c>
      <c r="V9" s="17">
        <v>0.11400233252985199</v>
      </c>
      <c r="W9" s="17">
        <v>0.142347889351495</v>
      </c>
      <c r="X9" s="17">
        <v>0.15241081594006201</v>
      </c>
      <c r="Y9" s="17">
        <v>8.1837503751131899E-2</v>
      </c>
      <c r="Z9" s="17">
        <v>0.108536552803153</v>
      </c>
      <c r="AA9" s="17">
        <v>0.15338279254989201</v>
      </c>
      <c r="AB9" s="17">
        <v>0.16307937226646599</v>
      </c>
      <c r="AC9" s="17">
        <v>0.163144791750233</v>
      </c>
      <c r="AD9" s="17">
        <v>0.32353225994641699</v>
      </c>
      <c r="AE9" s="17">
        <v>0.14469437905933799</v>
      </c>
      <c r="AF9" s="17"/>
      <c r="AG9" s="17">
        <v>0.14950118934315801</v>
      </c>
      <c r="AH9" s="17">
        <v>0.119420153662693</v>
      </c>
      <c r="AI9" s="17">
        <v>0.26787508576346297</v>
      </c>
      <c r="AJ9" s="17">
        <v>0.23030932428822701</v>
      </c>
      <c r="AK9" s="17">
        <v>8.8097254283976301E-2</v>
      </c>
      <c r="AL9" s="17">
        <v>0.140565560247049</v>
      </c>
      <c r="AM9" s="17"/>
      <c r="AN9" s="17">
        <v>0.23429174960054</v>
      </c>
      <c r="AO9" s="17">
        <v>0.145399201008622</v>
      </c>
      <c r="AP9" s="17">
        <v>0.110648825512522</v>
      </c>
      <c r="AQ9" s="17"/>
      <c r="AR9" s="17">
        <v>0.23353810133084499</v>
      </c>
      <c r="AS9" s="17">
        <v>0.13569053734585901</v>
      </c>
      <c r="AT9" s="17">
        <v>0.15846499260869401</v>
      </c>
      <c r="AU9" s="17"/>
      <c r="AV9" s="17">
        <v>0.255741281870068</v>
      </c>
      <c r="AW9" s="17">
        <v>0.127739910795237</v>
      </c>
      <c r="AX9" s="17">
        <v>0.17217749777272201</v>
      </c>
      <c r="AY9" s="17"/>
      <c r="AZ9" s="17">
        <v>0.17435744661861799</v>
      </c>
      <c r="BA9" s="17">
        <v>0.12419233170956601</v>
      </c>
    </row>
    <row r="10" spans="2:53" x14ac:dyDescent="0.35">
      <c r="B10" s="18" t="s">
        <v>323</v>
      </c>
      <c r="C10" s="17">
        <v>0.29347930922797999</v>
      </c>
      <c r="D10" s="17">
        <v>0.30228869514738199</v>
      </c>
      <c r="E10" s="17">
        <v>0.28495904094260299</v>
      </c>
      <c r="F10" s="17"/>
      <c r="G10" s="17">
        <v>0.25344894227658998</v>
      </c>
      <c r="H10" s="17">
        <v>0.26252639543963002</v>
      </c>
      <c r="I10" s="17">
        <v>0.286440067139901</v>
      </c>
      <c r="J10" s="17">
        <v>0.29225485437882398</v>
      </c>
      <c r="K10" s="17">
        <v>0.28094746262450898</v>
      </c>
      <c r="L10" s="17">
        <v>0.33961248754636703</v>
      </c>
      <c r="M10" s="17"/>
      <c r="N10" s="17">
        <v>0.300073111553188</v>
      </c>
      <c r="O10" s="17">
        <v>0.28913847807818199</v>
      </c>
      <c r="P10" s="17"/>
      <c r="Q10" s="17">
        <v>0.282723331083651</v>
      </c>
      <c r="R10" s="17">
        <v>0.26265299045889501</v>
      </c>
      <c r="S10" s="17">
        <v>0.22795860639325299</v>
      </c>
      <c r="T10" s="17">
        <v>0.267188964429249</v>
      </c>
      <c r="U10" s="17">
        <v>0.29616158713038598</v>
      </c>
      <c r="V10" s="17">
        <v>0.30770360144908399</v>
      </c>
      <c r="W10" s="17">
        <v>0.338428610427705</v>
      </c>
      <c r="X10" s="17">
        <v>0.37818256235608699</v>
      </c>
      <c r="Y10" s="17">
        <v>0.34626998522915797</v>
      </c>
      <c r="Z10" s="17">
        <v>0.34670259624863797</v>
      </c>
      <c r="AA10" s="17">
        <v>0.26875589494788399</v>
      </c>
      <c r="AB10" s="17">
        <v>0.31888790952801299</v>
      </c>
      <c r="AC10" s="17">
        <v>0.26641501945474499</v>
      </c>
      <c r="AD10" s="17">
        <v>0.158587805276938</v>
      </c>
      <c r="AE10" s="17">
        <v>0.135449121148455</v>
      </c>
      <c r="AF10" s="17"/>
      <c r="AG10" s="17">
        <v>0.38580484920250202</v>
      </c>
      <c r="AH10" s="17">
        <v>0.24260047176820601</v>
      </c>
      <c r="AI10" s="17">
        <v>0.33615432705806397</v>
      </c>
      <c r="AJ10" s="17">
        <v>0.308639029614305</v>
      </c>
      <c r="AK10" s="17">
        <v>0.31414988360894602</v>
      </c>
      <c r="AL10" s="17">
        <v>0.24060699371279301</v>
      </c>
      <c r="AM10" s="17"/>
      <c r="AN10" s="17">
        <v>0.35767994846330597</v>
      </c>
      <c r="AO10" s="17">
        <v>0.308718469712285</v>
      </c>
      <c r="AP10" s="17">
        <v>0.25999035692127098</v>
      </c>
      <c r="AQ10" s="17"/>
      <c r="AR10" s="17">
        <v>0.33656047801453198</v>
      </c>
      <c r="AS10" s="17">
        <v>0.38229019752598797</v>
      </c>
      <c r="AT10" s="17">
        <v>0.24697149110264799</v>
      </c>
      <c r="AU10" s="17"/>
      <c r="AV10" s="17">
        <v>0.34577223371889498</v>
      </c>
      <c r="AW10" s="17">
        <v>0.34375397238282102</v>
      </c>
      <c r="AX10" s="17">
        <v>0.24043885466220399</v>
      </c>
      <c r="AY10" s="17"/>
      <c r="AZ10" s="17">
        <v>0.33455091702442402</v>
      </c>
      <c r="BA10" s="17">
        <v>0.23898256292351699</v>
      </c>
    </row>
    <row r="11" spans="2:53" x14ac:dyDescent="0.35">
      <c r="B11" s="18" t="s">
        <v>325</v>
      </c>
      <c r="C11" s="17">
        <v>0.21456713261879101</v>
      </c>
      <c r="D11" s="17">
        <v>0.20966932135427299</v>
      </c>
      <c r="E11" s="17">
        <v>0.21977164439830299</v>
      </c>
      <c r="F11" s="17"/>
      <c r="G11" s="17">
        <v>0.24497325693132099</v>
      </c>
      <c r="H11" s="17">
        <v>0.20290025087938901</v>
      </c>
      <c r="I11" s="17">
        <v>0.17669995079074799</v>
      </c>
      <c r="J11" s="17">
        <v>0.20692921990664701</v>
      </c>
      <c r="K11" s="17">
        <v>0.23029534297728799</v>
      </c>
      <c r="L11" s="17">
        <v>0.22742786502429399</v>
      </c>
      <c r="M11" s="17"/>
      <c r="N11" s="17">
        <v>0.220063756141095</v>
      </c>
      <c r="O11" s="17">
        <v>0.21094859608591501</v>
      </c>
      <c r="P11" s="17"/>
      <c r="Q11" s="17">
        <v>0.189675623692416</v>
      </c>
      <c r="R11" s="17">
        <v>0.17629270860544399</v>
      </c>
      <c r="S11" s="17">
        <v>0.228024170361837</v>
      </c>
      <c r="T11" s="17">
        <v>0.226323471357636</v>
      </c>
      <c r="U11" s="17">
        <v>0.21610147251822501</v>
      </c>
      <c r="V11" s="17">
        <v>0.24615757383145001</v>
      </c>
      <c r="W11" s="17">
        <v>0.22142129238810199</v>
      </c>
      <c r="X11" s="17">
        <v>0.18354188716184899</v>
      </c>
      <c r="Y11" s="17">
        <v>0.21558984166248399</v>
      </c>
      <c r="Z11" s="17">
        <v>0.20314576309341401</v>
      </c>
      <c r="AA11" s="17">
        <v>0.272697003583728</v>
      </c>
      <c r="AB11" s="17">
        <v>0.19253470934123601</v>
      </c>
      <c r="AC11" s="17">
        <v>0.33696706817344502</v>
      </c>
      <c r="AD11" s="17">
        <v>0.120687692143327</v>
      </c>
      <c r="AE11" s="17">
        <v>0.24291352885113299</v>
      </c>
      <c r="AF11" s="17"/>
      <c r="AG11" s="17">
        <v>0.190501647963597</v>
      </c>
      <c r="AH11" s="17">
        <v>0.23893753316588501</v>
      </c>
      <c r="AI11" s="17">
        <v>0.20250787729750699</v>
      </c>
      <c r="AJ11" s="17">
        <v>0.240139286826589</v>
      </c>
      <c r="AK11" s="17">
        <v>0.217858667957921</v>
      </c>
      <c r="AL11" s="17">
        <v>0.21291968126143601</v>
      </c>
      <c r="AM11" s="17"/>
      <c r="AN11" s="17">
        <v>0.18816409380205901</v>
      </c>
      <c r="AO11" s="17">
        <v>0.23351631618139401</v>
      </c>
      <c r="AP11" s="17">
        <v>0.24741682793734701</v>
      </c>
      <c r="AQ11" s="17"/>
      <c r="AR11" s="17">
        <v>0.19003103794590001</v>
      </c>
      <c r="AS11" s="17">
        <v>0.236352622778805</v>
      </c>
      <c r="AT11" s="17">
        <v>0.214769789867021</v>
      </c>
      <c r="AU11" s="17"/>
      <c r="AV11" s="17">
        <v>0.16525022801897701</v>
      </c>
      <c r="AW11" s="17">
        <v>0.233099506984144</v>
      </c>
      <c r="AX11" s="17">
        <v>0.21062220673457899</v>
      </c>
      <c r="AY11" s="17"/>
      <c r="AZ11" s="17">
        <v>0.22332692029811799</v>
      </c>
      <c r="BA11" s="17">
        <v>0.20294401990289199</v>
      </c>
    </row>
    <row r="12" spans="2:53" x14ac:dyDescent="0.35">
      <c r="B12" s="18" t="s">
        <v>326</v>
      </c>
      <c r="C12" s="17">
        <v>0.23149362054273401</v>
      </c>
      <c r="D12" s="17">
        <v>0.26071829455338003</v>
      </c>
      <c r="E12" s="17">
        <v>0.205844960308014</v>
      </c>
      <c r="F12" s="17"/>
      <c r="G12" s="17">
        <v>0.222121627653487</v>
      </c>
      <c r="H12" s="17">
        <v>0.26027152948677901</v>
      </c>
      <c r="I12" s="17">
        <v>0.248421291192683</v>
      </c>
      <c r="J12" s="17">
        <v>0.24380228093240899</v>
      </c>
      <c r="K12" s="17">
        <v>0.23099645880202099</v>
      </c>
      <c r="L12" s="17">
        <v>0.20095604078149301</v>
      </c>
      <c r="M12" s="17"/>
      <c r="N12" s="17">
        <v>0.24313215527500601</v>
      </c>
      <c r="O12" s="17">
        <v>0.22383174176442999</v>
      </c>
      <c r="P12" s="17"/>
      <c r="Q12" s="17">
        <v>0.20881852074964999</v>
      </c>
      <c r="R12" s="17">
        <v>0.23559243690165199</v>
      </c>
      <c r="S12" s="17">
        <v>0.19960503583015601</v>
      </c>
      <c r="T12" s="17">
        <v>0.22038882119256101</v>
      </c>
      <c r="U12" s="17">
        <v>0.20473511644184</v>
      </c>
      <c r="V12" s="17">
        <v>0.23528550435345599</v>
      </c>
      <c r="W12" s="17">
        <v>0.23137935270222301</v>
      </c>
      <c r="X12" s="17">
        <v>0.18793302047302701</v>
      </c>
      <c r="Y12" s="17">
        <v>0.28277680825262902</v>
      </c>
      <c r="Z12" s="17">
        <v>0.26043890765390598</v>
      </c>
      <c r="AA12" s="17">
        <v>0.27073920314554301</v>
      </c>
      <c r="AB12" s="17">
        <v>0.305116821218755</v>
      </c>
      <c r="AC12" s="17">
        <v>0.23347312062157699</v>
      </c>
      <c r="AD12" s="17">
        <v>0.39719224263331798</v>
      </c>
      <c r="AE12" s="17">
        <v>0.434772156325055</v>
      </c>
      <c r="AF12" s="17"/>
      <c r="AG12" s="17">
        <v>0.24447075009672201</v>
      </c>
      <c r="AH12" s="17">
        <v>0.31174444576109001</v>
      </c>
      <c r="AI12" s="17">
        <v>0.13963581607137401</v>
      </c>
      <c r="AJ12" s="17">
        <v>0.14638967914438</v>
      </c>
      <c r="AK12" s="17">
        <v>0.28336908248690001</v>
      </c>
      <c r="AL12" s="17">
        <v>0.24721773028847799</v>
      </c>
      <c r="AM12" s="17"/>
      <c r="AN12" s="17">
        <v>0.14515634125177099</v>
      </c>
      <c r="AO12" s="17">
        <v>0.202669806324943</v>
      </c>
      <c r="AP12" s="17">
        <v>0.31417247406468002</v>
      </c>
      <c r="AQ12" s="17"/>
      <c r="AR12" s="17">
        <v>0.17545338957592399</v>
      </c>
      <c r="AS12" s="17">
        <v>0.17124551790692399</v>
      </c>
      <c r="AT12" s="17">
        <v>0.282828915583336</v>
      </c>
      <c r="AU12" s="17"/>
      <c r="AV12" s="17">
        <v>0.19982161834109699</v>
      </c>
      <c r="AW12" s="17">
        <v>0.21295703754737</v>
      </c>
      <c r="AX12" s="17">
        <v>0.263518289704335</v>
      </c>
      <c r="AY12" s="17"/>
      <c r="AZ12" s="17">
        <v>0.203858316471311</v>
      </c>
      <c r="BA12" s="17">
        <v>0.26816211821857699</v>
      </c>
    </row>
    <row r="13" spans="2:53" x14ac:dyDescent="0.35">
      <c r="B13" s="18" t="s">
        <v>130</v>
      </c>
      <c r="C13" s="19">
        <v>0.10766153052951299</v>
      </c>
      <c r="D13" s="19">
        <v>6.2126578679772899E-2</v>
      </c>
      <c r="E13" s="19">
        <v>0.14929949012073901</v>
      </c>
      <c r="F13" s="19"/>
      <c r="G13" s="19">
        <v>0.12903380183052399</v>
      </c>
      <c r="H13" s="19">
        <v>0.101778580876594</v>
      </c>
      <c r="I13" s="19">
        <v>0.109952661343644</v>
      </c>
      <c r="J13" s="19">
        <v>0.121356046516019</v>
      </c>
      <c r="K13" s="19">
        <v>0.118484220828687</v>
      </c>
      <c r="L13" s="19">
        <v>8.5543317381758799E-2</v>
      </c>
      <c r="M13" s="19"/>
      <c r="N13" s="19">
        <v>8.9167949696570006E-2</v>
      </c>
      <c r="O13" s="19">
        <v>0.119836222428303</v>
      </c>
      <c r="P13" s="19"/>
      <c r="Q13" s="19">
        <v>0.16418652669842199</v>
      </c>
      <c r="R13" s="19">
        <v>0.13215780275387601</v>
      </c>
      <c r="S13" s="19">
        <v>0.15762572872011199</v>
      </c>
      <c r="T13" s="19">
        <v>0.11230721056342099</v>
      </c>
      <c r="U13" s="19">
        <v>0.10609536355028901</v>
      </c>
      <c r="V13" s="19">
        <v>9.6850987836157795E-2</v>
      </c>
      <c r="W13" s="19">
        <v>6.6422855130475106E-2</v>
      </c>
      <c r="X13" s="19">
        <v>9.7931714068975301E-2</v>
      </c>
      <c r="Y13" s="19">
        <v>7.3525861104595996E-2</v>
      </c>
      <c r="Z13" s="19">
        <v>8.1176180200889694E-2</v>
      </c>
      <c r="AA13" s="19">
        <v>3.4425105772953803E-2</v>
      </c>
      <c r="AB13" s="19">
        <v>2.03811876455307E-2</v>
      </c>
      <c r="AC13" s="19">
        <v>0</v>
      </c>
      <c r="AD13" s="19">
        <v>0</v>
      </c>
      <c r="AE13" s="19">
        <v>4.2170814616019903E-2</v>
      </c>
      <c r="AF13" s="19"/>
      <c r="AG13" s="19">
        <v>2.9721563394021301E-2</v>
      </c>
      <c r="AH13" s="19">
        <v>8.7297395642126296E-2</v>
      </c>
      <c r="AI13" s="19">
        <v>5.3826893809592498E-2</v>
      </c>
      <c r="AJ13" s="19">
        <v>7.4522680126497903E-2</v>
      </c>
      <c r="AK13" s="19">
        <v>9.6525111662257607E-2</v>
      </c>
      <c r="AL13" s="19">
        <v>0.15869003449024399</v>
      </c>
      <c r="AM13" s="19"/>
      <c r="AN13" s="19">
        <v>7.4707866882323906E-2</v>
      </c>
      <c r="AO13" s="19">
        <v>0.109696206772756</v>
      </c>
      <c r="AP13" s="19">
        <v>6.7771515564179999E-2</v>
      </c>
      <c r="AQ13" s="19"/>
      <c r="AR13" s="19">
        <v>6.4416993132799402E-2</v>
      </c>
      <c r="AS13" s="19">
        <v>7.44211244424232E-2</v>
      </c>
      <c r="AT13" s="19">
        <v>9.6964810838301593E-2</v>
      </c>
      <c r="AU13" s="19"/>
      <c r="AV13" s="19">
        <v>3.3414638050963202E-2</v>
      </c>
      <c r="AW13" s="19">
        <v>8.2449572290427695E-2</v>
      </c>
      <c r="AX13" s="19">
        <v>0.113243151126159</v>
      </c>
      <c r="AY13" s="19"/>
      <c r="AZ13" s="19">
        <v>6.3906399587529097E-2</v>
      </c>
      <c r="BA13" s="19">
        <v>0.16571896724544799</v>
      </c>
    </row>
    <row r="14" spans="2:53" x14ac:dyDescent="0.35">
      <c r="B14" s="16"/>
    </row>
    <row r="15" spans="2:53" x14ac:dyDescent="0.35">
      <c r="B15" t="s">
        <v>87</v>
      </c>
    </row>
    <row r="16" spans="2:53" x14ac:dyDescent="0.35">
      <c r="B16" t="s">
        <v>88</v>
      </c>
    </row>
    <row r="18" spans="2:2" x14ac:dyDescent="0.35">
      <c r="B18" s="8" t="str">
        <f>HYPERLINK("#'Contents'!A1", "Return to Contents")</f>
        <v>Return to Contents</v>
      </c>
    </row>
  </sheetData>
  <mergeCells count="10">
    <mergeCell ref="AN5:AP5"/>
    <mergeCell ref="AR5:AT5"/>
    <mergeCell ref="AV5:AX5"/>
    <mergeCell ref="AZ5:BA5"/>
    <mergeCell ref="D2:AT2"/>
    <mergeCell ref="D5:E5"/>
    <mergeCell ref="G5:L5"/>
    <mergeCell ref="N5:O5"/>
    <mergeCell ref="Q5:AE5"/>
    <mergeCell ref="AG5:AL5"/>
  </mergeCells>
  <pageMargins left="0.7" right="0.7" top="0.75" bottom="0.75" header="0.3" footer="0.3"/>
  <pageSetup paperSize="9" orientation="portrait" horizontalDpi="300" verticalDpi="300"/>
  <drawing r:id="rId1"/>
</worksheet>
</file>

<file path=xl/worksheets/sheet10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6400-000000000000}">
  <dimension ref="B2:AE18"/>
  <sheetViews>
    <sheetView showGridLines="0" workbookViewId="0">
      <pane xSplit="2" topLeftCell="C1" activePane="topRight" state="frozen"/>
      <selection activeCell="B19" sqref="B19"/>
      <selection pane="topRight" activeCell="B19" sqref="B19"/>
    </sheetView>
  </sheetViews>
  <sheetFormatPr defaultColWidth="11.54296875" defaultRowHeight="14.5" x14ac:dyDescent="0.35"/>
  <cols>
    <col min="2" max="2" width="25.6328125" customWidth="1"/>
    <col min="3" max="9" width="20.6328125" customWidth="1"/>
  </cols>
  <sheetData>
    <row r="2" spans="2:31" ht="40" customHeight="1" x14ac:dyDescent="0.35">
      <c r="D2" s="28" t="s">
        <v>413</v>
      </c>
      <c r="E2" s="24"/>
      <c r="F2" s="24"/>
      <c r="G2" s="24"/>
      <c r="H2" s="24"/>
      <c r="I2" s="24"/>
    </row>
    <row r="6" spans="2:31" ht="33" customHeight="1" x14ac:dyDescent="0.35">
      <c r="B6" s="20" t="s">
        <v>13</v>
      </c>
      <c r="C6" s="20" t="s">
        <v>400</v>
      </c>
      <c r="D6" s="20" t="s">
        <v>401</v>
      </c>
      <c r="E6" s="20" t="s">
        <v>402</v>
      </c>
      <c r="F6" s="20" t="s">
        <v>403</v>
      </c>
      <c r="G6" s="20" t="s">
        <v>404</v>
      </c>
      <c r="H6" s="20" t="s">
        <v>405</v>
      </c>
      <c r="Y6" s="22"/>
      <c r="AA6" s="22"/>
      <c r="AB6" s="22"/>
      <c r="AC6" s="22"/>
      <c r="AD6" s="22"/>
      <c r="AE6" s="22"/>
    </row>
    <row r="7" spans="2:31" x14ac:dyDescent="0.35">
      <c r="B7" s="18" t="s">
        <v>322</v>
      </c>
      <c r="C7" s="17">
        <v>0.358221247421394</v>
      </c>
      <c r="D7" s="17">
        <v>0.26696104750656902</v>
      </c>
      <c r="E7" s="17">
        <v>0.27169991773569702</v>
      </c>
      <c r="F7" s="17">
        <v>0.40858485348416701</v>
      </c>
      <c r="G7" s="17">
        <v>6.2638875487641396E-2</v>
      </c>
      <c r="H7" s="17">
        <v>0.183063079378458</v>
      </c>
      <c r="Y7" s="22"/>
      <c r="AA7" s="22"/>
      <c r="AB7" s="22"/>
      <c r="AC7" s="22"/>
      <c r="AD7" s="22"/>
      <c r="AE7" s="22"/>
    </row>
    <row r="8" spans="2:31" x14ac:dyDescent="0.35">
      <c r="B8" s="18" t="s">
        <v>323</v>
      </c>
      <c r="C8" s="17">
        <v>0.27329049719229598</v>
      </c>
      <c r="D8" s="17">
        <v>0.27833862040072299</v>
      </c>
      <c r="E8" s="17">
        <v>0.30393819205989703</v>
      </c>
      <c r="F8" s="17">
        <v>0.29886988833891198</v>
      </c>
      <c r="G8" s="17">
        <v>0.13947204407428199</v>
      </c>
      <c r="H8" s="17">
        <v>0.27765858126147103</v>
      </c>
      <c r="Y8" s="22"/>
      <c r="AA8" s="22"/>
      <c r="AB8" s="22"/>
      <c r="AC8" s="22"/>
      <c r="AD8" s="22"/>
      <c r="AE8" s="22"/>
    </row>
    <row r="9" spans="2:31" x14ac:dyDescent="0.35">
      <c r="B9" s="18" t="s">
        <v>325</v>
      </c>
      <c r="C9" s="17">
        <v>0.14460125466113799</v>
      </c>
      <c r="D9" s="17">
        <v>0.163616195062708</v>
      </c>
      <c r="E9" s="17">
        <v>0.16226184366087401</v>
      </c>
      <c r="F9" s="17">
        <v>0.11591831117224199</v>
      </c>
      <c r="G9" s="17">
        <v>0.22046722174029601</v>
      </c>
      <c r="H9" s="17">
        <v>0.221636043016465</v>
      </c>
    </row>
    <row r="10" spans="2:31" x14ac:dyDescent="0.35">
      <c r="B10" s="18" t="s">
        <v>326</v>
      </c>
      <c r="C10" s="17">
        <v>0.13467379019273901</v>
      </c>
      <c r="D10" s="17">
        <v>0.18469975157565</v>
      </c>
      <c r="E10" s="17">
        <v>0.127584319449974</v>
      </c>
      <c r="F10" s="17">
        <v>0.104091933573496</v>
      </c>
      <c r="G10" s="17">
        <v>0.48735582916907899</v>
      </c>
      <c r="H10" s="17">
        <v>0.209122668471173</v>
      </c>
    </row>
    <row r="11" spans="2:31" x14ac:dyDescent="0.35">
      <c r="B11" s="18" t="s">
        <v>130</v>
      </c>
      <c r="C11" s="17">
        <v>8.9213210532433099E-2</v>
      </c>
      <c r="D11" s="17">
        <v>0.106384385454349</v>
      </c>
      <c r="E11" s="17">
        <v>0.134515727093559</v>
      </c>
      <c r="F11" s="17">
        <v>7.2535013431183001E-2</v>
      </c>
      <c r="G11" s="17">
        <v>9.0066029528701602E-2</v>
      </c>
      <c r="H11" s="17">
        <v>0.10851962787243299</v>
      </c>
    </row>
    <row r="12" spans="2:31" x14ac:dyDescent="0.35">
      <c r="B12" s="16"/>
      <c r="C12" s="16"/>
      <c r="D12" s="16"/>
      <c r="E12" s="16"/>
      <c r="F12" s="16"/>
      <c r="G12" s="16"/>
      <c r="H12" s="16"/>
    </row>
    <row r="13" spans="2:31" x14ac:dyDescent="0.35">
      <c r="B13" t="s">
        <v>87</v>
      </c>
    </row>
    <row r="14" spans="2:31" x14ac:dyDescent="0.35">
      <c r="B14" t="s">
        <v>88</v>
      </c>
    </row>
    <row r="18" spans="2:2" x14ac:dyDescent="0.35">
      <c r="B18" s="8" t="str">
        <f>HYPERLINK("#'Contents'!A1", "Return to Contents")</f>
        <v>Return to Contents</v>
      </c>
    </row>
  </sheetData>
  <mergeCells count="1">
    <mergeCell ref="D2:I2"/>
  </mergeCells>
  <pageMargins left="0.7" right="0.7" top="0.75" bottom="0.75" header="0.3" footer="0.3"/>
  <pageSetup paperSize="9" orientation="portrait" horizontalDpi="300" verticalDpi="300"/>
  <drawing r:id="rId1"/>
</worksheet>
</file>

<file path=xl/worksheets/sheet10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6500-000000000000}">
  <dimension ref="B2:BA18"/>
  <sheetViews>
    <sheetView showGridLines="0" workbookViewId="0">
      <pane xSplit="2" topLeftCell="AS1" activePane="topRight" state="frozen"/>
      <selection activeCell="B19" sqref="B19"/>
      <selection pane="topRight" activeCell="AE12" sqref="AE12"/>
    </sheetView>
  </sheetViews>
  <sheetFormatPr defaultColWidth="11.54296875" defaultRowHeight="14.5" x14ac:dyDescent="0.35"/>
  <cols>
    <col min="2" max="2" width="25.6328125" customWidth="1"/>
    <col min="3" max="5" width="10.6328125" customWidth="1"/>
    <col min="6" max="6" width="2.1796875" customWidth="1"/>
    <col min="7" max="12" width="10.6328125" customWidth="1"/>
    <col min="13" max="13" width="2.1796875" customWidth="1"/>
    <col min="14" max="15" width="10.6328125" customWidth="1"/>
    <col min="16" max="16" width="2.1796875" customWidth="1"/>
    <col min="17" max="31" width="10.6328125" customWidth="1"/>
    <col min="32" max="32" width="2.1796875" customWidth="1"/>
    <col min="33" max="38" width="10.6328125" customWidth="1"/>
    <col min="39" max="39" width="2.1796875" customWidth="1"/>
    <col min="40" max="42" width="10.6328125" customWidth="1"/>
    <col min="43" max="43" width="2.1796875" customWidth="1"/>
    <col min="44" max="46" width="10.6328125" customWidth="1"/>
    <col min="47" max="47" width="2.1796875" customWidth="1"/>
    <col min="48" max="50" width="10.6328125" customWidth="1"/>
    <col min="51" max="51" width="2.1796875" customWidth="1"/>
    <col min="52" max="53" width="10.6328125" customWidth="1"/>
    <col min="54" max="54" width="2.1796875" customWidth="1"/>
  </cols>
  <sheetData>
    <row r="2" spans="2:53" ht="40" customHeight="1" x14ac:dyDescent="0.35">
      <c r="D2" s="28" t="s">
        <v>414</v>
      </c>
      <c r="E2" s="24"/>
      <c r="F2" s="24"/>
      <c r="G2" s="24"/>
      <c r="H2" s="24"/>
      <c r="I2" s="24"/>
      <c r="J2" s="24"/>
      <c r="K2" s="24"/>
      <c r="L2" s="24"/>
      <c r="M2" s="24"/>
      <c r="N2" s="24"/>
      <c r="O2" s="24"/>
      <c r="P2" s="24"/>
      <c r="Q2" s="24"/>
      <c r="R2" s="24"/>
      <c r="S2" s="24"/>
      <c r="T2" s="24"/>
      <c r="U2" s="24"/>
      <c r="V2" s="24"/>
      <c r="W2" s="24"/>
      <c r="X2" s="24"/>
      <c r="Y2" s="24"/>
      <c r="Z2" s="24"/>
      <c r="AA2" s="24"/>
      <c r="AB2" s="24"/>
      <c r="AC2" s="24"/>
      <c r="AD2" s="24"/>
      <c r="AE2" s="24"/>
      <c r="AF2" s="24"/>
      <c r="AG2" s="24"/>
      <c r="AH2" s="24"/>
      <c r="AI2" s="24"/>
      <c r="AJ2" s="24"/>
      <c r="AK2" s="24"/>
      <c r="AL2" s="24"/>
      <c r="AM2" s="24"/>
      <c r="AN2" s="24"/>
      <c r="AO2" s="24"/>
      <c r="AP2" s="24"/>
      <c r="AQ2" s="24"/>
      <c r="AR2" s="24"/>
      <c r="AS2" s="24"/>
      <c r="AT2" s="24"/>
    </row>
    <row r="5" spans="2:53" ht="30" customHeight="1" x14ac:dyDescent="0.35">
      <c r="B5" s="15"/>
      <c r="C5" s="15"/>
      <c r="D5" s="27" t="s">
        <v>56</v>
      </c>
      <c r="E5" s="27"/>
      <c r="F5" s="15"/>
      <c r="G5" s="27" t="s">
        <v>57</v>
      </c>
      <c r="H5" s="27"/>
      <c r="I5" s="27"/>
      <c r="J5" s="27"/>
      <c r="K5" s="27"/>
      <c r="L5" s="27"/>
      <c r="M5" s="15"/>
      <c r="N5" s="27" t="s">
        <v>58</v>
      </c>
      <c r="O5" s="27"/>
      <c r="P5" s="15"/>
      <c r="Q5" s="27" t="s">
        <v>59</v>
      </c>
      <c r="R5" s="27"/>
      <c r="S5" s="27"/>
      <c r="T5" s="27"/>
      <c r="U5" s="27"/>
      <c r="V5" s="27"/>
      <c r="W5" s="27"/>
      <c r="X5" s="27"/>
      <c r="Y5" s="27"/>
      <c r="Z5" s="27"/>
      <c r="AA5" s="27"/>
      <c r="AB5" s="27"/>
      <c r="AC5" s="27"/>
      <c r="AD5" s="27"/>
      <c r="AE5" s="27"/>
      <c r="AF5" s="15"/>
      <c r="AG5" s="27" t="s">
        <v>60</v>
      </c>
      <c r="AH5" s="27"/>
      <c r="AI5" s="27"/>
      <c r="AJ5" s="27"/>
      <c r="AK5" s="27"/>
      <c r="AL5" s="27"/>
      <c r="AM5" s="15"/>
      <c r="AN5" s="27" t="s">
        <v>61</v>
      </c>
      <c r="AO5" s="27"/>
      <c r="AP5" s="27"/>
      <c r="AQ5" s="15"/>
      <c r="AR5" s="27" t="s">
        <v>62</v>
      </c>
      <c r="AS5" s="27"/>
      <c r="AT5" s="27"/>
      <c r="AU5" s="15"/>
      <c r="AV5" s="27" t="s">
        <v>63</v>
      </c>
      <c r="AW5" s="27"/>
      <c r="AX5" s="27"/>
      <c r="AY5" s="15"/>
      <c r="AZ5" s="27" t="s">
        <v>64</v>
      </c>
      <c r="BA5" s="27"/>
    </row>
    <row r="6" spans="2:53" ht="33" customHeight="1" x14ac:dyDescent="0.35">
      <c r="B6" t="s">
        <v>13</v>
      </c>
      <c r="C6" s="9" t="s">
        <v>14</v>
      </c>
      <c r="D6" s="12" t="s">
        <v>15</v>
      </c>
      <c r="E6" s="12" t="s">
        <v>16</v>
      </c>
      <c r="G6" s="12" t="s">
        <v>19</v>
      </c>
      <c r="H6" s="12" t="s">
        <v>20</v>
      </c>
      <c r="I6" s="12" t="s">
        <v>21</v>
      </c>
      <c r="J6" s="12" t="s">
        <v>22</v>
      </c>
      <c r="K6" s="12" t="s">
        <v>23</v>
      </c>
      <c r="L6" s="12" t="s">
        <v>24</v>
      </c>
      <c r="N6" s="12" t="s">
        <v>25</v>
      </c>
      <c r="O6" s="12" t="s">
        <v>26</v>
      </c>
      <c r="Q6" s="12" t="s">
        <v>27</v>
      </c>
      <c r="R6" s="12" t="s">
        <v>28</v>
      </c>
      <c r="S6" s="12" t="s">
        <v>29</v>
      </c>
      <c r="T6" s="12" t="s">
        <v>30</v>
      </c>
      <c r="U6" s="12" t="s">
        <v>31</v>
      </c>
      <c r="V6" s="12" t="s">
        <v>32</v>
      </c>
      <c r="W6" s="12" t="s">
        <v>33</v>
      </c>
      <c r="X6" s="12" t="s">
        <v>34</v>
      </c>
      <c r="Y6" s="12" t="s">
        <v>35</v>
      </c>
      <c r="Z6" s="12" t="s">
        <v>36</v>
      </c>
      <c r="AA6" s="12" t="s">
        <v>37</v>
      </c>
      <c r="AB6" s="12" t="s">
        <v>38</v>
      </c>
      <c r="AC6" s="12" t="s">
        <v>39</v>
      </c>
      <c r="AD6" s="12" t="s">
        <v>40</v>
      </c>
      <c r="AE6" s="12" t="s">
        <v>41</v>
      </c>
      <c r="AG6" s="12" t="s">
        <v>42</v>
      </c>
      <c r="AH6" s="12" t="s">
        <v>43</v>
      </c>
      <c r="AI6" s="12" t="s">
        <v>44</v>
      </c>
      <c r="AJ6" s="12" t="s">
        <v>45</v>
      </c>
      <c r="AK6" s="12" t="s">
        <v>46</v>
      </c>
      <c r="AL6" s="12" t="s">
        <v>47</v>
      </c>
      <c r="AN6" s="12" t="s">
        <v>48</v>
      </c>
      <c r="AO6" s="12" t="s">
        <v>49</v>
      </c>
      <c r="AP6" s="12" t="s">
        <v>50</v>
      </c>
      <c r="AR6" s="12" t="s">
        <v>51</v>
      </c>
      <c r="AS6" s="12" t="s">
        <v>52</v>
      </c>
      <c r="AT6" s="12" t="s">
        <v>53</v>
      </c>
      <c r="AV6" s="12" t="s">
        <v>51</v>
      </c>
      <c r="AW6" s="12" t="s">
        <v>52</v>
      </c>
      <c r="AX6" s="12" t="s">
        <v>53</v>
      </c>
      <c r="AZ6" s="12" t="s">
        <v>54</v>
      </c>
      <c r="BA6" s="12" t="s">
        <v>55</v>
      </c>
    </row>
    <row r="7" spans="2:53" ht="30" customHeight="1" x14ac:dyDescent="0.35">
      <c r="B7" s="10" t="s">
        <v>17</v>
      </c>
      <c r="C7" s="10">
        <v>2053</v>
      </c>
      <c r="D7" s="10">
        <v>938</v>
      </c>
      <c r="E7" s="10">
        <v>1112</v>
      </c>
      <c r="F7" s="10"/>
      <c r="G7" s="10">
        <v>192</v>
      </c>
      <c r="H7" s="10">
        <v>236</v>
      </c>
      <c r="I7" s="10">
        <v>325</v>
      </c>
      <c r="J7" s="10">
        <v>380</v>
      </c>
      <c r="K7" s="10">
        <v>348</v>
      </c>
      <c r="L7" s="10">
        <v>572</v>
      </c>
      <c r="M7" s="10"/>
      <c r="N7" s="10">
        <v>1161</v>
      </c>
      <c r="O7" s="10">
        <v>892</v>
      </c>
      <c r="P7" s="10"/>
      <c r="Q7" s="10">
        <v>175</v>
      </c>
      <c r="R7" s="10">
        <v>152</v>
      </c>
      <c r="S7" s="10">
        <v>180</v>
      </c>
      <c r="T7" s="10">
        <v>273</v>
      </c>
      <c r="U7" s="10">
        <v>217</v>
      </c>
      <c r="V7" s="10">
        <v>227</v>
      </c>
      <c r="W7" s="10">
        <v>175</v>
      </c>
      <c r="X7" s="10">
        <v>143</v>
      </c>
      <c r="Y7" s="10">
        <v>108</v>
      </c>
      <c r="Z7" s="10">
        <v>153</v>
      </c>
      <c r="AA7" s="10">
        <v>79</v>
      </c>
      <c r="AB7" s="10">
        <v>54</v>
      </c>
      <c r="AC7" s="10">
        <v>25</v>
      </c>
      <c r="AD7" s="10">
        <v>17</v>
      </c>
      <c r="AE7" s="10">
        <v>34</v>
      </c>
      <c r="AF7" s="10"/>
      <c r="AG7" s="10">
        <v>204</v>
      </c>
      <c r="AH7" s="10">
        <v>344</v>
      </c>
      <c r="AI7" s="10">
        <v>158</v>
      </c>
      <c r="AJ7" s="10">
        <v>186</v>
      </c>
      <c r="AK7" s="10">
        <v>197</v>
      </c>
      <c r="AL7" s="10">
        <v>511</v>
      </c>
      <c r="AM7" s="10"/>
      <c r="AN7" s="10">
        <v>571</v>
      </c>
      <c r="AO7" s="10">
        <v>447</v>
      </c>
      <c r="AP7" s="10">
        <v>778</v>
      </c>
      <c r="AQ7" s="10"/>
      <c r="AR7" s="10">
        <v>150</v>
      </c>
      <c r="AS7" s="10">
        <v>698</v>
      </c>
      <c r="AT7" s="10">
        <v>1093</v>
      </c>
      <c r="AU7" s="10"/>
      <c r="AV7" s="10">
        <v>166</v>
      </c>
      <c r="AW7" s="10">
        <v>999</v>
      </c>
      <c r="AX7" s="10">
        <v>770</v>
      </c>
      <c r="AY7" s="10"/>
      <c r="AZ7" s="10">
        <v>1177</v>
      </c>
      <c r="BA7" s="10">
        <v>876</v>
      </c>
    </row>
    <row r="8" spans="2:53" ht="30" customHeight="1" x14ac:dyDescent="0.35">
      <c r="B8" s="11" t="s">
        <v>18</v>
      </c>
      <c r="C8" s="11">
        <v>2053</v>
      </c>
      <c r="D8" s="11">
        <v>974</v>
      </c>
      <c r="E8" s="11">
        <v>1075</v>
      </c>
      <c r="F8" s="11"/>
      <c r="G8" s="11">
        <v>212</v>
      </c>
      <c r="H8" s="11">
        <v>302</v>
      </c>
      <c r="I8" s="11">
        <v>326</v>
      </c>
      <c r="J8" s="11">
        <v>348</v>
      </c>
      <c r="K8" s="11">
        <v>329</v>
      </c>
      <c r="L8" s="11">
        <v>535</v>
      </c>
      <c r="M8" s="11"/>
      <c r="N8" s="11">
        <v>815</v>
      </c>
      <c r="O8" s="11">
        <v>1238</v>
      </c>
      <c r="P8" s="11"/>
      <c r="Q8" s="11">
        <v>198</v>
      </c>
      <c r="R8" s="11">
        <v>168</v>
      </c>
      <c r="S8" s="11">
        <v>195</v>
      </c>
      <c r="T8" s="11">
        <v>305</v>
      </c>
      <c r="U8" s="11">
        <v>213</v>
      </c>
      <c r="V8" s="11">
        <v>216</v>
      </c>
      <c r="W8" s="11">
        <v>164</v>
      </c>
      <c r="X8" s="11">
        <v>141</v>
      </c>
      <c r="Y8" s="11">
        <v>99</v>
      </c>
      <c r="Z8" s="11">
        <v>138</v>
      </c>
      <c r="AA8" s="11">
        <v>69</v>
      </c>
      <c r="AB8" s="11">
        <v>45</v>
      </c>
      <c r="AC8" s="11">
        <v>22</v>
      </c>
      <c r="AD8" s="11">
        <v>15</v>
      </c>
      <c r="AE8" s="11">
        <v>27</v>
      </c>
      <c r="AF8" s="11"/>
      <c r="AG8" s="11">
        <v>192</v>
      </c>
      <c r="AH8" s="11">
        <v>330</v>
      </c>
      <c r="AI8" s="11">
        <v>179</v>
      </c>
      <c r="AJ8" s="11">
        <v>173</v>
      </c>
      <c r="AK8" s="11">
        <v>196</v>
      </c>
      <c r="AL8" s="11">
        <v>533</v>
      </c>
      <c r="AM8" s="11"/>
      <c r="AN8" s="11">
        <v>569</v>
      </c>
      <c r="AO8" s="11">
        <v>467</v>
      </c>
      <c r="AP8" s="11">
        <v>751</v>
      </c>
      <c r="AQ8" s="11"/>
      <c r="AR8" s="11">
        <v>162</v>
      </c>
      <c r="AS8" s="11">
        <v>689</v>
      </c>
      <c r="AT8" s="11">
        <v>1078</v>
      </c>
      <c r="AU8" s="11"/>
      <c r="AV8" s="11">
        <v>182</v>
      </c>
      <c r="AW8" s="11">
        <v>976</v>
      </c>
      <c r="AX8" s="11">
        <v>765</v>
      </c>
      <c r="AY8" s="11"/>
      <c r="AZ8" s="11">
        <v>1171</v>
      </c>
      <c r="BA8" s="11">
        <v>882</v>
      </c>
    </row>
    <row r="9" spans="2:53" x14ac:dyDescent="0.35">
      <c r="B9" s="18" t="s">
        <v>322</v>
      </c>
      <c r="C9" s="17">
        <v>0.358221247421394</v>
      </c>
      <c r="D9" s="17">
        <v>0.35421079045050802</v>
      </c>
      <c r="E9" s="17">
        <v>0.35955961529965202</v>
      </c>
      <c r="F9" s="17"/>
      <c r="G9" s="17">
        <v>0.20669767750352</v>
      </c>
      <c r="H9" s="17">
        <v>0.34790086490157301</v>
      </c>
      <c r="I9" s="17">
        <v>0.38002233829210502</v>
      </c>
      <c r="J9" s="17">
        <v>0.32778878843282799</v>
      </c>
      <c r="K9" s="17">
        <v>0.377833319831542</v>
      </c>
      <c r="L9" s="17">
        <v>0.418570554096449</v>
      </c>
      <c r="M9" s="17"/>
      <c r="N9" s="17">
        <v>0.35420268778019198</v>
      </c>
      <c r="O9" s="17">
        <v>0.36086674511870298</v>
      </c>
      <c r="P9" s="17"/>
      <c r="Q9" s="17">
        <v>0.25336424222068299</v>
      </c>
      <c r="R9" s="17">
        <v>0.41845974536848102</v>
      </c>
      <c r="S9" s="17">
        <v>0.36394803248323898</v>
      </c>
      <c r="T9" s="17">
        <v>0.40821230203474002</v>
      </c>
      <c r="U9" s="17">
        <v>0.397974981210033</v>
      </c>
      <c r="V9" s="17">
        <v>0.37991684165084</v>
      </c>
      <c r="W9" s="17">
        <v>0.37685274452913797</v>
      </c>
      <c r="X9" s="17">
        <v>0.40972324216310402</v>
      </c>
      <c r="Y9" s="17">
        <v>0.26299576176599099</v>
      </c>
      <c r="Z9" s="17">
        <v>0.32447610087079998</v>
      </c>
      <c r="AA9" s="17">
        <v>0.27364962926062503</v>
      </c>
      <c r="AB9" s="17">
        <v>0.21489299326417999</v>
      </c>
      <c r="AC9" s="17">
        <v>0.59047148022708995</v>
      </c>
      <c r="AD9" s="17">
        <v>0.26089998683444698</v>
      </c>
      <c r="AE9" s="17">
        <v>0.24034579139088699</v>
      </c>
      <c r="AF9" s="17"/>
      <c r="AG9" s="17">
        <v>0.36888029480601298</v>
      </c>
      <c r="AH9" s="17">
        <v>0.32763682093199997</v>
      </c>
      <c r="AI9" s="17">
        <v>0.56246733989413999</v>
      </c>
      <c r="AJ9" s="17">
        <v>0.49366123245650401</v>
      </c>
      <c r="AK9" s="17">
        <v>0.26321319958420503</v>
      </c>
      <c r="AL9" s="17">
        <v>0.29580651034885502</v>
      </c>
      <c r="AM9" s="17"/>
      <c r="AN9" s="17">
        <v>0.51587451509258198</v>
      </c>
      <c r="AO9" s="17">
        <v>0.29489452957076501</v>
      </c>
      <c r="AP9" s="17">
        <v>0.302482323145357</v>
      </c>
      <c r="AQ9" s="17"/>
      <c r="AR9" s="17">
        <v>0.35655661495434299</v>
      </c>
      <c r="AS9" s="17">
        <v>0.30824348652723099</v>
      </c>
      <c r="AT9" s="17">
        <v>0.41625264351671898</v>
      </c>
      <c r="AU9" s="17"/>
      <c r="AV9" s="17">
        <v>0.45163319183689599</v>
      </c>
      <c r="AW9" s="17">
        <v>0.352099351662368</v>
      </c>
      <c r="AX9" s="17">
        <v>0.370807261570063</v>
      </c>
      <c r="AY9" s="17"/>
      <c r="AZ9" s="17">
        <v>0.390224195768476</v>
      </c>
      <c r="BA9" s="17">
        <v>0.315757446985104</v>
      </c>
    </row>
    <row r="10" spans="2:53" x14ac:dyDescent="0.35">
      <c r="B10" s="18" t="s">
        <v>323</v>
      </c>
      <c r="C10" s="17">
        <v>0.27329049719229598</v>
      </c>
      <c r="D10" s="17">
        <v>0.28867631854605103</v>
      </c>
      <c r="E10" s="17">
        <v>0.26032878446947499</v>
      </c>
      <c r="F10" s="17"/>
      <c r="G10" s="17">
        <v>0.233107712347005</v>
      </c>
      <c r="H10" s="17">
        <v>0.25644510706824802</v>
      </c>
      <c r="I10" s="17">
        <v>0.27681256981184299</v>
      </c>
      <c r="J10" s="17">
        <v>0.27336729353286299</v>
      </c>
      <c r="K10" s="17">
        <v>0.29516141843331201</v>
      </c>
      <c r="L10" s="17">
        <v>0.28306952815832198</v>
      </c>
      <c r="M10" s="17"/>
      <c r="N10" s="17">
        <v>0.26577147209665802</v>
      </c>
      <c r="O10" s="17">
        <v>0.27824042088449902</v>
      </c>
      <c r="P10" s="17"/>
      <c r="Q10" s="17">
        <v>0.23358881860663699</v>
      </c>
      <c r="R10" s="17">
        <v>0.23045877069440299</v>
      </c>
      <c r="S10" s="17">
        <v>0.24377435495898001</v>
      </c>
      <c r="T10" s="17">
        <v>0.24708378781899801</v>
      </c>
      <c r="U10" s="17">
        <v>0.24751335416305001</v>
      </c>
      <c r="V10" s="17">
        <v>0.310219684672289</v>
      </c>
      <c r="W10" s="17">
        <v>0.32635994009993902</v>
      </c>
      <c r="X10" s="17">
        <v>0.325115586357209</v>
      </c>
      <c r="Y10" s="17">
        <v>0.32097837219737502</v>
      </c>
      <c r="Z10" s="17">
        <v>0.33903127953213802</v>
      </c>
      <c r="AA10" s="17">
        <v>0.264364422550185</v>
      </c>
      <c r="AB10" s="17">
        <v>0.316391224808725</v>
      </c>
      <c r="AC10" s="17">
        <v>0.21331936503564899</v>
      </c>
      <c r="AD10" s="17">
        <v>0.42122648245480199</v>
      </c>
      <c r="AE10" s="17">
        <v>0.22251771240989701</v>
      </c>
      <c r="AF10" s="17"/>
      <c r="AG10" s="17">
        <v>0.34573305018185302</v>
      </c>
      <c r="AH10" s="17">
        <v>0.26306781001374702</v>
      </c>
      <c r="AI10" s="17">
        <v>0.22793196545872799</v>
      </c>
      <c r="AJ10" s="17">
        <v>0.26924561916052597</v>
      </c>
      <c r="AK10" s="17">
        <v>0.31397314991323599</v>
      </c>
      <c r="AL10" s="17">
        <v>0.23645209055511601</v>
      </c>
      <c r="AM10" s="17"/>
      <c r="AN10" s="17">
        <v>0.26145845033377701</v>
      </c>
      <c r="AO10" s="17">
        <v>0.33052217366772602</v>
      </c>
      <c r="AP10" s="17">
        <v>0.27068358397638997</v>
      </c>
      <c r="AQ10" s="17"/>
      <c r="AR10" s="17">
        <v>0.348738732737362</v>
      </c>
      <c r="AS10" s="17">
        <v>0.36475948137956099</v>
      </c>
      <c r="AT10" s="17">
        <v>0.21290951043261699</v>
      </c>
      <c r="AU10" s="17"/>
      <c r="AV10" s="17">
        <v>0.25089258287566601</v>
      </c>
      <c r="AW10" s="17">
        <v>0.33809955550609599</v>
      </c>
      <c r="AX10" s="17">
        <v>0.21249610104806901</v>
      </c>
      <c r="AY10" s="17"/>
      <c r="AZ10" s="17">
        <v>0.27991859234588301</v>
      </c>
      <c r="BA10" s="17">
        <v>0.26449586655944901</v>
      </c>
    </row>
    <row r="11" spans="2:53" x14ac:dyDescent="0.35">
      <c r="B11" s="18" t="s">
        <v>325</v>
      </c>
      <c r="C11" s="17">
        <v>0.14460125466113799</v>
      </c>
      <c r="D11" s="17">
        <v>0.161024649933247</v>
      </c>
      <c r="E11" s="17">
        <v>0.13023935475758899</v>
      </c>
      <c r="F11" s="17"/>
      <c r="G11" s="17">
        <v>0.242232151485614</v>
      </c>
      <c r="H11" s="17">
        <v>0.16947876419635199</v>
      </c>
      <c r="I11" s="17">
        <v>0.118188489506942</v>
      </c>
      <c r="J11" s="17">
        <v>0.142389701261979</v>
      </c>
      <c r="K11" s="17">
        <v>0.14036197594187599</v>
      </c>
      <c r="L11" s="17">
        <v>0.11198071090508201</v>
      </c>
      <c r="M11" s="17"/>
      <c r="N11" s="17">
        <v>0.144769071659714</v>
      </c>
      <c r="O11" s="17">
        <v>0.144490777394918</v>
      </c>
      <c r="P11" s="17"/>
      <c r="Q11" s="17">
        <v>0.23048352936015801</v>
      </c>
      <c r="R11" s="17">
        <v>0.148605207311442</v>
      </c>
      <c r="S11" s="17">
        <v>0.16239549393057301</v>
      </c>
      <c r="T11" s="17">
        <v>0.123518798223118</v>
      </c>
      <c r="U11" s="17">
        <v>0.13074187324370501</v>
      </c>
      <c r="V11" s="17">
        <v>0.10365012150559599</v>
      </c>
      <c r="W11" s="17">
        <v>0.13668440663314399</v>
      </c>
      <c r="X11" s="17">
        <v>0.103114350300593</v>
      </c>
      <c r="Y11" s="17">
        <v>0.16664159753989499</v>
      </c>
      <c r="Z11" s="17">
        <v>0.10463662004111</v>
      </c>
      <c r="AA11" s="17">
        <v>0.20112498664006501</v>
      </c>
      <c r="AB11" s="17">
        <v>0.22921184395114499</v>
      </c>
      <c r="AC11" s="17">
        <v>5.0458351960097597E-2</v>
      </c>
      <c r="AD11" s="17">
        <v>0.22464544326497499</v>
      </c>
      <c r="AE11" s="17">
        <v>0.14482999884068501</v>
      </c>
      <c r="AF11" s="17"/>
      <c r="AG11" s="17">
        <v>0.121294168873245</v>
      </c>
      <c r="AH11" s="17">
        <v>0.16503303766010899</v>
      </c>
      <c r="AI11" s="17">
        <v>8.5423397354930194E-2</v>
      </c>
      <c r="AJ11" s="17">
        <v>0.121511587524456</v>
      </c>
      <c r="AK11" s="17">
        <v>0.16118874798271801</v>
      </c>
      <c r="AL11" s="17">
        <v>0.162491156230683</v>
      </c>
      <c r="AM11" s="17"/>
      <c r="AN11" s="17">
        <v>8.7533551973933504E-2</v>
      </c>
      <c r="AO11" s="17">
        <v>0.166194831012654</v>
      </c>
      <c r="AP11" s="17">
        <v>0.182448267672526</v>
      </c>
      <c r="AQ11" s="17"/>
      <c r="AR11" s="17">
        <v>0.118775549822443</v>
      </c>
      <c r="AS11" s="17">
        <v>0.16005930904736701</v>
      </c>
      <c r="AT11" s="17">
        <v>0.13929551083889399</v>
      </c>
      <c r="AU11" s="17"/>
      <c r="AV11" s="17">
        <v>0.12930210469433501</v>
      </c>
      <c r="AW11" s="17">
        <v>0.147526409781079</v>
      </c>
      <c r="AX11" s="17">
        <v>0.14403567407794801</v>
      </c>
      <c r="AY11" s="17"/>
      <c r="AZ11" s="17">
        <v>0.15171181126761701</v>
      </c>
      <c r="BA11" s="17">
        <v>0.13516645967119501</v>
      </c>
    </row>
    <row r="12" spans="2:53" x14ac:dyDescent="0.35">
      <c r="B12" s="18" t="s">
        <v>326</v>
      </c>
      <c r="C12" s="17">
        <v>0.13467379019273901</v>
      </c>
      <c r="D12" s="17">
        <v>0.13725616313035099</v>
      </c>
      <c r="E12" s="17">
        <v>0.132815840762179</v>
      </c>
      <c r="F12" s="17"/>
      <c r="G12" s="17">
        <v>0.17752858445912201</v>
      </c>
      <c r="H12" s="17">
        <v>0.13890582956303499</v>
      </c>
      <c r="I12" s="17">
        <v>0.15227439553958899</v>
      </c>
      <c r="J12" s="17">
        <v>0.13549957657060699</v>
      </c>
      <c r="K12" s="17">
        <v>9.4880887092023705E-2</v>
      </c>
      <c r="L12" s="17">
        <v>0.128554975839306</v>
      </c>
      <c r="M12" s="17"/>
      <c r="N12" s="17">
        <v>0.154015619229812</v>
      </c>
      <c r="O12" s="17">
        <v>0.121940679638726</v>
      </c>
      <c r="P12" s="17"/>
      <c r="Q12" s="17">
        <v>0.101082226928429</v>
      </c>
      <c r="R12" s="17">
        <v>0.107175638995872</v>
      </c>
      <c r="S12" s="17">
        <v>0.10618842153509001</v>
      </c>
      <c r="T12" s="17">
        <v>0.12631723634699499</v>
      </c>
      <c r="U12" s="17">
        <v>0.14756700646929499</v>
      </c>
      <c r="V12" s="17">
        <v>0.120093051873599</v>
      </c>
      <c r="W12" s="17">
        <v>0.10439433145815501</v>
      </c>
      <c r="X12" s="17">
        <v>0.10406431547827399</v>
      </c>
      <c r="Y12" s="17">
        <v>0.17218254213658701</v>
      </c>
      <c r="Z12" s="17">
        <v>0.19604487797032699</v>
      </c>
      <c r="AA12" s="17">
        <v>0.22635306237924899</v>
      </c>
      <c r="AB12" s="17">
        <v>0.21242465642536501</v>
      </c>
      <c r="AC12" s="17">
        <v>0.14575080277716401</v>
      </c>
      <c r="AD12" s="17">
        <v>9.3228087445775806E-2</v>
      </c>
      <c r="AE12" s="17">
        <v>0.350135682742512</v>
      </c>
      <c r="AF12" s="17"/>
      <c r="AG12" s="17">
        <v>0.14337583168204501</v>
      </c>
      <c r="AH12" s="17">
        <v>0.16410385463093799</v>
      </c>
      <c r="AI12" s="17">
        <v>0.100768827062286</v>
      </c>
      <c r="AJ12" s="17">
        <v>4.5719348800923001E-2</v>
      </c>
      <c r="AK12" s="17">
        <v>0.21491990898712399</v>
      </c>
      <c r="AL12" s="17">
        <v>0.16608154573726699</v>
      </c>
      <c r="AM12" s="17"/>
      <c r="AN12" s="17">
        <v>7.7209394727718497E-2</v>
      </c>
      <c r="AO12" s="17">
        <v>0.12043492886283901</v>
      </c>
      <c r="AP12" s="17">
        <v>0.18384954081628399</v>
      </c>
      <c r="AQ12" s="17"/>
      <c r="AR12" s="17">
        <v>0.15571732359427801</v>
      </c>
      <c r="AS12" s="17">
        <v>0.117217895433698</v>
      </c>
      <c r="AT12" s="17">
        <v>0.14965531216070599</v>
      </c>
      <c r="AU12" s="17"/>
      <c r="AV12" s="17">
        <v>0.157390709174803</v>
      </c>
      <c r="AW12" s="17">
        <v>0.10538347941647599</v>
      </c>
      <c r="AX12" s="17">
        <v>0.17963435303554001</v>
      </c>
      <c r="AY12" s="17"/>
      <c r="AZ12" s="17">
        <v>0.12976268718967099</v>
      </c>
      <c r="BA12" s="17">
        <v>0.14119019285610099</v>
      </c>
    </row>
    <row r="13" spans="2:53" x14ac:dyDescent="0.35">
      <c r="B13" s="18" t="s">
        <v>130</v>
      </c>
      <c r="C13" s="19">
        <v>8.9213210532433099E-2</v>
      </c>
      <c r="D13" s="19">
        <v>5.8832077939842298E-2</v>
      </c>
      <c r="E13" s="19">
        <v>0.117056404711105</v>
      </c>
      <c r="F13" s="19"/>
      <c r="G13" s="19">
        <v>0.14043387420473999</v>
      </c>
      <c r="H13" s="19">
        <v>8.7269434270791396E-2</v>
      </c>
      <c r="I13" s="19">
        <v>7.2702206849521694E-2</v>
      </c>
      <c r="J13" s="19">
        <v>0.120954640201724</v>
      </c>
      <c r="K13" s="19">
        <v>9.1762398701246001E-2</v>
      </c>
      <c r="L13" s="19">
        <v>5.7824231000841303E-2</v>
      </c>
      <c r="M13" s="19"/>
      <c r="N13" s="19">
        <v>8.1241149233624604E-2</v>
      </c>
      <c r="O13" s="19">
        <v>9.4461376963153598E-2</v>
      </c>
      <c r="P13" s="19"/>
      <c r="Q13" s="19">
        <v>0.18148118288409301</v>
      </c>
      <c r="R13" s="19">
        <v>9.5300637629801302E-2</v>
      </c>
      <c r="S13" s="19">
        <v>0.123693697092118</v>
      </c>
      <c r="T13" s="19">
        <v>9.4867875576148897E-2</v>
      </c>
      <c r="U13" s="19">
        <v>7.6202784913915703E-2</v>
      </c>
      <c r="V13" s="19">
        <v>8.6120300297675798E-2</v>
      </c>
      <c r="W13" s="19">
        <v>5.5708577279623597E-2</v>
      </c>
      <c r="X13" s="19">
        <v>5.7982505700819399E-2</v>
      </c>
      <c r="Y13" s="19">
        <v>7.7201726360152406E-2</v>
      </c>
      <c r="Z13" s="19">
        <v>3.58111215856243E-2</v>
      </c>
      <c r="AA13" s="19">
        <v>3.4507899169875601E-2</v>
      </c>
      <c r="AB13" s="19">
        <v>2.7079281550585602E-2</v>
      </c>
      <c r="AC13" s="19">
        <v>0</v>
      </c>
      <c r="AD13" s="19">
        <v>0</v>
      </c>
      <c r="AE13" s="19">
        <v>4.2170814616019903E-2</v>
      </c>
      <c r="AF13" s="19"/>
      <c r="AG13" s="19">
        <v>2.0716654456844501E-2</v>
      </c>
      <c r="AH13" s="19">
        <v>8.0158476763205103E-2</v>
      </c>
      <c r="AI13" s="19">
        <v>2.34084702299148E-2</v>
      </c>
      <c r="AJ13" s="19">
        <v>6.9862212057591203E-2</v>
      </c>
      <c r="AK13" s="19">
        <v>4.67049935327166E-2</v>
      </c>
      <c r="AL13" s="19">
        <v>0.139168697128079</v>
      </c>
      <c r="AM13" s="19"/>
      <c r="AN13" s="19">
        <v>5.7924087871988501E-2</v>
      </c>
      <c r="AO13" s="19">
        <v>8.7953536886015399E-2</v>
      </c>
      <c r="AP13" s="19">
        <v>6.0536284389442599E-2</v>
      </c>
      <c r="AQ13" s="19"/>
      <c r="AR13" s="19">
        <v>2.0211778891573801E-2</v>
      </c>
      <c r="AS13" s="19">
        <v>4.9719827612143802E-2</v>
      </c>
      <c r="AT13" s="19">
        <v>8.1887023051064795E-2</v>
      </c>
      <c r="AU13" s="19"/>
      <c r="AV13" s="19">
        <v>1.07814114183009E-2</v>
      </c>
      <c r="AW13" s="19">
        <v>5.6891203633981001E-2</v>
      </c>
      <c r="AX13" s="19">
        <v>9.3026610268380397E-2</v>
      </c>
      <c r="AY13" s="19"/>
      <c r="AZ13" s="19">
        <v>4.83827134283525E-2</v>
      </c>
      <c r="BA13" s="19">
        <v>0.143390033928151</v>
      </c>
    </row>
    <row r="14" spans="2:53" x14ac:dyDescent="0.35">
      <c r="B14" s="16"/>
    </row>
    <row r="15" spans="2:53" x14ac:dyDescent="0.35">
      <c r="B15" t="s">
        <v>87</v>
      </c>
    </row>
    <row r="16" spans="2:53" x14ac:dyDescent="0.35">
      <c r="B16" t="s">
        <v>88</v>
      </c>
    </row>
    <row r="18" spans="2:2" x14ac:dyDescent="0.35">
      <c r="B18" s="8" t="str">
        <f>HYPERLINK("#'Contents'!A1", "Return to Contents")</f>
        <v>Return to Contents</v>
      </c>
    </row>
  </sheetData>
  <mergeCells count="10">
    <mergeCell ref="AN5:AP5"/>
    <mergeCell ref="AR5:AT5"/>
    <mergeCell ref="AV5:AX5"/>
    <mergeCell ref="AZ5:BA5"/>
    <mergeCell ref="D2:AT2"/>
    <mergeCell ref="D5:E5"/>
    <mergeCell ref="G5:L5"/>
    <mergeCell ref="N5:O5"/>
    <mergeCell ref="Q5:AE5"/>
    <mergeCell ref="AG5:AL5"/>
  </mergeCells>
  <pageMargins left="0.7" right="0.7" top="0.75" bottom="0.75" header="0.3" footer="0.3"/>
  <pageSetup paperSize="9" orientation="portrait" horizontalDpi="300" verticalDpi="300"/>
  <drawing r:id="rId1"/>
</worksheet>
</file>

<file path=xl/worksheets/sheet10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6600-000000000000}">
  <dimension ref="B2:BA18"/>
  <sheetViews>
    <sheetView showGridLines="0" workbookViewId="0">
      <pane xSplit="2" topLeftCell="Q1" activePane="topRight" state="frozen"/>
      <selection activeCell="B19" sqref="B19"/>
      <selection pane="topRight" activeCell="V9" sqref="V9"/>
    </sheetView>
  </sheetViews>
  <sheetFormatPr defaultColWidth="11.54296875" defaultRowHeight="14.5" x14ac:dyDescent="0.35"/>
  <cols>
    <col min="2" max="2" width="25.6328125" customWidth="1"/>
    <col min="3" max="5" width="10.6328125" customWidth="1"/>
    <col min="6" max="6" width="2.1796875" customWidth="1"/>
    <col min="7" max="12" width="10.6328125" customWidth="1"/>
    <col min="13" max="13" width="2.1796875" customWidth="1"/>
    <col min="14" max="15" width="10.6328125" customWidth="1"/>
    <col min="16" max="16" width="2.1796875" customWidth="1"/>
    <col min="17" max="31" width="10.6328125" customWidth="1"/>
    <col min="32" max="32" width="2.1796875" customWidth="1"/>
    <col min="33" max="38" width="10.6328125" customWidth="1"/>
    <col min="39" max="39" width="2.1796875" customWidth="1"/>
    <col min="40" max="42" width="10.6328125" customWidth="1"/>
    <col min="43" max="43" width="2.1796875" customWidth="1"/>
    <col min="44" max="46" width="10.6328125" customWidth="1"/>
    <col min="47" max="47" width="2.1796875" customWidth="1"/>
    <col min="48" max="50" width="10.6328125" customWidth="1"/>
    <col min="51" max="51" width="2.1796875" customWidth="1"/>
    <col min="52" max="53" width="10.6328125" customWidth="1"/>
    <col min="54" max="54" width="2.1796875" customWidth="1"/>
  </cols>
  <sheetData>
    <row r="2" spans="2:53" ht="40" customHeight="1" x14ac:dyDescent="0.35">
      <c r="D2" s="28" t="s">
        <v>415</v>
      </c>
      <c r="E2" s="24"/>
      <c r="F2" s="24"/>
      <c r="G2" s="24"/>
      <c r="H2" s="24"/>
      <c r="I2" s="24"/>
      <c r="J2" s="24"/>
      <c r="K2" s="24"/>
      <c r="L2" s="24"/>
      <c r="M2" s="24"/>
      <c r="N2" s="24"/>
      <c r="O2" s="24"/>
      <c r="P2" s="24"/>
      <c r="Q2" s="24"/>
      <c r="R2" s="24"/>
      <c r="S2" s="24"/>
      <c r="T2" s="24"/>
      <c r="U2" s="24"/>
      <c r="V2" s="24"/>
      <c r="W2" s="24"/>
      <c r="X2" s="24"/>
      <c r="Y2" s="24"/>
      <c r="Z2" s="24"/>
      <c r="AA2" s="24"/>
      <c r="AB2" s="24"/>
      <c r="AC2" s="24"/>
      <c r="AD2" s="24"/>
      <c r="AE2" s="24"/>
      <c r="AF2" s="24"/>
      <c r="AG2" s="24"/>
      <c r="AH2" s="24"/>
      <c r="AI2" s="24"/>
      <c r="AJ2" s="24"/>
      <c r="AK2" s="24"/>
      <c r="AL2" s="24"/>
      <c r="AM2" s="24"/>
      <c r="AN2" s="24"/>
      <c r="AO2" s="24"/>
      <c r="AP2" s="24"/>
      <c r="AQ2" s="24"/>
      <c r="AR2" s="24"/>
      <c r="AS2" s="24"/>
      <c r="AT2" s="24"/>
    </row>
    <row r="5" spans="2:53" ht="30" customHeight="1" x14ac:dyDescent="0.35">
      <c r="B5" s="15"/>
      <c r="C5" s="15"/>
      <c r="D5" s="27" t="s">
        <v>56</v>
      </c>
      <c r="E5" s="27"/>
      <c r="F5" s="15"/>
      <c r="G5" s="27" t="s">
        <v>57</v>
      </c>
      <c r="H5" s="27"/>
      <c r="I5" s="27"/>
      <c r="J5" s="27"/>
      <c r="K5" s="27"/>
      <c r="L5" s="27"/>
      <c r="M5" s="15"/>
      <c r="N5" s="27" t="s">
        <v>58</v>
      </c>
      <c r="O5" s="27"/>
      <c r="P5" s="15"/>
      <c r="Q5" s="27" t="s">
        <v>59</v>
      </c>
      <c r="R5" s="27"/>
      <c r="S5" s="27"/>
      <c r="T5" s="27"/>
      <c r="U5" s="27"/>
      <c r="V5" s="27"/>
      <c r="W5" s="27"/>
      <c r="X5" s="27"/>
      <c r="Y5" s="27"/>
      <c r="Z5" s="27"/>
      <c r="AA5" s="27"/>
      <c r="AB5" s="27"/>
      <c r="AC5" s="27"/>
      <c r="AD5" s="27"/>
      <c r="AE5" s="27"/>
      <c r="AF5" s="15"/>
      <c r="AG5" s="27" t="s">
        <v>60</v>
      </c>
      <c r="AH5" s="27"/>
      <c r="AI5" s="27"/>
      <c r="AJ5" s="27"/>
      <c r="AK5" s="27"/>
      <c r="AL5" s="27"/>
      <c r="AM5" s="15"/>
      <c r="AN5" s="27" t="s">
        <v>61</v>
      </c>
      <c r="AO5" s="27"/>
      <c r="AP5" s="27"/>
      <c r="AQ5" s="15"/>
      <c r="AR5" s="27" t="s">
        <v>62</v>
      </c>
      <c r="AS5" s="27"/>
      <c r="AT5" s="27"/>
      <c r="AU5" s="15"/>
      <c r="AV5" s="27" t="s">
        <v>63</v>
      </c>
      <c r="AW5" s="27"/>
      <c r="AX5" s="27"/>
      <c r="AY5" s="15"/>
      <c r="AZ5" s="27" t="s">
        <v>64</v>
      </c>
      <c r="BA5" s="27"/>
    </row>
    <row r="6" spans="2:53" ht="33" customHeight="1" x14ac:dyDescent="0.35">
      <c r="B6" t="s">
        <v>13</v>
      </c>
      <c r="C6" s="9" t="s">
        <v>14</v>
      </c>
      <c r="D6" s="12" t="s">
        <v>15</v>
      </c>
      <c r="E6" s="12" t="s">
        <v>16</v>
      </c>
      <c r="G6" s="12" t="s">
        <v>19</v>
      </c>
      <c r="H6" s="12" t="s">
        <v>20</v>
      </c>
      <c r="I6" s="12" t="s">
        <v>21</v>
      </c>
      <c r="J6" s="12" t="s">
        <v>22</v>
      </c>
      <c r="K6" s="12" t="s">
        <v>23</v>
      </c>
      <c r="L6" s="12" t="s">
        <v>24</v>
      </c>
      <c r="N6" s="12" t="s">
        <v>25</v>
      </c>
      <c r="O6" s="12" t="s">
        <v>26</v>
      </c>
      <c r="Q6" s="12" t="s">
        <v>27</v>
      </c>
      <c r="R6" s="12" t="s">
        <v>28</v>
      </c>
      <c r="S6" s="12" t="s">
        <v>29</v>
      </c>
      <c r="T6" s="12" t="s">
        <v>30</v>
      </c>
      <c r="U6" s="12" t="s">
        <v>31</v>
      </c>
      <c r="V6" s="12" t="s">
        <v>32</v>
      </c>
      <c r="W6" s="12" t="s">
        <v>33</v>
      </c>
      <c r="X6" s="12" t="s">
        <v>34</v>
      </c>
      <c r="Y6" s="12" t="s">
        <v>35</v>
      </c>
      <c r="Z6" s="12" t="s">
        <v>36</v>
      </c>
      <c r="AA6" s="12" t="s">
        <v>37</v>
      </c>
      <c r="AB6" s="12" t="s">
        <v>38</v>
      </c>
      <c r="AC6" s="12" t="s">
        <v>39</v>
      </c>
      <c r="AD6" s="12" t="s">
        <v>40</v>
      </c>
      <c r="AE6" s="12" t="s">
        <v>41</v>
      </c>
      <c r="AG6" s="12" t="s">
        <v>42</v>
      </c>
      <c r="AH6" s="12" t="s">
        <v>43</v>
      </c>
      <c r="AI6" s="12" t="s">
        <v>44</v>
      </c>
      <c r="AJ6" s="12" t="s">
        <v>45</v>
      </c>
      <c r="AK6" s="12" t="s">
        <v>46</v>
      </c>
      <c r="AL6" s="12" t="s">
        <v>47</v>
      </c>
      <c r="AN6" s="12" t="s">
        <v>48</v>
      </c>
      <c r="AO6" s="12" t="s">
        <v>49</v>
      </c>
      <c r="AP6" s="12" t="s">
        <v>50</v>
      </c>
      <c r="AR6" s="12" t="s">
        <v>51</v>
      </c>
      <c r="AS6" s="12" t="s">
        <v>52</v>
      </c>
      <c r="AT6" s="12" t="s">
        <v>53</v>
      </c>
      <c r="AV6" s="12" t="s">
        <v>51</v>
      </c>
      <c r="AW6" s="12" t="s">
        <v>52</v>
      </c>
      <c r="AX6" s="12" t="s">
        <v>53</v>
      </c>
      <c r="AZ6" s="12" t="s">
        <v>54</v>
      </c>
      <c r="BA6" s="12" t="s">
        <v>55</v>
      </c>
    </row>
    <row r="7" spans="2:53" ht="30" customHeight="1" x14ac:dyDescent="0.35">
      <c r="B7" s="10" t="s">
        <v>17</v>
      </c>
      <c r="C7" s="10">
        <v>2053</v>
      </c>
      <c r="D7" s="10">
        <v>938</v>
      </c>
      <c r="E7" s="10">
        <v>1112</v>
      </c>
      <c r="F7" s="10"/>
      <c r="G7" s="10">
        <v>192</v>
      </c>
      <c r="H7" s="10">
        <v>236</v>
      </c>
      <c r="I7" s="10">
        <v>325</v>
      </c>
      <c r="J7" s="10">
        <v>380</v>
      </c>
      <c r="K7" s="10">
        <v>348</v>
      </c>
      <c r="L7" s="10">
        <v>572</v>
      </c>
      <c r="M7" s="10"/>
      <c r="N7" s="10">
        <v>1161</v>
      </c>
      <c r="O7" s="10">
        <v>892</v>
      </c>
      <c r="P7" s="10"/>
      <c r="Q7" s="10">
        <v>175</v>
      </c>
      <c r="R7" s="10">
        <v>152</v>
      </c>
      <c r="S7" s="10">
        <v>180</v>
      </c>
      <c r="T7" s="10">
        <v>273</v>
      </c>
      <c r="U7" s="10">
        <v>217</v>
      </c>
      <c r="V7" s="10">
        <v>227</v>
      </c>
      <c r="W7" s="10">
        <v>175</v>
      </c>
      <c r="X7" s="10">
        <v>143</v>
      </c>
      <c r="Y7" s="10">
        <v>108</v>
      </c>
      <c r="Z7" s="10">
        <v>153</v>
      </c>
      <c r="AA7" s="10">
        <v>79</v>
      </c>
      <c r="AB7" s="10">
        <v>54</v>
      </c>
      <c r="AC7" s="10">
        <v>25</v>
      </c>
      <c r="AD7" s="10">
        <v>17</v>
      </c>
      <c r="AE7" s="10">
        <v>34</v>
      </c>
      <c r="AF7" s="10"/>
      <c r="AG7" s="10">
        <v>204</v>
      </c>
      <c r="AH7" s="10">
        <v>344</v>
      </c>
      <c r="AI7" s="10">
        <v>158</v>
      </c>
      <c r="AJ7" s="10">
        <v>186</v>
      </c>
      <c r="AK7" s="10">
        <v>197</v>
      </c>
      <c r="AL7" s="10">
        <v>511</v>
      </c>
      <c r="AM7" s="10"/>
      <c r="AN7" s="10">
        <v>571</v>
      </c>
      <c r="AO7" s="10">
        <v>447</v>
      </c>
      <c r="AP7" s="10">
        <v>778</v>
      </c>
      <c r="AQ7" s="10"/>
      <c r="AR7" s="10">
        <v>150</v>
      </c>
      <c r="AS7" s="10">
        <v>698</v>
      </c>
      <c r="AT7" s="10">
        <v>1093</v>
      </c>
      <c r="AU7" s="10"/>
      <c r="AV7" s="10">
        <v>166</v>
      </c>
      <c r="AW7" s="10">
        <v>999</v>
      </c>
      <c r="AX7" s="10">
        <v>770</v>
      </c>
      <c r="AY7" s="10"/>
      <c r="AZ7" s="10">
        <v>1177</v>
      </c>
      <c r="BA7" s="10">
        <v>876</v>
      </c>
    </row>
    <row r="8" spans="2:53" ht="30" customHeight="1" x14ac:dyDescent="0.35">
      <c r="B8" s="11" t="s">
        <v>18</v>
      </c>
      <c r="C8" s="11">
        <v>2053</v>
      </c>
      <c r="D8" s="11">
        <v>974</v>
      </c>
      <c r="E8" s="11">
        <v>1075</v>
      </c>
      <c r="F8" s="11"/>
      <c r="G8" s="11">
        <v>212</v>
      </c>
      <c r="H8" s="11">
        <v>302</v>
      </c>
      <c r="I8" s="11">
        <v>326</v>
      </c>
      <c r="J8" s="11">
        <v>348</v>
      </c>
      <c r="K8" s="11">
        <v>329</v>
      </c>
      <c r="L8" s="11">
        <v>535</v>
      </c>
      <c r="M8" s="11"/>
      <c r="N8" s="11">
        <v>815</v>
      </c>
      <c r="O8" s="11">
        <v>1238</v>
      </c>
      <c r="P8" s="11"/>
      <c r="Q8" s="11">
        <v>198</v>
      </c>
      <c r="R8" s="11">
        <v>168</v>
      </c>
      <c r="S8" s="11">
        <v>195</v>
      </c>
      <c r="T8" s="11">
        <v>305</v>
      </c>
      <c r="U8" s="11">
        <v>213</v>
      </c>
      <c r="V8" s="11">
        <v>216</v>
      </c>
      <c r="W8" s="11">
        <v>164</v>
      </c>
      <c r="X8" s="11">
        <v>141</v>
      </c>
      <c r="Y8" s="11">
        <v>99</v>
      </c>
      <c r="Z8" s="11">
        <v>138</v>
      </c>
      <c r="AA8" s="11">
        <v>69</v>
      </c>
      <c r="AB8" s="11">
        <v>45</v>
      </c>
      <c r="AC8" s="11">
        <v>22</v>
      </c>
      <c r="AD8" s="11">
        <v>15</v>
      </c>
      <c r="AE8" s="11">
        <v>27</v>
      </c>
      <c r="AF8" s="11"/>
      <c r="AG8" s="11">
        <v>192</v>
      </c>
      <c r="AH8" s="11">
        <v>330</v>
      </c>
      <c r="AI8" s="11">
        <v>179</v>
      </c>
      <c r="AJ8" s="11">
        <v>173</v>
      </c>
      <c r="AK8" s="11">
        <v>196</v>
      </c>
      <c r="AL8" s="11">
        <v>533</v>
      </c>
      <c r="AM8" s="11"/>
      <c r="AN8" s="11">
        <v>569</v>
      </c>
      <c r="AO8" s="11">
        <v>467</v>
      </c>
      <c r="AP8" s="11">
        <v>751</v>
      </c>
      <c r="AQ8" s="11"/>
      <c r="AR8" s="11">
        <v>162</v>
      </c>
      <c r="AS8" s="11">
        <v>689</v>
      </c>
      <c r="AT8" s="11">
        <v>1078</v>
      </c>
      <c r="AU8" s="11"/>
      <c r="AV8" s="11">
        <v>182</v>
      </c>
      <c r="AW8" s="11">
        <v>976</v>
      </c>
      <c r="AX8" s="11">
        <v>765</v>
      </c>
      <c r="AY8" s="11"/>
      <c r="AZ8" s="11">
        <v>1171</v>
      </c>
      <c r="BA8" s="11">
        <v>882</v>
      </c>
    </row>
    <row r="9" spans="2:53" x14ac:dyDescent="0.35">
      <c r="B9" s="18" t="s">
        <v>322</v>
      </c>
      <c r="C9" s="17">
        <v>0.26696104750656902</v>
      </c>
      <c r="D9" s="17">
        <v>0.29031019060112701</v>
      </c>
      <c r="E9" s="17">
        <v>0.24374871035284801</v>
      </c>
      <c r="F9" s="17"/>
      <c r="G9" s="17">
        <v>0.116308334629111</v>
      </c>
      <c r="H9" s="17">
        <v>0.20143445048730099</v>
      </c>
      <c r="I9" s="17">
        <v>0.284913184196109</v>
      </c>
      <c r="J9" s="17">
        <v>0.244945505320844</v>
      </c>
      <c r="K9" s="17">
        <v>0.312391887091584</v>
      </c>
      <c r="L9" s="17">
        <v>0.33910442622060699</v>
      </c>
      <c r="M9" s="17"/>
      <c r="N9" s="17">
        <v>0.256307289029442</v>
      </c>
      <c r="O9" s="17">
        <v>0.27397462849960802</v>
      </c>
      <c r="P9" s="17"/>
      <c r="Q9" s="17">
        <v>0.18148770268519901</v>
      </c>
      <c r="R9" s="17">
        <v>0.28848090530728798</v>
      </c>
      <c r="S9" s="17">
        <v>0.29750187849380999</v>
      </c>
      <c r="T9" s="17">
        <v>0.25785745510800501</v>
      </c>
      <c r="U9" s="17">
        <v>0.32691368094163697</v>
      </c>
      <c r="V9" s="17">
        <v>0.263203457538351</v>
      </c>
      <c r="W9" s="17">
        <v>0.25302377844156099</v>
      </c>
      <c r="X9" s="17">
        <v>0.32631130002118203</v>
      </c>
      <c r="Y9" s="17">
        <v>0.193178762846758</v>
      </c>
      <c r="Z9" s="17">
        <v>0.25246643006371999</v>
      </c>
      <c r="AA9" s="17">
        <v>0.28254487046399901</v>
      </c>
      <c r="AB9" s="17">
        <v>0.266604703882171</v>
      </c>
      <c r="AC9" s="17">
        <v>0.46403574645877499</v>
      </c>
      <c r="AD9" s="17">
        <v>0.26172282278487002</v>
      </c>
      <c r="AE9" s="17">
        <v>0.216877426791724</v>
      </c>
      <c r="AF9" s="17"/>
      <c r="AG9" s="17">
        <v>0.30769158353537901</v>
      </c>
      <c r="AH9" s="17">
        <v>0.263535916296957</v>
      </c>
      <c r="AI9" s="17">
        <v>0.26586408772654402</v>
      </c>
      <c r="AJ9" s="17">
        <v>0.34425362103226997</v>
      </c>
      <c r="AK9" s="17">
        <v>0.20291429873746</v>
      </c>
      <c r="AL9" s="17">
        <v>0.21429910875109401</v>
      </c>
      <c r="AM9" s="17"/>
      <c r="AN9" s="17">
        <v>0.34085341001092201</v>
      </c>
      <c r="AO9" s="17">
        <v>0.244605183427717</v>
      </c>
      <c r="AP9" s="17">
        <v>0.24311851773038701</v>
      </c>
      <c r="AQ9" s="17"/>
      <c r="AR9" s="17">
        <v>0.31512804850308102</v>
      </c>
      <c r="AS9" s="17">
        <v>0.23811109316391599</v>
      </c>
      <c r="AT9" s="17">
        <v>0.29398288728294403</v>
      </c>
      <c r="AU9" s="17"/>
      <c r="AV9" s="17">
        <v>0.34655397420649497</v>
      </c>
      <c r="AW9" s="17">
        <v>0.276516045386558</v>
      </c>
      <c r="AX9" s="17">
        <v>0.26223633445774502</v>
      </c>
      <c r="AY9" s="17"/>
      <c r="AZ9" s="17">
        <v>0.27744346146030602</v>
      </c>
      <c r="BA9" s="17">
        <v>0.25305223106270502</v>
      </c>
    </row>
    <row r="10" spans="2:53" x14ac:dyDescent="0.35">
      <c r="B10" s="18" t="s">
        <v>323</v>
      </c>
      <c r="C10" s="17">
        <v>0.27833862040072299</v>
      </c>
      <c r="D10" s="17">
        <v>0.29442382561842201</v>
      </c>
      <c r="E10" s="17">
        <v>0.26419893052556398</v>
      </c>
      <c r="F10" s="17"/>
      <c r="G10" s="17">
        <v>0.21683704910795901</v>
      </c>
      <c r="H10" s="17">
        <v>0.31856108206101602</v>
      </c>
      <c r="I10" s="17">
        <v>0.27998750152556501</v>
      </c>
      <c r="J10" s="17">
        <v>0.24390810044599801</v>
      </c>
      <c r="K10" s="17">
        <v>0.26541151641626498</v>
      </c>
      <c r="L10" s="17">
        <v>0.309367407445725</v>
      </c>
      <c r="M10" s="17"/>
      <c r="N10" s="17">
        <v>0.30153378362278299</v>
      </c>
      <c r="O10" s="17">
        <v>0.26306878335176698</v>
      </c>
      <c r="P10" s="17"/>
      <c r="Q10" s="17">
        <v>0.24009899728607201</v>
      </c>
      <c r="R10" s="17">
        <v>0.22613025860865099</v>
      </c>
      <c r="S10" s="17">
        <v>0.29302091889951998</v>
      </c>
      <c r="T10" s="17">
        <v>0.28741517631632901</v>
      </c>
      <c r="U10" s="17">
        <v>0.245211902140483</v>
      </c>
      <c r="V10" s="17">
        <v>0.318027405956117</v>
      </c>
      <c r="W10" s="17">
        <v>0.29787893188721698</v>
      </c>
      <c r="X10" s="17">
        <v>0.32490312548098599</v>
      </c>
      <c r="Y10" s="17">
        <v>0.36621873825975798</v>
      </c>
      <c r="Z10" s="17">
        <v>0.29856769714821602</v>
      </c>
      <c r="AA10" s="17">
        <v>0.298493169940928</v>
      </c>
      <c r="AB10" s="17">
        <v>0.19110218184878</v>
      </c>
      <c r="AC10" s="17">
        <v>0.13603726312606701</v>
      </c>
      <c r="AD10" s="17">
        <v>0.20342669437442101</v>
      </c>
      <c r="AE10" s="17">
        <v>0.21493746064309299</v>
      </c>
      <c r="AF10" s="17"/>
      <c r="AG10" s="17">
        <v>0.36053036525766302</v>
      </c>
      <c r="AH10" s="17">
        <v>0.24790671125587499</v>
      </c>
      <c r="AI10" s="17">
        <v>0.41815827203815797</v>
      </c>
      <c r="AJ10" s="17">
        <v>0.26104257745569498</v>
      </c>
      <c r="AK10" s="17">
        <v>0.303632681876568</v>
      </c>
      <c r="AL10" s="17">
        <v>0.233662364172042</v>
      </c>
      <c r="AM10" s="17"/>
      <c r="AN10" s="17">
        <v>0.31440942108630199</v>
      </c>
      <c r="AO10" s="17">
        <v>0.28986708879393902</v>
      </c>
      <c r="AP10" s="17">
        <v>0.2782209508945</v>
      </c>
      <c r="AQ10" s="17"/>
      <c r="AR10" s="17">
        <v>0.29738470131293099</v>
      </c>
      <c r="AS10" s="17">
        <v>0.35344792992040702</v>
      </c>
      <c r="AT10" s="17">
        <v>0.243844361399188</v>
      </c>
      <c r="AU10" s="17"/>
      <c r="AV10" s="17">
        <v>0.32081833914471197</v>
      </c>
      <c r="AW10" s="17">
        <v>0.311704533804402</v>
      </c>
      <c r="AX10" s="17">
        <v>0.24729361151983001</v>
      </c>
      <c r="AY10" s="17"/>
      <c r="AZ10" s="17">
        <v>0.31161917426966501</v>
      </c>
      <c r="BA10" s="17">
        <v>0.23417960159492199</v>
      </c>
    </row>
    <row r="11" spans="2:53" x14ac:dyDescent="0.35">
      <c r="B11" s="18" t="s">
        <v>325</v>
      </c>
      <c r="C11" s="17">
        <v>0.163616195062708</v>
      </c>
      <c r="D11" s="17">
        <v>0.16335782743489199</v>
      </c>
      <c r="E11" s="17">
        <v>0.16443534676373001</v>
      </c>
      <c r="F11" s="17"/>
      <c r="G11" s="17">
        <v>0.24954159648729801</v>
      </c>
      <c r="H11" s="17">
        <v>0.172004714059701</v>
      </c>
      <c r="I11" s="17">
        <v>0.158331652820702</v>
      </c>
      <c r="J11" s="17">
        <v>0.18162142820054</v>
      </c>
      <c r="K11" s="17">
        <v>0.11699589309033299</v>
      </c>
      <c r="L11" s="17">
        <v>0.145022229258502</v>
      </c>
      <c r="M11" s="17"/>
      <c r="N11" s="17">
        <v>0.15147522406127001</v>
      </c>
      <c r="O11" s="17">
        <v>0.17160883762500501</v>
      </c>
      <c r="P11" s="17"/>
      <c r="Q11" s="17">
        <v>0.15560157515078901</v>
      </c>
      <c r="R11" s="17">
        <v>0.169342972049005</v>
      </c>
      <c r="S11" s="17">
        <v>0.126744973439715</v>
      </c>
      <c r="T11" s="17">
        <v>0.190068538412861</v>
      </c>
      <c r="U11" s="17">
        <v>0.146702732068835</v>
      </c>
      <c r="V11" s="17">
        <v>0.14646633229832701</v>
      </c>
      <c r="W11" s="17">
        <v>0.176901924554871</v>
      </c>
      <c r="X11" s="17">
        <v>0.14612976592549101</v>
      </c>
      <c r="Y11" s="17">
        <v>8.9020031014051496E-2</v>
      </c>
      <c r="Z11" s="17">
        <v>0.15898443993917599</v>
      </c>
      <c r="AA11" s="17">
        <v>0.179320838607786</v>
      </c>
      <c r="AB11" s="17">
        <v>0.33184919141433</v>
      </c>
      <c r="AC11" s="17">
        <v>0.27861278168986497</v>
      </c>
      <c r="AD11" s="17">
        <v>0.21507694069373001</v>
      </c>
      <c r="AE11" s="17">
        <v>0.29163891505238698</v>
      </c>
      <c r="AF11" s="17"/>
      <c r="AG11" s="17">
        <v>0.144791496633637</v>
      </c>
      <c r="AH11" s="17">
        <v>0.16164441563092899</v>
      </c>
      <c r="AI11" s="17">
        <v>0.13436824053738999</v>
      </c>
      <c r="AJ11" s="17">
        <v>0.15778526425511599</v>
      </c>
      <c r="AK11" s="17">
        <v>0.234215819382951</v>
      </c>
      <c r="AL11" s="17">
        <v>0.173847410319556</v>
      </c>
      <c r="AM11" s="17"/>
      <c r="AN11" s="17">
        <v>0.11969549435787399</v>
      </c>
      <c r="AO11" s="17">
        <v>0.19377817999769401</v>
      </c>
      <c r="AP11" s="17">
        <v>0.18984752580691999</v>
      </c>
      <c r="AQ11" s="17"/>
      <c r="AR11" s="17">
        <v>0.16805712466462999</v>
      </c>
      <c r="AS11" s="17">
        <v>0.194022141144951</v>
      </c>
      <c r="AT11" s="17">
        <v>0.14471400764081099</v>
      </c>
      <c r="AU11" s="17"/>
      <c r="AV11" s="17">
        <v>0.11339500809367301</v>
      </c>
      <c r="AW11" s="17">
        <v>0.174941426341127</v>
      </c>
      <c r="AX11" s="17">
        <v>0.15842715576574501</v>
      </c>
      <c r="AY11" s="17"/>
      <c r="AZ11" s="17">
        <v>0.17526857494536499</v>
      </c>
      <c r="BA11" s="17">
        <v>0.14815498415868</v>
      </c>
    </row>
    <row r="12" spans="2:53" x14ac:dyDescent="0.35">
      <c r="B12" s="18" t="s">
        <v>326</v>
      </c>
      <c r="C12" s="17">
        <v>0.18469975157565</v>
      </c>
      <c r="D12" s="17">
        <v>0.18826576714260701</v>
      </c>
      <c r="E12" s="17">
        <v>0.18212954797848999</v>
      </c>
      <c r="F12" s="17"/>
      <c r="G12" s="17">
        <v>0.24532538217341901</v>
      </c>
      <c r="H12" s="17">
        <v>0.21969432295250299</v>
      </c>
      <c r="I12" s="17">
        <v>0.164807422173958</v>
      </c>
      <c r="J12" s="17">
        <v>0.20426317418697901</v>
      </c>
      <c r="K12" s="17">
        <v>0.196850760045608</v>
      </c>
      <c r="L12" s="17">
        <v>0.13280069119645299</v>
      </c>
      <c r="M12" s="17"/>
      <c r="N12" s="17">
        <v>0.20123234551136801</v>
      </c>
      <c r="O12" s="17">
        <v>0.17381601633403401</v>
      </c>
      <c r="P12" s="17"/>
      <c r="Q12" s="17">
        <v>0.21168943619357</v>
      </c>
      <c r="R12" s="17">
        <v>0.162253993517955</v>
      </c>
      <c r="S12" s="17">
        <v>0.116728118814499</v>
      </c>
      <c r="T12" s="17">
        <v>0.16386787264807001</v>
      </c>
      <c r="U12" s="17">
        <v>0.200082015924575</v>
      </c>
      <c r="V12" s="17">
        <v>0.180101792627823</v>
      </c>
      <c r="W12" s="17">
        <v>0.19783415142093599</v>
      </c>
      <c r="X12" s="17">
        <v>0.14720808823536399</v>
      </c>
      <c r="Y12" s="17">
        <v>0.26582038088584098</v>
      </c>
      <c r="Z12" s="17">
        <v>0.25923025083829698</v>
      </c>
      <c r="AA12" s="17">
        <v>0.20532939401103001</v>
      </c>
      <c r="AB12" s="17">
        <v>0.19878311246879199</v>
      </c>
      <c r="AC12" s="17">
        <v>0.121314208725293</v>
      </c>
      <c r="AD12" s="17">
        <v>0.21581579102533199</v>
      </c>
      <c r="AE12" s="17">
        <v>0.23437538289677601</v>
      </c>
      <c r="AF12" s="17"/>
      <c r="AG12" s="17">
        <v>0.145459631885381</v>
      </c>
      <c r="AH12" s="17">
        <v>0.23923340732784101</v>
      </c>
      <c r="AI12" s="17">
        <v>0.15374556848892701</v>
      </c>
      <c r="AJ12" s="17">
        <v>0.128380898346658</v>
      </c>
      <c r="AK12" s="17">
        <v>0.21076603322262499</v>
      </c>
      <c r="AL12" s="17">
        <v>0.214857974474116</v>
      </c>
      <c r="AM12" s="17"/>
      <c r="AN12" s="17">
        <v>0.14823084120124799</v>
      </c>
      <c r="AO12" s="17">
        <v>0.16387001940392401</v>
      </c>
      <c r="AP12" s="17">
        <v>0.225989458147689</v>
      </c>
      <c r="AQ12" s="17"/>
      <c r="AR12" s="17">
        <v>0.17890202502277999</v>
      </c>
      <c r="AS12" s="17">
        <v>0.129051905798408</v>
      </c>
      <c r="AT12" s="17">
        <v>0.22841508355811599</v>
      </c>
      <c r="AU12" s="17"/>
      <c r="AV12" s="17">
        <v>0.178770682362242</v>
      </c>
      <c r="AW12" s="17">
        <v>0.16614756000654299</v>
      </c>
      <c r="AX12" s="17">
        <v>0.22109858248828701</v>
      </c>
      <c r="AY12" s="17"/>
      <c r="AZ12" s="17">
        <v>0.16842781008147201</v>
      </c>
      <c r="BA12" s="17">
        <v>0.20629052717626001</v>
      </c>
    </row>
    <row r="13" spans="2:53" x14ac:dyDescent="0.35">
      <c r="B13" s="18" t="s">
        <v>130</v>
      </c>
      <c r="C13" s="19">
        <v>0.106384385454349</v>
      </c>
      <c r="D13" s="19">
        <v>6.3642389202952093E-2</v>
      </c>
      <c r="E13" s="19">
        <v>0.14548746437936899</v>
      </c>
      <c r="F13" s="19"/>
      <c r="G13" s="19">
        <v>0.171987637602214</v>
      </c>
      <c r="H13" s="19">
        <v>8.8305430439478305E-2</v>
      </c>
      <c r="I13" s="19">
        <v>0.111960239283666</v>
      </c>
      <c r="J13" s="19">
        <v>0.12526179184563899</v>
      </c>
      <c r="K13" s="19">
        <v>0.10834994335621</v>
      </c>
      <c r="L13" s="19">
        <v>7.3705245878712702E-2</v>
      </c>
      <c r="M13" s="19"/>
      <c r="N13" s="19">
        <v>8.9451357775137103E-2</v>
      </c>
      <c r="O13" s="19">
        <v>0.117531734189585</v>
      </c>
      <c r="P13" s="19"/>
      <c r="Q13" s="19">
        <v>0.21112228868437</v>
      </c>
      <c r="R13" s="19">
        <v>0.153791870517101</v>
      </c>
      <c r="S13" s="19">
        <v>0.16600411035245499</v>
      </c>
      <c r="T13" s="19">
        <v>0.10079095751473401</v>
      </c>
      <c r="U13" s="19">
        <v>8.1089668924470101E-2</v>
      </c>
      <c r="V13" s="19">
        <v>9.2201011579383305E-2</v>
      </c>
      <c r="W13" s="19">
        <v>7.4361213695415401E-2</v>
      </c>
      <c r="X13" s="19">
        <v>5.5447720336976099E-2</v>
      </c>
      <c r="Y13" s="19">
        <v>8.5762086993590697E-2</v>
      </c>
      <c r="Z13" s="19">
        <v>3.0751182010590999E-2</v>
      </c>
      <c r="AA13" s="19">
        <v>3.4311726976257E-2</v>
      </c>
      <c r="AB13" s="19">
        <v>1.16608103859268E-2</v>
      </c>
      <c r="AC13" s="19">
        <v>0</v>
      </c>
      <c r="AD13" s="19">
        <v>0.103957751121647</v>
      </c>
      <c r="AE13" s="19">
        <v>4.2170814616019903E-2</v>
      </c>
      <c r="AF13" s="19"/>
      <c r="AG13" s="19">
        <v>4.1526922687939498E-2</v>
      </c>
      <c r="AH13" s="19">
        <v>8.7679549488399094E-2</v>
      </c>
      <c r="AI13" s="19">
        <v>2.7863831208979801E-2</v>
      </c>
      <c r="AJ13" s="19">
        <v>0.108537638910262</v>
      </c>
      <c r="AK13" s="19">
        <v>4.8471166780395897E-2</v>
      </c>
      <c r="AL13" s="19">
        <v>0.16333314228319201</v>
      </c>
      <c r="AM13" s="19"/>
      <c r="AN13" s="19">
        <v>7.6810833343654406E-2</v>
      </c>
      <c r="AO13" s="19">
        <v>0.107879528376726</v>
      </c>
      <c r="AP13" s="19">
        <v>6.2823547420503806E-2</v>
      </c>
      <c r="AQ13" s="19"/>
      <c r="AR13" s="19">
        <v>4.0528100496578297E-2</v>
      </c>
      <c r="AS13" s="19">
        <v>8.5366929972318997E-2</v>
      </c>
      <c r="AT13" s="19">
        <v>8.9043660118941201E-2</v>
      </c>
      <c r="AU13" s="19"/>
      <c r="AV13" s="19">
        <v>4.04619961928782E-2</v>
      </c>
      <c r="AW13" s="19">
        <v>7.0690434461368995E-2</v>
      </c>
      <c r="AX13" s="19">
        <v>0.110944315768392</v>
      </c>
      <c r="AY13" s="19"/>
      <c r="AZ13" s="19">
        <v>6.7240979243193097E-2</v>
      </c>
      <c r="BA13" s="19">
        <v>0.158322656007433</v>
      </c>
    </row>
    <row r="14" spans="2:53" x14ac:dyDescent="0.35">
      <c r="B14" s="16"/>
    </row>
    <row r="15" spans="2:53" x14ac:dyDescent="0.35">
      <c r="B15" t="s">
        <v>87</v>
      </c>
    </row>
    <row r="16" spans="2:53" x14ac:dyDescent="0.35">
      <c r="B16" t="s">
        <v>88</v>
      </c>
    </row>
    <row r="18" spans="2:2" x14ac:dyDescent="0.35">
      <c r="B18" s="8" t="str">
        <f>HYPERLINK("#'Contents'!A1", "Return to Contents")</f>
        <v>Return to Contents</v>
      </c>
    </row>
  </sheetData>
  <mergeCells count="10">
    <mergeCell ref="AN5:AP5"/>
    <mergeCell ref="AR5:AT5"/>
    <mergeCell ref="AV5:AX5"/>
    <mergeCell ref="AZ5:BA5"/>
    <mergeCell ref="D2:AT2"/>
    <mergeCell ref="D5:E5"/>
    <mergeCell ref="G5:L5"/>
    <mergeCell ref="N5:O5"/>
    <mergeCell ref="Q5:AE5"/>
    <mergeCell ref="AG5:AL5"/>
  </mergeCells>
  <pageMargins left="0.7" right="0.7" top="0.75" bottom="0.75" header="0.3" footer="0.3"/>
  <pageSetup paperSize="9" orientation="portrait" horizontalDpi="300" verticalDpi="300"/>
  <drawing r:id="rId1"/>
</worksheet>
</file>

<file path=xl/worksheets/sheet10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6700-000000000000}">
  <dimension ref="B2:BA18"/>
  <sheetViews>
    <sheetView showGridLines="0" workbookViewId="0">
      <pane xSplit="2" topLeftCell="AL1" activePane="topRight" state="frozen"/>
      <selection activeCell="B19" sqref="B19"/>
      <selection pane="topRight" activeCell="AA11" sqref="AA11"/>
    </sheetView>
  </sheetViews>
  <sheetFormatPr defaultColWidth="11.54296875" defaultRowHeight="14.5" x14ac:dyDescent="0.35"/>
  <cols>
    <col min="2" max="2" width="25.6328125" customWidth="1"/>
    <col min="3" max="5" width="10.6328125" customWidth="1"/>
    <col min="6" max="6" width="2.1796875" customWidth="1"/>
    <col min="7" max="12" width="10.6328125" customWidth="1"/>
    <col min="13" max="13" width="2.1796875" customWidth="1"/>
    <col min="14" max="15" width="10.6328125" customWidth="1"/>
    <col min="16" max="16" width="2.1796875" customWidth="1"/>
    <col min="17" max="31" width="10.6328125" customWidth="1"/>
    <col min="32" max="32" width="2.1796875" customWidth="1"/>
    <col min="33" max="38" width="10.6328125" customWidth="1"/>
    <col min="39" max="39" width="2.1796875" customWidth="1"/>
    <col min="40" max="42" width="10.6328125" customWidth="1"/>
    <col min="43" max="43" width="2.1796875" customWidth="1"/>
    <col min="44" max="46" width="10.6328125" customWidth="1"/>
    <col min="47" max="47" width="2.1796875" customWidth="1"/>
    <col min="48" max="50" width="10.6328125" customWidth="1"/>
    <col min="51" max="51" width="2.1796875" customWidth="1"/>
    <col min="52" max="53" width="10.6328125" customWidth="1"/>
    <col min="54" max="54" width="2.1796875" customWidth="1"/>
  </cols>
  <sheetData>
    <row r="2" spans="2:53" ht="40" customHeight="1" x14ac:dyDescent="0.35">
      <c r="D2" s="28" t="s">
        <v>416</v>
      </c>
      <c r="E2" s="24"/>
      <c r="F2" s="24"/>
      <c r="G2" s="24"/>
      <c r="H2" s="24"/>
      <c r="I2" s="24"/>
      <c r="J2" s="24"/>
      <c r="K2" s="24"/>
      <c r="L2" s="24"/>
      <c r="M2" s="24"/>
      <c r="N2" s="24"/>
      <c r="O2" s="24"/>
      <c r="P2" s="24"/>
      <c r="Q2" s="24"/>
      <c r="R2" s="24"/>
      <c r="S2" s="24"/>
      <c r="T2" s="24"/>
      <c r="U2" s="24"/>
      <c r="V2" s="24"/>
      <c r="W2" s="24"/>
      <c r="X2" s="24"/>
      <c r="Y2" s="24"/>
      <c r="Z2" s="24"/>
      <c r="AA2" s="24"/>
      <c r="AB2" s="24"/>
      <c r="AC2" s="24"/>
      <c r="AD2" s="24"/>
      <c r="AE2" s="24"/>
      <c r="AF2" s="24"/>
      <c r="AG2" s="24"/>
      <c r="AH2" s="24"/>
      <c r="AI2" s="24"/>
      <c r="AJ2" s="24"/>
      <c r="AK2" s="24"/>
      <c r="AL2" s="24"/>
      <c r="AM2" s="24"/>
      <c r="AN2" s="24"/>
      <c r="AO2" s="24"/>
      <c r="AP2" s="24"/>
      <c r="AQ2" s="24"/>
      <c r="AR2" s="24"/>
      <c r="AS2" s="24"/>
      <c r="AT2" s="24"/>
    </row>
    <row r="5" spans="2:53" ht="30" customHeight="1" x14ac:dyDescent="0.35">
      <c r="B5" s="15"/>
      <c r="C5" s="15"/>
      <c r="D5" s="27" t="s">
        <v>56</v>
      </c>
      <c r="E5" s="27"/>
      <c r="F5" s="15"/>
      <c r="G5" s="27" t="s">
        <v>57</v>
      </c>
      <c r="H5" s="27"/>
      <c r="I5" s="27"/>
      <c r="J5" s="27"/>
      <c r="K5" s="27"/>
      <c r="L5" s="27"/>
      <c r="M5" s="15"/>
      <c r="N5" s="27" t="s">
        <v>58</v>
      </c>
      <c r="O5" s="27"/>
      <c r="P5" s="15"/>
      <c r="Q5" s="27" t="s">
        <v>59</v>
      </c>
      <c r="R5" s="27"/>
      <c r="S5" s="27"/>
      <c r="T5" s="27"/>
      <c r="U5" s="27"/>
      <c r="V5" s="27"/>
      <c r="W5" s="27"/>
      <c r="X5" s="27"/>
      <c r="Y5" s="27"/>
      <c r="Z5" s="27"/>
      <c r="AA5" s="27"/>
      <c r="AB5" s="27"/>
      <c r="AC5" s="27"/>
      <c r="AD5" s="27"/>
      <c r="AE5" s="27"/>
      <c r="AF5" s="15"/>
      <c r="AG5" s="27" t="s">
        <v>60</v>
      </c>
      <c r="AH5" s="27"/>
      <c r="AI5" s="27"/>
      <c r="AJ5" s="27"/>
      <c r="AK5" s="27"/>
      <c r="AL5" s="27"/>
      <c r="AM5" s="15"/>
      <c r="AN5" s="27" t="s">
        <v>61</v>
      </c>
      <c r="AO5" s="27"/>
      <c r="AP5" s="27"/>
      <c r="AQ5" s="15"/>
      <c r="AR5" s="27" t="s">
        <v>62</v>
      </c>
      <c r="AS5" s="27"/>
      <c r="AT5" s="27"/>
      <c r="AU5" s="15"/>
      <c r="AV5" s="27" t="s">
        <v>63</v>
      </c>
      <c r="AW5" s="27"/>
      <c r="AX5" s="27"/>
      <c r="AY5" s="15"/>
      <c r="AZ5" s="27" t="s">
        <v>64</v>
      </c>
      <c r="BA5" s="27"/>
    </row>
    <row r="6" spans="2:53" ht="33" customHeight="1" x14ac:dyDescent="0.35">
      <c r="B6" t="s">
        <v>13</v>
      </c>
      <c r="C6" s="9" t="s">
        <v>14</v>
      </c>
      <c r="D6" s="12" t="s">
        <v>15</v>
      </c>
      <c r="E6" s="12" t="s">
        <v>16</v>
      </c>
      <c r="G6" s="12" t="s">
        <v>19</v>
      </c>
      <c r="H6" s="12" t="s">
        <v>20</v>
      </c>
      <c r="I6" s="12" t="s">
        <v>21</v>
      </c>
      <c r="J6" s="12" t="s">
        <v>22</v>
      </c>
      <c r="K6" s="12" t="s">
        <v>23</v>
      </c>
      <c r="L6" s="12" t="s">
        <v>24</v>
      </c>
      <c r="N6" s="12" t="s">
        <v>25</v>
      </c>
      <c r="O6" s="12" t="s">
        <v>26</v>
      </c>
      <c r="Q6" s="12" t="s">
        <v>27</v>
      </c>
      <c r="R6" s="12" t="s">
        <v>28</v>
      </c>
      <c r="S6" s="12" t="s">
        <v>29</v>
      </c>
      <c r="T6" s="12" t="s">
        <v>30</v>
      </c>
      <c r="U6" s="12" t="s">
        <v>31</v>
      </c>
      <c r="V6" s="12" t="s">
        <v>32</v>
      </c>
      <c r="W6" s="12" t="s">
        <v>33</v>
      </c>
      <c r="X6" s="12" t="s">
        <v>34</v>
      </c>
      <c r="Y6" s="12" t="s">
        <v>35</v>
      </c>
      <c r="Z6" s="12" t="s">
        <v>36</v>
      </c>
      <c r="AA6" s="12" t="s">
        <v>37</v>
      </c>
      <c r="AB6" s="12" t="s">
        <v>38</v>
      </c>
      <c r="AC6" s="12" t="s">
        <v>39</v>
      </c>
      <c r="AD6" s="12" t="s">
        <v>40</v>
      </c>
      <c r="AE6" s="12" t="s">
        <v>41</v>
      </c>
      <c r="AG6" s="12" t="s">
        <v>42</v>
      </c>
      <c r="AH6" s="12" t="s">
        <v>43</v>
      </c>
      <c r="AI6" s="12" t="s">
        <v>44</v>
      </c>
      <c r="AJ6" s="12" t="s">
        <v>45</v>
      </c>
      <c r="AK6" s="12" t="s">
        <v>46</v>
      </c>
      <c r="AL6" s="12" t="s">
        <v>47</v>
      </c>
      <c r="AN6" s="12" t="s">
        <v>48</v>
      </c>
      <c r="AO6" s="12" t="s">
        <v>49</v>
      </c>
      <c r="AP6" s="12" t="s">
        <v>50</v>
      </c>
      <c r="AR6" s="12" t="s">
        <v>51</v>
      </c>
      <c r="AS6" s="12" t="s">
        <v>52</v>
      </c>
      <c r="AT6" s="12" t="s">
        <v>53</v>
      </c>
      <c r="AV6" s="12" t="s">
        <v>51</v>
      </c>
      <c r="AW6" s="12" t="s">
        <v>52</v>
      </c>
      <c r="AX6" s="12" t="s">
        <v>53</v>
      </c>
      <c r="AZ6" s="12" t="s">
        <v>54</v>
      </c>
      <c r="BA6" s="12" t="s">
        <v>55</v>
      </c>
    </row>
    <row r="7" spans="2:53" ht="30" customHeight="1" x14ac:dyDescent="0.35">
      <c r="B7" s="10" t="s">
        <v>17</v>
      </c>
      <c r="C7" s="10">
        <v>2053</v>
      </c>
      <c r="D7" s="10">
        <v>938</v>
      </c>
      <c r="E7" s="10">
        <v>1112</v>
      </c>
      <c r="F7" s="10"/>
      <c r="G7" s="10">
        <v>192</v>
      </c>
      <c r="H7" s="10">
        <v>236</v>
      </c>
      <c r="I7" s="10">
        <v>325</v>
      </c>
      <c r="J7" s="10">
        <v>380</v>
      </c>
      <c r="K7" s="10">
        <v>348</v>
      </c>
      <c r="L7" s="10">
        <v>572</v>
      </c>
      <c r="M7" s="10"/>
      <c r="N7" s="10">
        <v>1161</v>
      </c>
      <c r="O7" s="10">
        <v>892</v>
      </c>
      <c r="P7" s="10"/>
      <c r="Q7" s="10">
        <v>175</v>
      </c>
      <c r="R7" s="10">
        <v>152</v>
      </c>
      <c r="S7" s="10">
        <v>180</v>
      </c>
      <c r="T7" s="10">
        <v>273</v>
      </c>
      <c r="U7" s="10">
        <v>217</v>
      </c>
      <c r="V7" s="10">
        <v>227</v>
      </c>
      <c r="W7" s="10">
        <v>175</v>
      </c>
      <c r="X7" s="10">
        <v>143</v>
      </c>
      <c r="Y7" s="10">
        <v>108</v>
      </c>
      <c r="Z7" s="10">
        <v>153</v>
      </c>
      <c r="AA7" s="10">
        <v>79</v>
      </c>
      <c r="AB7" s="10">
        <v>54</v>
      </c>
      <c r="AC7" s="10">
        <v>25</v>
      </c>
      <c r="AD7" s="10">
        <v>17</v>
      </c>
      <c r="AE7" s="10">
        <v>34</v>
      </c>
      <c r="AF7" s="10"/>
      <c r="AG7" s="10">
        <v>204</v>
      </c>
      <c r="AH7" s="10">
        <v>344</v>
      </c>
      <c r="AI7" s="10">
        <v>158</v>
      </c>
      <c r="AJ7" s="10">
        <v>186</v>
      </c>
      <c r="AK7" s="10">
        <v>197</v>
      </c>
      <c r="AL7" s="10">
        <v>511</v>
      </c>
      <c r="AM7" s="10"/>
      <c r="AN7" s="10">
        <v>571</v>
      </c>
      <c r="AO7" s="10">
        <v>447</v>
      </c>
      <c r="AP7" s="10">
        <v>778</v>
      </c>
      <c r="AQ7" s="10"/>
      <c r="AR7" s="10">
        <v>150</v>
      </c>
      <c r="AS7" s="10">
        <v>698</v>
      </c>
      <c r="AT7" s="10">
        <v>1093</v>
      </c>
      <c r="AU7" s="10"/>
      <c r="AV7" s="10">
        <v>166</v>
      </c>
      <c r="AW7" s="10">
        <v>999</v>
      </c>
      <c r="AX7" s="10">
        <v>770</v>
      </c>
      <c r="AY7" s="10"/>
      <c r="AZ7" s="10">
        <v>1177</v>
      </c>
      <c r="BA7" s="10">
        <v>876</v>
      </c>
    </row>
    <row r="8" spans="2:53" ht="30" customHeight="1" x14ac:dyDescent="0.35">
      <c r="B8" s="11" t="s">
        <v>18</v>
      </c>
      <c r="C8" s="11">
        <v>2053</v>
      </c>
      <c r="D8" s="11">
        <v>974</v>
      </c>
      <c r="E8" s="11">
        <v>1075</v>
      </c>
      <c r="F8" s="11"/>
      <c r="G8" s="11">
        <v>212</v>
      </c>
      <c r="H8" s="11">
        <v>302</v>
      </c>
      <c r="I8" s="11">
        <v>326</v>
      </c>
      <c r="J8" s="11">
        <v>348</v>
      </c>
      <c r="K8" s="11">
        <v>329</v>
      </c>
      <c r="L8" s="11">
        <v>535</v>
      </c>
      <c r="M8" s="11"/>
      <c r="N8" s="11">
        <v>815</v>
      </c>
      <c r="O8" s="11">
        <v>1238</v>
      </c>
      <c r="P8" s="11"/>
      <c r="Q8" s="11">
        <v>198</v>
      </c>
      <c r="R8" s="11">
        <v>168</v>
      </c>
      <c r="S8" s="11">
        <v>195</v>
      </c>
      <c r="T8" s="11">
        <v>305</v>
      </c>
      <c r="U8" s="11">
        <v>213</v>
      </c>
      <c r="V8" s="11">
        <v>216</v>
      </c>
      <c r="W8" s="11">
        <v>164</v>
      </c>
      <c r="X8" s="11">
        <v>141</v>
      </c>
      <c r="Y8" s="11">
        <v>99</v>
      </c>
      <c r="Z8" s="11">
        <v>138</v>
      </c>
      <c r="AA8" s="11">
        <v>69</v>
      </c>
      <c r="AB8" s="11">
        <v>45</v>
      </c>
      <c r="AC8" s="11">
        <v>22</v>
      </c>
      <c r="AD8" s="11">
        <v>15</v>
      </c>
      <c r="AE8" s="11">
        <v>27</v>
      </c>
      <c r="AF8" s="11"/>
      <c r="AG8" s="11">
        <v>192</v>
      </c>
      <c r="AH8" s="11">
        <v>330</v>
      </c>
      <c r="AI8" s="11">
        <v>179</v>
      </c>
      <c r="AJ8" s="11">
        <v>173</v>
      </c>
      <c r="AK8" s="11">
        <v>196</v>
      </c>
      <c r="AL8" s="11">
        <v>533</v>
      </c>
      <c r="AM8" s="11"/>
      <c r="AN8" s="11">
        <v>569</v>
      </c>
      <c r="AO8" s="11">
        <v>467</v>
      </c>
      <c r="AP8" s="11">
        <v>751</v>
      </c>
      <c r="AQ8" s="11"/>
      <c r="AR8" s="11">
        <v>162</v>
      </c>
      <c r="AS8" s="11">
        <v>689</v>
      </c>
      <c r="AT8" s="11">
        <v>1078</v>
      </c>
      <c r="AU8" s="11"/>
      <c r="AV8" s="11">
        <v>182</v>
      </c>
      <c r="AW8" s="11">
        <v>976</v>
      </c>
      <c r="AX8" s="11">
        <v>765</v>
      </c>
      <c r="AY8" s="11"/>
      <c r="AZ8" s="11">
        <v>1171</v>
      </c>
      <c r="BA8" s="11">
        <v>882</v>
      </c>
    </row>
    <row r="9" spans="2:53" x14ac:dyDescent="0.35">
      <c r="B9" s="18" t="s">
        <v>322</v>
      </c>
      <c r="C9" s="17">
        <v>0.27169991773569702</v>
      </c>
      <c r="D9" s="17">
        <v>0.30217503213999503</v>
      </c>
      <c r="E9" s="17">
        <v>0.24204866202247999</v>
      </c>
      <c r="F9" s="17"/>
      <c r="G9" s="17">
        <v>0.16688472521293399</v>
      </c>
      <c r="H9" s="17">
        <v>0.25455079740250502</v>
      </c>
      <c r="I9" s="17">
        <v>0.288950547056187</v>
      </c>
      <c r="J9" s="17">
        <v>0.257017798142544</v>
      </c>
      <c r="K9" s="17">
        <v>0.27994003625504599</v>
      </c>
      <c r="L9" s="17">
        <v>0.31691089274322298</v>
      </c>
      <c r="M9" s="17"/>
      <c r="N9" s="17">
        <v>0.26901160862802398</v>
      </c>
      <c r="O9" s="17">
        <v>0.27346968506254798</v>
      </c>
      <c r="P9" s="17"/>
      <c r="Q9" s="17">
        <v>0.22173209311403799</v>
      </c>
      <c r="R9" s="17">
        <v>0.219418120823549</v>
      </c>
      <c r="S9" s="17">
        <v>0.270273980565156</v>
      </c>
      <c r="T9" s="17">
        <v>0.28161409272597898</v>
      </c>
      <c r="U9" s="17">
        <v>0.30999732790433399</v>
      </c>
      <c r="V9" s="17">
        <v>0.297579045101942</v>
      </c>
      <c r="W9" s="17">
        <v>0.25626405335109398</v>
      </c>
      <c r="X9" s="17">
        <v>0.33684940594712998</v>
      </c>
      <c r="Y9" s="17">
        <v>0.31294219540928597</v>
      </c>
      <c r="Z9" s="17">
        <v>0.219008119991629</v>
      </c>
      <c r="AA9" s="17">
        <v>0.285263003368185</v>
      </c>
      <c r="AB9" s="17">
        <v>0.25498080607451401</v>
      </c>
      <c r="AC9" s="17">
        <v>0.43353118865386198</v>
      </c>
      <c r="AD9" s="17">
        <v>0.33613201997713998</v>
      </c>
      <c r="AE9" s="17">
        <v>0.27074907196095899</v>
      </c>
      <c r="AF9" s="17"/>
      <c r="AG9" s="17">
        <v>0.290632153975866</v>
      </c>
      <c r="AH9" s="17">
        <v>0.26535914277517503</v>
      </c>
      <c r="AI9" s="17">
        <v>0.38303742541333302</v>
      </c>
      <c r="AJ9" s="17">
        <v>0.35115311120860299</v>
      </c>
      <c r="AK9" s="17">
        <v>0.20758819681896101</v>
      </c>
      <c r="AL9" s="17">
        <v>0.22856600639372901</v>
      </c>
      <c r="AM9" s="17"/>
      <c r="AN9" s="17">
        <v>0.36533040710148001</v>
      </c>
      <c r="AO9" s="17">
        <v>0.229620530076146</v>
      </c>
      <c r="AP9" s="17">
        <v>0.257890176165888</v>
      </c>
      <c r="AQ9" s="17"/>
      <c r="AR9" s="17">
        <v>0.33687722235560102</v>
      </c>
      <c r="AS9" s="17">
        <v>0.23331035725847299</v>
      </c>
      <c r="AT9" s="17">
        <v>0.30792734393186399</v>
      </c>
      <c r="AU9" s="17"/>
      <c r="AV9" s="17">
        <v>0.37718678938460298</v>
      </c>
      <c r="AW9" s="17">
        <v>0.272058222554727</v>
      </c>
      <c r="AX9" s="17">
        <v>0.26676654509082698</v>
      </c>
      <c r="AY9" s="17"/>
      <c r="AZ9" s="17">
        <v>0.31200606690268801</v>
      </c>
      <c r="BA9" s="17">
        <v>0.21821883667966199</v>
      </c>
    </row>
    <row r="10" spans="2:53" x14ac:dyDescent="0.35">
      <c r="B10" s="18" t="s">
        <v>323</v>
      </c>
      <c r="C10" s="17">
        <v>0.30393819205989703</v>
      </c>
      <c r="D10" s="17">
        <v>0.32546124086314798</v>
      </c>
      <c r="E10" s="17">
        <v>0.28496356086303498</v>
      </c>
      <c r="F10" s="17"/>
      <c r="G10" s="17">
        <v>0.205851452890043</v>
      </c>
      <c r="H10" s="17">
        <v>0.28154256021316698</v>
      </c>
      <c r="I10" s="17">
        <v>0.30618232087834402</v>
      </c>
      <c r="J10" s="17">
        <v>0.26677002016048701</v>
      </c>
      <c r="K10" s="17">
        <v>0.32274705363406397</v>
      </c>
      <c r="L10" s="17">
        <v>0.36670440143864502</v>
      </c>
      <c r="M10" s="17"/>
      <c r="N10" s="17">
        <v>0.30321036166197701</v>
      </c>
      <c r="O10" s="17">
        <v>0.304417337279489</v>
      </c>
      <c r="P10" s="17"/>
      <c r="Q10" s="17">
        <v>0.200396974549894</v>
      </c>
      <c r="R10" s="17">
        <v>0.327515126886539</v>
      </c>
      <c r="S10" s="17">
        <v>0.26077581387414001</v>
      </c>
      <c r="T10" s="17">
        <v>0.27994756513673702</v>
      </c>
      <c r="U10" s="17">
        <v>0.312695320808554</v>
      </c>
      <c r="V10" s="17">
        <v>0.35178616602393398</v>
      </c>
      <c r="W10" s="17">
        <v>0.35360711213982399</v>
      </c>
      <c r="X10" s="17">
        <v>0.30710395838211502</v>
      </c>
      <c r="Y10" s="17">
        <v>0.24964625764614601</v>
      </c>
      <c r="Z10" s="17">
        <v>0.38292205840971599</v>
      </c>
      <c r="AA10" s="17">
        <v>0.36428224958920002</v>
      </c>
      <c r="AB10" s="17">
        <v>0.337241677359158</v>
      </c>
      <c r="AC10" s="17">
        <v>0.41401195146279002</v>
      </c>
      <c r="AD10" s="17">
        <v>0.44619125006715998</v>
      </c>
      <c r="AE10" s="17">
        <v>0.18166172932757399</v>
      </c>
      <c r="AF10" s="17"/>
      <c r="AG10" s="17">
        <v>0.441630560381293</v>
      </c>
      <c r="AH10" s="17">
        <v>0.30499779893116902</v>
      </c>
      <c r="AI10" s="17">
        <v>0.28166455532845303</v>
      </c>
      <c r="AJ10" s="17">
        <v>0.32917566761160899</v>
      </c>
      <c r="AK10" s="17">
        <v>0.34185982589372998</v>
      </c>
      <c r="AL10" s="17">
        <v>0.24374344161264</v>
      </c>
      <c r="AM10" s="17"/>
      <c r="AN10" s="17">
        <v>0.32232807321877499</v>
      </c>
      <c r="AO10" s="17">
        <v>0.337960892998736</v>
      </c>
      <c r="AP10" s="17">
        <v>0.30277051351031498</v>
      </c>
      <c r="AQ10" s="17"/>
      <c r="AR10" s="17">
        <v>0.36136964428711799</v>
      </c>
      <c r="AS10" s="17">
        <v>0.39702733470233098</v>
      </c>
      <c r="AT10" s="17">
        <v>0.25198170935201802</v>
      </c>
      <c r="AU10" s="17"/>
      <c r="AV10" s="17">
        <v>0.304618485705622</v>
      </c>
      <c r="AW10" s="17">
        <v>0.36757492727454999</v>
      </c>
      <c r="AX10" s="17">
        <v>0.249813173189741</v>
      </c>
      <c r="AY10" s="17"/>
      <c r="AZ10" s="17">
        <v>0.318760952384397</v>
      </c>
      <c r="BA10" s="17">
        <v>0.28427029366790602</v>
      </c>
    </row>
    <row r="11" spans="2:53" x14ac:dyDescent="0.35">
      <c r="B11" s="18" t="s">
        <v>325</v>
      </c>
      <c r="C11" s="17">
        <v>0.16226184366087401</v>
      </c>
      <c r="D11" s="17">
        <v>0.17134107941546101</v>
      </c>
      <c r="E11" s="17">
        <v>0.15461663162700601</v>
      </c>
      <c r="F11" s="17"/>
      <c r="G11" s="17">
        <v>0.247870211788112</v>
      </c>
      <c r="H11" s="17">
        <v>0.20845890727092201</v>
      </c>
      <c r="I11" s="17">
        <v>0.14445470563509699</v>
      </c>
      <c r="J11" s="17">
        <v>0.155415893989965</v>
      </c>
      <c r="K11" s="17">
        <v>0.14759181097150101</v>
      </c>
      <c r="L11" s="17">
        <v>0.12657147184363801</v>
      </c>
      <c r="M11" s="17"/>
      <c r="N11" s="17">
        <v>0.16002711347350701</v>
      </c>
      <c r="O11" s="17">
        <v>0.16373301096772999</v>
      </c>
      <c r="P11" s="17"/>
      <c r="Q11" s="17">
        <v>0.19290530991339</v>
      </c>
      <c r="R11" s="17">
        <v>0.13648221849690401</v>
      </c>
      <c r="S11" s="17">
        <v>0.162642503155629</v>
      </c>
      <c r="T11" s="17">
        <v>0.17872977008267901</v>
      </c>
      <c r="U11" s="17">
        <v>0.14302543846604801</v>
      </c>
      <c r="V11" s="17">
        <v>0.12555206478716799</v>
      </c>
      <c r="W11" s="17">
        <v>0.222135228125556</v>
      </c>
      <c r="X11" s="17">
        <v>0.14940393725179199</v>
      </c>
      <c r="Y11" s="17">
        <v>0.136169679300221</v>
      </c>
      <c r="Z11" s="17">
        <v>0.12875315463829201</v>
      </c>
      <c r="AA11" s="17">
        <v>0.18565092976209999</v>
      </c>
      <c r="AB11" s="17">
        <v>0.27743448012356597</v>
      </c>
      <c r="AC11" s="17">
        <v>6.2805172388470096E-2</v>
      </c>
      <c r="AD11" s="17">
        <v>0.176351251946023</v>
      </c>
      <c r="AE11" s="17">
        <v>0.25507419474543402</v>
      </c>
      <c r="AF11" s="17"/>
      <c r="AG11" s="17">
        <v>0.13254879773926501</v>
      </c>
      <c r="AH11" s="17">
        <v>0.16717036364596399</v>
      </c>
      <c r="AI11" s="17">
        <v>0.168738685320062</v>
      </c>
      <c r="AJ11" s="17">
        <v>0.15978148864005401</v>
      </c>
      <c r="AK11" s="17">
        <v>0.17529873906917001</v>
      </c>
      <c r="AL11" s="17">
        <v>0.162810815876967</v>
      </c>
      <c r="AM11" s="17"/>
      <c r="AN11" s="17">
        <v>0.140615519033152</v>
      </c>
      <c r="AO11" s="17">
        <v>0.201547750290338</v>
      </c>
      <c r="AP11" s="17">
        <v>0.168575129937103</v>
      </c>
      <c r="AQ11" s="17"/>
      <c r="AR11" s="17">
        <v>0.11401991140439</v>
      </c>
      <c r="AS11" s="17">
        <v>0.16807133293422499</v>
      </c>
      <c r="AT11" s="17">
        <v>0.17030990516816899</v>
      </c>
      <c r="AU11" s="17"/>
      <c r="AV11" s="17">
        <v>0.16935682624373899</v>
      </c>
      <c r="AW11" s="17">
        <v>0.15020187114445299</v>
      </c>
      <c r="AX11" s="17">
        <v>0.17522663415898199</v>
      </c>
      <c r="AY11" s="17"/>
      <c r="AZ11" s="17">
        <v>0.173124797900193</v>
      </c>
      <c r="BA11" s="17">
        <v>0.14784809915320399</v>
      </c>
    </row>
    <row r="12" spans="2:53" x14ac:dyDescent="0.35">
      <c r="B12" s="18" t="s">
        <v>326</v>
      </c>
      <c r="C12" s="17">
        <v>0.127584319449974</v>
      </c>
      <c r="D12" s="17">
        <v>0.12018195282058899</v>
      </c>
      <c r="E12" s="17">
        <v>0.134746820492671</v>
      </c>
      <c r="F12" s="17"/>
      <c r="G12" s="17">
        <v>0.219749511630218</v>
      </c>
      <c r="H12" s="17">
        <v>0.14731572124075201</v>
      </c>
      <c r="I12" s="17">
        <v>0.13709050530196701</v>
      </c>
      <c r="J12" s="17">
        <v>0.13461484358034601</v>
      </c>
      <c r="K12" s="17">
        <v>9.35238725288976E-2</v>
      </c>
      <c r="L12" s="17">
        <v>9.0529086283435603E-2</v>
      </c>
      <c r="M12" s="17"/>
      <c r="N12" s="17">
        <v>0.141288290080089</v>
      </c>
      <c r="O12" s="17">
        <v>0.118562723161032</v>
      </c>
      <c r="P12" s="17"/>
      <c r="Q12" s="17">
        <v>0.15245639447253401</v>
      </c>
      <c r="R12" s="17">
        <v>0.17309206871706401</v>
      </c>
      <c r="S12" s="17">
        <v>0.13114648100716</v>
      </c>
      <c r="T12" s="17">
        <v>0.103749678388201</v>
      </c>
      <c r="U12" s="17">
        <v>0.124219117374213</v>
      </c>
      <c r="V12" s="17">
        <v>0.11442703354032301</v>
      </c>
      <c r="W12" s="17">
        <v>8.49002643398417E-2</v>
      </c>
      <c r="X12" s="17">
        <v>9.1117407087863797E-2</v>
      </c>
      <c r="Y12" s="17">
        <v>0.208566647559634</v>
      </c>
      <c r="Z12" s="17">
        <v>0.18766888644091401</v>
      </c>
      <c r="AA12" s="17">
        <v>6.8050370863658394E-2</v>
      </c>
      <c r="AB12" s="17">
        <v>0.117018732405146</v>
      </c>
      <c r="AC12" s="17">
        <v>6.3534957966195196E-2</v>
      </c>
      <c r="AD12" s="17">
        <v>4.1325478009677397E-2</v>
      </c>
      <c r="AE12" s="17">
        <v>0.19894003539510399</v>
      </c>
      <c r="AF12" s="17"/>
      <c r="AG12" s="17">
        <v>9.9010598409104505E-2</v>
      </c>
      <c r="AH12" s="17">
        <v>0.145982889361501</v>
      </c>
      <c r="AI12" s="17">
        <v>0.10442313797311401</v>
      </c>
      <c r="AJ12" s="17">
        <v>5.4466186827941701E-2</v>
      </c>
      <c r="AK12" s="17">
        <v>0.13432356575850099</v>
      </c>
      <c r="AL12" s="17">
        <v>0.17497166404454401</v>
      </c>
      <c r="AM12" s="17"/>
      <c r="AN12" s="17">
        <v>7.8134114379398198E-2</v>
      </c>
      <c r="AO12" s="17">
        <v>0.10521126813126699</v>
      </c>
      <c r="AP12" s="17">
        <v>0.16676823258395901</v>
      </c>
      <c r="AQ12" s="17"/>
      <c r="AR12" s="17">
        <v>0.121166223681914</v>
      </c>
      <c r="AS12" s="17">
        <v>0.10035407667714701</v>
      </c>
      <c r="AT12" s="17">
        <v>0.14988697452078101</v>
      </c>
      <c r="AU12" s="17"/>
      <c r="AV12" s="17">
        <v>9.3970100685305799E-2</v>
      </c>
      <c r="AW12" s="17">
        <v>0.103590646482028</v>
      </c>
      <c r="AX12" s="17">
        <v>0.17481278682009599</v>
      </c>
      <c r="AY12" s="17"/>
      <c r="AZ12" s="17">
        <v>0.114153501006637</v>
      </c>
      <c r="BA12" s="17">
        <v>0.14540528981459599</v>
      </c>
    </row>
    <row r="13" spans="2:53" x14ac:dyDescent="0.35">
      <c r="B13" s="18" t="s">
        <v>130</v>
      </c>
      <c r="C13" s="19">
        <v>0.134515727093559</v>
      </c>
      <c r="D13" s="19">
        <v>8.0840694760806506E-2</v>
      </c>
      <c r="E13" s="19">
        <v>0.18362432499480899</v>
      </c>
      <c r="F13" s="19"/>
      <c r="G13" s="19">
        <v>0.15964409847869401</v>
      </c>
      <c r="H13" s="19">
        <v>0.108132013872655</v>
      </c>
      <c r="I13" s="19">
        <v>0.123321921128405</v>
      </c>
      <c r="J13" s="19">
        <v>0.18618144412665799</v>
      </c>
      <c r="K13" s="19">
        <v>0.15619722661049101</v>
      </c>
      <c r="L13" s="19">
        <v>9.9284147691058797E-2</v>
      </c>
      <c r="M13" s="19"/>
      <c r="N13" s="19">
        <v>0.126462626156404</v>
      </c>
      <c r="O13" s="19">
        <v>0.139817243529201</v>
      </c>
      <c r="P13" s="19"/>
      <c r="Q13" s="19">
        <v>0.23250922795014201</v>
      </c>
      <c r="R13" s="19">
        <v>0.14349246507594399</v>
      </c>
      <c r="S13" s="19">
        <v>0.17516122139791501</v>
      </c>
      <c r="T13" s="19">
        <v>0.155958893666404</v>
      </c>
      <c r="U13" s="19">
        <v>0.11006279544685101</v>
      </c>
      <c r="V13" s="19">
        <v>0.110655690546633</v>
      </c>
      <c r="W13" s="19">
        <v>8.3093342043684196E-2</v>
      </c>
      <c r="X13" s="19">
        <v>0.115525291331099</v>
      </c>
      <c r="Y13" s="19">
        <v>9.2675220084712406E-2</v>
      </c>
      <c r="Z13" s="19">
        <v>8.1647780519448598E-2</v>
      </c>
      <c r="AA13" s="19">
        <v>9.6753446416856501E-2</v>
      </c>
      <c r="AB13" s="19">
        <v>1.33243040376161E-2</v>
      </c>
      <c r="AC13" s="19">
        <v>2.6116729528682998E-2</v>
      </c>
      <c r="AD13" s="19">
        <v>0</v>
      </c>
      <c r="AE13" s="19">
        <v>9.3574968570929298E-2</v>
      </c>
      <c r="AF13" s="19"/>
      <c r="AG13" s="19">
        <v>3.6177889494471899E-2</v>
      </c>
      <c r="AH13" s="19">
        <v>0.116489805286191</v>
      </c>
      <c r="AI13" s="19">
        <v>6.2136195965037701E-2</v>
      </c>
      <c r="AJ13" s="19">
        <v>0.10542354571179199</v>
      </c>
      <c r="AK13" s="19">
        <v>0.140929672459638</v>
      </c>
      <c r="AL13" s="19">
        <v>0.18990807207211999</v>
      </c>
      <c r="AM13" s="19"/>
      <c r="AN13" s="19">
        <v>9.3591886267194904E-2</v>
      </c>
      <c r="AO13" s="19">
        <v>0.12565955850351199</v>
      </c>
      <c r="AP13" s="19">
        <v>0.10399594780273499</v>
      </c>
      <c r="AQ13" s="19"/>
      <c r="AR13" s="19">
        <v>6.6566998270976702E-2</v>
      </c>
      <c r="AS13" s="19">
        <v>0.101236898427824</v>
      </c>
      <c r="AT13" s="19">
        <v>0.119894067027167</v>
      </c>
      <c r="AU13" s="19"/>
      <c r="AV13" s="19">
        <v>5.486779798073E-2</v>
      </c>
      <c r="AW13" s="19">
        <v>0.10657433254424201</v>
      </c>
      <c r="AX13" s="19">
        <v>0.13338086074035499</v>
      </c>
      <c r="AY13" s="19"/>
      <c r="AZ13" s="19">
        <v>8.1954681806084798E-2</v>
      </c>
      <c r="BA13" s="19">
        <v>0.20425748068463201</v>
      </c>
    </row>
    <row r="14" spans="2:53" x14ac:dyDescent="0.35">
      <c r="B14" s="16"/>
    </row>
    <row r="15" spans="2:53" x14ac:dyDescent="0.35">
      <c r="B15" t="s">
        <v>87</v>
      </c>
    </row>
    <row r="16" spans="2:53" x14ac:dyDescent="0.35">
      <c r="B16" t="s">
        <v>88</v>
      </c>
    </row>
    <row r="18" spans="2:2" x14ac:dyDescent="0.35">
      <c r="B18" s="8" t="str">
        <f>HYPERLINK("#'Contents'!A1", "Return to Contents")</f>
        <v>Return to Contents</v>
      </c>
    </row>
  </sheetData>
  <mergeCells count="10">
    <mergeCell ref="AN5:AP5"/>
    <mergeCell ref="AR5:AT5"/>
    <mergeCell ref="AV5:AX5"/>
    <mergeCell ref="AZ5:BA5"/>
    <mergeCell ref="D2:AT2"/>
    <mergeCell ref="D5:E5"/>
    <mergeCell ref="G5:L5"/>
    <mergeCell ref="N5:O5"/>
    <mergeCell ref="Q5:AE5"/>
    <mergeCell ref="AG5:AL5"/>
  </mergeCells>
  <pageMargins left="0.7" right="0.7" top="0.75" bottom="0.75" header="0.3" footer="0.3"/>
  <pageSetup paperSize="9" orientation="portrait" horizontalDpi="300" verticalDpi="300"/>
  <drawing r:id="rId1"/>
</worksheet>
</file>

<file path=xl/worksheets/sheet10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6800-000000000000}">
  <dimension ref="B2:BA18"/>
  <sheetViews>
    <sheetView showGridLines="0" workbookViewId="0">
      <pane xSplit="2" topLeftCell="D1" activePane="topRight" state="frozen"/>
      <selection activeCell="B19" sqref="B19"/>
      <selection pane="topRight" activeCell="AB7" sqref="AB7"/>
    </sheetView>
  </sheetViews>
  <sheetFormatPr defaultColWidth="11.54296875" defaultRowHeight="14.5" x14ac:dyDescent="0.35"/>
  <cols>
    <col min="2" max="2" width="25.6328125" customWidth="1"/>
    <col min="3" max="5" width="10.6328125" customWidth="1"/>
    <col min="6" max="6" width="2.1796875" customWidth="1"/>
    <col min="7" max="12" width="10.6328125" customWidth="1"/>
    <col min="13" max="13" width="2.1796875" customWidth="1"/>
    <col min="14" max="15" width="10.6328125" customWidth="1"/>
    <col min="16" max="16" width="2.1796875" customWidth="1"/>
    <col min="17" max="31" width="10.6328125" customWidth="1"/>
    <col min="32" max="32" width="2.1796875" customWidth="1"/>
    <col min="33" max="38" width="10.6328125" customWidth="1"/>
    <col min="39" max="39" width="2.1796875" customWidth="1"/>
    <col min="40" max="42" width="10.6328125" customWidth="1"/>
    <col min="43" max="43" width="2.1796875" customWidth="1"/>
    <col min="44" max="46" width="10.6328125" customWidth="1"/>
    <col min="47" max="47" width="2.1796875" customWidth="1"/>
    <col min="48" max="50" width="10.6328125" customWidth="1"/>
    <col min="51" max="51" width="2.1796875" customWidth="1"/>
    <col min="52" max="53" width="10.6328125" customWidth="1"/>
    <col min="54" max="54" width="2.1796875" customWidth="1"/>
  </cols>
  <sheetData>
    <row r="2" spans="2:53" ht="40" customHeight="1" x14ac:dyDescent="0.35">
      <c r="D2" s="28" t="s">
        <v>417</v>
      </c>
      <c r="E2" s="24"/>
      <c r="F2" s="24"/>
      <c r="G2" s="24"/>
      <c r="H2" s="24"/>
      <c r="I2" s="24"/>
      <c r="J2" s="24"/>
      <c r="K2" s="24"/>
      <c r="L2" s="24"/>
      <c r="M2" s="24"/>
      <c r="N2" s="24"/>
      <c r="O2" s="24"/>
      <c r="P2" s="24"/>
      <c r="Q2" s="24"/>
      <c r="R2" s="24"/>
      <c r="S2" s="24"/>
      <c r="T2" s="24"/>
      <c r="U2" s="24"/>
      <c r="V2" s="24"/>
      <c r="W2" s="24"/>
      <c r="X2" s="24"/>
      <c r="Y2" s="24"/>
      <c r="Z2" s="24"/>
      <c r="AA2" s="24"/>
      <c r="AB2" s="24"/>
      <c r="AC2" s="24"/>
      <c r="AD2" s="24"/>
      <c r="AE2" s="24"/>
      <c r="AF2" s="24"/>
      <c r="AG2" s="24"/>
      <c r="AH2" s="24"/>
      <c r="AI2" s="24"/>
      <c r="AJ2" s="24"/>
      <c r="AK2" s="24"/>
      <c r="AL2" s="24"/>
      <c r="AM2" s="24"/>
      <c r="AN2" s="24"/>
      <c r="AO2" s="24"/>
      <c r="AP2" s="24"/>
      <c r="AQ2" s="24"/>
      <c r="AR2" s="24"/>
      <c r="AS2" s="24"/>
      <c r="AT2" s="24"/>
    </row>
    <row r="5" spans="2:53" ht="30" customHeight="1" x14ac:dyDescent="0.35">
      <c r="B5" s="15"/>
      <c r="C5" s="15"/>
      <c r="D5" s="27" t="s">
        <v>56</v>
      </c>
      <c r="E5" s="27"/>
      <c r="F5" s="15"/>
      <c r="G5" s="27" t="s">
        <v>57</v>
      </c>
      <c r="H5" s="27"/>
      <c r="I5" s="27"/>
      <c r="J5" s="27"/>
      <c r="K5" s="27"/>
      <c r="L5" s="27"/>
      <c r="M5" s="15"/>
      <c r="N5" s="27" t="s">
        <v>58</v>
      </c>
      <c r="O5" s="27"/>
      <c r="P5" s="15"/>
      <c r="Q5" s="27" t="s">
        <v>59</v>
      </c>
      <c r="R5" s="27"/>
      <c r="S5" s="27"/>
      <c r="T5" s="27"/>
      <c r="U5" s="27"/>
      <c r="V5" s="27"/>
      <c r="W5" s="27"/>
      <c r="X5" s="27"/>
      <c r="Y5" s="27"/>
      <c r="Z5" s="27"/>
      <c r="AA5" s="27"/>
      <c r="AB5" s="27"/>
      <c r="AC5" s="27"/>
      <c r="AD5" s="27"/>
      <c r="AE5" s="27"/>
      <c r="AF5" s="15"/>
      <c r="AG5" s="27" t="s">
        <v>60</v>
      </c>
      <c r="AH5" s="27"/>
      <c r="AI5" s="27"/>
      <c r="AJ5" s="27"/>
      <c r="AK5" s="27"/>
      <c r="AL5" s="27"/>
      <c r="AM5" s="15"/>
      <c r="AN5" s="27" t="s">
        <v>61</v>
      </c>
      <c r="AO5" s="27"/>
      <c r="AP5" s="27"/>
      <c r="AQ5" s="15"/>
      <c r="AR5" s="27" t="s">
        <v>62</v>
      </c>
      <c r="AS5" s="27"/>
      <c r="AT5" s="27"/>
      <c r="AU5" s="15"/>
      <c r="AV5" s="27" t="s">
        <v>63</v>
      </c>
      <c r="AW5" s="27"/>
      <c r="AX5" s="27"/>
      <c r="AY5" s="15"/>
      <c r="AZ5" s="27" t="s">
        <v>64</v>
      </c>
      <c r="BA5" s="27"/>
    </row>
    <row r="6" spans="2:53" ht="33" customHeight="1" x14ac:dyDescent="0.35">
      <c r="B6" t="s">
        <v>13</v>
      </c>
      <c r="C6" s="9" t="s">
        <v>14</v>
      </c>
      <c r="D6" s="12" t="s">
        <v>15</v>
      </c>
      <c r="E6" s="12" t="s">
        <v>16</v>
      </c>
      <c r="G6" s="12" t="s">
        <v>19</v>
      </c>
      <c r="H6" s="12" t="s">
        <v>20</v>
      </c>
      <c r="I6" s="12" t="s">
        <v>21</v>
      </c>
      <c r="J6" s="12" t="s">
        <v>22</v>
      </c>
      <c r="K6" s="12" t="s">
        <v>23</v>
      </c>
      <c r="L6" s="12" t="s">
        <v>24</v>
      </c>
      <c r="N6" s="12" t="s">
        <v>25</v>
      </c>
      <c r="O6" s="12" t="s">
        <v>26</v>
      </c>
      <c r="Q6" s="12" t="s">
        <v>27</v>
      </c>
      <c r="R6" s="12" t="s">
        <v>28</v>
      </c>
      <c r="S6" s="12" t="s">
        <v>29</v>
      </c>
      <c r="T6" s="12" t="s">
        <v>30</v>
      </c>
      <c r="U6" s="12" t="s">
        <v>31</v>
      </c>
      <c r="V6" s="12" t="s">
        <v>32</v>
      </c>
      <c r="W6" s="12" t="s">
        <v>33</v>
      </c>
      <c r="X6" s="12" t="s">
        <v>34</v>
      </c>
      <c r="Y6" s="12" t="s">
        <v>35</v>
      </c>
      <c r="Z6" s="12" t="s">
        <v>36</v>
      </c>
      <c r="AA6" s="12" t="s">
        <v>37</v>
      </c>
      <c r="AB6" s="12" t="s">
        <v>38</v>
      </c>
      <c r="AC6" s="12" t="s">
        <v>39</v>
      </c>
      <c r="AD6" s="12" t="s">
        <v>40</v>
      </c>
      <c r="AE6" s="12" t="s">
        <v>41</v>
      </c>
      <c r="AG6" s="12" t="s">
        <v>42</v>
      </c>
      <c r="AH6" s="12" t="s">
        <v>43</v>
      </c>
      <c r="AI6" s="12" t="s">
        <v>44</v>
      </c>
      <c r="AJ6" s="12" t="s">
        <v>45</v>
      </c>
      <c r="AK6" s="12" t="s">
        <v>46</v>
      </c>
      <c r="AL6" s="12" t="s">
        <v>47</v>
      </c>
      <c r="AN6" s="12" t="s">
        <v>48</v>
      </c>
      <c r="AO6" s="12" t="s">
        <v>49</v>
      </c>
      <c r="AP6" s="12" t="s">
        <v>50</v>
      </c>
      <c r="AR6" s="12" t="s">
        <v>51</v>
      </c>
      <c r="AS6" s="12" t="s">
        <v>52</v>
      </c>
      <c r="AT6" s="12" t="s">
        <v>53</v>
      </c>
      <c r="AV6" s="12" t="s">
        <v>51</v>
      </c>
      <c r="AW6" s="12" t="s">
        <v>52</v>
      </c>
      <c r="AX6" s="12" t="s">
        <v>53</v>
      </c>
      <c r="AZ6" s="12" t="s">
        <v>54</v>
      </c>
      <c r="BA6" s="12" t="s">
        <v>55</v>
      </c>
    </row>
    <row r="7" spans="2:53" ht="30" customHeight="1" x14ac:dyDescent="0.35">
      <c r="B7" s="10" t="s">
        <v>17</v>
      </c>
      <c r="C7" s="10">
        <v>2053</v>
      </c>
      <c r="D7" s="10">
        <v>938</v>
      </c>
      <c r="E7" s="10">
        <v>1112</v>
      </c>
      <c r="F7" s="10"/>
      <c r="G7" s="10">
        <v>192</v>
      </c>
      <c r="H7" s="10">
        <v>236</v>
      </c>
      <c r="I7" s="10">
        <v>325</v>
      </c>
      <c r="J7" s="10">
        <v>380</v>
      </c>
      <c r="K7" s="10">
        <v>348</v>
      </c>
      <c r="L7" s="10">
        <v>572</v>
      </c>
      <c r="M7" s="10"/>
      <c r="N7" s="10">
        <v>1161</v>
      </c>
      <c r="O7" s="10">
        <v>892</v>
      </c>
      <c r="P7" s="10"/>
      <c r="Q7" s="10">
        <v>175</v>
      </c>
      <c r="R7" s="10">
        <v>152</v>
      </c>
      <c r="S7" s="10">
        <v>180</v>
      </c>
      <c r="T7" s="10">
        <v>273</v>
      </c>
      <c r="U7" s="10">
        <v>217</v>
      </c>
      <c r="V7" s="10">
        <v>227</v>
      </c>
      <c r="W7" s="10">
        <v>175</v>
      </c>
      <c r="X7" s="10">
        <v>143</v>
      </c>
      <c r="Y7" s="10">
        <v>108</v>
      </c>
      <c r="Z7" s="10">
        <v>153</v>
      </c>
      <c r="AA7" s="10">
        <v>79</v>
      </c>
      <c r="AB7" s="10">
        <v>54</v>
      </c>
      <c r="AC7" s="10">
        <v>25</v>
      </c>
      <c r="AD7" s="10">
        <v>17</v>
      </c>
      <c r="AE7" s="10">
        <v>34</v>
      </c>
      <c r="AF7" s="10"/>
      <c r="AG7" s="10">
        <v>204</v>
      </c>
      <c r="AH7" s="10">
        <v>344</v>
      </c>
      <c r="AI7" s="10">
        <v>158</v>
      </c>
      <c r="AJ7" s="10">
        <v>186</v>
      </c>
      <c r="AK7" s="10">
        <v>197</v>
      </c>
      <c r="AL7" s="10">
        <v>511</v>
      </c>
      <c r="AM7" s="10"/>
      <c r="AN7" s="10">
        <v>571</v>
      </c>
      <c r="AO7" s="10">
        <v>447</v>
      </c>
      <c r="AP7" s="10">
        <v>778</v>
      </c>
      <c r="AQ7" s="10"/>
      <c r="AR7" s="10">
        <v>150</v>
      </c>
      <c r="AS7" s="10">
        <v>698</v>
      </c>
      <c r="AT7" s="10">
        <v>1093</v>
      </c>
      <c r="AU7" s="10"/>
      <c r="AV7" s="10">
        <v>166</v>
      </c>
      <c r="AW7" s="10">
        <v>999</v>
      </c>
      <c r="AX7" s="10">
        <v>770</v>
      </c>
      <c r="AY7" s="10"/>
      <c r="AZ7" s="10">
        <v>1177</v>
      </c>
      <c r="BA7" s="10">
        <v>876</v>
      </c>
    </row>
    <row r="8" spans="2:53" ht="30" customHeight="1" x14ac:dyDescent="0.35">
      <c r="B8" s="11" t="s">
        <v>18</v>
      </c>
      <c r="C8" s="11">
        <v>2053</v>
      </c>
      <c r="D8" s="11">
        <v>974</v>
      </c>
      <c r="E8" s="11">
        <v>1075</v>
      </c>
      <c r="F8" s="11"/>
      <c r="G8" s="11">
        <v>212</v>
      </c>
      <c r="H8" s="11">
        <v>302</v>
      </c>
      <c r="I8" s="11">
        <v>326</v>
      </c>
      <c r="J8" s="11">
        <v>348</v>
      </c>
      <c r="K8" s="11">
        <v>329</v>
      </c>
      <c r="L8" s="11">
        <v>535</v>
      </c>
      <c r="M8" s="11"/>
      <c r="N8" s="11">
        <v>815</v>
      </c>
      <c r="O8" s="11">
        <v>1238</v>
      </c>
      <c r="P8" s="11"/>
      <c r="Q8" s="11">
        <v>198</v>
      </c>
      <c r="R8" s="11">
        <v>168</v>
      </c>
      <c r="S8" s="11">
        <v>195</v>
      </c>
      <c r="T8" s="11">
        <v>305</v>
      </c>
      <c r="U8" s="11">
        <v>213</v>
      </c>
      <c r="V8" s="11">
        <v>216</v>
      </c>
      <c r="W8" s="11">
        <v>164</v>
      </c>
      <c r="X8" s="11">
        <v>141</v>
      </c>
      <c r="Y8" s="11">
        <v>99</v>
      </c>
      <c r="Z8" s="11">
        <v>138</v>
      </c>
      <c r="AA8" s="11">
        <v>69</v>
      </c>
      <c r="AB8" s="11">
        <v>45</v>
      </c>
      <c r="AC8" s="11">
        <v>22</v>
      </c>
      <c r="AD8" s="11">
        <v>15</v>
      </c>
      <c r="AE8" s="11">
        <v>27</v>
      </c>
      <c r="AF8" s="11"/>
      <c r="AG8" s="11">
        <v>192</v>
      </c>
      <c r="AH8" s="11">
        <v>330</v>
      </c>
      <c r="AI8" s="11">
        <v>179</v>
      </c>
      <c r="AJ8" s="11">
        <v>173</v>
      </c>
      <c r="AK8" s="11">
        <v>196</v>
      </c>
      <c r="AL8" s="11">
        <v>533</v>
      </c>
      <c r="AM8" s="11"/>
      <c r="AN8" s="11">
        <v>569</v>
      </c>
      <c r="AO8" s="11">
        <v>467</v>
      </c>
      <c r="AP8" s="11">
        <v>751</v>
      </c>
      <c r="AQ8" s="11"/>
      <c r="AR8" s="11">
        <v>162</v>
      </c>
      <c r="AS8" s="11">
        <v>689</v>
      </c>
      <c r="AT8" s="11">
        <v>1078</v>
      </c>
      <c r="AU8" s="11"/>
      <c r="AV8" s="11">
        <v>182</v>
      </c>
      <c r="AW8" s="11">
        <v>976</v>
      </c>
      <c r="AX8" s="11">
        <v>765</v>
      </c>
      <c r="AY8" s="11"/>
      <c r="AZ8" s="11">
        <v>1171</v>
      </c>
      <c r="BA8" s="11">
        <v>882</v>
      </c>
    </row>
    <row r="9" spans="2:53" x14ac:dyDescent="0.35">
      <c r="B9" s="18" t="s">
        <v>322</v>
      </c>
      <c r="C9" s="17">
        <v>0.40858485348416701</v>
      </c>
      <c r="D9" s="17">
        <v>0.39342792592192899</v>
      </c>
      <c r="E9" s="17">
        <v>0.42020160509868598</v>
      </c>
      <c r="F9" s="17"/>
      <c r="G9" s="17">
        <v>0.26852377843041902</v>
      </c>
      <c r="H9" s="17">
        <v>0.36973494927894002</v>
      </c>
      <c r="I9" s="17">
        <v>0.43708316455638802</v>
      </c>
      <c r="J9" s="17">
        <v>0.39298714286408098</v>
      </c>
      <c r="K9" s="17">
        <v>0.45583896981618999</v>
      </c>
      <c r="L9" s="17">
        <v>0.44975374008186703</v>
      </c>
      <c r="M9" s="17"/>
      <c r="N9" s="17">
        <v>0.38108913298918201</v>
      </c>
      <c r="O9" s="17">
        <v>0.42668583287726503</v>
      </c>
      <c r="P9" s="17"/>
      <c r="Q9" s="17">
        <v>0.32503739995146302</v>
      </c>
      <c r="R9" s="17">
        <v>0.49693239357227498</v>
      </c>
      <c r="S9" s="17">
        <v>0.39323052445318502</v>
      </c>
      <c r="T9" s="17">
        <v>0.45024048318148102</v>
      </c>
      <c r="U9" s="17">
        <v>0.443296090234854</v>
      </c>
      <c r="V9" s="17">
        <v>0.43883690336762898</v>
      </c>
      <c r="W9" s="17">
        <v>0.45858081198818401</v>
      </c>
      <c r="X9" s="17">
        <v>0.44960999210233799</v>
      </c>
      <c r="Y9" s="17">
        <v>0.299003327080131</v>
      </c>
      <c r="Z9" s="17">
        <v>0.36526758476406801</v>
      </c>
      <c r="AA9" s="17">
        <v>0.274726677640593</v>
      </c>
      <c r="AB9" s="17">
        <v>0.23313003824873799</v>
      </c>
      <c r="AC9" s="17">
        <v>0.56127702619350095</v>
      </c>
      <c r="AD9" s="17">
        <v>0.24304973465524901</v>
      </c>
      <c r="AE9" s="17">
        <v>0.27778563828244102</v>
      </c>
      <c r="AF9" s="17"/>
      <c r="AG9" s="17">
        <v>0.39502852022186902</v>
      </c>
      <c r="AH9" s="17">
        <v>0.401598773606476</v>
      </c>
      <c r="AI9" s="17">
        <v>0.59678897415296694</v>
      </c>
      <c r="AJ9" s="17">
        <v>0.53097024002283999</v>
      </c>
      <c r="AK9" s="17">
        <v>0.31421559587383002</v>
      </c>
      <c r="AL9" s="17">
        <v>0.37229283064937202</v>
      </c>
      <c r="AM9" s="17"/>
      <c r="AN9" s="17">
        <v>0.55370749875590397</v>
      </c>
      <c r="AO9" s="17">
        <v>0.35653251409362702</v>
      </c>
      <c r="AP9" s="17">
        <v>0.352347829935795</v>
      </c>
      <c r="AQ9" s="17"/>
      <c r="AR9" s="17">
        <v>0.364944573038682</v>
      </c>
      <c r="AS9" s="17">
        <v>0.36341763211706801</v>
      </c>
      <c r="AT9" s="17">
        <v>0.47089329463270702</v>
      </c>
      <c r="AU9" s="17"/>
      <c r="AV9" s="17">
        <v>0.454061610823281</v>
      </c>
      <c r="AW9" s="17">
        <v>0.39996446139514102</v>
      </c>
      <c r="AX9" s="17">
        <v>0.44388281248468697</v>
      </c>
      <c r="AY9" s="17"/>
      <c r="AZ9" s="17">
        <v>0.43007279534255899</v>
      </c>
      <c r="BA9" s="17">
        <v>0.38007311559784901</v>
      </c>
    </row>
    <row r="10" spans="2:53" x14ac:dyDescent="0.35">
      <c r="B10" s="18" t="s">
        <v>323</v>
      </c>
      <c r="C10" s="17">
        <v>0.29886988833891198</v>
      </c>
      <c r="D10" s="17">
        <v>0.309902419879234</v>
      </c>
      <c r="E10" s="17">
        <v>0.28994356409041</v>
      </c>
      <c r="F10" s="17"/>
      <c r="G10" s="17">
        <v>0.27320346021456099</v>
      </c>
      <c r="H10" s="17">
        <v>0.28020484949309199</v>
      </c>
      <c r="I10" s="17">
        <v>0.29113676914433501</v>
      </c>
      <c r="J10" s="17">
        <v>0.29210016315418502</v>
      </c>
      <c r="K10" s="17">
        <v>0.30411876132907201</v>
      </c>
      <c r="L10" s="17">
        <v>0.32545903909608898</v>
      </c>
      <c r="M10" s="17"/>
      <c r="N10" s="17">
        <v>0.30451441393706802</v>
      </c>
      <c r="O10" s="17">
        <v>0.29515398492933598</v>
      </c>
      <c r="P10" s="17"/>
      <c r="Q10" s="17">
        <v>0.24397927121028701</v>
      </c>
      <c r="R10" s="17">
        <v>0.20143684825750699</v>
      </c>
      <c r="S10" s="17">
        <v>0.29057279137500602</v>
      </c>
      <c r="T10" s="17">
        <v>0.27342100911547901</v>
      </c>
      <c r="U10" s="17">
        <v>0.27914361877175198</v>
      </c>
      <c r="V10" s="17">
        <v>0.33273048516512599</v>
      </c>
      <c r="W10" s="17">
        <v>0.34325022055024101</v>
      </c>
      <c r="X10" s="17">
        <v>0.31706534335126502</v>
      </c>
      <c r="Y10" s="17">
        <v>0.381444063007436</v>
      </c>
      <c r="Z10" s="17">
        <v>0.34686982759864998</v>
      </c>
      <c r="AA10" s="17">
        <v>0.40046651102009601</v>
      </c>
      <c r="AB10" s="17">
        <v>0.38595221750596698</v>
      </c>
      <c r="AC10" s="17">
        <v>0.223951996339086</v>
      </c>
      <c r="AD10" s="17">
        <v>0.49508180002631902</v>
      </c>
      <c r="AE10" s="17">
        <v>0.203283810259277</v>
      </c>
      <c r="AF10" s="17"/>
      <c r="AG10" s="17">
        <v>0.36731685109909501</v>
      </c>
      <c r="AH10" s="17">
        <v>0.27977772570086301</v>
      </c>
      <c r="AI10" s="17">
        <v>0.23516447067846599</v>
      </c>
      <c r="AJ10" s="17">
        <v>0.26933014695046698</v>
      </c>
      <c r="AK10" s="17">
        <v>0.32199959424736802</v>
      </c>
      <c r="AL10" s="17">
        <v>0.29702197862388802</v>
      </c>
      <c r="AM10" s="17"/>
      <c r="AN10" s="17">
        <v>0.263460976977962</v>
      </c>
      <c r="AO10" s="17">
        <v>0.35844747805657201</v>
      </c>
      <c r="AP10" s="17">
        <v>0.31756540824472201</v>
      </c>
      <c r="AQ10" s="17"/>
      <c r="AR10" s="17">
        <v>0.334086601929106</v>
      </c>
      <c r="AS10" s="17">
        <v>0.37863838561705998</v>
      </c>
      <c r="AT10" s="17">
        <v>0.24726221692105901</v>
      </c>
      <c r="AU10" s="17"/>
      <c r="AV10" s="17">
        <v>0.288392866666555</v>
      </c>
      <c r="AW10" s="17">
        <v>0.36188772892083598</v>
      </c>
      <c r="AX10" s="17">
        <v>0.23128354081584901</v>
      </c>
      <c r="AY10" s="17"/>
      <c r="AZ10" s="17">
        <v>0.30128886616905298</v>
      </c>
      <c r="BA10" s="17">
        <v>0.29566021556986299</v>
      </c>
    </row>
    <row r="11" spans="2:53" x14ac:dyDescent="0.35">
      <c r="B11" s="18" t="s">
        <v>325</v>
      </c>
      <c r="C11" s="17">
        <v>0.11591831117224199</v>
      </c>
      <c r="D11" s="17">
        <v>0.12740158132352</v>
      </c>
      <c r="E11" s="17">
        <v>0.10592941228493</v>
      </c>
      <c r="F11" s="17"/>
      <c r="G11" s="17">
        <v>0.17022051785050399</v>
      </c>
      <c r="H11" s="17">
        <v>0.14985268783251099</v>
      </c>
      <c r="I11" s="17">
        <v>0.11739710349734001</v>
      </c>
      <c r="J11" s="17">
        <v>0.112516161672003</v>
      </c>
      <c r="K11" s="17">
        <v>8.5931624101487303E-2</v>
      </c>
      <c r="L11" s="17">
        <v>9.5014068272258501E-2</v>
      </c>
      <c r="M11" s="17"/>
      <c r="N11" s="17">
        <v>0.12628680456750699</v>
      </c>
      <c r="O11" s="17">
        <v>0.109092525853418</v>
      </c>
      <c r="P11" s="17"/>
      <c r="Q11" s="17">
        <v>0.137480230451448</v>
      </c>
      <c r="R11" s="17">
        <v>9.5568801244238902E-2</v>
      </c>
      <c r="S11" s="17">
        <v>0.12726346994309401</v>
      </c>
      <c r="T11" s="17">
        <v>0.12602362543579099</v>
      </c>
      <c r="U11" s="17">
        <v>0.11648181814743799</v>
      </c>
      <c r="V11" s="17">
        <v>8.6613035748212705E-2</v>
      </c>
      <c r="W11" s="17">
        <v>8.4979523735224494E-2</v>
      </c>
      <c r="X11" s="17">
        <v>8.9610844681649704E-2</v>
      </c>
      <c r="Y11" s="17">
        <v>0.14858271367509099</v>
      </c>
      <c r="Z11" s="17">
        <v>9.9374806548430505E-2</v>
      </c>
      <c r="AA11" s="17">
        <v>0.14487592332399901</v>
      </c>
      <c r="AB11" s="17">
        <v>0.16193706545030001</v>
      </c>
      <c r="AC11" s="17">
        <v>0.183204806630474</v>
      </c>
      <c r="AD11" s="17">
        <v>0.103957751121647</v>
      </c>
      <c r="AE11" s="17">
        <v>0.238932983012212</v>
      </c>
      <c r="AF11" s="17"/>
      <c r="AG11" s="17">
        <v>0.14076795018900701</v>
      </c>
      <c r="AH11" s="17">
        <v>0.12555517949300099</v>
      </c>
      <c r="AI11" s="17">
        <v>4.1250593894187899E-2</v>
      </c>
      <c r="AJ11" s="17">
        <v>0.110808857771982</v>
      </c>
      <c r="AK11" s="17">
        <v>0.16711573034421301</v>
      </c>
      <c r="AL11" s="17">
        <v>0.108433854469839</v>
      </c>
      <c r="AM11" s="17"/>
      <c r="AN11" s="17">
        <v>8.3367810278641194E-2</v>
      </c>
      <c r="AO11" s="17">
        <v>0.13516970405935599</v>
      </c>
      <c r="AP11" s="17">
        <v>0.13177373571597101</v>
      </c>
      <c r="AQ11" s="17"/>
      <c r="AR11" s="17">
        <v>0.12770518997847199</v>
      </c>
      <c r="AS11" s="17">
        <v>0.12120967272578401</v>
      </c>
      <c r="AT11" s="17">
        <v>0.111069781336016</v>
      </c>
      <c r="AU11" s="17"/>
      <c r="AV11" s="17">
        <v>0.11466162867834399</v>
      </c>
      <c r="AW11" s="17">
        <v>0.124330688167355</v>
      </c>
      <c r="AX11" s="17">
        <v>0.102362247056798</v>
      </c>
      <c r="AY11" s="17"/>
      <c r="AZ11" s="17">
        <v>0.12338414196231701</v>
      </c>
      <c r="BA11" s="17">
        <v>0.10601211298942</v>
      </c>
    </row>
    <row r="12" spans="2:53" x14ac:dyDescent="0.35">
      <c r="B12" s="18" t="s">
        <v>326</v>
      </c>
      <c r="C12" s="17">
        <v>0.104091933573496</v>
      </c>
      <c r="D12" s="17">
        <v>0.119141719742913</v>
      </c>
      <c r="E12" s="17">
        <v>9.0829613779085799E-2</v>
      </c>
      <c r="F12" s="17"/>
      <c r="G12" s="17">
        <v>0.18342439463650501</v>
      </c>
      <c r="H12" s="17">
        <v>0.12755112490206899</v>
      </c>
      <c r="I12" s="17">
        <v>9.6194133210674604E-2</v>
      </c>
      <c r="J12" s="17">
        <v>0.105153401562077</v>
      </c>
      <c r="K12" s="17">
        <v>7.7249869305200003E-2</v>
      </c>
      <c r="L12" s="17">
        <v>8.0045218760345704E-2</v>
      </c>
      <c r="M12" s="17"/>
      <c r="N12" s="17">
        <v>0.126368268879716</v>
      </c>
      <c r="O12" s="17">
        <v>8.9426979207046106E-2</v>
      </c>
      <c r="P12" s="17"/>
      <c r="Q12" s="17">
        <v>0.129742444908582</v>
      </c>
      <c r="R12" s="17">
        <v>0.123461577377664</v>
      </c>
      <c r="S12" s="17">
        <v>6.4139856615180998E-2</v>
      </c>
      <c r="T12" s="17">
        <v>8.2286658310807101E-2</v>
      </c>
      <c r="U12" s="17">
        <v>0.111376713922351</v>
      </c>
      <c r="V12" s="17">
        <v>8.1902348975922801E-2</v>
      </c>
      <c r="W12" s="17">
        <v>6.04667927933321E-2</v>
      </c>
      <c r="X12" s="17">
        <v>8.2815608342325195E-2</v>
      </c>
      <c r="Y12" s="17">
        <v>0.113443307920377</v>
      </c>
      <c r="Z12" s="17">
        <v>0.16775443814308399</v>
      </c>
      <c r="AA12" s="17">
        <v>0.15550162884600999</v>
      </c>
      <c r="AB12" s="17">
        <v>0.218980678794995</v>
      </c>
      <c r="AC12" s="17">
        <v>3.1566170836938703E-2</v>
      </c>
      <c r="AD12" s="17">
        <v>0.15791071419678401</v>
      </c>
      <c r="AE12" s="17">
        <v>0.237826753830051</v>
      </c>
      <c r="AF12" s="17"/>
      <c r="AG12" s="17">
        <v>7.3345155447063201E-2</v>
      </c>
      <c r="AH12" s="17">
        <v>0.151032629256863</v>
      </c>
      <c r="AI12" s="17">
        <v>0.107320824830607</v>
      </c>
      <c r="AJ12" s="17">
        <v>4.1531152787304501E-2</v>
      </c>
      <c r="AK12" s="17">
        <v>0.14500051346326501</v>
      </c>
      <c r="AL12" s="17">
        <v>0.103452209004987</v>
      </c>
      <c r="AM12" s="17"/>
      <c r="AN12" s="17">
        <v>6.0231509561999103E-2</v>
      </c>
      <c r="AO12" s="17">
        <v>8.3358919573454301E-2</v>
      </c>
      <c r="AP12" s="17">
        <v>0.14663578744723901</v>
      </c>
      <c r="AQ12" s="17"/>
      <c r="AR12" s="17">
        <v>0.15361833690328999</v>
      </c>
      <c r="AS12" s="17">
        <v>8.6728019550109503E-2</v>
      </c>
      <c r="AT12" s="17">
        <v>0.110447037597166</v>
      </c>
      <c r="AU12" s="17"/>
      <c r="AV12" s="17">
        <v>0.11215936068737201</v>
      </c>
      <c r="AW12" s="17">
        <v>7.4485154671741396E-2</v>
      </c>
      <c r="AX12" s="17">
        <v>0.146495077382506</v>
      </c>
      <c r="AY12" s="17"/>
      <c r="AZ12" s="17">
        <v>0.100118307663717</v>
      </c>
      <c r="BA12" s="17">
        <v>0.109364424589366</v>
      </c>
    </row>
    <row r="13" spans="2:53" x14ac:dyDescent="0.35">
      <c r="B13" s="18" t="s">
        <v>130</v>
      </c>
      <c r="C13" s="19">
        <v>7.2535013431183001E-2</v>
      </c>
      <c r="D13" s="19">
        <v>5.0126353132404398E-2</v>
      </c>
      <c r="E13" s="19">
        <v>9.3095804746887501E-2</v>
      </c>
      <c r="F13" s="19"/>
      <c r="G13" s="19">
        <v>0.10462784886801001</v>
      </c>
      <c r="H13" s="19">
        <v>7.2656388493387597E-2</v>
      </c>
      <c r="I13" s="19">
        <v>5.8188829591261898E-2</v>
      </c>
      <c r="J13" s="19">
        <v>9.7243130747654505E-2</v>
      </c>
      <c r="K13" s="19">
        <v>7.6860775448050395E-2</v>
      </c>
      <c r="L13" s="19">
        <v>4.9727933789439703E-2</v>
      </c>
      <c r="M13" s="19"/>
      <c r="N13" s="19">
        <v>6.1741379626527398E-2</v>
      </c>
      <c r="O13" s="19">
        <v>7.9640677132934504E-2</v>
      </c>
      <c r="P13" s="19"/>
      <c r="Q13" s="19">
        <v>0.16376065347822</v>
      </c>
      <c r="R13" s="19">
        <v>8.2600379548314798E-2</v>
      </c>
      <c r="S13" s="19">
        <v>0.12479335761353499</v>
      </c>
      <c r="T13" s="19">
        <v>6.8028223956441494E-2</v>
      </c>
      <c r="U13" s="19">
        <v>4.9701758923604497E-2</v>
      </c>
      <c r="V13" s="19">
        <v>5.9917226743109599E-2</v>
      </c>
      <c r="W13" s="19">
        <v>5.2722650933018998E-2</v>
      </c>
      <c r="X13" s="19">
        <v>6.0898211522422301E-2</v>
      </c>
      <c r="Y13" s="19">
        <v>5.7526588316965097E-2</v>
      </c>
      <c r="Z13" s="19">
        <v>2.0733342945767799E-2</v>
      </c>
      <c r="AA13" s="19">
        <v>2.44292591693024E-2</v>
      </c>
      <c r="AB13" s="19">
        <v>0</v>
      </c>
      <c r="AC13" s="19">
        <v>0</v>
      </c>
      <c r="AD13" s="19">
        <v>0</v>
      </c>
      <c r="AE13" s="19">
        <v>4.2170814616019903E-2</v>
      </c>
      <c r="AF13" s="19"/>
      <c r="AG13" s="19">
        <v>2.35415230429659E-2</v>
      </c>
      <c r="AH13" s="19">
        <v>4.2035691942796397E-2</v>
      </c>
      <c r="AI13" s="19">
        <v>1.94751364437727E-2</v>
      </c>
      <c r="AJ13" s="19">
        <v>4.73596024674066E-2</v>
      </c>
      <c r="AK13" s="19">
        <v>5.1668566071324203E-2</v>
      </c>
      <c r="AL13" s="19">
        <v>0.11879912725191299</v>
      </c>
      <c r="AM13" s="19"/>
      <c r="AN13" s="19">
        <v>3.92322044254933E-2</v>
      </c>
      <c r="AO13" s="19">
        <v>6.6491384216990496E-2</v>
      </c>
      <c r="AP13" s="19">
        <v>5.1677238656273099E-2</v>
      </c>
      <c r="AQ13" s="19"/>
      <c r="AR13" s="19">
        <v>1.9645298150449901E-2</v>
      </c>
      <c r="AS13" s="19">
        <v>5.0006289989978699E-2</v>
      </c>
      <c r="AT13" s="19">
        <v>6.0327669513050797E-2</v>
      </c>
      <c r="AU13" s="19"/>
      <c r="AV13" s="19">
        <v>3.0724533144448399E-2</v>
      </c>
      <c r="AW13" s="19">
        <v>3.9331966844926597E-2</v>
      </c>
      <c r="AX13" s="19">
        <v>7.5976322260160101E-2</v>
      </c>
      <c r="AY13" s="19"/>
      <c r="AZ13" s="19">
        <v>4.5135888862354201E-2</v>
      </c>
      <c r="BA13" s="19">
        <v>0.108890131253502</v>
      </c>
    </row>
    <row r="14" spans="2:53" x14ac:dyDescent="0.35">
      <c r="B14" s="16"/>
    </row>
    <row r="15" spans="2:53" x14ac:dyDescent="0.35">
      <c r="B15" t="s">
        <v>87</v>
      </c>
    </row>
    <row r="16" spans="2:53" x14ac:dyDescent="0.35">
      <c r="B16" t="s">
        <v>88</v>
      </c>
    </row>
    <row r="18" spans="2:2" x14ac:dyDescent="0.35">
      <c r="B18" s="8" t="str">
        <f>HYPERLINK("#'Contents'!A1", "Return to Contents")</f>
        <v>Return to Contents</v>
      </c>
    </row>
  </sheetData>
  <mergeCells count="10">
    <mergeCell ref="AN5:AP5"/>
    <mergeCell ref="AR5:AT5"/>
    <mergeCell ref="AV5:AX5"/>
    <mergeCell ref="AZ5:BA5"/>
    <mergeCell ref="D2:AT2"/>
    <mergeCell ref="D5:E5"/>
    <mergeCell ref="G5:L5"/>
    <mergeCell ref="N5:O5"/>
    <mergeCell ref="Q5:AE5"/>
    <mergeCell ref="AG5:AL5"/>
  </mergeCells>
  <pageMargins left="0.7" right="0.7" top="0.75" bottom="0.75" header="0.3" footer="0.3"/>
  <pageSetup paperSize="9" orientation="portrait" horizontalDpi="300" verticalDpi="300"/>
  <drawing r:id="rId1"/>
</worksheet>
</file>

<file path=xl/worksheets/sheet10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6900-000000000000}">
  <dimension ref="B2:BA18"/>
  <sheetViews>
    <sheetView showGridLines="0" workbookViewId="0">
      <pane xSplit="2" topLeftCell="U1" activePane="topRight" state="frozen"/>
      <selection activeCell="B19" sqref="B19"/>
      <selection pane="topRight" activeCell="AB9" sqref="AB9"/>
    </sheetView>
  </sheetViews>
  <sheetFormatPr defaultColWidth="11.54296875" defaultRowHeight="14.5" x14ac:dyDescent="0.35"/>
  <cols>
    <col min="2" max="2" width="25.6328125" customWidth="1"/>
    <col min="3" max="5" width="10.6328125" customWidth="1"/>
    <col min="6" max="6" width="2.1796875" customWidth="1"/>
    <col min="7" max="12" width="10.6328125" customWidth="1"/>
    <col min="13" max="13" width="2.1796875" customWidth="1"/>
    <col min="14" max="15" width="10.6328125" customWidth="1"/>
    <col min="16" max="16" width="2.1796875" customWidth="1"/>
    <col min="17" max="31" width="10.6328125" customWidth="1"/>
    <col min="32" max="32" width="2.1796875" customWidth="1"/>
    <col min="33" max="38" width="10.6328125" customWidth="1"/>
    <col min="39" max="39" width="2.1796875" customWidth="1"/>
    <col min="40" max="42" width="10.6328125" customWidth="1"/>
    <col min="43" max="43" width="2.1796875" customWidth="1"/>
    <col min="44" max="46" width="10.6328125" customWidth="1"/>
    <col min="47" max="47" width="2.1796875" customWidth="1"/>
    <col min="48" max="50" width="10.6328125" customWidth="1"/>
    <col min="51" max="51" width="2.1796875" customWidth="1"/>
    <col min="52" max="53" width="10.6328125" customWidth="1"/>
    <col min="54" max="54" width="2.1796875" customWidth="1"/>
  </cols>
  <sheetData>
    <row r="2" spans="2:53" ht="40" customHeight="1" x14ac:dyDescent="0.35">
      <c r="D2" s="28" t="s">
        <v>418</v>
      </c>
      <c r="E2" s="24"/>
      <c r="F2" s="24"/>
      <c r="G2" s="24"/>
      <c r="H2" s="24"/>
      <c r="I2" s="24"/>
      <c r="J2" s="24"/>
      <c r="K2" s="24"/>
      <c r="L2" s="24"/>
      <c r="M2" s="24"/>
      <c r="N2" s="24"/>
      <c r="O2" s="24"/>
      <c r="P2" s="24"/>
      <c r="Q2" s="24"/>
      <c r="R2" s="24"/>
      <c r="S2" s="24"/>
      <c r="T2" s="24"/>
      <c r="U2" s="24"/>
      <c r="V2" s="24"/>
      <c r="W2" s="24"/>
      <c r="X2" s="24"/>
      <c r="Y2" s="24"/>
      <c r="Z2" s="24"/>
      <c r="AA2" s="24"/>
      <c r="AB2" s="24"/>
      <c r="AC2" s="24"/>
      <c r="AD2" s="24"/>
      <c r="AE2" s="24"/>
      <c r="AF2" s="24"/>
      <c r="AG2" s="24"/>
      <c r="AH2" s="24"/>
      <c r="AI2" s="24"/>
      <c r="AJ2" s="24"/>
      <c r="AK2" s="24"/>
      <c r="AL2" s="24"/>
      <c r="AM2" s="24"/>
      <c r="AN2" s="24"/>
      <c r="AO2" s="24"/>
      <c r="AP2" s="24"/>
      <c r="AQ2" s="24"/>
      <c r="AR2" s="24"/>
      <c r="AS2" s="24"/>
      <c r="AT2" s="24"/>
    </row>
    <row r="5" spans="2:53" ht="30" customHeight="1" x14ac:dyDescent="0.35">
      <c r="B5" s="15"/>
      <c r="C5" s="15"/>
      <c r="D5" s="27" t="s">
        <v>56</v>
      </c>
      <c r="E5" s="27"/>
      <c r="F5" s="15"/>
      <c r="G5" s="27" t="s">
        <v>57</v>
      </c>
      <c r="H5" s="27"/>
      <c r="I5" s="27"/>
      <c r="J5" s="27"/>
      <c r="K5" s="27"/>
      <c r="L5" s="27"/>
      <c r="M5" s="15"/>
      <c r="N5" s="27" t="s">
        <v>58</v>
      </c>
      <c r="O5" s="27"/>
      <c r="P5" s="15"/>
      <c r="Q5" s="27" t="s">
        <v>59</v>
      </c>
      <c r="R5" s="27"/>
      <c r="S5" s="27"/>
      <c r="T5" s="27"/>
      <c r="U5" s="27"/>
      <c r="V5" s="27"/>
      <c r="W5" s="27"/>
      <c r="X5" s="27"/>
      <c r="Y5" s="27"/>
      <c r="Z5" s="27"/>
      <c r="AA5" s="27"/>
      <c r="AB5" s="27"/>
      <c r="AC5" s="27"/>
      <c r="AD5" s="27"/>
      <c r="AE5" s="27"/>
      <c r="AF5" s="15"/>
      <c r="AG5" s="27" t="s">
        <v>60</v>
      </c>
      <c r="AH5" s="27"/>
      <c r="AI5" s="27"/>
      <c r="AJ5" s="27"/>
      <c r="AK5" s="27"/>
      <c r="AL5" s="27"/>
      <c r="AM5" s="15"/>
      <c r="AN5" s="27" t="s">
        <v>61</v>
      </c>
      <c r="AO5" s="27"/>
      <c r="AP5" s="27"/>
      <c r="AQ5" s="15"/>
      <c r="AR5" s="27" t="s">
        <v>62</v>
      </c>
      <c r="AS5" s="27"/>
      <c r="AT5" s="27"/>
      <c r="AU5" s="15"/>
      <c r="AV5" s="27" t="s">
        <v>63</v>
      </c>
      <c r="AW5" s="27"/>
      <c r="AX5" s="27"/>
      <c r="AY5" s="15"/>
      <c r="AZ5" s="27" t="s">
        <v>64</v>
      </c>
      <c r="BA5" s="27"/>
    </row>
    <row r="6" spans="2:53" ht="33" customHeight="1" x14ac:dyDescent="0.35">
      <c r="B6" t="s">
        <v>13</v>
      </c>
      <c r="C6" s="9" t="s">
        <v>14</v>
      </c>
      <c r="D6" s="12" t="s">
        <v>15</v>
      </c>
      <c r="E6" s="12" t="s">
        <v>16</v>
      </c>
      <c r="G6" s="12" t="s">
        <v>19</v>
      </c>
      <c r="H6" s="12" t="s">
        <v>20</v>
      </c>
      <c r="I6" s="12" t="s">
        <v>21</v>
      </c>
      <c r="J6" s="12" t="s">
        <v>22</v>
      </c>
      <c r="K6" s="12" t="s">
        <v>23</v>
      </c>
      <c r="L6" s="12" t="s">
        <v>24</v>
      </c>
      <c r="N6" s="12" t="s">
        <v>25</v>
      </c>
      <c r="O6" s="12" t="s">
        <v>26</v>
      </c>
      <c r="Q6" s="12" t="s">
        <v>27</v>
      </c>
      <c r="R6" s="12" t="s">
        <v>28</v>
      </c>
      <c r="S6" s="12" t="s">
        <v>29</v>
      </c>
      <c r="T6" s="12" t="s">
        <v>30</v>
      </c>
      <c r="U6" s="12" t="s">
        <v>31</v>
      </c>
      <c r="V6" s="12" t="s">
        <v>32</v>
      </c>
      <c r="W6" s="12" t="s">
        <v>33</v>
      </c>
      <c r="X6" s="12" t="s">
        <v>34</v>
      </c>
      <c r="Y6" s="12" t="s">
        <v>35</v>
      </c>
      <c r="Z6" s="12" t="s">
        <v>36</v>
      </c>
      <c r="AA6" s="12" t="s">
        <v>37</v>
      </c>
      <c r="AB6" s="12" t="s">
        <v>38</v>
      </c>
      <c r="AC6" s="12" t="s">
        <v>39</v>
      </c>
      <c r="AD6" s="12" t="s">
        <v>40</v>
      </c>
      <c r="AE6" s="12" t="s">
        <v>41</v>
      </c>
      <c r="AG6" s="12" t="s">
        <v>42</v>
      </c>
      <c r="AH6" s="12" t="s">
        <v>43</v>
      </c>
      <c r="AI6" s="12" t="s">
        <v>44</v>
      </c>
      <c r="AJ6" s="12" t="s">
        <v>45</v>
      </c>
      <c r="AK6" s="12" t="s">
        <v>46</v>
      </c>
      <c r="AL6" s="12" t="s">
        <v>47</v>
      </c>
      <c r="AN6" s="12" t="s">
        <v>48</v>
      </c>
      <c r="AO6" s="12" t="s">
        <v>49</v>
      </c>
      <c r="AP6" s="12" t="s">
        <v>50</v>
      </c>
      <c r="AR6" s="12" t="s">
        <v>51</v>
      </c>
      <c r="AS6" s="12" t="s">
        <v>52</v>
      </c>
      <c r="AT6" s="12" t="s">
        <v>53</v>
      </c>
      <c r="AV6" s="12" t="s">
        <v>51</v>
      </c>
      <c r="AW6" s="12" t="s">
        <v>52</v>
      </c>
      <c r="AX6" s="12" t="s">
        <v>53</v>
      </c>
      <c r="AZ6" s="12" t="s">
        <v>54</v>
      </c>
      <c r="BA6" s="12" t="s">
        <v>55</v>
      </c>
    </row>
    <row r="7" spans="2:53" ht="30" customHeight="1" x14ac:dyDescent="0.35">
      <c r="B7" s="10" t="s">
        <v>17</v>
      </c>
      <c r="C7" s="10">
        <v>2053</v>
      </c>
      <c r="D7" s="10">
        <v>938</v>
      </c>
      <c r="E7" s="10">
        <v>1112</v>
      </c>
      <c r="F7" s="10"/>
      <c r="G7" s="10">
        <v>192</v>
      </c>
      <c r="H7" s="10">
        <v>236</v>
      </c>
      <c r="I7" s="10">
        <v>325</v>
      </c>
      <c r="J7" s="10">
        <v>380</v>
      </c>
      <c r="K7" s="10">
        <v>348</v>
      </c>
      <c r="L7" s="10">
        <v>572</v>
      </c>
      <c r="M7" s="10"/>
      <c r="N7" s="10">
        <v>1161</v>
      </c>
      <c r="O7" s="10">
        <v>892</v>
      </c>
      <c r="P7" s="10"/>
      <c r="Q7" s="10">
        <v>175</v>
      </c>
      <c r="R7" s="10">
        <v>152</v>
      </c>
      <c r="S7" s="10">
        <v>180</v>
      </c>
      <c r="T7" s="10">
        <v>273</v>
      </c>
      <c r="U7" s="10">
        <v>217</v>
      </c>
      <c r="V7" s="10">
        <v>227</v>
      </c>
      <c r="W7" s="10">
        <v>175</v>
      </c>
      <c r="X7" s="10">
        <v>143</v>
      </c>
      <c r="Y7" s="10">
        <v>108</v>
      </c>
      <c r="Z7" s="10">
        <v>153</v>
      </c>
      <c r="AA7" s="10">
        <v>79</v>
      </c>
      <c r="AB7" s="10">
        <v>54</v>
      </c>
      <c r="AC7" s="10">
        <v>25</v>
      </c>
      <c r="AD7" s="10">
        <v>17</v>
      </c>
      <c r="AE7" s="10">
        <v>34</v>
      </c>
      <c r="AF7" s="10"/>
      <c r="AG7" s="10">
        <v>204</v>
      </c>
      <c r="AH7" s="10">
        <v>344</v>
      </c>
      <c r="AI7" s="10">
        <v>158</v>
      </c>
      <c r="AJ7" s="10">
        <v>186</v>
      </c>
      <c r="AK7" s="10">
        <v>197</v>
      </c>
      <c r="AL7" s="10">
        <v>511</v>
      </c>
      <c r="AM7" s="10"/>
      <c r="AN7" s="10">
        <v>571</v>
      </c>
      <c r="AO7" s="10">
        <v>447</v>
      </c>
      <c r="AP7" s="10">
        <v>778</v>
      </c>
      <c r="AQ7" s="10"/>
      <c r="AR7" s="10">
        <v>150</v>
      </c>
      <c r="AS7" s="10">
        <v>698</v>
      </c>
      <c r="AT7" s="10">
        <v>1093</v>
      </c>
      <c r="AU7" s="10"/>
      <c r="AV7" s="10">
        <v>166</v>
      </c>
      <c r="AW7" s="10">
        <v>999</v>
      </c>
      <c r="AX7" s="10">
        <v>770</v>
      </c>
      <c r="AY7" s="10"/>
      <c r="AZ7" s="10">
        <v>1177</v>
      </c>
      <c r="BA7" s="10">
        <v>876</v>
      </c>
    </row>
    <row r="8" spans="2:53" ht="30" customHeight="1" x14ac:dyDescent="0.35">
      <c r="B8" s="11" t="s">
        <v>18</v>
      </c>
      <c r="C8" s="11">
        <v>2053</v>
      </c>
      <c r="D8" s="11">
        <v>974</v>
      </c>
      <c r="E8" s="11">
        <v>1075</v>
      </c>
      <c r="F8" s="11"/>
      <c r="G8" s="11">
        <v>212</v>
      </c>
      <c r="H8" s="11">
        <v>302</v>
      </c>
      <c r="I8" s="11">
        <v>326</v>
      </c>
      <c r="J8" s="11">
        <v>348</v>
      </c>
      <c r="K8" s="11">
        <v>329</v>
      </c>
      <c r="L8" s="11">
        <v>535</v>
      </c>
      <c r="M8" s="11"/>
      <c r="N8" s="11">
        <v>815</v>
      </c>
      <c r="O8" s="11">
        <v>1238</v>
      </c>
      <c r="P8" s="11"/>
      <c r="Q8" s="11">
        <v>198</v>
      </c>
      <c r="R8" s="11">
        <v>168</v>
      </c>
      <c r="S8" s="11">
        <v>195</v>
      </c>
      <c r="T8" s="11">
        <v>305</v>
      </c>
      <c r="U8" s="11">
        <v>213</v>
      </c>
      <c r="V8" s="11">
        <v>216</v>
      </c>
      <c r="W8" s="11">
        <v>164</v>
      </c>
      <c r="X8" s="11">
        <v>141</v>
      </c>
      <c r="Y8" s="11">
        <v>99</v>
      </c>
      <c r="Z8" s="11">
        <v>138</v>
      </c>
      <c r="AA8" s="11">
        <v>69</v>
      </c>
      <c r="AB8" s="11">
        <v>45</v>
      </c>
      <c r="AC8" s="11">
        <v>22</v>
      </c>
      <c r="AD8" s="11">
        <v>15</v>
      </c>
      <c r="AE8" s="11">
        <v>27</v>
      </c>
      <c r="AF8" s="11"/>
      <c r="AG8" s="11">
        <v>192</v>
      </c>
      <c r="AH8" s="11">
        <v>330</v>
      </c>
      <c r="AI8" s="11">
        <v>179</v>
      </c>
      <c r="AJ8" s="11">
        <v>173</v>
      </c>
      <c r="AK8" s="11">
        <v>196</v>
      </c>
      <c r="AL8" s="11">
        <v>533</v>
      </c>
      <c r="AM8" s="11"/>
      <c r="AN8" s="11">
        <v>569</v>
      </c>
      <c r="AO8" s="11">
        <v>467</v>
      </c>
      <c r="AP8" s="11">
        <v>751</v>
      </c>
      <c r="AQ8" s="11"/>
      <c r="AR8" s="11">
        <v>162</v>
      </c>
      <c r="AS8" s="11">
        <v>689</v>
      </c>
      <c r="AT8" s="11">
        <v>1078</v>
      </c>
      <c r="AU8" s="11"/>
      <c r="AV8" s="11">
        <v>182</v>
      </c>
      <c r="AW8" s="11">
        <v>976</v>
      </c>
      <c r="AX8" s="11">
        <v>765</v>
      </c>
      <c r="AY8" s="11"/>
      <c r="AZ8" s="11">
        <v>1171</v>
      </c>
      <c r="BA8" s="11">
        <v>882</v>
      </c>
    </row>
    <row r="9" spans="2:53" x14ac:dyDescent="0.35">
      <c r="B9" s="18" t="s">
        <v>322</v>
      </c>
      <c r="C9" s="17">
        <v>6.2638875487641396E-2</v>
      </c>
      <c r="D9" s="17">
        <v>7.0033194154262401E-2</v>
      </c>
      <c r="E9" s="17">
        <v>5.4739127399321102E-2</v>
      </c>
      <c r="F9" s="17"/>
      <c r="G9" s="17">
        <v>0.105381638559479</v>
      </c>
      <c r="H9" s="17">
        <v>9.4295664987128297E-2</v>
      </c>
      <c r="I9" s="17">
        <v>6.5202515686593299E-2</v>
      </c>
      <c r="J9" s="17">
        <v>4.1971824117901201E-2</v>
      </c>
      <c r="K9" s="17">
        <v>3.5489630705517999E-2</v>
      </c>
      <c r="L9" s="17">
        <v>5.6433598797814101E-2</v>
      </c>
      <c r="M9" s="17"/>
      <c r="N9" s="17">
        <v>6.8569513900255896E-2</v>
      </c>
      <c r="O9" s="17">
        <v>5.8734618324631803E-2</v>
      </c>
      <c r="P9" s="17"/>
      <c r="Q9" s="17">
        <v>9.6158859253894099E-2</v>
      </c>
      <c r="R9" s="17">
        <v>9.3978655657926902E-2</v>
      </c>
      <c r="S9" s="17">
        <v>5.5675621014169799E-2</v>
      </c>
      <c r="T9" s="17">
        <v>2.9951182536469199E-2</v>
      </c>
      <c r="U9" s="17">
        <v>6.37702956118638E-2</v>
      </c>
      <c r="V9" s="17">
        <v>6.5819896863699795E-2</v>
      </c>
      <c r="W9" s="17">
        <v>3.4439047148695202E-2</v>
      </c>
      <c r="X9" s="17">
        <v>3.31183392201111E-2</v>
      </c>
      <c r="Y9" s="17">
        <v>3.0597480217779499E-2</v>
      </c>
      <c r="Z9" s="17">
        <v>0.105208447949855</v>
      </c>
      <c r="AA9" s="17">
        <v>8.9370353398848495E-2</v>
      </c>
      <c r="AB9" s="17">
        <v>4.1017012142172099E-2</v>
      </c>
      <c r="AC9" s="17">
        <v>0.23131646641873299</v>
      </c>
      <c r="AD9" s="17">
        <v>0.16924275663830701</v>
      </c>
      <c r="AE9" s="17">
        <v>4.5520395525303799E-2</v>
      </c>
      <c r="AF9" s="17"/>
      <c r="AG9" s="17">
        <v>8.35292367452031E-2</v>
      </c>
      <c r="AH9" s="17">
        <v>4.4195675416151797E-2</v>
      </c>
      <c r="AI9" s="17">
        <v>6.4019504955305104E-2</v>
      </c>
      <c r="AJ9" s="17">
        <v>7.9652469529814904E-2</v>
      </c>
      <c r="AK9" s="17">
        <v>7.3731700151435903E-2</v>
      </c>
      <c r="AL9" s="17">
        <v>4.8855858817175801E-2</v>
      </c>
      <c r="AM9" s="17"/>
      <c r="AN9" s="17">
        <v>6.4568188423647394E-2</v>
      </c>
      <c r="AO9" s="17">
        <v>7.0261653855180795E-2</v>
      </c>
      <c r="AP9" s="17">
        <v>6.4521646676069994E-2</v>
      </c>
      <c r="AQ9" s="17"/>
      <c r="AR9" s="17">
        <v>0.16429793826577399</v>
      </c>
      <c r="AS9" s="17">
        <v>5.5144682603672397E-2</v>
      </c>
      <c r="AT9" s="17">
        <v>5.41368881211782E-2</v>
      </c>
      <c r="AU9" s="17"/>
      <c r="AV9" s="17">
        <v>0.150284467587321</v>
      </c>
      <c r="AW9" s="17">
        <v>5.9245269243869102E-2</v>
      </c>
      <c r="AX9" s="17">
        <v>5.1730621818893402E-2</v>
      </c>
      <c r="AY9" s="17"/>
      <c r="AZ9" s="17">
        <v>6.6259708790650906E-2</v>
      </c>
      <c r="BA9" s="17">
        <v>5.7834494931057898E-2</v>
      </c>
    </row>
    <row r="10" spans="2:53" x14ac:dyDescent="0.35">
      <c r="B10" s="18" t="s">
        <v>323</v>
      </c>
      <c r="C10" s="17">
        <v>0.13947204407428199</v>
      </c>
      <c r="D10" s="17">
        <v>0.16225256028176899</v>
      </c>
      <c r="E10" s="17">
        <v>0.11933248781841101</v>
      </c>
      <c r="F10" s="17"/>
      <c r="G10" s="17">
        <v>0.107611726476752</v>
      </c>
      <c r="H10" s="17">
        <v>0.19008537876578499</v>
      </c>
      <c r="I10" s="17">
        <v>0.13345823125129899</v>
      </c>
      <c r="J10" s="17">
        <v>0.14198930460224399</v>
      </c>
      <c r="K10" s="17">
        <v>0.10345515660608</v>
      </c>
      <c r="L10" s="17">
        <v>0.14771081002314901</v>
      </c>
      <c r="M10" s="17"/>
      <c r="N10" s="17">
        <v>0.151282776128362</v>
      </c>
      <c r="O10" s="17">
        <v>0.13169680437589701</v>
      </c>
      <c r="P10" s="17"/>
      <c r="Q10" s="17">
        <v>0.120362741647889</v>
      </c>
      <c r="R10" s="17">
        <v>0.151550665028887</v>
      </c>
      <c r="S10" s="17">
        <v>0.117515594974375</v>
      </c>
      <c r="T10" s="17">
        <v>0.112721293591662</v>
      </c>
      <c r="U10" s="17">
        <v>0.15783160002011801</v>
      </c>
      <c r="V10" s="17">
        <v>0.16603044913638301</v>
      </c>
      <c r="W10" s="17">
        <v>0.14830973628137001</v>
      </c>
      <c r="X10" s="17">
        <v>0.15043438738402101</v>
      </c>
      <c r="Y10" s="17">
        <v>0.20323565125684601</v>
      </c>
      <c r="Z10" s="17">
        <v>0.16949368132690501</v>
      </c>
      <c r="AA10" s="17">
        <v>5.7827446914164402E-2</v>
      </c>
      <c r="AB10" s="17">
        <v>0.14716394336459401</v>
      </c>
      <c r="AC10" s="17">
        <v>0.13721344955725201</v>
      </c>
      <c r="AD10" s="17">
        <v>7.5187704341676195E-2</v>
      </c>
      <c r="AE10" s="17">
        <v>0.18547500737321901</v>
      </c>
      <c r="AF10" s="17"/>
      <c r="AG10" s="17">
        <v>0.27314489164703698</v>
      </c>
      <c r="AH10" s="17">
        <v>0.10646069965843299</v>
      </c>
      <c r="AI10" s="17">
        <v>0.14818035535701801</v>
      </c>
      <c r="AJ10" s="17">
        <v>0.151501682784625</v>
      </c>
      <c r="AK10" s="17">
        <v>0.166321098579021</v>
      </c>
      <c r="AL10" s="17">
        <v>9.0741325408975004E-2</v>
      </c>
      <c r="AM10" s="17"/>
      <c r="AN10" s="17">
        <v>0.15240703285486801</v>
      </c>
      <c r="AO10" s="17">
        <v>0.14998555057087501</v>
      </c>
      <c r="AP10" s="17">
        <v>0.16188756047921099</v>
      </c>
      <c r="AQ10" s="17"/>
      <c r="AR10" s="17">
        <v>0.29273149024103101</v>
      </c>
      <c r="AS10" s="17">
        <v>0.198171299906854</v>
      </c>
      <c r="AT10" s="17">
        <v>9.2183016416637398E-2</v>
      </c>
      <c r="AU10" s="17"/>
      <c r="AV10" s="17">
        <v>0.25832589776381298</v>
      </c>
      <c r="AW10" s="17">
        <v>0.14465543265150099</v>
      </c>
      <c r="AX10" s="17">
        <v>0.122691001820251</v>
      </c>
      <c r="AY10" s="17"/>
      <c r="AZ10" s="17">
        <v>0.16866129561596099</v>
      </c>
      <c r="BA10" s="17">
        <v>0.10074165777025</v>
      </c>
    </row>
    <row r="11" spans="2:53" x14ac:dyDescent="0.35">
      <c r="B11" s="18" t="s">
        <v>325</v>
      </c>
      <c r="C11" s="17">
        <v>0.22046722174029601</v>
      </c>
      <c r="D11" s="17">
        <v>0.23738534961687999</v>
      </c>
      <c r="E11" s="17">
        <v>0.20592840401477</v>
      </c>
      <c r="F11" s="17"/>
      <c r="G11" s="17">
        <v>0.26192413841823098</v>
      </c>
      <c r="H11" s="17">
        <v>0.21521268376345501</v>
      </c>
      <c r="I11" s="17">
        <v>0.18858225245610499</v>
      </c>
      <c r="J11" s="17">
        <v>0.23216656387655599</v>
      </c>
      <c r="K11" s="17">
        <v>0.19580988980879599</v>
      </c>
      <c r="L11" s="17">
        <v>0.23396270309311401</v>
      </c>
      <c r="M11" s="17"/>
      <c r="N11" s="17">
        <v>0.226481142308084</v>
      </c>
      <c r="O11" s="17">
        <v>0.21650813827895901</v>
      </c>
      <c r="P11" s="17"/>
      <c r="Q11" s="17">
        <v>0.23017993276701801</v>
      </c>
      <c r="R11" s="17">
        <v>0.173477888274956</v>
      </c>
      <c r="S11" s="17">
        <v>0.146347853370175</v>
      </c>
      <c r="T11" s="17">
        <v>0.25691967435288598</v>
      </c>
      <c r="U11" s="17">
        <v>0.19063444612505701</v>
      </c>
      <c r="V11" s="17">
        <v>0.202256193798624</v>
      </c>
      <c r="W11" s="17">
        <v>0.23842926457991301</v>
      </c>
      <c r="X11" s="17">
        <v>0.24956728611044601</v>
      </c>
      <c r="Y11" s="17">
        <v>0.154731632350746</v>
      </c>
      <c r="Z11" s="17">
        <v>0.25053044882660003</v>
      </c>
      <c r="AA11" s="17">
        <v>0.257217084483086</v>
      </c>
      <c r="AB11" s="17">
        <v>0.34982710741488898</v>
      </c>
      <c r="AC11" s="17">
        <v>0.25111611068</v>
      </c>
      <c r="AD11" s="17">
        <v>0.39618111559092001</v>
      </c>
      <c r="AE11" s="17">
        <v>0.20608418291918801</v>
      </c>
      <c r="AF11" s="17"/>
      <c r="AG11" s="17">
        <v>0.24316932035324301</v>
      </c>
      <c r="AH11" s="17">
        <v>0.19525450088660801</v>
      </c>
      <c r="AI11" s="17">
        <v>0.25851978790469698</v>
      </c>
      <c r="AJ11" s="17">
        <v>0.24667342185173599</v>
      </c>
      <c r="AK11" s="17">
        <v>0.31236380667651797</v>
      </c>
      <c r="AL11" s="17">
        <v>0.20531758814276099</v>
      </c>
      <c r="AM11" s="17"/>
      <c r="AN11" s="17">
        <v>0.21358838267517899</v>
      </c>
      <c r="AO11" s="17">
        <v>0.268040384518417</v>
      </c>
      <c r="AP11" s="17">
        <v>0.204565133250146</v>
      </c>
      <c r="AQ11" s="17"/>
      <c r="AR11" s="17">
        <v>0.22733633443780499</v>
      </c>
      <c r="AS11" s="17">
        <v>0.28281389916388</v>
      </c>
      <c r="AT11" s="17">
        <v>0.18208452976737699</v>
      </c>
      <c r="AU11" s="17"/>
      <c r="AV11" s="17">
        <v>0.17778602986409001</v>
      </c>
      <c r="AW11" s="17">
        <v>0.25606493465214902</v>
      </c>
      <c r="AX11" s="17">
        <v>0.18661150570048701</v>
      </c>
      <c r="AY11" s="17"/>
      <c r="AZ11" s="17">
        <v>0.23591073647202801</v>
      </c>
      <c r="BA11" s="17">
        <v>0.199975662009896</v>
      </c>
    </row>
    <row r="12" spans="2:53" x14ac:dyDescent="0.35">
      <c r="B12" s="18" t="s">
        <v>326</v>
      </c>
      <c r="C12" s="17">
        <v>0.48735582916907899</v>
      </c>
      <c r="D12" s="17">
        <v>0.46966550212713798</v>
      </c>
      <c r="E12" s="17">
        <v>0.50297418914785497</v>
      </c>
      <c r="F12" s="17"/>
      <c r="G12" s="17">
        <v>0.41952808348683501</v>
      </c>
      <c r="H12" s="17">
        <v>0.39898334405128799</v>
      </c>
      <c r="I12" s="17">
        <v>0.52551887265909303</v>
      </c>
      <c r="J12" s="17">
        <v>0.47437778792436502</v>
      </c>
      <c r="K12" s="17">
        <v>0.57713245261888202</v>
      </c>
      <c r="L12" s="17">
        <v>0.494101765841226</v>
      </c>
      <c r="M12" s="17"/>
      <c r="N12" s="17">
        <v>0.479523451228546</v>
      </c>
      <c r="O12" s="17">
        <v>0.49251203926826098</v>
      </c>
      <c r="P12" s="17"/>
      <c r="Q12" s="17">
        <v>0.37258755080447398</v>
      </c>
      <c r="R12" s="17">
        <v>0.48790876175174902</v>
      </c>
      <c r="S12" s="17">
        <v>0.55601910963846102</v>
      </c>
      <c r="T12" s="17">
        <v>0.50935374206178097</v>
      </c>
      <c r="U12" s="17">
        <v>0.50832009844469705</v>
      </c>
      <c r="V12" s="17">
        <v>0.49307072749904701</v>
      </c>
      <c r="W12" s="17">
        <v>0.50541567491610795</v>
      </c>
      <c r="X12" s="17">
        <v>0.50703992607241399</v>
      </c>
      <c r="Y12" s="17">
        <v>0.49898190336460602</v>
      </c>
      <c r="Z12" s="17">
        <v>0.424098577153038</v>
      </c>
      <c r="AA12" s="17">
        <v>0.55203820452338104</v>
      </c>
      <c r="AB12" s="17">
        <v>0.46199193707834502</v>
      </c>
      <c r="AC12" s="17">
        <v>0.380353973344015</v>
      </c>
      <c r="AD12" s="17">
        <v>0.35938842342909699</v>
      </c>
      <c r="AE12" s="17">
        <v>0.49629786038045098</v>
      </c>
      <c r="AF12" s="17"/>
      <c r="AG12" s="17">
        <v>0.38087831685985601</v>
      </c>
      <c r="AH12" s="17">
        <v>0.56796084123080004</v>
      </c>
      <c r="AI12" s="17">
        <v>0.49440466194323202</v>
      </c>
      <c r="AJ12" s="17">
        <v>0.46402925117659699</v>
      </c>
      <c r="AK12" s="17">
        <v>0.40161377707554702</v>
      </c>
      <c r="AL12" s="17">
        <v>0.51723878607193097</v>
      </c>
      <c r="AM12" s="17"/>
      <c r="AN12" s="17">
        <v>0.50738135225730097</v>
      </c>
      <c r="AO12" s="17">
        <v>0.42132108225156201</v>
      </c>
      <c r="AP12" s="17">
        <v>0.50493937600925498</v>
      </c>
      <c r="AQ12" s="17"/>
      <c r="AR12" s="17">
        <v>0.27028119300200598</v>
      </c>
      <c r="AS12" s="17">
        <v>0.40404564292478601</v>
      </c>
      <c r="AT12" s="17">
        <v>0.59504164231213097</v>
      </c>
      <c r="AU12" s="17"/>
      <c r="AV12" s="17">
        <v>0.39813735691620999</v>
      </c>
      <c r="AW12" s="17">
        <v>0.48386889373477399</v>
      </c>
      <c r="AX12" s="17">
        <v>0.537680139352398</v>
      </c>
      <c r="AY12" s="17"/>
      <c r="AZ12" s="17">
        <v>0.47684478308200201</v>
      </c>
      <c r="BA12" s="17">
        <v>0.501302636774976</v>
      </c>
    </row>
    <row r="13" spans="2:53" x14ac:dyDescent="0.35">
      <c r="B13" s="18" t="s">
        <v>130</v>
      </c>
      <c r="C13" s="19">
        <v>9.0066029528701602E-2</v>
      </c>
      <c r="D13" s="19">
        <v>6.0663393819950902E-2</v>
      </c>
      <c r="E13" s="19">
        <v>0.11702579161964299</v>
      </c>
      <c r="F13" s="19"/>
      <c r="G13" s="19">
        <v>0.105554413058704</v>
      </c>
      <c r="H13" s="19">
        <v>0.101422928432344</v>
      </c>
      <c r="I13" s="19">
        <v>8.7238127946909494E-2</v>
      </c>
      <c r="J13" s="19">
        <v>0.109494519478934</v>
      </c>
      <c r="K13" s="19">
        <v>8.8112870260724799E-2</v>
      </c>
      <c r="L13" s="19">
        <v>6.7791122244696606E-2</v>
      </c>
      <c r="M13" s="19"/>
      <c r="N13" s="19">
        <v>7.4143116434751993E-2</v>
      </c>
      <c r="O13" s="19">
        <v>0.10054839975225099</v>
      </c>
      <c r="P13" s="19"/>
      <c r="Q13" s="19">
        <v>0.180710915526725</v>
      </c>
      <c r="R13" s="19">
        <v>9.3084029286481101E-2</v>
      </c>
      <c r="S13" s="19">
        <v>0.124441821002819</v>
      </c>
      <c r="T13" s="19">
        <v>9.1054107457201106E-2</v>
      </c>
      <c r="U13" s="19">
        <v>7.9443559798264105E-2</v>
      </c>
      <c r="V13" s="19">
        <v>7.2822732702246595E-2</v>
      </c>
      <c r="W13" s="19">
        <v>7.3406277073914394E-2</v>
      </c>
      <c r="X13" s="19">
        <v>5.9840061213007598E-2</v>
      </c>
      <c r="Y13" s="19">
        <v>0.112453332810022</v>
      </c>
      <c r="Z13" s="19">
        <v>5.0668844743602101E-2</v>
      </c>
      <c r="AA13" s="19">
        <v>4.35469106805196E-2</v>
      </c>
      <c r="AB13" s="19">
        <v>0</v>
      </c>
      <c r="AC13" s="19">
        <v>0</v>
      </c>
      <c r="AD13" s="19">
        <v>0</v>
      </c>
      <c r="AE13" s="19">
        <v>6.6622553801838E-2</v>
      </c>
      <c r="AF13" s="19"/>
      <c r="AG13" s="19">
        <v>1.9278234394660299E-2</v>
      </c>
      <c r="AH13" s="19">
        <v>8.6128282808007106E-2</v>
      </c>
      <c r="AI13" s="19">
        <v>3.4875689839748099E-2</v>
      </c>
      <c r="AJ13" s="19">
        <v>5.8143174657227799E-2</v>
      </c>
      <c r="AK13" s="19">
        <v>4.5969617517478099E-2</v>
      </c>
      <c r="AL13" s="19">
        <v>0.13784644155915701</v>
      </c>
      <c r="AM13" s="19"/>
      <c r="AN13" s="19">
        <v>6.2055043789004602E-2</v>
      </c>
      <c r="AO13" s="19">
        <v>9.0391328803965706E-2</v>
      </c>
      <c r="AP13" s="19">
        <v>6.4086283585316803E-2</v>
      </c>
      <c r="AQ13" s="19"/>
      <c r="AR13" s="19">
        <v>4.5353044053384098E-2</v>
      </c>
      <c r="AS13" s="19">
        <v>5.9824475400806897E-2</v>
      </c>
      <c r="AT13" s="19">
        <v>7.6553923382676095E-2</v>
      </c>
      <c r="AU13" s="19"/>
      <c r="AV13" s="19">
        <v>1.5466247868566201E-2</v>
      </c>
      <c r="AW13" s="19">
        <v>5.6165469717706799E-2</v>
      </c>
      <c r="AX13" s="19">
        <v>0.10128673130797</v>
      </c>
      <c r="AY13" s="19"/>
      <c r="AZ13" s="19">
        <v>5.2323476039357698E-2</v>
      </c>
      <c r="BA13" s="19">
        <v>0.14014554851382</v>
      </c>
    </row>
    <row r="14" spans="2:53" x14ac:dyDescent="0.35">
      <c r="B14" s="16"/>
    </row>
    <row r="15" spans="2:53" x14ac:dyDescent="0.35">
      <c r="B15" t="s">
        <v>87</v>
      </c>
    </row>
    <row r="16" spans="2:53" x14ac:dyDescent="0.35">
      <c r="B16" t="s">
        <v>88</v>
      </c>
    </row>
    <row r="18" spans="2:2" x14ac:dyDescent="0.35">
      <c r="B18" s="8" t="str">
        <f>HYPERLINK("#'Contents'!A1", "Return to Contents")</f>
        <v>Return to Contents</v>
      </c>
    </row>
  </sheetData>
  <mergeCells count="10">
    <mergeCell ref="AN5:AP5"/>
    <mergeCell ref="AR5:AT5"/>
    <mergeCell ref="AV5:AX5"/>
    <mergeCell ref="AZ5:BA5"/>
    <mergeCell ref="D2:AT2"/>
    <mergeCell ref="D5:E5"/>
    <mergeCell ref="G5:L5"/>
    <mergeCell ref="N5:O5"/>
    <mergeCell ref="Q5:AE5"/>
    <mergeCell ref="AG5:AL5"/>
  </mergeCells>
  <pageMargins left="0.7" right="0.7" top="0.75" bottom="0.75" header="0.3" footer="0.3"/>
  <pageSetup paperSize="9" orientation="portrait" horizontalDpi="300" verticalDpi="300"/>
  <drawing r:id="rId1"/>
</worksheet>
</file>

<file path=xl/worksheets/sheet10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6A00-000000000000}">
  <dimension ref="B2:BA18"/>
  <sheetViews>
    <sheetView showGridLines="0" workbookViewId="0">
      <pane xSplit="2" topLeftCell="X1" activePane="topRight" state="frozen"/>
      <selection activeCell="B19" sqref="B19"/>
      <selection pane="topRight" activeCell="AE20" sqref="AE20"/>
    </sheetView>
  </sheetViews>
  <sheetFormatPr defaultColWidth="11.54296875" defaultRowHeight="14.5" x14ac:dyDescent="0.35"/>
  <cols>
    <col min="2" max="2" width="25.6328125" customWidth="1"/>
    <col min="3" max="5" width="10.6328125" customWidth="1"/>
    <col min="6" max="6" width="2.1796875" customWidth="1"/>
    <col min="7" max="12" width="10.6328125" customWidth="1"/>
    <col min="13" max="13" width="2.1796875" customWidth="1"/>
    <col min="14" max="15" width="10.6328125" customWidth="1"/>
    <col min="16" max="16" width="2.1796875" customWidth="1"/>
    <col min="17" max="31" width="10.6328125" customWidth="1"/>
    <col min="32" max="32" width="2.1796875" customWidth="1"/>
    <col min="33" max="38" width="10.6328125" customWidth="1"/>
    <col min="39" max="39" width="2.1796875" customWidth="1"/>
    <col min="40" max="42" width="10.6328125" customWidth="1"/>
    <col min="43" max="43" width="2.1796875" customWidth="1"/>
    <col min="44" max="46" width="10.6328125" customWidth="1"/>
    <col min="47" max="47" width="2.1796875" customWidth="1"/>
    <col min="48" max="50" width="10.6328125" customWidth="1"/>
    <col min="51" max="51" width="2.1796875" customWidth="1"/>
    <col min="52" max="53" width="10.6328125" customWidth="1"/>
    <col min="54" max="54" width="2.1796875" customWidth="1"/>
  </cols>
  <sheetData>
    <row r="2" spans="2:53" ht="40" customHeight="1" x14ac:dyDescent="0.35">
      <c r="D2" s="28" t="s">
        <v>419</v>
      </c>
      <c r="E2" s="24"/>
      <c r="F2" s="24"/>
      <c r="G2" s="24"/>
      <c r="H2" s="24"/>
      <c r="I2" s="24"/>
      <c r="J2" s="24"/>
      <c r="K2" s="24"/>
      <c r="L2" s="24"/>
      <c r="M2" s="24"/>
      <c r="N2" s="24"/>
      <c r="O2" s="24"/>
      <c r="P2" s="24"/>
      <c r="Q2" s="24"/>
      <c r="R2" s="24"/>
      <c r="S2" s="24"/>
      <c r="T2" s="24"/>
      <c r="U2" s="24"/>
      <c r="V2" s="24"/>
      <c r="W2" s="24"/>
      <c r="X2" s="24"/>
      <c r="Y2" s="24"/>
      <c r="Z2" s="24"/>
      <c r="AA2" s="24"/>
      <c r="AB2" s="24"/>
      <c r="AC2" s="24"/>
      <c r="AD2" s="24"/>
      <c r="AE2" s="24"/>
      <c r="AF2" s="24"/>
      <c r="AG2" s="24"/>
      <c r="AH2" s="24"/>
      <c r="AI2" s="24"/>
      <c r="AJ2" s="24"/>
      <c r="AK2" s="24"/>
      <c r="AL2" s="24"/>
      <c r="AM2" s="24"/>
      <c r="AN2" s="24"/>
      <c r="AO2" s="24"/>
      <c r="AP2" s="24"/>
      <c r="AQ2" s="24"/>
      <c r="AR2" s="24"/>
      <c r="AS2" s="24"/>
      <c r="AT2" s="24"/>
    </row>
    <row r="5" spans="2:53" ht="30" customHeight="1" x14ac:dyDescent="0.35">
      <c r="B5" s="15"/>
      <c r="C5" s="15"/>
      <c r="D5" s="27" t="s">
        <v>56</v>
      </c>
      <c r="E5" s="27"/>
      <c r="F5" s="15"/>
      <c r="G5" s="27" t="s">
        <v>57</v>
      </c>
      <c r="H5" s="27"/>
      <c r="I5" s="27"/>
      <c r="J5" s="27"/>
      <c r="K5" s="27"/>
      <c r="L5" s="27"/>
      <c r="M5" s="15"/>
      <c r="N5" s="27" t="s">
        <v>58</v>
      </c>
      <c r="O5" s="27"/>
      <c r="P5" s="15"/>
      <c r="Q5" s="27" t="s">
        <v>59</v>
      </c>
      <c r="R5" s="27"/>
      <c r="S5" s="27"/>
      <c r="T5" s="27"/>
      <c r="U5" s="27"/>
      <c r="V5" s="27"/>
      <c r="W5" s="27"/>
      <c r="X5" s="27"/>
      <c r="Y5" s="27"/>
      <c r="Z5" s="27"/>
      <c r="AA5" s="27"/>
      <c r="AB5" s="27"/>
      <c r="AC5" s="27"/>
      <c r="AD5" s="27"/>
      <c r="AE5" s="27"/>
      <c r="AF5" s="15"/>
      <c r="AG5" s="27" t="s">
        <v>60</v>
      </c>
      <c r="AH5" s="27"/>
      <c r="AI5" s="27"/>
      <c r="AJ5" s="27"/>
      <c r="AK5" s="27"/>
      <c r="AL5" s="27"/>
      <c r="AM5" s="15"/>
      <c r="AN5" s="27" t="s">
        <v>61</v>
      </c>
      <c r="AO5" s="27"/>
      <c r="AP5" s="27"/>
      <c r="AQ5" s="15"/>
      <c r="AR5" s="27" t="s">
        <v>62</v>
      </c>
      <c r="AS5" s="27"/>
      <c r="AT5" s="27"/>
      <c r="AU5" s="15"/>
      <c r="AV5" s="27" t="s">
        <v>63</v>
      </c>
      <c r="AW5" s="27"/>
      <c r="AX5" s="27"/>
      <c r="AY5" s="15"/>
      <c r="AZ5" s="27" t="s">
        <v>64</v>
      </c>
      <c r="BA5" s="27"/>
    </row>
    <row r="6" spans="2:53" ht="33" customHeight="1" x14ac:dyDescent="0.35">
      <c r="B6" t="s">
        <v>13</v>
      </c>
      <c r="C6" s="9" t="s">
        <v>14</v>
      </c>
      <c r="D6" s="12" t="s">
        <v>15</v>
      </c>
      <c r="E6" s="12" t="s">
        <v>16</v>
      </c>
      <c r="G6" s="12" t="s">
        <v>19</v>
      </c>
      <c r="H6" s="12" t="s">
        <v>20</v>
      </c>
      <c r="I6" s="12" t="s">
        <v>21</v>
      </c>
      <c r="J6" s="12" t="s">
        <v>22</v>
      </c>
      <c r="K6" s="12" t="s">
        <v>23</v>
      </c>
      <c r="L6" s="12" t="s">
        <v>24</v>
      </c>
      <c r="N6" s="12" t="s">
        <v>25</v>
      </c>
      <c r="O6" s="12" t="s">
        <v>26</v>
      </c>
      <c r="Q6" s="12" t="s">
        <v>27</v>
      </c>
      <c r="R6" s="12" t="s">
        <v>28</v>
      </c>
      <c r="S6" s="12" t="s">
        <v>29</v>
      </c>
      <c r="T6" s="12" t="s">
        <v>30</v>
      </c>
      <c r="U6" s="12" t="s">
        <v>31</v>
      </c>
      <c r="V6" s="12" t="s">
        <v>32</v>
      </c>
      <c r="W6" s="12" t="s">
        <v>33</v>
      </c>
      <c r="X6" s="12" t="s">
        <v>34</v>
      </c>
      <c r="Y6" s="12" t="s">
        <v>35</v>
      </c>
      <c r="Z6" s="12" t="s">
        <v>36</v>
      </c>
      <c r="AA6" s="12" t="s">
        <v>37</v>
      </c>
      <c r="AB6" s="12" t="s">
        <v>38</v>
      </c>
      <c r="AC6" s="12" t="s">
        <v>39</v>
      </c>
      <c r="AD6" s="12" t="s">
        <v>40</v>
      </c>
      <c r="AE6" s="12" t="s">
        <v>41</v>
      </c>
      <c r="AG6" s="12" t="s">
        <v>42</v>
      </c>
      <c r="AH6" s="12" t="s">
        <v>43</v>
      </c>
      <c r="AI6" s="12" t="s">
        <v>44</v>
      </c>
      <c r="AJ6" s="12" t="s">
        <v>45</v>
      </c>
      <c r="AK6" s="12" t="s">
        <v>46</v>
      </c>
      <c r="AL6" s="12" t="s">
        <v>47</v>
      </c>
      <c r="AN6" s="12" t="s">
        <v>48</v>
      </c>
      <c r="AO6" s="12" t="s">
        <v>49</v>
      </c>
      <c r="AP6" s="12" t="s">
        <v>50</v>
      </c>
      <c r="AR6" s="12" t="s">
        <v>51</v>
      </c>
      <c r="AS6" s="12" t="s">
        <v>52</v>
      </c>
      <c r="AT6" s="12" t="s">
        <v>53</v>
      </c>
      <c r="AV6" s="12" t="s">
        <v>51</v>
      </c>
      <c r="AW6" s="12" t="s">
        <v>52</v>
      </c>
      <c r="AX6" s="12" t="s">
        <v>53</v>
      </c>
      <c r="AZ6" s="12" t="s">
        <v>54</v>
      </c>
      <c r="BA6" s="12" t="s">
        <v>55</v>
      </c>
    </row>
    <row r="7" spans="2:53" ht="30" customHeight="1" x14ac:dyDescent="0.35">
      <c r="B7" s="10" t="s">
        <v>17</v>
      </c>
      <c r="C7" s="10">
        <v>2053</v>
      </c>
      <c r="D7" s="10">
        <v>938</v>
      </c>
      <c r="E7" s="10">
        <v>1112</v>
      </c>
      <c r="F7" s="10"/>
      <c r="G7" s="10">
        <v>192</v>
      </c>
      <c r="H7" s="10">
        <v>236</v>
      </c>
      <c r="I7" s="10">
        <v>325</v>
      </c>
      <c r="J7" s="10">
        <v>380</v>
      </c>
      <c r="K7" s="10">
        <v>348</v>
      </c>
      <c r="L7" s="10">
        <v>572</v>
      </c>
      <c r="M7" s="10"/>
      <c r="N7" s="10">
        <v>1161</v>
      </c>
      <c r="O7" s="10">
        <v>892</v>
      </c>
      <c r="P7" s="10"/>
      <c r="Q7" s="10">
        <v>175</v>
      </c>
      <c r="R7" s="10">
        <v>152</v>
      </c>
      <c r="S7" s="10">
        <v>180</v>
      </c>
      <c r="T7" s="10">
        <v>273</v>
      </c>
      <c r="U7" s="10">
        <v>217</v>
      </c>
      <c r="V7" s="10">
        <v>227</v>
      </c>
      <c r="W7" s="10">
        <v>175</v>
      </c>
      <c r="X7" s="10">
        <v>143</v>
      </c>
      <c r="Y7" s="10">
        <v>108</v>
      </c>
      <c r="Z7" s="10">
        <v>153</v>
      </c>
      <c r="AA7" s="10">
        <v>79</v>
      </c>
      <c r="AB7" s="10">
        <v>54</v>
      </c>
      <c r="AC7" s="10">
        <v>25</v>
      </c>
      <c r="AD7" s="10">
        <v>17</v>
      </c>
      <c r="AE7" s="10">
        <v>34</v>
      </c>
      <c r="AF7" s="10"/>
      <c r="AG7" s="10">
        <v>204</v>
      </c>
      <c r="AH7" s="10">
        <v>344</v>
      </c>
      <c r="AI7" s="10">
        <v>158</v>
      </c>
      <c r="AJ7" s="10">
        <v>186</v>
      </c>
      <c r="AK7" s="10">
        <v>197</v>
      </c>
      <c r="AL7" s="10">
        <v>511</v>
      </c>
      <c r="AM7" s="10"/>
      <c r="AN7" s="10">
        <v>571</v>
      </c>
      <c r="AO7" s="10">
        <v>447</v>
      </c>
      <c r="AP7" s="10">
        <v>778</v>
      </c>
      <c r="AQ7" s="10"/>
      <c r="AR7" s="10">
        <v>150</v>
      </c>
      <c r="AS7" s="10">
        <v>698</v>
      </c>
      <c r="AT7" s="10">
        <v>1093</v>
      </c>
      <c r="AU7" s="10"/>
      <c r="AV7" s="10">
        <v>166</v>
      </c>
      <c r="AW7" s="10">
        <v>999</v>
      </c>
      <c r="AX7" s="10">
        <v>770</v>
      </c>
      <c r="AY7" s="10"/>
      <c r="AZ7" s="10">
        <v>1177</v>
      </c>
      <c r="BA7" s="10">
        <v>876</v>
      </c>
    </row>
    <row r="8" spans="2:53" ht="30" customHeight="1" x14ac:dyDescent="0.35">
      <c r="B8" s="11" t="s">
        <v>18</v>
      </c>
      <c r="C8" s="11">
        <v>2053</v>
      </c>
      <c r="D8" s="11">
        <v>974</v>
      </c>
      <c r="E8" s="11">
        <v>1075</v>
      </c>
      <c r="F8" s="11"/>
      <c r="G8" s="11">
        <v>212</v>
      </c>
      <c r="H8" s="11">
        <v>302</v>
      </c>
      <c r="I8" s="11">
        <v>326</v>
      </c>
      <c r="J8" s="11">
        <v>348</v>
      </c>
      <c r="K8" s="11">
        <v>329</v>
      </c>
      <c r="L8" s="11">
        <v>535</v>
      </c>
      <c r="M8" s="11"/>
      <c r="N8" s="11">
        <v>815</v>
      </c>
      <c r="O8" s="11">
        <v>1238</v>
      </c>
      <c r="P8" s="11"/>
      <c r="Q8" s="11">
        <v>198</v>
      </c>
      <c r="R8" s="11">
        <v>168</v>
      </c>
      <c r="S8" s="11">
        <v>195</v>
      </c>
      <c r="T8" s="11">
        <v>305</v>
      </c>
      <c r="U8" s="11">
        <v>213</v>
      </c>
      <c r="V8" s="11">
        <v>216</v>
      </c>
      <c r="W8" s="11">
        <v>164</v>
      </c>
      <c r="X8" s="11">
        <v>141</v>
      </c>
      <c r="Y8" s="11">
        <v>99</v>
      </c>
      <c r="Z8" s="11">
        <v>138</v>
      </c>
      <c r="AA8" s="11">
        <v>69</v>
      </c>
      <c r="AB8" s="11">
        <v>45</v>
      </c>
      <c r="AC8" s="11">
        <v>22</v>
      </c>
      <c r="AD8" s="11">
        <v>15</v>
      </c>
      <c r="AE8" s="11">
        <v>27</v>
      </c>
      <c r="AF8" s="11"/>
      <c r="AG8" s="11">
        <v>192</v>
      </c>
      <c r="AH8" s="11">
        <v>330</v>
      </c>
      <c r="AI8" s="11">
        <v>179</v>
      </c>
      <c r="AJ8" s="11">
        <v>173</v>
      </c>
      <c r="AK8" s="11">
        <v>196</v>
      </c>
      <c r="AL8" s="11">
        <v>533</v>
      </c>
      <c r="AM8" s="11"/>
      <c r="AN8" s="11">
        <v>569</v>
      </c>
      <c r="AO8" s="11">
        <v>467</v>
      </c>
      <c r="AP8" s="11">
        <v>751</v>
      </c>
      <c r="AQ8" s="11"/>
      <c r="AR8" s="11">
        <v>162</v>
      </c>
      <c r="AS8" s="11">
        <v>689</v>
      </c>
      <c r="AT8" s="11">
        <v>1078</v>
      </c>
      <c r="AU8" s="11"/>
      <c r="AV8" s="11">
        <v>182</v>
      </c>
      <c r="AW8" s="11">
        <v>976</v>
      </c>
      <c r="AX8" s="11">
        <v>765</v>
      </c>
      <c r="AY8" s="11"/>
      <c r="AZ8" s="11">
        <v>1171</v>
      </c>
      <c r="BA8" s="11">
        <v>882</v>
      </c>
    </row>
    <row r="9" spans="2:53" x14ac:dyDescent="0.35">
      <c r="B9" s="18" t="s">
        <v>322</v>
      </c>
      <c r="C9" s="17">
        <v>0.183063079378458</v>
      </c>
      <c r="D9" s="17">
        <v>0.19096523689412501</v>
      </c>
      <c r="E9" s="17">
        <v>0.17298270893470999</v>
      </c>
      <c r="F9" s="17"/>
      <c r="G9" s="17">
        <v>0.109235023266412</v>
      </c>
      <c r="H9" s="17">
        <v>0.20633242769108501</v>
      </c>
      <c r="I9" s="17">
        <v>0.19063117657808801</v>
      </c>
      <c r="J9" s="17">
        <v>0.16090526916498901</v>
      </c>
      <c r="K9" s="17">
        <v>0.212194220190567</v>
      </c>
      <c r="L9" s="17">
        <v>0.19106861918017701</v>
      </c>
      <c r="M9" s="17"/>
      <c r="N9" s="17">
        <v>0.17881773059578601</v>
      </c>
      <c r="O9" s="17">
        <v>0.18585787687597</v>
      </c>
      <c r="P9" s="17"/>
      <c r="Q9" s="17">
        <v>0.18206565970820501</v>
      </c>
      <c r="R9" s="17">
        <v>0.204726471524111</v>
      </c>
      <c r="S9" s="17">
        <v>0.157143673467036</v>
      </c>
      <c r="T9" s="17">
        <v>0.21303581127887899</v>
      </c>
      <c r="U9" s="17">
        <v>0.222764220209202</v>
      </c>
      <c r="V9" s="17">
        <v>0.12986091440839301</v>
      </c>
      <c r="W9" s="17">
        <v>0.164842647361888</v>
      </c>
      <c r="X9" s="17">
        <v>0.226351114394228</v>
      </c>
      <c r="Y9" s="17">
        <v>0.131496873966536</v>
      </c>
      <c r="Z9" s="17">
        <v>0.16873540627799</v>
      </c>
      <c r="AA9" s="17">
        <v>0.220366535242217</v>
      </c>
      <c r="AB9" s="17">
        <v>0.15901464127938</v>
      </c>
      <c r="AC9" s="17">
        <v>0.30053229176613599</v>
      </c>
      <c r="AD9" s="17">
        <v>0.12769941988334599</v>
      </c>
      <c r="AE9" s="17">
        <v>0.14057893096649901</v>
      </c>
      <c r="AF9" s="17"/>
      <c r="AG9" s="17">
        <v>0.17530092364792901</v>
      </c>
      <c r="AH9" s="17">
        <v>0.178201783074873</v>
      </c>
      <c r="AI9" s="17">
        <v>0.30334653345851398</v>
      </c>
      <c r="AJ9" s="17">
        <v>0.296336231642637</v>
      </c>
      <c r="AK9" s="17">
        <v>8.3681847451510805E-2</v>
      </c>
      <c r="AL9" s="17">
        <v>0.15521200753631301</v>
      </c>
      <c r="AM9" s="17"/>
      <c r="AN9" s="17">
        <v>0.27531876831984697</v>
      </c>
      <c r="AO9" s="17">
        <v>0.17379357777588</v>
      </c>
      <c r="AP9" s="17">
        <v>0.135418235013647</v>
      </c>
      <c r="AQ9" s="17"/>
      <c r="AR9" s="17">
        <v>0.26330184186693101</v>
      </c>
      <c r="AS9" s="17">
        <v>0.15199451565889199</v>
      </c>
      <c r="AT9" s="17">
        <v>0.201789478682284</v>
      </c>
      <c r="AU9" s="17"/>
      <c r="AV9" s="17">
        <v>0.27777581592436201</v>
      </c>
      <c r="AW9" s="17">
        <v>0.175718967742825</v>
      </c>
      <c r="AX9" s="17">
        <v>0.188312271133631</v>
      </c>
      <c r="AY9" s="17"/>
      <c r="AZ9" s="17">
        <v>0.19602270269587699</v>
      </c>
      <c r="BA9" s="17">
        <v>0.16586732440263499</v>
      </c>
    </row>
    <row r="10" spans="2:53" x14ac:dyDescent="0.35">
      <c r="B10" s="18" t="s">
        <v>323</v>
      </c>
      <c r="C10" s="17">
        <v>0.27765858126147103</v>
      </c>
      <c r="D10" s="17">
        <v>0.30401921778908297</v>
      </c>
      <c r="E10" s="17">
        <v>0.254769714972501</v>
      </c>
      <c r="F10" s="17"/>
      <c r="G10" s="17">
        <v>0.217512981485038</v>
      </c>
      <c r="H10" s="17">
        <v>0.24780067051001001</v>
      </c>
      <c r="I10" s="17">
        <v>0.299523103852954</v>
      </c>
      <c r="J10" s="17">
        <v>0.244705803910511</v>
      </c>
      <c r="K10" s="17">
        <v>0.25625269105347498</v>
      </c>
      <c r="L10" s="17">
        <v>0.33968072615832701</v>
      </c>
      <c r="M10" s="17"/>
      <c r="N10" s="17">
        <v>0.28589459494883102</v>
      </c>
      <c r="O10" s="17">
        <v>0.27223664972622003</v>
      </c>
      <c r="P10" s="17"/>
      <c r="Q10" s="17">
        <v>0.199937708285226</v>
      </c>
      <c r="R10" s="17">
        <v>0.24758208823927599</v>
      </c>
      <c r="S10" s="17">
        <v>0.225163124415942</v>
      </c>
      <c r="T10" s="17">
        <v>0.32363547445171997</v>
      </c>
      <c r="U10" s="17">
        <v>0.26533937188961798</v>
      </c>
      <c r="V10" s="17">
        <v>0.35491756177237399</v>
      </c>
      <c r="W10" s="17">
        <v>0.32662896772858102</v>
      </c>
      <c r="X10" s="17">
        <v>0.30610631138711197</v>
      </c>
      <c r="Y10" s="17">
        <v>0.23379530479116201</v>
      </c>
      <c r="Z10" s="17">
        <v>0.27463710697586302</v>
      </c>
      <c r="AA10" s="17">
        <v>0.23136664983112501</v>
      </c>
      <c r="AB10" s="17">
        <v>0.34244363196722599</v>
      </c>
      <c r="AC10" s="17">
        <v>0.27796119266031499</v>
      </c>
      <c r="AD10" s="17">
        <v>0.37115058636168902</v>
      </c>
      <c r="AE10" s="17">
        <v>0.187070231579023</v>
      </c>
      <c r="AF10" s="17"/>
      <c r="AG10" s="17">
        <v>0.40934450590067301</v>
      </c>
      <c r="AH10" s="17">
        <v>0.241145017367383</v>
      </c>
      <c r="AI10" s="17">
        <v>0.35681906194339402</v>
      </c>
      <c r="AJ10" s="17">
        <v>0.29206861311648402</v>
      </c>
      <c r="AK10" s="17">
        <v>0.28546130043378298</v>
      </c>
      <c r="AL10" s="17">
        <v>0.210568733685811</v>
      </c>
      <c r="AM10" s="17"/>
      <c r="AN10" s="17">
        <v>0.33587283530626599</v>
      </c>
      <c r="AO10" s="17">
        <v>0.31243263818005301</v>
      </c>
      <c r="AP10" s="17">
        <v>0.24523270967212599</v>
      </c>
      <c r="AQ10" s="17"/>
      <c r="AR10" s="17">
        <v>0.335484570855273</v>
      </c>
      <c r="AS10" s="17">
        <v>0.35604541847821802</v>
      </c>
      <c r="AT10" s="17">
        <v>0.232191018529183</v>
      </c>
      <c r="AU10" s="17"/>
      <c r="AV10" s="17">
        <v>0.29988629417948898</v>
      </c>
      <c r="AW10" s="17">
        <v>0.32422676172151899</v>
      </c>
      <c r="AX10" s="17">
        <v>0.2294298603163</v>
      </c>
      <c r="AY10" s="17"/>
      <c r="AZ10" s="17">
        <v>0.31539536948958002</v>
      </c>
      <c r="BA10" s="17">
        <v>0.22758671203723899</v>
      </c>
    </row>
    <row r="11" spans="2:53" x14ac:dyDescent="0.35">
      <c r="B11" s="18" t="s">
        <v>325</v>
      </c>
      <c r="C11" s="17">
        <v>0.221636043016465</v>
      </c>
      <c r="D11" s="17">
        <v>0.21337907874357701</v>
      </c>
      <c r="E11" s="17">
        <v>0.22990910016883501</v>
      </c>
      <c r="F11" s="17"/>
      <c r="G11" s="17">
        <v>0.242079770627356</v>
      </c>
      <c r="H11" s="17">
        <v>0.25548021995687598</v>
      </c>
      <c r="I11" s="17">
        <v>0.18570041427543801</v>
      </c>
      <c r="J11" s="17">
        <v>0.224164012945058</v>
      </c>
      <c r="K11" s="17">
        <v>0.203420402558779</v>
      </c>
      <c r="L11" s="17">
        <v>0.225850915582816</v>
      </c>
      <c r="M11" s="17"/>
      <c r="N11" s="17">
        <v>0.23089682012888699</v>
      </c>
      <c r="O11" s="17">
        <v>0.215539489347082</v>
      </c>
      <c r="P11" s="17"/>
      <c r="Q11" s="17">
        <v>0.24059313639774499</v>
      </c>
      <c r="R11" s="17">
        <v>0.19702499114654601</v>
      </c>
      <c r="S11" s="17">
        <v>0.25324165491603001</v>
      </c>
      <c r="T11" s="17">
        <v>0.18339516203887299</v>
      </c>
      <c r="U11" s="17">
        <v>0.21260509646759501</v>
      </c>
      <c r="V11" s="17">
        <v>0.247295887432365</v>
      </c>
      <c r="W11" s="17">
        <v>0.21355701787456999</v>
      </c>
      <c r="X11" s="17">
        <v>0.251313137693776</v>
      </c>
      <c r="Y11" s="17">
        <v>0.279253944814493</v>
      </c>
      <c r="Z11" s="17">
        <v>0.209764853622252</v>
      </c>
      <c r="AA11" s="17">
        <v>0.20154795996041699</v>
      </c>
      <c r="AB11" s="17">
        <v>0.18089590037817799</v>
      </c>
      <c r="AC11" s="17">
        <v>0.19992831171462599</v>
      </c>
      <c r="AD11" s="17">
        <v>0.183583070998484</v>
      </c>
      <c r="AE11" s="17">
        <v>0.22131863890900599</v>
      </c>
      <c r="AF11" s="17"/>
      <c r="AG11" s="17">
        <v>0.18080524238538301</v>
      </c>
      <c r="AH11" s="17">
        <v>0.25283210614152002</v>
      </c>
      <c r="AI11" s="17">
        <v>0.13292489453817199</v>
      </c>
      <c r="AJ11" s="17">
        <v>0.216114281777711</v>
      </c>
      <c r="AK11" s="17">
        <v>0.27737820694396498</v>
      </c>
      <c r="AL11" s="17">
        <v>0.22699077906284501</v>
      </c>
      <c r="AM11" s="17"/>
      <c r="AN11" s="17">
        <v>0.152064228928282</v>
      </c>
      <c r="AO11" s="17">
        <v>0.234729223269384</v>
      </c>
      <c r="AP11" s="17">
        <v>0.28186732051881702</v>
      </c>
      <c r="AQ11" s="17"/>
      <c r="AR11" s="17">
        <v>0.186686566580852</v>
      </c>
      <c r="AS11" s="17">
        <v>0.24962163085532801</v>
      </c>
      <c r="AT11" s="17">
        <v>0.21519712479050901</v>
      </c>
      <c r="AU11" s="17"/>
      <c r="AV11" s="17">
        <v>0.17300607781271499</v>
      </c>
      <c r="AW11" s="17">
        <v>0.234584338853151</v>
      </c>
      <c r="AX11" s="17">
        <v>0.22212783568098801</v>
      </c>
      <c r="AY11" s="17"/>
      <c r="AZ11" s="17">
        <v>0.23696913303353001</v>
      </c>
      <c r="BA11" s="17">
        <v>0.20129100269409</v>
      </c>
    </row>
    <row r="12" spans="2:53" x14ac:dyDescent="0.35">
      <c r="B12" s="18" t="s">
        <v>326</v>
      </c>
      <c r="C12" s="17">
        <v>0.209122668471173</v>
      </c>
      <c r="D12" s="17">
        <v>0.22680674604339601</v>
      </c>
      <c r="E12" s="17">
        <v>0.19384936152492199</v>
      </c>
      <c r="F12" s="17"/>
      <c r="G12" s="17">
        <v>0.27274801847269597</v>
      </c>
      <c r="H12" s="17">
        <v>0.19466847214116301</v>
      </c>
      <c r="I12" s="17">
        <v>0.237925014350545</v>
      </c>
      <c r="J12" s="17">
        <v>0.23353652254805901</v>
      </c>
      <c r="K12" s="17">
        <v>0.19560974313961699</v>
      </c>
      <c r="L12" s="17">
        <v>0.166977594364496</v>
      </c>
      <c r="M12" s="17"/>
      <c r="N12" s="17">
        <v>0.218794707044878</v>
      </c>
      <c r="O12" s="17">
        <v>0.20275537320630299</v>
      </c>
      <c r="P12" s="17"/>
      <c r="Q12" s="17">
        <v>0.17308978531911201</v>
      </c>
      <c r="R12" s="17">
        <v>0.218020094903837</v>
      </c>
      <c r="S12" s="17">
        <v>0.209104777639151</v>
      </c>
      <c r="T12" s="17">
        <v>0.151234506782674</v>
      </c>
      <c r="U12" s="17">
        <v>0.20817218636014201</v>
      </c>
      <c r="V12" s="17">
        <v>0.18660362380029399</v>
      </c>
      <c r="W12" s="17">
        <v>0.22051681554682001</v>
      </c>
      <c r="X12" s="17">
        <v>0.15599831113691201</v>
      </c>
      <c r="Y12" s="17">
        <v>0.25258678154083403</v>
      </c>
      <c r="Z12" s="17">
        <v>0.28928146725368598</v>
      </c>
      <c r="AA12" s="17">
        <v>0.29352341376129099</v>
      </c>
      <c r="AB12" s="17">
        <v>0.31764582637521599</v>
      </c>
      <c r="AC12" s="17">
        <v>0.22157820385892399</v>
      </c>
      <c r="AD12" s="17">
        <v>0.31756692275648202</v>
      </c>
      <c r="AE12" s="17">
        <v>0.40886138392945198</v>
      </c>
      <c r="AF12" s="17"/>
      <c r="AG12" s="17">
        <v>0.21384108853827</v>
      </c>
      <c r="AH12" s="17">
        <v>0.244233210771545</v>
      </c>
      <c r="AI12" s="17">
        <v>0.14745328470622501</v>
      </c>
      <c r="AJ12" s="17">
        <v>0.122285958569089</v>
      </c>
      <c r="AK12" s="17">
        <v>0.28240749895009398</v>
      </c>
      <c r="AL12" s="17">
        <v>0.24041795838579799</v>
      </c>
      <c r="AM12" s="17"/>
      <c r="AN12" s="17">
        <v>0.14083881827671299</v>
      </c>
      <c r="AO12" s="17">
        <v>0.18407894664855401</v>
      </c>
      <c r="AP12" s="17">
        <v>0.27226128757149698</v>
      </c>
      <c r="AQ12" s="17"/>
      <c r="AR12" s="17">
        <v>0.16509566702493</v>
      </c>
      <c r="AS12" s="17">
        <v>0.16970371412049101</v>
      </c>
      <c r="AT12" s="17">
        <v>0.25217639307659501</v>
      </c>
      <c r="AU12" s="17"/>
      <c r="AV12" s="17">
        <v>0.20796138267407999</v>
      </c>
      <c r="AW12" s="17">
        <v>0.19516481531019</v>
      </c>
      <c r="AX12" s="17">
        <v>0.24218521332909199</v>
      </c>
      <c r="AY12" s="17"/>
      <c r="AZ12" s="17">
        <v>0.184615120277249</v>
      </c>
      <c r="BA12" s="17">
        <v>0.24164103597915801</v>
      </c>
    </row>
    <row r="13" spans="2:53" x14ac:dyDescent="0.35">
      <c r="B13" s="18" t="s">
        <v>130</v>
      </c>
      <c r="C13" s="19">
        <v>0.10851962787243299</v>
      </c>
      <c r="D13" s="19">
        <v>6.4829720529819307E-2</v>
      </c>
      <c r="E13" s="19">
        <v>0.14848911439903201</v>
      </c>
      <c r="F13" s="19"/>
      <c r="G13" s="19">
        <v>0.158424206148497</v>
      </c>
      <c r="H13" s="19">
        <v>9.5718209700867099E-2</v>
      </c>
      <c r="I13" s="19">
        <v>8.6220290942974107E-2</v>
      </c>
      <c r="J13" s="19">
        <v>0.13668839143138301</v>
      </c>
      <c r="K13" s="19">
        <v>0.13252294305756199</v>
      </c>
      <c r="L13" s="19">
        <v>7.6422144714184306E-2</v>
      </c>
      <c r="M13" s="19"/>
      <c r="N13" s="19">
        <v>8.5596147281617199E-2</v>
      </c>
      <c r="O13" s="19">
        <v>0.123610610844425</v>
      </c>
      <c r="P13" s="19"/>
      <c r="Q13" s="19">
        <v>0.20431371028971099</v>
      </c>
      <c r="R13" s="19">
        <v>0.13264635418623</v>
      </c>
      <c r="S13" s="19">
        <v>0.15534676956184101</v>
      </c>
      <c r="T13" s="19">
        <v>0.12869904544785399</v>
      </c>
      <c r="U13" s="19">
        <v>9.11191250734429E-2</v>
      </c>
      <c r="V13" s="19">
        <v>8.1322012586573594E-2</v>
      </c>
      <c r="W13" s="19">
        <v>7.4454551488140203E-2</v>
      </c>
      <c r="X13" s="19">
        <v>6.0231125387971797E-2</v>
      </c>
      <c r="Y13" s="19">
        <v>0.102867094886976</v>
      </c>
      <c r="Z13" s="19">
        <v>5.7581165870209901E-2</v>
      </c>
      <c r="AA13" s="19">
        <v>5.3195441204949401E-2</v>
      </c>
      <c r="AB13" s="19">
        <v>0</v>
      </c>
      <c r="AC13" s="19">
        <v>0</v>
      </c>
      <c r="AD13" s="19">
        <v>0</v>
      </c>
      <c r="AE13" s="19">
        <v>4.2170814616019903E-2</v>
      </c>
      <c r="AF13" s="19"/>
      <c r="AG13" s="19">
        <v>2.0708239527744299E-2</v>
      </c>
      <c r="AH13" s="19">
        <v>8.3587882644678396E-2</v>
      </c>
      <c r="AI13" s="19">
        <v>5.9456225353694901E-2</v>
      </c>
      <c r="AJ13" s="19">
        <v>7.3194914894078797E-2</v>
      </c>
      <c r="AK13" s="19">
        <v>7.10711462206466E-2</v>
      </c>
      <c r="AL13" s="19">
        <v>0.16681052132923399</v>
      </c>
      <c r="AM13" s="19"/>
      <c r="AN13" s="19">
        <v>9.5905349168892498E-2</v>
      </c>
      <c r="AO13" s="19">
        <v>9.4965614126129097E-2</v>
      </c>
      <c r="AP13" s="19">
        <v>6.5220447223912903E-2</v>
      </c>
      <c r="AQ13" s="19"/>
      <c r="AR13" s="19">
        <v>4.9431353672014303E-2</v>
      </c>
      <c r="AS13" s="19">
        <v>7.2634720887071694E-2</v>
      </c>
      <c r="AT13" s="19">
        <v>9.8645984921428106E-2</v>
      </c>
      <c r="AU13" s="19"/>
      <c r="AV13" s="19">
        <v>4.13704294093531E-2</v>
      </c>
      <c r="AW13" s="19">
        <v>7.0305116372315304E-2</v>
      </c>
      <c r="AX13" s="19">
        <v>0.117944819539989</v>
      </c>
      <c r="AY13" s="19"/>
      <c r="AZ13" s="19">
        <v>6.6997674503764107E-2</v>
      </c>
      <c r="BA13" s="19">
        <v>0.16361392488687701</v>
      </c>
    </row>
    <row r="14" spans="2:53" x14ac:dyDescent="0.35">
      <c r="B14" s="16"/>
    </row>
    <row r="15" spans="2:53" x14ac:dyDescent="0.35">
      <c r="B15" t="s">
        <v>87</v>
      </c>
    </row>
    <row r="16" spans="2:53" x14ac:dyDescent="0.35">
      <c r="B16" t="s">
        <v>88</v>
      </c>
    </row>
    <row r="18" spans="2:2" x14ac:dyDescent="0.35">
      <c r="B18" s="8" t="str">
        <f>HYPERLINK("#'Contents'!A1", "Return to Contents")</f>
        <v>Return to Contents</v>
      </c>
    </row>
  </sheetData>
  <mergeCells count="10">
    <mergeCell ref="AN5:AP5"/>
    <mergeCell ref="AR5:AT5"/>
    <mergeCell ref="AV5:AX5"/>
    <mergeCell ref="AZ5:BA5"/>
    <mergeCell ref="D2:AT2"/>
    <mergeCell ref="D5:E5"/>
    <mergeCell ref="G5:L5"/>
    <mergeCell ref="N5:O5"/>
    <mergeCell ref="Q5:AE5"/>
    <mergeCell ref="AG5:AL5"/>
  </mergeCells>
  <pageMargins left="0.7" right="0.7" top="0.75" bottom="0.75" header="0.3" footer="0.3"/>
  <pageSetup paperSize="9" orientation="portrait" horizontalDpi="300" verticalDpi="300"/>
  <drawing r:id="rId1"/>
</worksheet>
</file>

<file path=xl/worksheets/sheet10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6B00-000000000000}">
  <dimension ref="B2:BA19"/>
  <sheetViews>
    <sheetView showGridLines="0" workbookViewId="0">
      <pane xSplit="2" topLeftCell="AH1" activePane="topRight" state="frozen"/>
      <selection activeCell="B19" sqref="B19"/>
      <selection pane="topRight" activeCell="Z10" sqref="Z10"/>
    </sheetView>
  </sheetViews>
  <sheetFormatPr defaultColWidth="11.54296875" defaultRowHeight="14.5" x14ac:dyDescent="0.35"/>
  <cols>
    <col min="2" max="2" width="25.6328125" customWidth="1"/>
    <col min="3" max="5" width="10.6328125" customWidth="1"/>
    <col min="6" max="6" width="2.1796875" customWidth="1"/>
    <col min="7" max="12" width="10.6328125" customWidth="1"/>
    <col min="13" max="13" width="2.1796875" customWidth="1"/>
    <col min="14" max="15" width="10.6328125" customWidth="1"/>
    <col min="16" max="16" width="2.1796875" customWidth="1"/>
    <col min="17" max="31" width="10.6328125" customWidth="1"/>
    <col min="32" max="32" width="2.1796875" customWidth="1"/>
    <col min="33" max="38" width="10.6328125" customWidth="1"/>
    <col min="39" max="39" width="2.1796875" customWidth="1"/>
    <col min="40" max="42" width="10.6328125" customWidth="1"/>
    <col min="43" max="43" width="2.1796875" customWidth="1"/>
    <col min="44" max="46" width="10.6328125" customWidth="1"/>
    <col min="47" max="47" width="2.1796875" customWidth="1"/>
    <col min="48" max="50" width="10.6328125" customWidth="1"/>
    <col min="51" max="51" width="2.1796875" customWidth="1"/>
    <col min="52" max="53" width="10.6328125" customWidth="1"/>
    <col min="54" max="54" width="2.1796875" customWidth="1"/>
  </cols>
  <sheetData>
    <row r="2" spans="2:53" ht="40" customHeight="1" x14ac:dyDescent="0.35">
      <c r="D2" s="28" t="s">
        <v>420</v>
      </c>
      <c r="E2" s="24"/>
      <c r="F2" s="24"/>
      <c r="G2" s="24"/>
      <c r="H2" s="24"/>
      <c r="I2" s="24"/>
      <c r="J2" s="24"/>
      <c r="K2" s="24"/>
      <c r="L2" s="24"/>
      <c r="M2" s="24"/>
      <c r="N2" s="24"/>
      <c r="O2" s="24"/>
      <c r="P2" s="24"/>
      <c r="Q2" s="24"/>
      <c r="R2" s="24"/>
      <c r="S2" s="24"/>
      <c r="T2" s="24"/>
      <c r="U2" s="24"/>
      <c r="V2" s="24"/>
      <c r="W2" s="24"/>
      <c r="X2" s="24"/>
      <c r="Y2" s="24"/>
      <c r="Z2" s="24"/>
      <c r="AA2" s="24"/>
      <c r="AB2" s="24"/>
      <c r="AC2" s="24"/>
      <c r="AD2" s="24"/>
      <c r="AE2" s="24"/>
      <c r="AF2" s="24"/>
      <c r="AG2" s="24"/>
      <c r="AH2" s="24"/>
      <c r="AI2" s="24"/>
      <c r="AJ2" s="24"/>
      <c r="AK2" s="24"/>
      <c r="AL2" s="24"/>
      <c r="AM2" s="24"/>
      <c r="AN2" s="24"/>
      <c r="AO2" s="24"/>
      <c r="AP2" s="24"/>
      <c r="AQ2" s="24"/>
      <c r="AR2" s="24"/>
      <c r="AS2" s="24"/>
      <c r="AT2" s="24"/>
    </row>
    <row r="5" spans="2:53" ht="30" customHeight="1" x14ac:dyDescent="0.35">
      <c r="B5" s="15"/>
      <c r="C5" s="15"/>
      <c r="D5" s="27" t="s">
        <v>56</v>
      </c>
      <c r="E5" s="27"/>
      <c r="F5" s="15"/>
      <c r="G5" s="27" t="s">
        <v>57</v>
      </c>
      <c r="H5" s="27"/>
      <c r="I5" s="27"/>
      <c r="J5" s="27"/>
      <c r="K5" s="27"/>
      <c r="L5" s="27"/>
      <c r="M5" s="15"/>
      <c r="N5" s="27" t="s">
        <v>58</v>
      </c>
      <c r="O5" s="27"/>
      <c r="P5" s="15"/>
      <c r="Q5" s="27" t="s">
        <v>59</v>
      </c>
      <c r="R5" s="27"/>
      <c r="S5" s="27"/>
      <c r="T5" s="27"/>
      <c r="U5" s="27"/>
      <c r="V5" s="27"/>
      <c r="W5" s="27"/>
      <c r="X5" s="27"/>
      <c r="Y5" s="27"/>
      <c r="Z5" s="27"/>
      <c r="AA5" s="27"/>
      <c r="AB5" s="27"/>
      <c r="AC5" s="27"/>
      <c r="AD5" s="27"/>
      <c r="AE5" s="27"/>
      <c r="AF5" s="15"/>
      <c r="AG5" s="27" t="s">
        <v>60</v>
      </c>
      <c r="AH5" s="27"/>
      <c r="AI5" s="27"/>
      <c r="AJ5" s="27"/>
      <c r="AK5" s="27"/>
      <c r="AL5" s="27"/>
      <c r="AM5" s="15"/>
      <c r="AN5" s="27" t="s">
        <v>61</v>
      </c>
      <c r="AO5" s="27"/>
      <c r="AP5" s="27"/>
      <c r="AQ5" s="15"/>
      <c r="AR5" s="27" t="s">
        <v>62</v>
      </c>
      <c r="AS5" s="27"/>
      <c r="AT5" s="27"/>
      <c r="AU5" s="15"/>
      <c r="AV5" s="27" t="s">
        <v>63</v>
      </c>
      <c r="AW5" s="27"/>
      <c r="AX5" s="27"/>
      <c r="AY5" s="15"/>
      <c r="AZ5" s="27" t="s">
        <v>64</v>
      </c>
      <c r="BA5" s="27"/>
    </row>
    <row r="6" spans="2:53" ht="33" customHeight="1" x14ac:dyDescent="0.35">
      <c r="B6" t="s">
        <v>13</v>
      </c>
      <c r="C6" s="9" t="s">
        <v>14</v>
      </c>
      <c r="D6" s="12" t="s">
        <v>15</v>
      </c>
      <c r="E6" s="12" t="s">
        <v>16</v>
      </c>
      <c r="G6" s="12" t="s">
        <v>19</v>
      </c>
      <c r="H6" s="12" t="s">
        <v>20</v>
      </c>
      <c r="I6" s="12" t="s">
        <v>21</v>
      </c>
      <c r="J6" s="12" t="s">
        <v>22</v>
      </c>
      <c r="K6" s="12" t="s">
        <v>23</v>
      </c>
      <c r="L6" s="12" t="s">
        <v>24</v>
      </c>
      <c r="N6" s="12" t="s">
        <v>25</v>
      </c>
      <c r="O6" s="12" t="s">
        <v>26</v>
      </c>
      <c r="Q6" s="12" t="s">
        <v>27</v>
      </c>
      <c r="R6" s="12" t="s">
        <v>28</v>
      </c>
      <c r="S6" s="12" t="s">
        <v>29</v>
      </c>
      <c r="T6" s="12" t="s">
        <v>30</v>
      </c>
      <c r="U6" s="12" t="s">
        <v>31</v>
      </c>
      <c r="V6" s="12" t="s">
        <v>32</v>
      </c>
      <c r="W6" s="12" t="s">
        <v>33</v>
      </c>
      <c r="X6" s="12" t="s">
        <v>34</v>
      </c>
      <c r="Y6" s="12" t="s">
        <v>35</v>
      </c>
      <c r="Z6" s="12" t="s">
        <v>36</v>
      </c>
      <c r="AA6" s="12" t="s">
        <v>37</v>
      </c>
      <c r="AB6" s="12" t="s">
        <v>38</v>
      </c>
      <c r="AC6" s="12" t="s">
        <v>39</v>
      </c>
      <c r="AD6" s="12" t="s">
        <v>40</v>
      </c>
      <c r="AE6" s="12" t="s">
        <v>41</v>
      </c>
      <c r="AG6" s="12" t="s">
        <v>42</v>
      </c>
      <c r="AH6" s="12" t="s">
        <v>43</v>
      </c>
      <c r="AI6" s="12" t="s">
        <v>44</v>
      </c>
      <c r="AJ6" s="12" t="s">
        <v>45</v>
      </c>
      <c r="AK6" s="12" t="s">
        <v>46</v>
      </c>
      <c r="AL6" s="12" t="s">
        <v>47</v>
      </c>
      <c r="AN6" s="12" t="s">
        <v>48</v>
      </c>
      <c r="AO6" s="12" t="s">
        <v>49</v>
      </c>
      <c r="AP6" s="12" t="s">
        <v>50</v>
      </c>
      <c r="AR6" s="12" t="s">
        <v>51</v>
      </c>
      <c r="AS6" s="12" t="s">
        <v>52</v>
      </c>
      <c r="AT6" s="12" t="s">
        <v>53</v>
      </c>
      <c r="AV6" s="12" t="s">
        <v>51</v>
      </c>
      <c r="AW6" s="12" t="s">
        <v>52</v>
      </c>
      <c r="AX6" s="12" t="s">
        <v>53</v>
      </c>
      <c r="AZ6" s="12" t="s">
        <v>54</v>
      </c>
      <c r="BA6" s="12" t="s">
        <v>55</v>
      </c>
    </row>
    <row r="7" spans="2:53" ht="30" customHeight="1" x14ac:dyDescent="0.35">
      <c r="B7" s="10" t="s">
        <v>17</v>
      </c>
      <c r="C7" s="10">
        <v>2053</v>
      </c>
      <c r="D7" s="10">
        <v>938</v>
      </c>
      <c r="E7" s="10">
        <v>1112</v>
      </c>
      <c r="F7" s="10"/>
      <c r="G7" s="10">
        <v>192</v>
      </c>
      <c r="H7" s="10">
        <v>236</v>
      </c>
      <c r="I7" s="10">
        <v>325</v>
      </c>
      <c r="J7" s="10">
        <v>380</v>
      </c>
      <c r="K7" s="10">
        <v>348</v>
      </c>
      <c r="L7" s="10">
        <v>572</v>
      </c>
      <c r="M7" s="10"/>
      <c r="N7" s="10">
        <v>1161</v>
      </c>
      <c r="O7" s="10">
        <v>892</v>
      </c>
      <c r="P7" s="10"/>
      <c r="Q7" s="10">
        <v>175</v>
      </c>
      <c r="R7" s="10">
        <v>152</v>
      </c>
      <c r="S7" s="10">
        <v>180</v>
      </c>
      <c r="T7" s="10">
        <v>273</v>
      </c>
      <c r="U7" s="10">
        <v>217</v>
      </c>
      <c r="V7" s="10">
        <v>227</v>
      </c>
      <c r="W7" s="10">
        <v>175</v>
      </c>
      <c r="X7" s="10">
        <v>143</v>
      </c>
      <c r="Y7" s="10">
        <v>108</v>
      </c>
      <c r="Z7" s="10">
        <v>153</v>
      </c>
      <c r="AA7" s="10">
        <v>79</v>
      </c>
      <c r="AB7" s="10">
        <v>54</v>
      </c>
      <c r="AC7" s="10">
        <v>25</v>
      </c>
      <c r="AD7" s="10">
        <v>17</v>
      </c>
      <c r="AE7" s="10">
        <v>34</v>
      </c>
      <c r="AF7" s="10"/>
      <c r="AG7" s="10">
        <v>204</v>
      </c>
      <c r="AH7" s="10">
        <v>344</v>
      </c>
      <c r="AI7" s="10">
        <v>158</v>
      </c>
      <c r="AJ7" s="10">
        <v>186</v>
      </c>
      <c r="AK7" s="10">
        <v>197</v>
      </c>
      <c r="AL7" s="10">
        <v>511</v>
      </c>
      <c r="AM7" s="10"/>
      <c r="AN7" s="10">
        <v>571</v>
      </c>
      <c r="AO7" s="10">
        <v>447</v>
      </c>
      <c r="AP7" s="10">
        <v>778</v>
      </c>
      <c r="AQ7" s="10"/>
      <c r="AR7" s="10">
        <v>150</v>
      </c>
      <c r="AS7" s="10">
        <v>698</v>
      </c>
      <c r="AT7" s="10">
        <v>1093</v>
      </c>
      <c r="AU7" s="10"/>
      <c r="AV7" s="10">
        <v>166</v>
      </c>
      <c r="AW7" s="10">
        <v>999</v>
      </c>
      <c r="AX7" s="10">
        <v>770</v>
      </c>
      <c r="AY7" s="10"/>
      <c r="AZ7" s="10">
        <v>1177</v>
      </c>
      <c r="BA7" s="10">
        <v>876</v>
      </c>
    </row>
    <row r="8" spans="2:53" ht="30" customHeight="1" x14ac:dyDescent="0.35">
      <c r="B8" s="11" t="s">
        <v>18</v>
      </c>
      <c r="C8" s="11">
        <v>2053</v>
      </c>
      <c r="D8" s="11">
        <v>974</v>
      </c>
      <c r="E8" s="11">
        <v>1075</v>
      </c>
      <c r="F8" s="11"/>
      <c r="G8" s="11">
        <v>212</v>
      </c>
      <c r="H8" s="11">
        <v>302</v>
      </c>
      <c r="I8" s="11">
        <v>326</v>
      </c>
      <c r="J8" s="11">
        <v>348</v>
      </c>
      <c r="K8" s="11">
        <v>329</v>
      </c>
      <c r="L8" s="11">
        <v>535</v>
      </c>
      <c r="M8" s="11"/>
      <c r="N8" s="11">
        <v>815</v>
      </c>
      <c r="O8" s="11">
        <v>1238</v>
      </c>
      <c r="P8" s="11"/>
      <c r="Q8" s="11">
        <v>198</v>
      </c>
      <c r="R8" s="11">
        <v>168</v>
      </c>
      <c r="S8" s="11">
        <v>195</v>
      </c>
      <c r="T8" s="11">
        <v>305</v>
      </c>
      <c r="U8" s="11">
        <v>213</v>
      </c>
      <c r="V8" s="11">
        <v>216</v>
      </c>
      <c r="W8" s="11">
        <v>164</v>
      </c>
      <c r="X8" s="11">
        <v>141</v>
      </c>
      <c r="Y8" s="11">
        <v>99</v>
      </c>
      <c r="Z8" s="11">
        <v>138</v>
      </c>
      <c r="AA8" s="11">
        <v>69</v>
      </c>
      <c r="AB8" s="11">
        <v>45</v>
      </c>
      <c r="AC8" s="11">
        <v>22</v>
      </c>
      <c r="AD8" s="11">
        <v>15</v>
      </c>
      <c r="AE8" s="11">
        <v>27</v>
      </c>
      <c r="AF8" s="11"/>
      <c r="AG8" s="11">
        <v>192</v>
      </c>
      <c r="AH8" s="11">
        <v>330</v>
      </c>
      <c r="AI8" s="11">
        <v>179</v>
      </c>
      <c r="AJ8" s="11">
        <v>173</v>
      </c>
      <c r="AK8" s="11">
        <v>196</v>
      </c>
      <c r="AL8" s="11">
        <v>533</v>
      </c>
      <c r="AM8" s="11"/>
      <c r="AN8" s="11">
        <v>569</v>
      </c>
      <c r="AO8" s="11">
        <v>467</v>
      </c>
      <c r="AP8" s="11">
        <v>751</v>
      </c>
      <c r="AQ8" s="11"/>
      <c r="AR8" s="11">
        <v>162</v>
      </c>
      <c r="AS8" s="11">
        <v>689</v>
      </c>
      <c r="AT8" s="11">
        <v>1078</v>
      </c>
      <c r="AU8" s="11"/>
      <c r="AV8" s="11">
        <v>182</v>
      </c>
      <c r="AW8" s="11">
        <v>976</v>
      </c>
      <c r="AX8" s="11">
        <v>765</v>
      </c>
      <c r="AY8" s="11"/>
      <c r="AZ8" s="11">
        <v>1171</v>
      </c>
      <c r="BA8" s="11">
        <v>882</v>
      </c>
    </row>
    <row r="9" spans="2:53" x14ac:dyDescent="0.35">
      <c r="B9" s="18" t="s">
        <v>322</v>
      </c>
      <c r="C9" s="17">
        <v>0.12532229484017901</v>
      </c>
      <c r="D9" s="17">
        <v>0.129259859256246</v>
      </c>
      <c r="E9" s="17">
        <v>0.122203152131746</v>
      </c>
      <c r="F9" s="17"/>
      <c r="G9" s="17">
        <v>0.16447978358555099</v>
      </c>
      <c r="H9" s="17">
        <v>0.18402654853664999</v>
      </c>
      <c r="I9" s="17">
        <v>0.130641760853485</v>
      </c>
      <c r="J9" s="17">
        <v>0.115031304532471</v>
      </c>
      <c r="K9" s="17">
        <v>9.0432414285802606E-2</v>
      </c>
      <c r="L9" s="17">
        <v>0.10160044394073101</v>
      </c>
      <c r="M9" s="17"/>
      <c r="N9" s="17">
        <v>0.132448804723409</v>
      </c>
      <c r="O9" s="17">
        <v>0.12063077171516801</v>
      </c>
      <c r="P9" s="17"/>
      <c r="Q9" s="17">
        <v>0.133786119390578</v>
      </c>
      <c r="R9" s="17">
        <v>0.17735432525897901</v>
      </c>
      <c r="S9" s="17">
        <v>9.0214653000040904E-2</v>
      </c>
      <c r="T9" s="17">
        <v>0.121483433236429</v>
      </c>
      <c r="U9" s="17">
        <v>0.14348471103756699</v>
      </c>
      <c r="V9" s="17">
        <v>0.12848241505960001</v>
      </c>
      <c r="W9" s="17">
        <v>0.15087540051103901</v>
      </c>
      <c r="X9" s="17">
        <v>9.4877431084348707E-2</v>
      </c>
      <c r="Y9" s="17">
        <v>8.7344556459163503E-2</v>
      </c>
      <c r="Z9" s="17">
        <v>0.11101970895963</v>
      </c>
      <c r="AA9" s="17">
        <v>2.6727657401698902E-2</v>
      </c>
      <c r="AB9" s="17">
        <v>0.11961530365539</v>
      </c>
      <c r="AC9" s="17">
        <v>0.33709633136061201</v>
      </c>
      <c r="AD9" s="17">
        <v>0.30773554184167901</v>
      </c>
      <c r="AE9" s="17">
        <v>0.16790883610000201</v>
      </c>
      <c r="AF9" s="17"/>
      <c r="AG9" s="17">
        <v>0.16662292297712</v>
      </c>
      <c r="AH9" s="17">
        <v>4.0515174297159701E-2</v>
      </c>
      <c r="AI9" s="17">
        <v>0.335796027163143</v>
      </c>
      <c r="AJ9" s="17">
        <v>0.22381257456377801</v>
      </c>
      <c r="AK9" s="17">
        <v>6.2072798067249198E-2</v>
      </c>
      <c r="AL9" s="17">
        <v>8.3557277594407897E-2</v>
      </c>
      <c r="AM9" s="17"/>
      <c r="AN9" s="17">
        <v>0.22162825036386999</v>
      </c>
      <c r="AO9" s="17">
        <v>0.119792385385859</v>
      </c>
      <c r="AP9" s="17">
        <v>7.5202578686948796E-2</v>
      </c>
      <c r="AQ9" s="17"/>
      <c r="AR9" s="17">
        <v>0.268545891119082</v>
      </c>
      <c r="AS9" s="17">
        <v>0.118150668445813</v>
      </c>
      <c r="AT9" s="17">
        <v>0.11106502284004</v>
      </c>
      <c r="AU9" s="17"/>
      <c r="AV9" s="17">
        <v>0.238246750776794</v>
      </c>
      <c r="AW9" s="17">
        <v>0.116458796877555</v>
      </c>
      <c r="AX9" s="17">
        <v>0.118546676017</v>
      </c>
      <c r="AY9" s="17"/>
      <c r="AZ9" s="17">
        <v>0.160097335720399</v>
      </c>
      <c r="BA9" s="17">
        <v>7.9180283795246803E-2</v>
      </c>
    </row>
    <row r="10" spans="2:53" x14ac:dyDescent="0.35">
      <c r="B10" s="18" t="s">
        <v>323</v>
      </c>
      <c r="C10" s="17">
        <v>0.27390645210613501</v>
      </c>
      <c r="D10" s="17">
        <v>0.27748252778417998</v>
      </c>
      <c r="E10" s="17">
        <v>0.26949496349403401</v>
      </c>
      <c r="F10" s="17"/>
      <c r="G10" s="17">
        <v>0.25322011129608502</v>
      </c>
      <c r="H10" s="17">
        <v>0.27599647487307399</v>
      </c>
      <c r="I10" s="17">
        <v>0.29041192858265502</v>
      </c>
      <c r="J10" s="17">
        <v>0.24244491640003701</v>
      </c>
      <c r="K10" s="17">
        <v>0.25968383885035901</v>
      </c>
      <c r="L10" s="17">
        <v>0.30012003989216801</v>
      </c>
      <c r="M10" s="17"/>
      <c r="N10" s="17">
        <v>0.30857948978819699</v>
      </c>
      <c r="O10" s="17">
        <v>0.25108050212989702</v>
      </c>
      <c r="P10" s="17"/>
      <c r="Q10" s="17">
        <v>0.200447355920881</v>
      </c>
      <c r="R10" s="17">
        <v>0.22935095292905799</v>
      </c>
      <c r="S10" s="17">
        <v>0.24251532804301501</v>
      </c>
      <c r="T10" s="17">
        <v>0.249030335809899</v>
      </c>
      <c r="U10" s="17">
        <v>0.27421996968521001</v>
      </c>
      <c r="V10" s="17">
        <v>0.271882053662442</v>
      </c>
      <c r="W10" s="17">
        <v>0.25160645675488902</v>
      </c>
      <c r="X10" s="17">
        <v>0.35234432110438202</v>
      </c>
      <c r="Y10" s="17">
        <v>0.38544900963554901</v>
      </c>
      <c r="Z10" s="17">
        <v>0.379535812210747</v>
      </c>
      <c r="AA10" s="17">
        <v>0.37424073188259899</v>
      </c>
      <c r="AB10" s="17">
        <v>0.297052359586083</v>
      </c>
      <c r="AC10" s="17">
        <v>0.16449783498752599</v>
      </c>
      <c r="AD10" s="17">
        <v>0.24015901192538799</v>
      </c>
      <c r="AE10" s="17">
        <v>0.331530374072532</v>
      </c>
      <c r="AF10" s="17"/>
      <c r="AG10" s="17">
        <v>0.403590677872746</v>
      </c>
      <c r="AH10" s="17">
        <v>0.19860360796375201</v>
      </c>
      <c r="AI10" s="17">
        <v>0.305841146627297</v>
      </c>
      <c r="AJ10" s="17">
        <v>0.33079770636295103</v>
      </c>
      <c r="AK10" s="17">
        <v>0.32447129232706001</v>
      </c>
      <c r="AL10" s="17">
        <v>0.23550613148223901</v>
      </c>
      <c r="AM10" s="17"/>
      <c r="AN10" s="17">
        <v>0.34853769770692899</v>
      </c>
      <c r="AO10" s="17">
        <v>0.31877335474629098</v>
      </c>
      <c r="AP10" s="17">
        <v>0.24131048956554599</v>
      </c>
      <c r="AQ10" s="17"/>
      <c r="AR10" s="17">
        <v>0.35204842351915</v>
      </c>
      <c r="AS10" s="17">
        <v>0.35697713390632602</v>
      </c>
      <c r="AT10" s="17">
        <v>0.22838927454122501</v>
      </c>
      <c r="AU10" s="17"/>
      <c r="AV10" s="17">
        <v>0.384672999143438</v>
      </c>
      <c r="AW10" s="17">
        <v>0.31845754901847201</v>
      </c>
      <c r="AX10" s="17">
        <v>0.21845478080356301</v>
      </c>
      <c r="AY10" s="17"/>
      <c r="AZ10" s="17">
        <v>0.29757932634881401</v>
      </c>
      <c r="BA10" s="17">
        <v>0.24249558968519899</v>
      </c>
    </row>
    <row r="11" spans="2:53" x14ac:dyDescent="0.35">
      <c r="B11" s="18" t="s">
        <v>324</v>
      </c>
      <c r="C11" s="17">
        <v>0.23337048348730799</v>
      </c>
      <c r="D11" s="17">
        <v>0.223944876431979</v>
      </c>
      <c r="E11" s="17">
        <v>0.24274424899915301</v>
      </c>
      <c r="F11" s="17"/>
      <c r="G11" s="17">
        <v>0.22136119089460399</v>
      </c>
      <c r="H11" s="17">
        <v>0.248512510403708</v>
      </c>
      <c r="I11" s="17">
        <v>0.21226801871763201</v>
      </c>
      <c r="J11" s="17">
        <v>0.22383245652386199</v>
      </c>
      <c r="K11" s="17">
        <v>0.25795641475439501</v>
      </c>
      <c r="L11" s="17">
        <v>0.233489436155154</v>
      </c>
      <c r="M11" s="17"/>
      <c r="N11" s="17">
        <v>0.212753411074113</v>
      </c>
      <c r="O11" s="17">
        <v>0.246943112106563</v>
      </c>
      <c r="P11" s="17"/>
      <c r="Q11" s="17">
        <v>0.28484861110368997</v>
      </c>
      <c r="R11" s="17">
        <v>0.21504455137989401</v>
      </c>
      <c r="S11" s="17">
        <v>0.25818107728169198</v>
      </c>
      <c r="T11" s="17">
        <v>0.26012256460837602</v>
      </c>
      <c r="U11" s="17">
        <v>0.244670940736925</v>
      </c>
      <c r="V11" s="17">
        <v>0.21114263050840901</v>
      </c>
      <c r="W11" s="17">
        <v>0.27651989232431901</v>
      </c>
      <c r="X11" s="17">
        <v>0.201824974359369</v>
      </c>
      <c r="Y11" s="17">
        <v>0.20857703879723</v>
      </c>
      <c r="Z11" s="17">
        <v>0.15379114347841899</v>
      </c>
      <c r="AA11" s="17">
        <v>0.160683767668896</v>
      </c>
      <c r="AB11" s="17">
        <v>0.190242771933751</v>
      </c>
      <c r="AC11" s="17">
        <v>0.35042372645035602</v>
      </c>
      <c r="AD11" s="17">
        <v>0.23480901526601899</v>
      </c>
      <c r="AE11" s="17">
        <v>0.111849554024971</v>
      </c>
      <c r="AF11" s="17"/>
      <c r="AG11" s="17">
        <v>0.22968698487101599</v>
      </c>
      <c r="AH11" s="17">
        <v>0.193588824895221</v>
      </c>
      <c r="AI11" s="17">
        <v>0.18578902305419601</v>
      </c>
      <c r="AJ11" s="17">
        <v>0.23445131506170599</v>
      </c>
      <c r="AK11" s="17">
        <v>0.22467020848223901</v>
      </c>
      <c r="AL11" s="17">
        <v>0.262437894080228</v>
      </c>
      <c r="AM11" s="17"/>
      <c r="AN11" s="17">
        <v>0.205522696498837</v>
      </c>
      <c r="AO11" s="17">
        <v>0.277059282690724</v>
      </c>
      <c r="AP11" s="17">
        <v>0.21859784193416101</v>
      </c>
      <c r="AQ11" s="17"/>
      <c r="AR11" s="17">
        <v>0.15245207495975499</v>
      </c>
      <c r="AS11" s="17">
        <v>0.24336857735120601</v>
      </c>
      <c r="AT11" s="17">
        <v>0.24127428998544101</v>
      </c>
      <c r="AU11" s="17"/>
      <c r="AV11" s="17">
        <v>0.163942794335314</v>
      </c>
      <c r="AW11" s="17">
        <v>0.24478265423798901</v>
      </c>
      <c r="AX11" s="17">
        <v>0.24095241170987799</v>
      </c>
      <c r="AY11" s="17"/>
      <c r="AZ11" s="17">
        <v>0.22588188702530199</v>
      </c>
      <c r="BA11" s="17">
        <v>0.24330688879164999</v>
      </c>
    </row>
    <row r="12" spans="2:53" x14ac:dyDescent="0.35">
      <c r="B12" s="18" t="s">
        <v>325</v>
      </c>
      <c r="C12" s="17">
        <v>0.13230183882521401</v>
      </c>
      <c r="D12" s="17">
        <v>0.138540621221453</v>
      </c>
      <c r="E12" s="17">
        <v>0.12712283675853001</v>
      </c>
      <c r="F12" s="17"/>
      <c r="G12" s="17">
        <v>0.122704242450053</v>
      </c>
      <c r="H12" s="17">
        <v>0.13861768544670899</v>
      </c>
      <c r="I12" s="17">
        <v>0.13177477937127599</v>
      </c>
      <c r="J12" s="17">
        <v>0.12685002041076399</v>
      </c>
      <c r="K12" s="17">
        <v>0.14764988994365399</v>
      </c>
      <c r="L12" s="17">
        <v>0.12696041680912801</v>
      </c>
      <c r="M12" s="17"/>
      <c r="N12" s="17">
        <v>0.118225355120266</v>
      </c>
      <c r="O12" s="17">
        <v>0.141568667876558</v>
      </c>
      <c r="P12" s="17"/>
      <c r="Q12" s="17">
        <v>0.113701392905877</v>
      </c>
      <c r="R12" s="17">
        <v>0.151739073808905</v>
      </c>
      <c r="S12" s="17">
        <v>0.13714797419671401</v>
      </c>
      <c r="T12" s="17">
        <v>0.15452379141136499</v>
      </c>
      <c r="U12" s="17">
        <v>8.0553111713617703E-2</v>
      </c>
      <c r="V12" s="17">
        <v>0.10863753688342601</v>
      </c>
      <c r="W12" s="17">
        <v>0.14174919596331001</v>
      </c>
      <c r="X12" s="17">
        <v>0.14520872091118001</v>
      </c>
      <c r="Y12" s="17">
        <v>0.13382832428863101</v>
      </c>
      <c r="Z12" s="17">
        <v>0.126999059050276</v>
      </c>
      <c r="AA12" s="17">
        <v>0.224520576734177</v>
      </c>
      <c r="AB12" s="17">
        <v>0.14167190976649199</v>
      </c>
      <c r="AC12" s="17">
        <v>5.6128013652082601E-2</v>
      </c>
      <c r="AD12" s="17">
        <v>0.175970952957237</v>
      </c>
      <c r="AE12" s="17">
        <v>0.122252584919155</v>
      </c>
      <c r="AF12" s="17"/>
      <c r="AG12" s="17">
        <v>9.91212849670247E-2</v>
      </c>
      <c r="AH12" s="17">
        <v>0.202774637430824</v>
      </c>
      <c r="AI12" s="17">
        <v>8.5359953253932405E-2</v>
      </c>
      <c r="AJ12" s="17">
        <v>0.10885104931657701</v>
      </c>
      <c r="AK12" s="17">
        <v>0.16597085520402499</v>
      </c>
      <c r="AL12" s="17">
        <v>0.12847517306171999</v>
      </c>
      <c r="AM12" s="17"/>
      <c r="AN12" s="17">
        <v>8.7987420460198695E-2</v>
      </c>
      <c r="AO12" s="17">
        <v>0.12328218222258699</v>
      </c>
      <c r="AP12" s="17">
        <v>0.182930915089036</v>
      </c>
      <c r="AQ12" s="17"/>
      <c r="AR12" s="17">
        <v>0.13409623544876001</v>
      </c>
      <c r="AS12" s="17">
        <v>0.12580984872991199</v>
      </c>
      <c r="AT12" s="17">
        <v>0.14006805514290699</v>
      </c>
      <c r="AU12" s="17"/>
      <c r="AV12" s="17">
        <v>8.8398470465359799E-2</v>
      </c>
      <c r="AW12" s="17">
        <v>0.129122808195864</v>
      </c>
      <c r="AX12" s="17">
        <v>0.149328862628931</v>
      </c>
      <c r="AY12" s="17"/>
      <c r="AZ12" s="17">
        <v>0.14039133210061999</v>
      </c>
      <c r="BA12" s="17">
        <v>0.12156812065799801</v>
      </c>
    </row>
    <row r="13" spans="2:53" x14ac:dyDescent="0.35">
      <c r="B13" s="18" t="s">
        <v>326</v>
      </c>
      <c r="C13" s="17">
        <v>0.138046936665952</v>
      </c>
      <c r="D13" s="17">
        <v>0.15689632172524801</v>
      </c>
      <c r="E13" s="17">
        <v>0.120038979377037</v>
      </c>
      <c r="F13" s="17"/>
      <c r="G13" s="17">
        <v>0.100858400049638</v>
      </c>
      <c r="H13" s="17">
        <v>6.8685354813046898E-2</v>
      </c>
      <c r="I13" s="17">
        <v>0.15556745861688601</v>
      </c>
      <c r="J13" s="17">
        <v>0.18159856894293999</v>
      </c>
      <c r="K13" s="17">
        <v>0.141397799381793</v>
      </c>
      <c r="L13" s="17">
        <v>0.150877288969199</v>
      </c>
      <c r="M13" s="17"/>
      <c r="N13" s="17">
        <v>0.13896076160888601</v>
      </c>
      <c r="O13" s="17">
        <v>0.13744534753996601</v>
      </c>
      <c r="P13" s="17"/>
      <c r="Q13" s="17">
        <v>9.6617864988369107E-2</v>
      </c>
      <c r="R13" s="17">
        <v>7.08017645559951E-2</v>
      </c>
      <c r="S13" s="17">
        <v>0.148932914640239</v>
      </c>
      <c r="T13" s="17">
        <v>0.131859412363932</v>
      </c>
      <c r="U13" s="17">
        <v>0.144085002554388</v>
      </c>
      <c r="V13" s="17">
        <v>0.17610851222137899</v>
      </c>
      <c r="W13" s="17">
        <v>0.14339080726721701</v>
      </c>
      <c r="X13" s="17">
        <v>0.13450219300604299</v>
      </c>
      <c r="Y13" s="17">
        <v>0.117343768942431</v>
      </c>
      <c r="Z13" s="17">
        <v>0.202262686675518</v>
      </c>
      <c r="AA13" s="17">
        <v>0.16821828669490599</v>
      </c>
      <c r="AB13" s="17">
        <v>0.19724584526865899</v>
      </c>
      <c r="AC13" s="17">
        <v>9.1854093549423796E-2</v>
      </c>
      <c r="AD13" s="17">
        <v>4.1325478009677397E-2</v>
      </c>
      <c r="AE13" s="17">
        <v>0.22599917688685001</v>
      </c>
      <c r="AF13" s="17"/>
      <c r="AG13" s="17">
        <v>6.7393038854547005E-2</v>
      </c>
      <c r="AH13" s="17">
        <v>0.31323957882193898</v>
      </c>
      <c r="AI13" s="17">
        <v>4.91346774443586E-2</v>
      </c>
      <c r="AJ13" s="17">
        <v>5.0001834502993801E-2</v>
      </c>
      <c r="AK13" s="17">
        <v>0.15838847157765401</v>
      </c>
      <c r="AL13" s="17">
        <v>0.12841762584400801</v>
      </c>
      <c r="AM13" s="17"/>
      <c r="AN13" s="17">
        <v>6.5809938996489598E-2</v>
      </c>
      <c r="AO13" s="17">
        <v>6.8797095874457107E-2</v>
      </c>
      <c r="AP13" s="17">
        <v>0.231871913567684</v>
      </c>
      <c r="AQ13" s="17"/>
      <c r="AR13" s="17">
        <v>5.7049040529330401E-2</v>
      </c>
      <c r="AS13" s="17">
        <v>8.5849532569770806E-2</v>
      </c>
      <c r="AT13" s="17">
        <v>0.19525013678779601</v>
      </c>
      <c r="AU13" s="17"/>
      <c r="AV13" s="17">
        <v>0.103356422291907</v>
      </c>
      <c r="AW13" s="17">
        <v>0.122591948596835</v>
      </c>
      <c r="AX13" s="17">
        <v>0.182760084958179</v>
      </c>
      <c r="AY13" s="17"/>
      <c r="AZ13" s="17">
        <v>0.116136814490392</v>
      </c>
      <c r="BA13" s="17">
        <v>0.16711885358771</v>
      </c>
    </row>
    <row r="14" spans="2:53" x14ac:dyDescent="0.35">
      <c r="B14" s="18" t="s">
        <v>130</v>
      </c>
      <c r="C14" s="19">
        <v>9.7051994075211798E-2</v>
      </c>
      <c r="D14" s="19">
        <v>7.3875793580892302E-2</v>
      </c>
      <c r="E14" s="19">
        <v>0.118395819239499</v>
      </c>
      <c r="F14" s="19"/>
      <c r="G14" s="19">
        <v>0.13737627172406899</v>
      </c>
      <c r="H14" s="19">
        <v>8.4161425926810501E-2</v>
      </c>
      <c r="I14" s="19">
        <v>7.9336053858065803E-2</v>
      </c>
      <c r="J14" s="19">
        <v>0.110242733189926</v>
      </c>
      <c r="K14" s="19">
        <v>0.102879642783997</v>
      </c>
      <c r="L14" s="19">
        <v>8.6952374233619997E-2</v>
      </c>
      <c r="M14" s="19"/>
      <c r="N14" s="19">
        <v>8.9032177685128805E-2</v>
      </c>
      <c r="O14" s="19">
        <v>0.102331598631848</v>
      </c>
      <c r="P14" s="19"/>
      <c r="Q14" s="19">
        <v>0.17059865569060501</v>
      </c>
      <c r="R14" s="19">
        <v>0.155709332067169</v>
      </c>
      <c r="S14" s="19">
        <v>0.12300805283830001</v>
      </c>
      <c r="T14" s="19">
        <v>8.2980462569998498E-2</v>
      </c>
      <c r="U14" s="19">
        <v>0.112986264272293</v>
      </c>
      <c r="V14" s="19">
        <v>0.103746851664744</v>
      </c>
      <c r="W14" s="19">
        <v>3.58582471792264E-2</v>
      </c>
      <c r="X14" s="19">
        <v>7.1242359534677197E-2</v>
      </c>
      <c r="Y14" s="19">
        <v>6.7457301876996806E-2</v>
      </c>
      <c r="Z14" s="19">
        <v>2.6391589625409401E-2</v>
      </c>
      <c r="AA14" s="19">
        <v>4.5608979617722797E-2</v>
      </c>
      <c r="AB14" s="19">
        <v>5.4171809789626602E-2</v>
      </c>
      <c r="AC14" s="19">
        <v>0</v>
      </c>
      <c r="AD14" s="19">
        <v>0</v>
      </c>
      <c r="AE14" s="19">
        <v>4.0459473996490102E-2</v>
      </c>
      <c r="AF14" s="19"/>
      <c r="AG14" s="19">
        <v>3.3585090457545902E-2</v>
      </c>
      <c r="AH14" s="19">
        <v>5.1278176591104598E-2</v>
      </c>
      <c r="AI14" s="19">
        <v>3.8079172457073401E-2</v>
      </c>
      <c r="AJ14" s="19">
        <v>5.2085520191994299E-2</v>
      </c>
      <c r="AK14" s="19">
        <v>6.4426374341772605E-2</v>
      </c>
      <c r="AL14" s="19">
        <v>0.16160589793739699</v>
      </c>
      <c r="AM14" s="19"/>
      <c r="AN14" s="19">
        <v>7.05139959736759E-2</v>
      </c>
      <c r="AO14" s="19">
        <v>9.2295699080081894E-2</v>
      </c>
      <c r="AP14" s="19">
        <v>5.00862611566237E-2</v>
      </c>
      <c r="AQ14" s="19"/>
      <c r="AR14" s="19">
        <v>3.5808334423923102E-2</v>
      </c>
      <c r="AS14" s="19">
        <v>6.98442389969718E-2</v>
      </c>
      <c r="AT14" s="19">
        <v>8.3953220702591203E-2</v>
      </c>
      <c r="AU14" s="19"/>
      <c r="AV14" s="19">
        <v>2.1382562987186798E-2</v>
      </c>
      <c r="AW14" s="19">
        <v>6.8586243073285799E-2</v>
      </c>
      <c r="AX14" s="19">
        <v>8.9957183882448499E-2</v>
      </c>
      <c r="AY14" s="19"/>
      <c r="AZ14" s="19">
        <v>5.9913304314471699E-2</v>
      </c>
      <c r="BA14" s="19">
        <v>0.14633026348219599</v>
      </c>
    </row>
    <row r="15" spans="2:53" x14ac:dyDescent="0.35">
      <c r="B15" s="16"/>
    </row>
    <row r="16" spans="2:53" x14ac:dyDescent="0.35">
      <c r="B16" t="s">
        <v>87</v>
      </c>
    </row>
    <row r="17" spans="2:2" x14ac:dyDescent="0.35">
      <c r="B17" t="s">
        <v>88</v>
      </c>
    </row>
    <row r="19" spans="2:2" x14ac:dyDescent="0.35">
      <c r="B19" s="8" t="str">
        <f>HYPERLINK("#'Contents'!A1", "Return to Contents")</f>
        <v>Return to Contents</v>
      </c>
    </row>
  </sheetData>
  <mergeCells count="10">
    <mergeCell ref="AN5:AP5"/>
    <mergeCell ref="AR5:AT5"/>
    <mergeCell ref="AV5:AX5"/>
    <mergeCell ref="AZ5:BA5"/>
    <mergeCell ref="D2:AT2"/>
    <mergeCell ref="D5:E5"/>
    <mergeCell ref="G5:L5"/>
    <mergeCell ref="N5:O5"/>
    <mergeCell ref="Q5:AE5"/>
    <mergeCell ref="AG5:AL5"/>
  </mergeCells>
  <pageMargins left="0.7" right="0.7" top="0.75" bottom="0.75" header="0.3" footer="0.3"/>
  <pageSetup paperSize="9" orientation="portrait" horizontalDpi="300" verticalDpi="300"/>
  <drawing r:id="rId1"/>
</worksheet>
</file>

<file path=xl/worksheets/sheet10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6C00-000000000000}">
  <dimension ref="B2:BA19"/>
  <sheetViews>
    <sheetView showGridLines="0" workbookViewId="0">
      <pane xSplit="2" topLeftCell="AJ1" activePane="topRight" state="frozen"/>
      <selection activeCell="B19" sqref="B19"/>
      <selection pane="topRight" activeCell="Y11" sqref="Y11"/>
    </sheetView>
  </sheetViews>
  <sheetFormatPr defaultColWidth="11.54296875" defaultRowHeight="14.5" x14ac:dyDescent="0.35"/>
  <cols>
    <col min="2" max="2" width="25.6328125" customWidth="1"/>
    <col min="3" max="5" width="10.6328125" customWidth="1"/>
    <col min="6" max="6" width="2.1796875" customWidth="1"/>
    <col min="7" max="12" width="10.6328125" customWidth="1"/>
    <col min="13" max="13" width="2.1796875" customWidth="1"/>
    <col min="14" max="15" width="10.6328125" customWidth="1"/>
    <col min="16" max="16" width="2.1796875" customWidth="1"/>
    <col min="17" max="31" width="10.6328125" customWidth="1"/>
    <col min="32" max="32" width="2.1796875" customWidth="1"/>
    <col min="33" max="38" width="10.6328125" customWidth="1"/>
    <col min="39" max="39" width="2.1796875" customWidth="1"/>
    <col min="40" max="42" width="10.6328125" customWidth="1"/>
    <col min="43" max="43" width="2.1796875" customWidth="1"/>
    <col min="44" max="46" width="10.6328125" customWidth="1"/>
    <col min="47" max="47" width="2.1796875" customWidth="1"/>
    <col min="48" max="50" width="10.6328125" customWidth="1"/>
    <col min="51" max="51" width="2.1796875" customWidth="1"/>
    <col min="52" max="53" width="10.6328125" customWidth="1"/>
    <col min="54" max="54" width="2.1796875" customWidth="1"/>
  </cols>
  <sheetData>
    <row r="2" spans="2:53" ht="40" customHeight="1" x14ac:dyDescent="0.35">
      <c r="D2" s="28" t="s">
        <v>421</v>
      </c>
      <c r="E2" s="24"/>
      <c r="F2" s="24"/>
      <c r="G2" s="24"/>
      <c r="H2" s="24"/>
      <c r="I2" s="24"/>
      <c r="J2" s="24"/>
      <c r="K2" s="24"/>
      <c r="L2" s="24"/>
      <c r="M2" s="24"/>
      <c r="N2" s="24"/>
      <c r="O2" s="24"/>
      <c r="P2" s="24"/>
      <c r="Q2" s="24"/>
      <c r="R2" s="24"/>
      <c r="S2" s="24"/>
      <c r="T2" s="24"/>
      <c r="U2" s="24"/>
      <c r="V2" s="24"/>
      <c r="W2" s="24"/>
      <c r="X2" s="24"/>
      <c r="Y2" s="24"/>
      <c r="Z2" s="24"/>
      <c r="AA2" s="24"/>
      <c r="AB2" s="24"/>
      <c r="AC2" s="24"/>
      <c r="AD2" s="24"/>
      <c r="AE2" s="24"/>
      <c r="AF2" s="24"/>
      <c r="AG2" s="24"/>
      <c r="AH2" s="24"/>
      <c r="AI2" s="24"/>
      <c r="AJ2" s="24"/>
      <c r="AK2" s="24"/>
      <c r="AL2" s="24"/>
      <c r="AM2" s="24"/>
      <c r="AN2" s="24"/>
      <c r="AO2" s="24"/>
      <c r="AP2" s="24"/>
      <c r="AQ2" s="24"/>
      <c r="AR2" s="24"/>
      <c r="AS2" s="24"/>
      <c r="AT2" s="24"/>
    </row>
    <row r="5" spans="2:53" ht="30" customHeight="1" x14ac:dyDescent="0.35">
      <c r="B5" s="15"/>
      <c r="C5" s="15"/>
      <c r="D5" s="27" t="s">
        <v>56</v>
      </c>
      <c r="E5" s="27"/>
      <c r="F5" s="15"/>
      <c r="G5" s="27" t="s">
        <v>57</v>
      </c>
      <c r="H5" s="27"/>
      <c r="I5" s="27"/>
      <c r="J5" s="27"/>
      <c r="K5" s="27"/>
      <c r="L5" s="27"/>
      <c r="M5" s="15"/>
      <c r="N5" s="27" t="s">
        <v>58</v>
      </c>
      <c r="O5" s="27"/>
      <c r="P5" s="15"/>
      <c r="Q5" s="27" t="s">
        <v>59</v>
      </c>
      <c r="R5" s="27"/>
      <c r="S5" s="27"/>
      <c r="T5" s="27"/>
      <c r="U5" s="27"/>
      <c r="V5" s="27"/>
      <c r="W5" s="27"/>
      <c r="X5" s="27"/>
      <c r="Y5" s="27"/>
      <c r="Z5" s="27"/>
      <c r="AA5" s="27"/>
      <c r="AB5" s="27"/>
      <c r="AC5" s="27"/>
      <c r="AD5" s="27"/>
      <c r="AE5" s="27"/>
      <c r="AF5" s="15"/>
      <c r="AG5" s="27" t="s">
        <v>60</v>
      </c>
      <c r="AH5" s="27"/>
      <c r="AI5" s="27"/>
      <c r="AJ5" s="27"/>
      <c r="AK5" s="27"/>
      <c r="AL5" s="27"/>
      <c r="AM5" s="15"/>
      <c r="AN5" s="27" t="s">
        <v>61</v>
      </c>
      <c r="AO5" s="27"/>
      <c r="AP5" s="27"/>
      <c r="AQ5" s="15"/>
      <c r="AR5" s="27" t="s">
        <v>62</v>
      </c>
      <c r="AS5" s="27"/>
      <c r="AT5" s="27"/>
      <c r="AU5" s="15"/>
      <c r="AV5" s="27" t="s">
        <v>63</v>
      </c>
      <c r="AW5" s="27"/>
      <c r="AX5" s="27"/>
      <c r="AY5" s="15"/>
      <c r="AZ5" s="27" t="s">
        <v>64</v>
      </c>
      <c r="BA5" s="27"/>
    </row>
    <row r="6" spans="2:53" ht="33" customHeight="1" x14ac:dyDescent="0.35">
      <c r="B6" t="s">
        <v>13</v>
      </c>
      <c r="C6" s="9" t="s">
        <v>14</v>
      </c>
      <c r="D6" s="12" t="s">
        <v>15</v>
      </c>
      <c r="E6" s="12" t="s">
        <v>16</v>
      </c>
      <c r="G6" s="12" t="s">
        <v>19</v>
      </c>
      <c r="H6" s="12" t="s">
        <v>20</v>
      </c>
      <c r="I6" s="12" t="s">
        <v>21</v>
      </c>
      <c r="J6" s="12" t="s">
        <v>22</v>
      </c>
      <c r="K6" s="12" t="s">
        <v>23</v>
      </c>
      <c r="L6" s="12" t="s">
        <v>24</v>
      </c>
      <c r="N6" s="12" t="s">
        <v>25</v>
      </c>
      <c r="O6" s="12" t="s">
        <v>26</v>
      </c>
      <c r="Q6" s="12" t="s">
        <v>27</v>
      </c>
      <c r="R6" s="12" t="s">
        <v>28</v>
      </c>
      <c r="S6" s="12" t="s">
        <v>29</v>
      </c>
      <c r="T6" s="12" t="s">
        <v>30</v>
      </c>
      <c r="U6" s="12" t="s">
        <v>31</v>
      </c>
      <c r="V6" s="12" t="s">
        <v>32</v>
      </c>
      <c r="W6" s="12" t="s">
        <v>33</v>
      </c>
      <c r="X6" s="12" t="s">
        <v>34</v>
      </c>
      <c r="Y6" s="12" t="s">
        <v>35</v>
      </c>
      <c r="Z6" s="12" t="s">
        <v>36</v>
      </c>
      <c r="AA6" s="12" t="s">
        <v>37</v>
      </c>
      <c r="AB6" s="12" t="s">
        <v>38</v>
      </c>
      <c r="AC6" s="12" t="s">
        <v>39</v>
      </c>
      <c r="AD6" s="12" t="s">
        <v>40</v>
      </c>
      <c r="AE6" s="12" t="s">
        <v>41</v>
      </c>
      <c r="AG6" s="12" t="s">
        <v>42</v>
      </c>
      <c r="AH6" s="12" t="s">
        <v>43</v>
      </c>
      <c r="AI6" s="12" t="s">
        <v>44</v>
      </c>
      <c r="AJ6" s="12" t="s">
        <v>45</v>
      </c>
      <c r="AK6" s="12" t="s">
        <v>46</v>
      </c>
      <c r="AL6" s="12" t="s">
        <v>47</v>
      </c>
      <c r="AN6" s="12" t="s">
        <v>48</v>
      </c>
      <c r="AO6" s="12" t="s">
        <v>49</v>
      </c>
      <c r="AP6" s="12" t="s">
        <v>50</v>
      </c>
      <c r="AR6" s="12" t="s">
        <v>51</v>
      </c>
      <c r="AS6" s="12" t="s">
        <v>52</v>
      </c>
      <c r="AT6" s="12" t="s">
        <v>53</v>
      </c>
      <c r="AV6" s="12" t="s">
        <v>51</v>
      </c>
      <c r="AW6" s="12" t="s">
        <v>52</v>
      </c>
      <c r="AX6" s="12" t="s">
        <v>53</v>
      </c>
      <c r="AZ6" s="12" t="s">
        <v>54</v>
      </c>
      <c r="BA6" s="12" t="s">
        <v>55</v>
      </c>
    </row>
    <row r="7" spans="2:53" ht="30" customHeight="1" x14ac:dyDescent="0.35">
      <c r="B7" s="10" t="s">
        <v>17</v>
      </c>
      <c r="C7" s="10">
        <v>2053</v>
      </c>
      <c r="D7" s="10">
        <v>938</v>
      </c>
      <c r="E7" s="10">
        <v>1112</v>
      </c>
      <c r="F7" s="10"/>
      <c r="G7" s="10">
        <v>192</v>
      </c>
      <c r="H7" s="10">
        <v>236</v>
      </c>
      <c r="I7" s="10">
        <v>325</v>
      </c>
      <c r="J7" s="10">
        <v>380</v>
      </c>
      <c r="K7" s="10">
        <v>348</v>
      </c>
      <c r="L7" s="10">
        <v>572</v>
      </c>
      <c r="M7" s="10"/>
      <c r="N7" s="10">
        <v>1161</v>
      </c>
      <c r="O7" s="10">
        <v>892</v>
      </c>
      <c r="P7" s="10"/>
      <c r="Q7" s="10">
        <v>175</v>
      </c>
      <c r="R7" s="10">
        <v>152</v>
      </c>
      <c r="S7" s="10">
        <v>180</v>
      </c>
      <c r="T7" s="10">
        <v>273</v>
      </c>
      <c r="U7" s="10">
        <v>217</v>
      </c>
      <c r="V7" s="10">
        <v>227</v>
      </c>
      <c r="W7" s="10">
        <v>175</v>
      </c>
      <c r="X7" s="10">
        <v>143</v>
      </c>
      <c r="Y7" s="10">
        <v>108</v>
      </c>
      <c r="Z7" s="10">
        <v>153</v>
      </c>
      <c r="AA7" s="10">
        <v>79</v>
      </c>
      <c r="AB7" s="10">
        <v>54</v>
      </c>
      <c r="AC7" s="10">
        <v>25</v>
      </c>
      <c r="AD7" s="10">
        <v>17</v>
      </c>
      <c r="AE7" s="10">
        <v>34</v>
      </c>
      <c r="AF7" s="10"/>
      <c r="AG7" s="10">
        <v>204</v>
      </c>
      <c r="AH7" s="10">
        <v>344</v>
      </c>
      <c r="AI7" s="10">
        <v>158</v>
      </c>
      <c r="AJ7" s="10">
        <v>186</v>
      </c>
      <c r="AK7" s="10">
        <v>197</v>
      </c>
      <c r="AL7" s="10">
        <v>511</v>
      </c>
      <c r="AM7" s="10"/>
      <c r="AN7" s="10">
        <v>571</v>
      </c>
      <c r="AO7" s="10">
        <v>447</v>
      </c>
      <c r="AP7" s="10">
        <v>778</v>
      </c>
      <c r="AQ7" s="10"/>
      <c r="AR7" s="10">
        <v>150</v>
      </c>
      <c r="AS7" s="10">
        <v>698</v>
      </c>
      <c r="AT7" s="10">
        <v>1093</v>
      </c>
      <c r="AU7" s="10"/>
      <c r="AV7" s="10">
        <v>166</v>
      </c>
      <c r="AW7" s="10">
        <v>999</v>
      </c>
      <c r="AX7" s="10">
        <v>770</v>
      </c>
      <c r="AY7" s="10"/>
      <c r="AZ7" s="10">
        <v>1177</v>
      </c>
      <c r="BA7" s="10">
        <v>876</v>
      </c>
    </row>
    <row r="8" spans="2:53" ht="30" customHeight="1" x14ac:dyDescent="0.35">
      <c r="B8" s="11" t="s">
        <v>18</v>
      </c>
      <c r="C8" s="11">
        <v>2053</v>
      </c>
      <c r="D8" s="11">
        <v>974</v>
      </c>
      <c r="E8" s="11">
        <v>1075</v>
      </c>
      <c r="F8" s="11"/>
      <c r="G8" s="11">
        <v>212</v>
      </c>
      <c r="H8" s="11">
        <v>302</v>
      </c>
      <c r="I8" s="11">
        <v>326</v>
      </c>
      <c r="J8" s="11">
        <v>348</v>
      </c>
      <c r="K8" s="11">
        <v>329</v>
      </c>
      <c r="L8" s="11">
        <v>535</v>
      </c>
      <c r="M8" s="11"/>
      <c r="N8" s="11">
        <v>815</v>
      </c>
      <c r="O8" s="11">
        <v>1238</v>
      </c>
      <c r="P8" s="11"/>
      <c r="Q8" s="11">
        <v>198</v>
      </c>
      <c r="R8" s="11">
        <v>168</v>
      </c>
      <c r="S8" s="11">
        <v>195</v>
      </c>
      <c r="T8" s="11">
        <v>305</v>
      </c>
      <c r="U8" s="11">
        <v>213</v>
      </c>
      <c r="V8" s="11">
        <v>216</v>
      </c>
      <c r="W8" s="11">
        <v>164</v>
      </c>
      <c r="X8" s="11">
        <v>141</v>
      </c>
      <c r="Y8" s="11">
        <v>99</v>
      </c>
      <c r="Z8" s="11">
        <v>138</v>
      </c>
      <c r="AA8" s="11">
        <v>69</v>
      </c>
      <c r="AB8" s="11">
        <v>45</v>
      </c>
      <c r="AC8" s="11">
        <v>22</v>
      </c>
      <c r="AD8" s="11">
        <v>15</v>
      </c>
      <c r="AE8" s="11">
        <v>27</v>
      </c>
      <c r="AF8" s="11"/>
      <c r="AG8" s="11">
        <v>192</v>
      </c>
      <c r="AH8" s="11">
        <v>330</v>
      </c>
      <c r="AI8" s="11">
        <v>179</v>
      </c>
      <c r="AJ8" s="11">
        <v>173</v>
      </c>
      <c r="AK8" s="11">
        <v>196</v>
      </c>
      <c r="AL8" s="11">
        <v>533</v>
      </c>
      <c r="AM8" s="11"/>
      <c r="AN8" s="11">
        <v>569</v>
      </c>
      <c r="AO8" s="11">
        <v>467</v>
      </c>
      <c r="AP8" s="11">
        <v>751</v>
      </c>
      <c r="AQ8" s="11"/>
      <c r="AR8" s="11">
        <v>162</v>
      </c>
      <c r="AS8" s="11">
        <v>689</v>
      </c>
      <c r="AT8" s="11">
        <v>1078</v>
      </c>
      <c r="AU8" s="11"/>
      <c r="AV8" s="11">
        <v>182</v>
      </c>
      <c r="AW8" s="11">
        <v>976</v>
      </c>
      <c r="AX8" s="11">
        <v>765</v>
      </c>
      <c r="AY8" s="11"/>
      <c r="AZ8" s="11">
        <v>1171</v>
      </c>
      <c r="BA8" s="11">
        <v>882</v>
      </c>
    </row>
    <row r="9" spans="2:53" x14ac:dyDescent="0.35">
      <c r="B9" s="18" t="s">
        <v>322</v>
      </c>
      <c r="C9" s="17">
        <v>0.167430188768873</v>
      </c>
      <c r="D9" s="17">
        <v>0.158851002186324</v>
      </c>
      <c r="E9" s="17">
        <v>0.175238917741038</v>
      </c>
      <c r="F9" s="17"/>
      <c r="G9" s="17">
        <v>0.20936293045931501</v>
      </c>
      <c r="H9" s="17">
        <v>0.25623940046802002</v>
      </c>
      <c r="I9" s="17">
        <v>0.15201642195916201</v>
      </c>
      <c r="J9" s="17">
        <v>0.124805145670213</v>
      </c>
      <c r="K9" s="17">
        <v>0.12971854642445599</v>
      </c>
      <c r="L9" s="17">
        <v>0.16100675442678</v>
      </c>
      <c r="M9" s="17"/>
      <c r="N9" s="17">
        <v>0.18342990177179999</v>
      </c>
      <c r="O9" s="17">
        <v>0.15689725963852699</v>
      </c>
      <c r="P9" s="17"/>
      <c r="Q9" s="17">
        <v>0.19189346708357599</v>
      </c>
      <c r="R9" s="17">
        <v>0.188221230431593</v>
      </c>
      <c r="S9" s="17">
        <v>0.13393252574506001</v>
      </c>
      <c r="T9" s="17">
        <v>0.16335430886264099</v>
      </c>
      <c r="U9" s="17">
        <v>0.182318765588352</v>
      </c>
      <c r="V9" s="17">
        <v>0.17048999974381801</v>
      </c>
      <c r="W9" s="17">
        <v>0.19954618229961199</v>
      </c>
      <c r="X9" s="17">
        <v>0.123288106195754</v>
      </c>
      <c r="Y9" s="17">
        <v>0.150218538488881</v>
      </c>
      <c r="Z9" s="17">
        <v>0.16095969412664801</v>
      </c>
      <c r="AA9" s="17">
        <v>0.13254449992943099</v>
      </c>
      <c r="AB9" s="17">
        <v>5.79603241904341E-2</v>
      </c>
      <c r="AC9" s="17">
        <v>0.27995822719820102</v>
      </c>
      <c r="AD9" s="17">
        <v>0.36317848486927701</v>
      </c>
      <c r="AE9" s="17">
        <v>0.20642899202488499</v>
      </c>
      <c r="AF9" s="17"/>
      <c r="AG9" s="17">
        <v>0.20933733779115199</v>
      </c>
      <c r="AH9" s="17">
        <v>7.0964578074060494E-2</v>
      </c>
      <c r="AI9" s="17">
        <v>0.363983968352182</v>
      </c>
      <c r="AJ9" s="17">
        <v>0.26367465205954799</v>
      </c>
      <c r="AK9" s="17">
        <v>0.14985502480761101</v>
      </c>
      <c r="AL9" s="17">
        <v>0.116597271536098</v>
      </c>
      <c r="AM9" s="17"/>
      <c r="AN9" s="17">
        <v>0.26309311927118301</v>
      </c>
      <c r="AO9" s="17">
        <v>0.17691890627553</v>
      </c>
      <c r="AP9" s="17">
        <v>0.115462413585943</v>
      </c>
      <c r="AQ9" s="17"/>
      <c r="AR9" s="17">
        <v>0.332105686936432</v>
      </c>
      <c r="AS9" s="17">
        <v>0.175829497279724</v>
      </c>
      <c r="AT9" s="17">
        <v>0.14675028525627501</v>
      </c>
      <c r="AU9" s="17"/>
      <c r="AV9" s="17">
        <v>0.354944722686314</v>
      </c>
      <c r="AW9" s="17">
        <v>0.160151084855672</v>
      </c>
      <c r="AX9" s="17">
        <v>0.15192466408150401</v>
      </c>
      <c r="AY9" s="17"/>
      <c r="AZ9" s="17">
        <v>0.20462490456291699</v>
      </c>
      <c r="BA9" s="17">
        <v>0.118077580014411</v>
      </c>
    </row>
    <row r="10" spans="2:53" x14ac:dyDescent="0.35">
      <c r="B10" s="18" t="s">
        <v>323</v>
      </c>
      <c r="C10" s="17">
        <v>0.28138247973840902</v>
      </c>
      <c r="D10" s="17">
        <v>0.28750018565406299</v>
      </c>
      <c r="E10" s="17">
        <v>0.27525751579180002</v>
      </c>
      <c r="F10" s="17"/>
      <c r="G10" s="17">
        <v>0.28851777667225598</v>
      </c>
      <c r="H10" s="17">
        <v>0.26091107865213298</v>
      </c>
      <c r="I10" s="17">
        <v>0.25337017969446701</v>
      </c>
      <c r="J10" s="17">
        <v>0.273178835537216</v>
      </c>
      <c r="K10" s="17">
        <v>0.27380583295877597</v>
      </c>
      <c r="L10" s="17">
        <v>0.31715650415207902</v>
      </c>
      <c r="M10" s="17"/>
      <c r="N10" s="17">
        <v>0.296790504683353</v>
      </c>
      <c r="O10" s="17">
        <v>0.27123907061888203</v>
      </c>
      <c r="P10" s="17"/>
      <c r="Q10" s="17">
        <v>0.23287921409144699</v>
      </c>
      <c r="R10" s="17">
        <v>0.26673394721885202</v>
      </c>
      <c r="S10" s="17">
        <v>0.26534232329146501</v>
      </c>
      <c r="T10" s="17">
        <v>0.27945375126246103</v>
      </c>
      <c r="U10" s="17">
        <v>0.30322491764911302</v>
      </c>
      <c r="V10" s="17">
        <v>0.28870200893119302</v>
      </c>
      <c r="W10" s="17">
        <v>0.28442883240121303</v>
      </c>
      <c r="X10" s="17">
        <v>0.275866555140303</v>
      </c>
      <c r="Y10" s="17">
        <v>0.36441996517589598</v>
      </c>
      <c r="Z10" s="17">
        <v>0.31581580985971702</v>
      </c>
      <c r="AA10" s="17">
        <v>0.24524570978103599</v>
      </c>
      <c r="AB10" s="17">
        <v>0.369455880845031</v>
      </c>
      <c r="AC10" s="17">
        <v>0.28459131939819599</v>
      </c>
      <c r="AD10" s="17">
        <v>0.22117808449175899</v>
      </c>
      <c r="AE10" s="17">
        <v>0.28565432711010103</v>
      </c>
      <c r="AF10" s="17"/>
      <c r="AG10" s="17">
        <v>0.41339520049613998</v>
      </c>
      <c r="AH10" s="17">
        <v>0.195516113755339</v>
      </c>
      <c r="AI10" s="17">
        <v>0.28032157559666199</v>
      </c>
      <c r="AJ10" s="17">
        <v>0.36944691857519102</v>
      </c>
      <c r="AK10" s="17">
        <v>0.32241249890176099</v>
      </c>
      <c r="AL10" s="17">
        <v>0.24675510072491999</v>
      </c>
      <c r="AM10" s="17"/>
      <c r="AN10" s="17">
        <v>0.337315918606992</v>
      </c>
      <c r="AO10" s="17">
        <v>0.32255791633742198</v>
      </c>
      <c r="AP10" s="17">
        <v>0.26098995635438899</v>
      </c>
      <c r="AQ10" s="17"/>
      <c r="AR10" s="17">
        <v>0.32274760089221699</v>
      </c>
      <c r="AS10" s="17">
        <v>0.35461107266518199</v>
      </c>
      <c r="AT10" s="17">
        <v>0.243938129357333</v>
      </c>
      <c r="AU10" s="17"/>
      <c r="AV10" s="17">
        <v>0.31379542810456201</v>
      </c>
      <c r="AW10" s="17">
        <v>0.34012317501610301</v>
      </c>
      <c r="AX10" s="17">
        <v>0.224513927652779</v>
      </c>
      <c r="AY10" s="17"/>
      <c r="AZ10" s="17">
        <v>0.30152824455846899</v>
      </c>
      <c r="BA10" s="17">
        <v>0.25465163832724702</v>
      </c>
    </row>
    <row r="11" spans="2:53" x14ac:dyDescent="0.35">
      <c r="B11" s="18" t="s">
        <v>324</v>
      </c>
      <c r="C11" s="17">
        <v>0.21908987642432101</v>
      </c>
      <c r="D11" s="17">
        <v>0.23035534169077601</v>
      </c>
      <c r="E11" s="17">
        <v>0.20966723506608501</v>
      </c>
      <c r="F11" s="17"/>
      <c r="G11" s="17">
        <v>0.26880387787876497</v>
      </c>
      <c r="H11" s="17">
        <v>0.19915963276193099</v>
      </c>
      <c r="I11" s="17">
        <v>0.24155213111666099</v>
      </c>
      <c r="J11" s="17">
        <v>0.196711726424254</v>
      </c>
      <c r="K11" s="17">
        <v>0.235920785668219</v>
      </c>
      <c r="L11" s="17">
        <v>0.201186249586773</v>
      </c>
      <c r="M11" s="17"/>
      <c r="N11" s="17">
        <v>0.20785640806699501</v>
      </c>
      <c r="O11" s="17">
        <v>0.22648509195562799</v>
      </c>
      <c r="P11" s="17"/>
      <c r="Q11" s="17">
        <v>0.25324781170696398</v>
      </c>
      <c r="R11" s="17">
        <v>0.25722779029524501</v>
      </c>
      <c r="S11" s="17">
        <v>0.219306779649245</v>
      </c>
      <c r="T11" s="17">
        <v>0.22633494511337701</v>
      </c>
      <c r="U11" s="17">
        <v>0.20925215877640399</v>
      </c>
      <c r="V11" s="17">
        <v>0.22459356987982501</v>
      </c>
      <c r="W11" s="17">
        <v>0.19601019607141301</v>
      </c>
      <c r="X11" s="17">
        <v>0.227988040571244</v>
      </c>
      <c r="Y11" s="17">
        <v>0.19216301183277801</v>
      </c>
      <c r="Z11" s="17">
        <v>0.1590688522506</v>
      </c>
      <c r="AA11" s="17">
        <v>0.28347795486372201</v>
      </c>
      <c r="AB11" s="17">
        <v>0.21578213527683399</v>
      </c>
      <c r="AC11" s="17">
        <v>0.19624436866328801</v>
      </c>
      <c r="AD11" s="17">
        <v>0.144721000736865</v>
      </c>
      <c r="AE11" s="17">
        <v>0.135212901982627</v>
      </c>
      <c r="AF11" s="17"/>
      <c r="AG11" s="17">
        <v>0.21153885905234801</v>
      </c>
      <c r="AH11" s="17">
        <v>0.22578254128389599</v>
      </c>
      <c r="AI11" s="17">
        <v>0.173051456198345</v>
      </c>
      <c r="AJ11" s="17">
        <v>0.18291352887798201</v>
      </c>
      <c r="AK11" s="17">
        <v>0.197926579568348</v>
      </c>
      <c r="AL11" s="17">
        <v>0.265526247528999</v>
      </c>
      <c r="AM11" s="17"/>
      <c r="AN11" s="17">
        <v>0.174393133723976</v>
      </c>
      <c r="AO11" s="17">
        <v>0.25268502022600697</v>
      </c>
      <c r="AP11" s="17">
        <v>0.224193148256282</v>
      </c>
      <c r="AQ11" s="17"/>
      <c r="AR11" s="17">
        <v>0.17961858572240599</v>
      </c>
      <c r="AS11" s="17">
        <v>0.226652669998854</v>
      </c>
      <c r="AT11" s="17">
        <v>0.217513565657004</v>
      </c>
      <c r="AU11" s="17"/>
      <c r="AV11" s="17">
        <v>0.15456617640751399</v>
      </c>
      <c r="AW11" s="17">
        <v>0.21623665800563599</v>
      </c>
      <c r="AX11" s="17">
        <v>0.23592235529659999</v>
      </c>
      <c r="AY11" s="17"/>
      <c r="AZ11" s="17">
        <v>0.22171935046621899</v>
      </c>
      <c r="BA11" s="17">
        <v>0.21560090222867601</v>
      </c>
    </row>
    <row r="12" spans="2:53" x14ac:dyDescent="0.35">
      <c r="B12" s="18" t="s">
        <v>325</v>
      </c>
      <c r="C12" s="17">
        <v>0.10905102297499</v>
      </c>
      <c r="D12" s="17">
        <v>0.103904812652062</v>
      </c>
      <c r="E12" s="17">
        <v>0.114103256693873</v>
      </c>
      <c r="F12" s="17"/>
      <c r="G12" s="17">
        <v>8.9223876735933294E-2</v>
      </c>
      <c r="H12" s="17">
        <v>8.5628846966202696E-2</v>
      </c>
      <c r="I12" s="17">
        <v>0.104719146372955</v>
      </c>
      <c r="J12" s="17">
        <v>0.13161633965431599</v>
      </c>
      <c r="K12" s="17">
        <v>0.11822864481535</v>
      </c>
      <c r="L12" s="17">
        <v>0.11242889461680899</v>
      </c>
      <c r="M12" s="17"/>
      <c r="N12" s="17">
        <v>0.104496450988012</v>
      </c>
      <c r="O12" s="17">
        <v>0.112049388254988</v>
      </c>
      <c r="P12" s="17"/>
      <c r="Q12" s="17">
        <v>5.5776160284292803E-2</v>
      </c>
      <c r="R12" s="17">
        <v>8.2352169635722894E-2</v>
      </c>
      <c r="S12" s="17">
        <v>0.14104393737604701</v>
      </c>
      <c r="T12" s="17">
        <v>0.11269068251952501</v>
      </c>
      <c r="U12" s="17">
        <v>8.51971053986771E-2</v>
      </c>
      <c r="V12" s="17">
        <v>0.11518158439385701</v>
      </c>
      <c r="W12" s="17">
        <v>0.124758459102475</v>
      </c>
      <c r="X12" s="17">
        <v>0.14417529154210901</v>
      </c>
      <c r="Y12" s="17">
        <v>0.116657827762502</v>
      </c>
      <c r="Z12" s="17">
        <v>0.122492411640498</v>
      </c>
      <c r="AA12" s="17">
        <v>0.13471861857873699</v>
      </c>
      <c r="AB12" s="17">
        <v>7.1280119247047705E-2</v>
      </c>
      <c r="AC12" s="17">
        <v>5.6838338406272802E-2</v>
      </c>
      <c r="AD12" s="17">
        <v>7.9055606179380997E-2</v>
      </c>
      <c r="AE12" s="17">
        <v>0.119896251623647</v>
      </c>
      <c r="AF12" s="17"/>
      <c r="AG12" s="17">
        <v>7.5322658871425696E-2</v>
      </c>
      <c r="AH12" s="17">
        <v>0.178844618733315</v>
      </c>
      <c r="AI12" s="17">
        <v>6.6289374255883396E-2</v>
      </c>
      <c r="AJ12" s="17">
        <v>8.7917036287686906E-2</v>
      </c>
      <c r="AK12" s="17">
        <v>0.12540959159534401</v>
      </c>
      <c r="AL12" s="17">
        <v>8.4769087543511798E-2</v>
      </c>
      <c r="AM12" s="17"/>
      <c r="AN12" s="17">
        <v>9.1367853163412199E-2</v>
      </c>
      <c r="AO12" s="17">
        <v>8.7802024423781697E-2</v>
      </c>
      <c r="AP12" s="17">
        <v>0.14616188969431601</v>
      </c>
      <c r="AQ12" s="17"/>
      <c r="AR12" s="17">
        <v>8.6884032970656E-2</v>
      </c>
      <c r="AS12" s="17">
        <v>0.104080515118393</v>
      </c>
      <c r="AT12" s="17">
        <v>0.121901040458453</v>
      </c>
      <c r="AU12" s="17"/>
      <c r="AV12" s="17">
        <v>9.1284782995565694E-2</v>
      </c>
      <c r="AW12" s="17">
        <v>0.109318871931966</v>
      </c>
      <c r="AX12" s="17">
        <v>0.118944004517547</v>
      </c>
      <c r="AY12" s="17"/>
      <c r="AZ12" s="17">
        <v>0.108554670224457</v>
      </c>
      <c r="BA12" s="17">
        <v>0.10970961929918099</v>
      </c>
    </row>
    <row r="13" spans="2:53" x14ac:dyDescent="0.35">
      <c r="B13" s="18" t="s">
        <v>326</v>
      </c>
      <c r="C13" s="17">
        <v>0.12769332305206799</v>
      </c>
      <c r="D13" s="17">
        <v>0.14888995924642701</v>
      </c>
      <c r="E13" s="17">
        <v>0.107521819902845</v>
      </c>
      <c r="F13" s="17"/>
      <c r="G13" s="17">
        <v>5.7297704615648697E-2</v>
      </c>
      <c r="H13" s="17">
        <v>8.8008848321431604E-2</v>
      </c>
      <c r="I13" s="17">
        <v>0.15891822366248001</v>
      </c>
      <c r="J13" s="17">
        <v>0.161804040650666</v>
      </c>
      <c r="K13" s="17">
        <v>0.13724023275927799</v>
      </c>
      <c r="L13" s="17">
        <v>0.130922112664244</v>
      </c>
      <c r="M13" s="17"/>
      <c r="N13" s="17">
        <v>0.123036872154679</v>
      </c>
      <c r="O13" s="17">
        <v>0.130758757244055</v>
      </c>
      <c r="P13" s="17"/>
      <c r="Q13" s="17">
        <v>0.11033148325021599</v>
      </c>
      <c r="R13" s="17">
        <v>6.8250259819314901E-2</v>
      </c>
      <c r="S13" s="17">
        <v>0.13200433080034199</v>
      </c>
      <c r="T13" s="17">
        <v>0.116233178614462</v>
      </c>
      <c r="U13" s="17">
        <v>0.116497667352359</v>
      </c>
      <c r="V13" s="17">
        <v>0.10544586742433</v>
      </c>
      <c r="W13" s="17">
        <v>0.15190271177977899</v>
      </c>
      <c r="X13" s="17">
        <v>0.16597683585756901</v>
      </c>
      <c r="Y13" s="17">
        <v>0.12304029600692699</v>
      </c>
      <c r="Z13" s="17">
        <v>0.187495709299243</v>
      </c>
      <c r="AA13" s="17">
        <v>0.150656677532304</v>
      </c>
      <c r="AB13" s="17">
        <v>0.21768987347627999</v>
      </c>
      <c r="AC13" s="17">
        <v>0.18236774633404201</v>
      </c>
      <c r="AD13" s="17">
        <v>0.14528322913132499</v>
      </c>
      <c r="AE13" s="17">
        <v>0.20194005844240701</v>
      </c>
      <c r="AF13" s="17"/>
      <c r="AG13" s="17">
        <v>6.7429354355956095E-2</v>
      </c>
      <c r="AH13" s="17">
        <v>0.27825672646209498</v>
      </c>
      <c r="AI13" s="17">
        <v>3.7539546328918698E-2</v>
      </c>
      <c r="AJ13" s="17">
        <v>5.0198902259291897E-2</v>
      </c>
      <c r="AK13" s="17">
        <v>0.12874549365292701</v>
      </c>
      <c r="AL13" s="17">
        <v>0.13364874871110999</v>
      </c>
      <c r="AM13" s="17"/>
      <c r="AN13" s="17">
        <v>6.09625732260635E-2</v>
      </c>
      <c r="AO13" s="17">
        <v>7.8613577925860101E-2</v>
      </c>
      <c r="AP13" s="17">
        <v>0.19429047208476799</v>
      </c>
      <c r="AQ13" s="17"/>
      <c r="AR13" s="17">
        <v>4.9801349166456503E-2</v>
      </c>
      <c r="AS13" s="17">
        <v>7.7313766080193094E-2</v>
      </c>
      <c r="AT13" s="17">
        <v>0.176722224389532</v>
      </c>
      <c r="AU13" s="17"/>
      <c r="AV13" s="17">
        <v>5.9541330839475701E-2</v>
      </c>
      <c r="AW13" s="17">
        <v>0.10551443817586401</v>
      </c>
      <c r="AX13" s="17">
        <v>0.17624805812681499</v>
      </c>
      <c r="AY13" s="17"/>
      <c r="AZ13" s="17">
        <v>0.101554661107053</v>
      </c>
      <c r="BA13" s="17">
        <v>0.16237596892791201</v>
      </c>
    </row>
    <row r="14" spans="2:53" x14ac:dyDescent="0.35">
      <c r="B14" s="18" t="s">
        <v>130</v>
      </c>
      <c r="C14" s="19">
        <v>9.5353109041337994E-2</v>
      </c>
      <c r="D14" s="19">
        <v>7.0498698570348003E-2</v>
      </c>
      <c r="E14" s="19">
        <v>0.118211254804358</v>
      </c>
      <c r="F14" s="19"/>
      <c r="G14" s="19">
        <v>8.6793833638082005E-2</v>
      </c>
      <c r="H14" s="19">
        <v>0.110052192830282</v>
      </c>
      <c r="I14" s="19">
        <v>8.9423897194274807E-2</v>
      </c>
      <c r="J14" s="19">
        <v>0.11188391206333401</v>
      </c>
      <c r="K14" s="19">
        <v>0.105085957373921</v>
      </c>
      <c r="L14" s="19">
        <v>7.7299484553315395E-2</v>
      </c>
      <c r="M14" s="19"/>
      <c r="N14" s="19">
        <v>8.4389862335159896E-2</v>
      </c>
      <c r="O14" s="19">
        <v>0.10257043228792</v>
      </c>
      <c r="P14" s="19"/>
      <c r="Q14" s="19">
        <v>0.15587186358350399</v>
      </c>
      <c r="R14" s="19">
        <v>0.13721460259927201</v>
      </c>
      <c r="S14" s="19">
        <v>0.108370103137842</v>
      </c>
      <c r="T14" s="19">
        <v>0.10193313362753401</v>
      </c>
      <c r="U14" s="19">
        <v>0.10350938523509599</v>
      </c>
      <c r="V14" s="19">
        <v>9.5586969626977103E-2</v>
      </c>
      <c r="W14" s="19">
        <v>4.3353618345508202E-2</v>
      </c>
      <c r="X14" s="19">
        <v>6.2705170693020701E-2</v>
      </c>
      <c r="Y14" s="19">
        <v>5.35003607330162E-2</v>
      </c>
      <c r="Z14" s="19">
        <v>5.4167522823293797E-2</v>
      </c>
      <c r="AA14" s="19">
        <v>5.3356539314768997E-2</v>
      </c>
      <c r="AB14" s="19">
        <v>6.7831666964372803E-2</v>
      </c>
      <c r="AC14" s="19">
        <v>0</v>
      </c>
      <c r="AD14" s="19">
        <v>4.6583594591393197E-2</v>
      </c>
      <c r="AE14" s="19">
        <v>5.0867468816333403E-2</v>
      </c>
      <c r="AF14" s="19"/>
      <c r="AG14" s="19">
        <v>2.2976589432978999E-2</v>
      </c>
      <c r="AH14" s="19">
        <v>5.0635421691295E-2</v>
      </c>
      <c r="AI14" s="19">
        <v>7.8814079268009901E-2</v>
      </c>
      <c r="AJ14" s="19">
        <v>4.5848961940300699E-2</v>
      </c>
      <c r="AK14" s="19">
        <v>7.5650811474008206E-2</v>
      </c>
      <c r="AL14" s="19">
        <v>0.15270354395536101</v>
      </c>
      <c r="AM14" s="19"/>
      <c r="AN14" s="19">
        <v>7.2867402008374202E-2</v>
      </c>
      <c r="AO14" s="19">
        <v>8.14225548113994E-2</v>
      </c>
      <c r="AP14" s="19">
        <v>5.8902120024302798E-2</v>
      </c>
      <c r="AQ14" s="19"/>
      <c r="AR14" s="19">
        <v>2.8842744311831401E-2</v>
      </c>
      <c r="AS14" s="19">
        <v>6.1512478857654401E-2</v>
      </c>
      <c r="AT14" s="19">
        <v>9.3174754881403005E-2</v>
      </c>
      <c r="AU14" s="19"/>
      <c r="AV14" s="19">
        <v>2.58675589665694E-2</v>
      </c>
      <c r="AW14" s="19">
        <v>6.8655772014759003E-2</v>
      </c>
      <c r="AX14" s="19">
        <v>9.2446990324754494E-2</v>
      </c>
      <c r="AY14" s="19"/>
      <c r="AZ14" s="19">
        <v>6.2018169080884401E-2</v>
      </c>
      <c r="BA14" s="19">
        <v>0.13958429120257301</v>
      </c>
    </row>
    <row r="15" spans="2:53" x14ac:dyDescent="0.35">
      <c r="B15" s="16"/>
    </row>
    <row r="16" spans="2:53" x14ac:dyDescent="0.35">
      <c r="B16" t="s">
        <v>87</v>
      </c>
    </row>
    <row r="17" spans="2:2" x14ac:dyDescent="0.35">
      <c r="B17" t="s">
        <v>88</v>
      </c>
    </row>
    <row r="19" spans="2:2" x14ac:dyDescent="0.35">
      <c r="B19" s="8" t="str">
        <f>HYPERLINK("#'Contents'!A1", "Return to Contents")</f>
        <v>Return to Contents</v>
      </c>
    </row>
  </sheetData>
  <mergeCells count="10">
    <mergeCell ref="AN5:AP5"/>
    <mergeCell ref="AR5:AT5"/>
    <mergeCell ref="AV5:AX5"/>
    <mergeCell ref="AZ5:BA5"/>
    <mergeCell ref="D2:AT2"/>
    <mergeCell ref="D5:E5"/>
    <mergeCell ref="G5:L5"/>
    <mergeCell ref="N5:O5"/>
    <mergeCell ref="Q5:AE5"/>
    <mergeCell ref="AG5:AL5"/>
  </mergeCells>
  <pageMargins left="0.7" right="0.7" top="0.75" bottom="0.75" header="0.3" footer="0.3"/>
  <pageSetup paperSize="9" orientation="portrait" horizontalDpi="300" verticalDpi="300"/>
  <drawing r:id="rId1"/>
</worksheet>
</file>

<file path=xl/worksheets/sheet1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6D00-000000000000}">
  <dimension ref="B2:BA19"/>
  <sheetViews>
    <sheetView showGridLines="0" workbookViewId="0">
      <pane xSplit="2" topLeftCell="Q1" activePane="topRight" state="frozen"/>
      <selection activeCell="B19" sqref="B19"/>
      <selection pane="topRight" activeCell="W8" sqref="W8"/>
    </sheetView>
  </sheetViews>
  <sheetFormatPr defaultColWidth="11.54296875" defaultRowHeight="14.5" x14ac:dyDescent="0.35"/>
  <cols>
    <col min="2" max="2" width="25.6328125" customWidth="1"/>
    <col min="3" max="5" width="10.6328125" customWidth="1"/>
    <col min="6" max="6" width="2.1796875" customWidth="1"/>
    <col min="7" max="12" width="10.6328125" customWidth="1"/>
    <col min="13" max="13" width="2.1796875" customWidth="1"/>
    <col min="14" max="15" width="10.6328125" customWidth="1"/>
    <col min="16" max="16" width="2.1796875" customWidth="1"/>
    <col min="17" max="31" width="10.6328125" customWidth="1"/>
    <col min="32" max="32" width="2.1796875" customWidth="1"/>
    <col min="33" max="38" width="10.6328125" customWidth="1"/>
    <col min="39" max="39" width="2.1796875" customWidth="1"/>
    <col min="40" max="42" width="10.6328125" customWidth="1"/>
    <col min="43" max="43" width="2.1796875" customWidth="1"/>
    <col min="44" max="46" width="10.6328125" customWidth="1"/>
    <col min="47" max="47" width="2.1796875" customWidth="1"/>
    <col min="48" max="50" width="10.6328125" customWidth="1"/>
    <col min="51" max="51" width="2.1796875" customWidth="1"/>
    <col min="52" max="53" width="10.6328125" customWidth="1"/>
    <col min="54" max="54" width="2.1796875" customWidth="1"/>
  </cols>
  <sheetData>
    <row r="2" spans="2:53" ht="40" customHeight="1" x14ac:dyDescent="0.35">
      <c r="D2" s="28" t="s">
        <v>422</v>
      </c>
      <c r="E2" s="24"/>
      <c r="F2" s="24"/>
      <c r="G2" s="24"/>
      <c r="H2" s="24"/>
      <c r="I2" s="24"/>
      <c r="J2" s="24"/>
      <c r="K2" s="24"/>
      <c r="L2" s="24"/>
      <c r="M2" s="24"/>
      <c r="N2" s="24"/>
      <c r="O2" s="24"/>
      <c r="P2" s="24"/>
      <c r="Q2" s="24"/>
      <c r="R2" s="24"/>
      <c r="S2" s="24"/>
      <c r="T2" s="24"/>
      <c r="U2" s="24"/>
      <c r="V2" s="24"/>
      <c r="W2" s="24"/>
      <c r="X2" s="24"/>
      <c r="Y2" s="24"/>
      <c r="Z2" s="24"/>
      <c r="AA2" s="24"/>
      <c r="AB2" s="24"/>
      <c r="AC2" s="24"/>
      <c r="AD2" s="24"/>
      <c r="AE2" s="24"/>
      <c r="AF2" s="24"/>
      <c r="AG2" s="24"/>
      <c r="AH2" s="24"/>
      <c r="AI2" s="24"/>
      <c r="AJ2" s="24"/>
      <c r="AK2" s="24"/>
      <c r="AL2" s="24"/>
      <c r="AM2" s="24"/>
      <c r="AN2" s="24"/>
      <c r="AO2" s="24"/>
      <c r="AP2" s="24"/>
      <c r="AQ2" s="24"/>
      <c r="AR2" s="24"/>
      <c r="AS2" s="24"/>
      <c r="AT2" s="24"/>
    </row>
    <row r="5" spans="2:53" ht="30" customHeight="1" x14ac:dyDescent="0.35">
      <c r="B5" s="15"/>
      <c r="C5" s="15"/>
      <c r="D5" s="27" t="s">
        <v>56</v>
      </c>
      <c r="E5" s="27"/>
      <c r="F5" s="15"/>
      <c r="G5" s="27" t="s">
        <v>57</v>
      </c>
      <c r="H5" s="27"/>
      <c r="I5" s="27"/>
      <c r="J5" s="27"/>
      <c r="K5" s="27"/>
      <c r="L5" s="27"/>
      <c r="M5" s="15"/>
      <c r="N5" s="27" t="s">
        <v>58</v>
      </c>
      <c r="O5" s="27"/>
      <c r="P5" s="15"/>
      <c r="Q5" s="27" t="s">
        <v>59</v>
      </c>
      <c r="R5" s="27"/>
      <c r="S5" s="27"/>
      <c r="T5" s="27"/>
      <c r="U5" s="27"/>
      <c r="V5" s="27"/>
      <c r="W5" s="27"/>
      <c r="X5" s="27"/>
      <c r="Y5" s="27"/>
      <c r="Z5" s="27"/>
      <c r="AA5" s="27"/>
      <c r="AB5" s="27"/>
      <c r="AC5" s="27"/>
      <c r="AD5" s="27"/>
      <c r="AE5" s="27"/>
      <c r="AF5" s="15"/>
      <c r="AG5" s="27" t="s">
        <v>60</v>
      </c>
      <c r="AH5" s="27"/>
      <c r="AI5" s="27"/>
      <c r="AJ5" s="27"/>
      <c r="AK5" s="27"/>
      <c r="AL5" s="27"/>
      <c r="AM5" s="15"/>
      <c r="AN5" s="27" t="s">
        <v>61</v>
      </c>
      <c r="AO5" s="27"/>
      <c r="AP5" s="27"/>
      <c r="AQ5" s="15"/>
      <c r="AR5" s="27" t="s">
        <v>62</v>
      </c>
      <c r="AS5" s="27"/>
      <c r="AT5" s="27"/>
      <c r="AU5" s="15"/>
      <c r="AV5" s="27" t="s">
        <v>63</v>
      </c>
      <c r="AW5" s="27"/>
      <c r="AX5" s="27"/>
      <c r="AY5" s="15"/>
      <c r="AZ5" s="27" t="s">
        <v>64</v>
      </c>
      <c r="BA5" s="27"/>
    </row>
    <row r="6" spans="2:53" ht="33" customHeight="1" x14ac:dyDescent="0.35">
      <c r="B6" t="s">
        <v>13</v>
      </c>
      <c r="C6" s="9" t="s">
        <v>14</v>
      </c>
      <c r="D6" s="12" t="s">
        <v>15</v>
      </c>
      <c r="E6" s="12" t="s">
        <v>16</v>
      </c>
      <c r="G6" s="12" t="s">
        <v>19</v>
      </c>
      <c r="H6" s="12" t="s">
        <v>20</v>
      </c>
      <c r="I6" s="12" t="s">
        <v>21</v>
      </c>
      <c r="J6" s="12" t="s">
        <v>22</v>
      </c>
      <c r="K6" s="12" t="s">
        <v>23</v>
      </c>
      <c r="L6" s="12" t="s">
        <v>24</v>
      </c>
      <c r="N6" s="12" t="s">
        <v>25</v>
      </c>
      <c r="O6" s="12" t="s">
        <v>26</v>
      </c>
      <c r="Q6" s="12" t="s">
        <v>27</v>
      </c>
      <c r="R6" s="12" t="s">
        <v>28</v>
      </c>
      <c r="S6" s="12" t="s">
        <v>29</v>
      </c>
      <c r="T6" s="12" t="s">
        <v>30</v>
      </c>
      <c r="U6" s="12" t="s">
        <v>31</v>
      </c>
      <c r="V6" s="12" t="s">
        <v>32</v>
      </c>
      <c r="W6" s="12" t="s">
        <v>33</v>
      </c>
      <c r="X6" s="12" t="s">
        <v>34</v>
      </c>
      <c r="Y6" s="12" t="s">
        <v>35</v>
      </c>
      <c r="Z6" s="12" t="s">
        <v>36</v>
      </c>
      <c r="AA6" s="12" t="s">
        <v>37</v>
      </c>
      <c r="AB6" s="12" t="s">
        <v>38</v>
      </c>
      <c r="AC6" s="12" t="s">
        <v>39</v>
      </c>
      <c r="AD6" s="12" t="s">
        <v>40</v>
      </c>
      <c r="AE6" s="12" t="s">
        <v>41</v>
      </c>
      <c r="AG6" s="12" t="s">
        <v>42</v>
      </c>
      <c r="AH6" s="12" t="s">
        <v>43</v>
      </c>
      <c r="AI6" s="12" t="s">
        <v>44</v>
      </c>
      <c r="AJ6" s="12" t="s">
        <v>45</v>
      </c>
      <c r="AK6" s="12" t="s">
        <v>46</v>
      </c>
      <c r="AL6" s="12" t="s">
        <v>47</v>
      </c>
      <c r="AN6" s="12" t="s">
        <v>48</v>
      </c>
      <c r="AO6" s="12" t="s">
        <v>49</v>
      </c>
      <c r="AP6" s="12" t="s">
        <v>50</v>
      </c>
      <c r="AR6" s="12" t="s">
        <v>51</v>
      </c>
      <c r="AS6" s="12" t="s">
        <v>52</v>
      </c>
      <c r="AT6" s="12" t="s">
        <v>53</v>
      </c>
      <c r="AV6" s="12" t="s">
        <v>51</v>
      </c>
      <c r="AW6" s="12" t="s">
        <v>52</v>
      </c>
      <c r="AX6" s="12" t="s">
        <v>53</v>
      </c>
      <c r="AZ6" s="12" t="s">
        <v>54</v>
      </c>
      <c r="BA6" s="12" t="s">
        <v>55</v>
      </c>
    </row>
    <row r="7" spans="2:53" ht="30" customHeight="1" x14ac:dyDescent="0.35">
      <c r="B7" s="10" t="s">
        <v>17</v>
      </c>
      <c r="C7" s="10">
        <v>2053</v>
      </c>
      <c r="D7" s="10">
        <v>938</v>
      </c>
      <c r="E7" s="10">
        <v>1112</v>
      </c>
      <c r="F7" s="10"/>
      <c r="G7" s="10">
        <v>192</v>
      </c>
      <c r="H7" s="10">
        <v>236</v>
      </c>
      <c r="I7" s="10">
        <v>325</v>
      </c>
      <c r="J7" s="10">
        <v>380</v>
      </c>
      <c r="K7" s="10">
        <v>348</v>
      </c>
      <c r="L7" s="10">
        <v>572</v>
      </c>
      <c r="M7" s="10"/>
      <c r="N7" s="10">
        <v>1161</v>
      </c>
      <c r="O7" s="10">
        <v>892</v>
      </c>
      <c r="P7" s="10"/>
      <c r="Q7" s="10">
        <v>175</v>
      </c>
      <c r="R7" s="10">
        <v>152</v>
      </c>
      <c r="S7" s="10">
        <v>180</v>
      </c>
      <c r="T7" s="10">
        <v>273</v>
      </c>
      <c r="U7" s="10">
        <v>217</v>
      </c>
      <c r="V7" s="10">
        <v>227</v>
      </c>
      <c r="W7" s="10">
        <v>175</v>
      </c>
      <c r="X7" s="10">
        <v>143</v>
      </c>
      <c r="Y7" s="10">
        <v>108</v>
      </c>
      <c r="Z7" s="10">
        <v>153</v>
      </c>
      <c r="AA7" s="10">
        <v>79</v>
      </c>
      <c r="AB7" s="10">
        <v>54</v>
      </c>
      <c r="AC7" s="10">
        <v>25</v>
      </c>
      <c r="AD7" s="10">
        <v>17</v>
      </c>
      <c r="AE7" s="10">
        <v>34</v>
      </c>
      <c r="AF7" s="10"/>
      <c r="AG7" s="10">
        <v>204</v>
      </c>
      <c r="AH7" s="10">
        <v>344</v>
      </c>
      <c r="AI7" s="10">
        <v>158</v>
      </c>
      <c r="AJ7" s="10">
        <v>186</v>
      </c>
      <c r="AK7" s="10">
        <v>197</v>
      </c>
      <c r="AL7" s="10">
        <v>511</v>
      </c>
      <c r="AM7" s="10"/>
      <c r="AN7" s="10">
        <v>571</v>
      </c>
      <c r="AO7" s="10">
        <v>447</v>
      </c>
      <c r="AP7" s="10">
        <v>778</v>
      </c>
      <c r="AQ7" s="10"/>
      <c r="AR7" s="10">
        <v>150</v>
      </c>
      <c r="AS7" s="10">
        <v>698</v>
      </c>
      <c r="AT7" s="10">
        <v>1093</v>
      </c>
      <c r="AU7" s="10"/>
      <c r="AV7" s="10">
        <v>166</v>
      </c>
      <c r="AW7" s="10">
        <v>999</v>
      </c>
      <c r="AX7" s="10">
        <v>770</v>
      </c>
      <c r="AY7" s="10"/>
      <c r="AZ7" s="10">
        <v>1177</v>
      </c>
      <c r="BA7" s="10">
        <v>876</v>
      </c>
    </row>
    <row r="8" spans="2:53" ht="30" customHeight="1" x14ac:dyDescent="0.35">
      <c r="B8" s="11" t="s">
        <v>18</v>
      </c>
      <c r="C8" s="11">
        <v>2053</v>
      </c>
      <c r="D8" s="11">
        <v>974</v>
      </c>
      <c r="E8" s="11">
        <v>1075</v>
      </c>
      <c r="F8" s="11"/>
      <c r="G8" s="11">
        <v>212</v>
      </c>
      <c r="H8" s="11">
        <v>302</v>
      </c>
      <c r="I8" s="11">
        <v>326</v>
      </c>
      <c r="J8" s="11">
        <v>348</v>
      </c>
      <c r="K8" s="11">
        <v>329</v>
      </c>
      <c r="L8" s="11">
        <v>535</v>
      </c>
      <c r="M8" s="11"/>
      <c r="N8" s="11">
        <v>815</v>
      </c>
      <c r="O8" s="11">
        <v>1238</v>
      </c>
      <c r="P8" s="11"/>
      <c r="Q8" s="11">
        <v>198</v>
      </c>
      <c r="R8" s="11">
        <v>168</v>
      </c>
      <c r="S8" s="11">
        <v>195</v>
      </c>
      <c r="T8" s="11">
        <v>305</v>
      </c>
      <c r="U8" s="11">
        <v>213</v>
      </c>
      <c r="V8" s="11">
        <v>216</v>
      </c>
      <c r="W8" s="11">
        <v>164</v>
      </c>
      <c r="X8" s="11">
        <v>141</v>
      </c>
      <c r="Y8" s="11">
        <v>99</v>
      </c>
      <c r="Z8" s="11">
        <v>138</v>
      </c>
      <c r="AA8" s="11">
        <v>69</v>
      </c>
      <c r="AB8" s="11">
        <v>45</v>
      </c>
      <c r="AC8" s="11">
        <v>22</v>
      </c>
      <c r="AD8" s="11">
        <v>15</v>
      </c>
      <c r="AE8" s="11">
        <v>27</v>
      </c>
      <c r="AF8" s="11"/>
      <c r="AG8" s="11">
        <v>192</v>
      </c>
      <c r="AH8" s="11">
        <v>330</v>
      </c>
      <c r="AI8" s="11">
        <v>179</v>
      </c>
      <c r="AJ8" s="11">
        <v>173</v>
      </c>
      <c r="AK8" s="11">
        <v>196</v>
      </c>
      <c r="AL8" s="11">
        <v>533</v>
      </c>
      <c r="AM8" s="11"/>
      <c r="AN8" s="11">
        <v>569</v>
      </c>
      <c r="AO8" s="11">
        <v>467</v>
      </c>
      <c r="AP8" s="11">
        <v>751</v>
      </c>
      <c r="AQ8" s="11"/>
      <c r="AR8" s="11">
        <v>162</v>
      </c>
      <c r="AS8" s="11">
        <v>689</v>
      </c>
      <c r="AT8" s="11">
        <v>1078</v>
      </c>
      <c r="AU8" s="11"/>
      <c r="AV8" s="11">
        <v>182</v>
      </c>
      <c r="AW8" s="11">
        <v>976</v>
      </c>
      <c r="AX8" s="11">
        <v>765</v>
      </c>
      <c r="AY8" s="11"/>
      <c r="AZ8" s="11">
        <v>1171</v>
      </c>
      <c r="BA8" s="11">
        <v>882</v>
      </c>
    </row>
    <row r="9" spans="2:53" x14ac:dyDescent="0.35">
      <c r="B9" s="18" t="s">
        <v>322</v>
      </c>
      <c r="C9" s="17">
        <v>0.116196515027729</v>
      </c>
      <c r="D9" s="17">
        <v>0.127161073707862</v>
      </c>
      <c r="E9" s="17">
        <v>0.106116131061766</v>
      </c>
      <c r="F9" s="17"/>
      <c r="G9" s="17">
        <v>0.17809287594389001</v>
      </c>
      <c r="H9" s="17">
        <v>0.16271999508058799</v>
      </c>
      <c r="I9" s="17">
        <v>0.15432241960413701</v>
      </c>
      <c r="J9" s="17">
        <v>0.108243997111706</v>
      </c>
      <c r="K9" s="17">
        <v>8.0336052447870093E-2</v>
      </c>
      <c r="L9" s="17">
        <v>6.9462106868309295E-2</v>
      </c>
      <c r="M9" s="17"/>
      <c r="N9" s="17">
        <v>0.123371024533313</v>
      </c>
      <c r="O9" s="17">
        <v>0.111473392797131</v>
      </c>
      <c r="P9" s="17"/>
      <c r="Q9" s="17">
        <v>0.17665918675171999</v>
      </c>
      <c r="R9" s="17">
        <v>0.16656372837391201</v>
      </c>
      <c r="S9" s="17">
        <v>0.10811164756802</v>
      </c>
      <c r="T9" s="17">
        <v>9.5836928594537199E-2</v>
      </c>
      <c r="U9" s="17">
        <v>0.12078471559956599</v>
      </c>
      <c r="V9" s="17">
        <v>0.11276299231650699</v>
      </c>
      <c r="W9" s="17">
        <v>0.14220386554534001</v>
      </c>
      <c r="X9" s="17">
        <v>5.9294808428369497E-2</v>
      </c>
      <c r="Y9" s="17">
        <v>7.7657526061522694E-2</v>
      </c>
      <c r="Z9" s="17">
        <v>8.9038900972651297E-2</v>
      </c>
      <c r="AA9" s="17">
        <v>6.1535268983981102E-2</v>
      </c>
      <c r="AB9" s="17">
        <v>4.9118087624406302E-2</v>
      </c>
      <c r="AC9" s="17">
        <v>0.28217988921229797</v>
      </c>
      <c r="AD9" s="17">
        <v>0.305790868530527</v>
      </c>
      <c r="AE9" s="17">
        <v>0.16305375844077</v>
      </c>
      <c r="AF9" s="17"/>
      <c r="AG9" s="17">
        <v>0.17295880392081001</v>
      </c>
      <c r="AH9" s="17">
        <v>6.4671603844886794E-2</v>
      </c>
      <c r="AI9" s="17">
        <v>0.28209559326716499</v>
      </c>
      <c r="AJ9" s="17">
        <v>0.14629631926477199</v>
      </c>
      <c r="AK9" s="17">
        <v>6.4052626701186305E-2</v>
      </c>
      <c r="AL9" s="17">
        <v>7.5320371018725296E-2</v>
      </c>
      <c r="AM9" s="17"/>
      <c r="AN9" s="17">
        <v>0.17487617849932999</v>
      </c>
      <c r="AO9" s="17">
        <v>0.10990170296898399</v>
      </c>
      <c r="AP9" s="17">
        <v>9.4611196579033496E-2</v>
      </c>
      <c r="AQ9" s="17"/>
      <c r="AR9" s="17">
        <v>0.25995659312204999</v>
      </c>
      <c r="AS9" s="17">
        <v>0.12296785808571099</v>
      </c>
      <c r="AT9" s="17">
        <v>9.4919283236489696E-2</v>
      </c>
      <c r="AU9" s="17"/>
      <c r="AV9" s="17">
        <v>0.25958640118455001</v>
      </c>
      <c r="AW9" s="17">
        <v>0.104612521292514</v>
      </c>
      <c r="AX9" s="17">
        <v>0.108850661065752</v>
      </c>
      <c r="AY9" s="17"/>
      <c r="AZ9" s="17">
        <v>0.14983636756466301</v>
      </c>
      <c r="BA9" s="17">
        <v>7.1560753055355295E-2</v>
      </c>
    </row>
    <row r="10" spans="2:53" x14ac:dyDescent="0.35">
      <c r="B10" s="18" t="s">
        <v>323</v>
      </c>
      <c r="C10" s="17">
        <v>0.28330237327677499</v>
      </c>
      <c r="D10" s="17">
        <v>0.29984852424050101</v>
      </c>
      <c r="E10" s="17">
        <v>0.26773649217473</v>
      </c>
      <c r="F10" s="17"/>
      <c r="G10" s="17">
        <v>0.27870296777649001</v>
      </c>
      <c r="H10" s="17">
        <v>0.30233475238858099</v>
      </c>
      <c r="I10" s="17">
        <v>0.24720914902722399</v>
      </c>
      <c r="J10" s="17">
        <v>0.23733891751779901</v>
      </c>
      <c r="K10" s="17">
        <v>0.28950090918572402</v>
      </c>
      <c r="L10" s="17">
        <v>0.32243719614903998</v>
      </c>
      <c r="M10" s="17"/>
      <c r="N10" s="17">
        <v>0.30120107462797902</v>
      </c>
      <c r="O10" s="17">
        <v>0.27151930236650401</v>
      </c>
      <c r="P10" s="17"/>
      <c r="Q10" s="17">
        <v>0.20897474861354601</v>
      </c>
      <c r="R10" s="17">
        <v>0.28379449013144498</v>
      </c>
      <c r="S10" s="17">
        <v>0.282366149466453</v>
      </c>
      <c r="T10" s="17">
        <v>0.32726264700749502</v>
      </c>
      <c r="U10" s="17">
        <v>0.27610872101934703</v>
      </c>
      <c r="V10" s="17">
        <v>0.265400429557127</v>
      </c>
      <c r="W10" s="17">
        <v>0.280644226842926</v>
      </c>
      <c r="X10" s="17">
        <v>0.307016374871178</v>
      </c>
      <c r="Y10" s="17">
        <v>0.365622122328776</v>
      </c>
      <c r="Z10" s="17">
        <v>0.32639071145140203</v>
      </c>
      <c r="AA10" s="17">
        <v>0.249116192801703</v>
      </c>
      <c r="AB10" s="17">
        <v>0.21840127578728499</v>
      </c>
      <c r="AC10" s="17">
        <v>0.208771828732952</v>
      </c>
      <c r="AD10" s="17">
        <v>0.38252345195215598</v>
      </c>
      <c r="AE10" s="17">
        <v>0.328889127507145</v>
      </c>
      <c r="AF10" s="17"/>
      <c r="AG10" s="17">
        <v>0.41193845564565201</v>
      </c>
      <c r="AH10" s="17">
        <v>0.18708027212973399</v>
      </c>
      <c r="AI10" s="17">
        <v>0.31638460144784603</v>
      </c>
      <c r="AJ10" s="17">
        <v>0.371276288516038</v>
      </c>
      <c r="AK10" s="17">
        <v>0.32252830308552199</v>
      </c>
      <c r="AL10" s="17">
        <v>0.24283997389140399</v>
      </c>
      <c r="AM10" s="17"/>
      <c r="AN10" s="17">
        <v>0.3745437093008</v>
      </c>
      <c r="AO10" s="17">
        <v>0.33781659127403002</v>
      </c>
      <c r="AP10" s="17">
        <v>0.230124351318061</v>
      </c>
      <c r="AQ10" s="17"/>
      <c r="AR10" s="17">
        <v>0.383955125192047</v>
      </c>
      <c r="AS10" s="17">
        <v>0.359808943543519</v>
      </c>
      <c r="AT10" s="17">
        <v>0.24335686989725</v>
      </c>
      <c r="AU10" s="17"/>
      <c r="AV10" s="17">
        <v>0.31909543877452301</v>
      </c>
      <c r="AW10" s="17">
        <v>0.33180275767489797</v>
      </c>
      <c r="AX10" s="17">
        <v>0.23392992559053999</v>
      </c>
      <c r="AY10" s="17"/>
      <c r="AZ10" s="17">
        <v>0.31062924117587098</v>
      </c>
      <c r="BA10" s="17">
        <v>0.247043130771017</v>
      </c>
    </row>
    <row r="11" spans="2:53" x14ac:dyDescent="0.35">
      <c r="B11" s="18" t="s">
        <v>324</v>
      </c>
      <c r="C11" s="17">
        <v>0.23118508455252301</v>
      </c>
      <c r="D11" s="17">
        <v>0.20933975483421199</v>
      </c>
      <c r="E11" s="17">
        <v>0.25180284109825801</v>
      </c>
      <c r="F11" s="17"/>
      <c r="G11" s="17">
        <v>0.23605595060970599</v>
      </c>
      <c r="H11" s="17">
        <v>0.223108530907001</v>
      </c>
      <c r="I11" s="17">
        <v>0.20503528438080099</v>
      </c>
      <c r="J11" s="17">
        <v>0.23822368196705901</v>
      </c>
      <c r="K11" s="17">
        <v>0.236388913374834</v>
      </c>
      <c r="L11" s="17">
        <v>0.24193542543225199</v>
      </c>
      <c r="M11" s="17"/>
      <c r="N11" s="17">
        <v>0.223094001184896</v>
      </c>
      <c r="O11" s="17">
        <v>0.23651160557720299</v>
      </c>
      <c r="P11" s="17"/>
      <c r="Q11" s="17">
        <v>0.23385230483328601</v>
      </c>
      <c r="R11" s="17">
        <v>0.20017213986709501</v>
      </c>
      <c r="S11" s="17">
        <v>0.21979833155946901</v>
      </c>
      <c r="T11" s="17">
        <v>0.23785505927415301</v>
      </c>
      <c r="U11" s="17">
        <v>0.25705439023194299</v>
      </c>
      <c r="V11" s="17">
        <v>0.21881319571250099</v>
      </c>
      <c r="W11" s="17">
        <v>0.24367600972257999</v>
      </c>
      <c r="X11" s="17">
        <v>0.216048213440552</v>
      </c>
      <c r="Y11" s="17">
        <v>0.26183025810702698</v>
      </c>
      <c r="Z11" s="17">
        <v>0.197036315420582</v>
      </c>
      <c r="AA11" s="17">
        <v>0.28229333713454602</v>
      </c>
      <c r="AB11" s="17">
        <v>0.274589725338857</v>
      </c>
      <c r="AC11" s="17">
        <v>0.15759671755624399</v>
      </c>
      <c r="AD11" s="17">
        <v>3.8725688747707099E-2</v>
      </c>
      <c r="AE11" s="17">
        <v>0.119642497807188</v>
      </c>
      <c r="AF11" s="17"/>
      <c r="AG11" s="17">
        <v>0.20968149943023801</v>
      </c>
      <c r="AH11" s="17">
        <v>0.202934965397809</v>
      </c>
      <c r="AI11" s="17">
        <v>0.22842138575298501</v>
      </c>
      <c r="AJ11" s="17">
        <v>0.25519357860113501</v>
      </c>
      <c r="AK11" s="17">
        <v>0.19760707896868701</v>
      </c>
      <c r="AL11" s="17">
        <v>0.24623652677414201</v>
      </c>
      <c r="AM11" s="17"/>
      <c r="AN11" s="17">
        <v>0.233047814285302</v>
      </c>
      <c r="AO11" s="17">
        <v>0.26650141971493702</v>
      </c>
      <c r="AP11" s="17">
        <v>0.19558884266891199</v>
      </c>
      <c r="AQ11" s="17"/>
      <c r="AR11" s="17">
        <v>0.21118963797007301</v>
      </c>
      <c r="AS11" s="17">
        <v>0.236378860548073</v>
      </c>
      <c r="AT11" s="17">
        <v>0.22573599130135799</v>
      </c>
      <c r="AU11" s="17"/>
      <c r="AV11" s="17">
        <v>0.21294080712914801</v>
      </c>
      <c r="AW11" s="17">
        <v>0.24270270312485601</v>
      </c>
      <c r="AX11" s="17">
        <v>0.21780322583970699</v>
      </c>
      <c r="AY11" s="17"/>
      <c r="AZ11" s="17">
        <v>0.224011244946413</v>
      </c>
      <c r="BA11" s="17">
        <v>0.24070384795182001</v>
      </c>
    </row>
    <row r="12" spans="2:53" x14ac:dyDescent="0.35">
      <c r="B12" s="18" t="s">
        <v>325</v>
      </c>
      <c r="C12" s="17">
        <v>0.124365320265199</v>
      </c>
      <c r="D12" s="17">
        <v>0.12895391776626999</v>
      </c>
      <c r="E12" s="17">
        <v>0.12065294376942499</v>
      </c>
      <c r="F12" s="17"/>
      <c r="G12" s="17">
        <v>0.114980096369555</v>
      </c>
      <c r="H12" s="17">
        <v>9.4724310155590102E-2</v>
      </c>
      <c r="I12" s="17">
        <v>0.14654738861104299</v>
      </c>
      <c r="J12" s="17">
        <v>0.116692081784645</v>
      </c>
      <c r="K12" s="17">
        <v>0.13780907053404101</v>
      </c>
      <c r="L12" s="17">
        <v>0.12804750286097</v>
      </c>
      <c r="M12" s="17"/>
      <c r="N12" s="17">
        <v>0.11597849566794199</v>
      </c>
      <c r="O12" s="17">
        <v>0.12988653362042599</v>
      </c>
      <c r="P12" s="17"/>
      <c r="Q12" s="17">
        <v>7.81364531224399E-2</v>
      </c>
      <c r="R12" s="17">
        <v>0.11144223872577901</v>
      </c>
      <c r="S12" s="17">
        <v>0.13856825040559601</v>
      </c>
      <c r="T12" s="17">
        <v>0.117814151154976</v>
      </c>
      <c r="U12" s="17">
        <v>8.3211214205858197E-2</v>
      </c>
      <c r="V12" s="17">
        <v>0.12274164281108201</v>
      </c>
      <c r="W12" s="17">
        <v>0.16072075341249301</v>
      </c>
      <c r="X12" s="17">
        <v>0.18260661137307699</v>
      </c>
      <c r="Y12" s="17">
        <v>0.12699092459254499</v>
      </c>
      <c r="Z12" s="17">
        <v>0.118821180815445</v>
      </c>
      <c r="AA12" s="17">
        <v>0.20629751053363801</v>
      </c>
      <c r="AB12" s="17">
        <v>0.16332580780443701</v>
      </c>
      <c r="AC12" s="17">
        <v>0.16050864076740101</v>
      </c>
      <c r="AD12" s="17">
        <v>0.129387358365844</v>
      </c>
      <c r="AE12" s="17">
        <v>0.111547970541714</v>
      </c>
      <c r="AF12" s="17"/>
      <c r="AG12" s="17">
        <v>9.5072049853937607E-2</v>
      </c>
      <c r="AH12" s="17">
        <v>0.171757323034088</v>
      </c>
      <c r="AI12" s="17">
        <v>6.8626338767504999E-2</v>
      </c>
      <c r="AJ12" s="17">
        <v>0.12853258647886501</v>
      </c>
      <c r="AK12" s="17">
        <v>0.16575360745172199</v>
      </c>
      <c r="AL12" s="17">
        <v>0.121989959994266</v>
      </c>
      <c r="AM12" s="17"/>
      <c r="AN12" s="17">
        <v>7.6206795924434703E-2</v>
      </c>
      <c r="AO12" s="17">
        <v>0.12593951823902899</v>
      </c>
      <c r="AP12" s="17">
        <v>0.170621603884198</v>
      </c>
      <c r="AQ12" s="17"/>
      <c r="AR12" s="17">
        <v>7.6218784459161207E-2</v>
      </c>
      <c r="AS12" s="17">
        <v>0.115681975736975</v>
      </c>
      <c r="AT12" s="17">
        <v>0.146009126404059</v>
      </c>
      <c r="AU12" s="17"/>
      <c r="AV12" s="17">
        <v>0.108271513704345</v>
      </c>
      <c r="AW12" s="17">
        <v>0.114797158185246</v>
      </c>
      <c r="AX12" s="17">
        <v>0.150571272361259</v>
      </c>
      <c r="AY12" s="17"/>
      <c r="AZ12" s="17">
        <v>0.13359967046603899</v>
      </c>
      <c r="BA12" s="17">
        <v>0.11211252405922099</v>
      </c>
    </row>
    <row r="13" spans="2:53" x14ac:dyDescent="0.35">
      <c r="B13" s="18" t="s">
        <v>326</v>
      </c>
      <c r="C13" s="17">
        <v>0.14458898985732299</v>
      </c>
      <c r="D13" s="17">
        <v>0.16863693046275399</v>
      </c>
      <c r="E13" s="17">
        <v>0.12189472891738599</v>
      </c>
      <c r="F13" s="17"/>
      <c r="G13" s="17">
        <v>8.0752543887729997E-2</v>
      </c>
      <c r="H13" s="17">
        <v>0.11018796110073199</v>
      </c>
      <c r="I13" s="17">
        <v>0.17558633676285501</v>
      </c>
      <c r="J13" s="17">
        <v>0.166350673294173</v>
      </c>
      <c r="K13" s="17">
        <v>0.14500808053178399</v>
      </c>
      <c r="L13" s="17">
        <v>0.156031528443143</v>
      </c>
      <c r="M13" s="17"/>
      <c r="N13" s="17">
        <v>0.140761564716579</v>
      </c>
      <c r="O13" s="17">
        <v>0.147108659913392</v>
      </c>
      <c r="P13" s="17"/>
      <c r="Q13" s="17">
        <v>0.108684292465573</v>
      </c>
      <c r="R13" s="17">
        <v>0.103857913249155</v>
      </c>
      <c r="S13" s="17">
        <v>0.11391313787457499</v>
      </c>
      <c r="T13" s="17">
        <v>0.145449710522775</v>
      </c>
      <c r="U13" s="17">
        <v>0.16026101590507399</v>
      </c>
      <c r="V13" s="17">
        <v>0.17027079714702301</v>
      </c>
      <c r="W13" s="17">
        <v>0.13722591860394001</v>
      </c>
      <c r="X13" s="17">
        <v>0.168505451316983</v>
      </c>
      <c r="Y13" s="17">
        <v>9.4288667314223001E-2</v>
      </c>
      <c r="Z13" s="17">
        <v>0.21546639220913399</v>
      </c>
      <c r="AA13" s="17">
        <v>0.13687309395823899</v>
      </c>
      <c r="AB13" s="17">
        <v>0.22601940858351899</v>
      </c>
      <c r="AC13" s="17">
        <v>0.190942923731105</v>
      </c>
      <c r="AD13" s="17">
        <v>9.6989037812372697E-2</v>
      </c>
      <c r="AE13" s="17">
        <v>0.20194005844240701</v>
      </c>
      <c r="AF13" s="17"/>
      <c r="AG13" s="17">
        <v>5.8698357866450203E-2</v>
      </c>
      <c r="AH13" s="17">
        <v>0.30344867211590698</v>
      </c>
      <c r="AI13" s="17">
        <v>5.2708268264099002E-2</v>
      </c>
      <c r="AJ13" s="17">
        <v>4.06985825267858E-2</v>
      </c>
      <c r="AK13" s="17">
        <v>0.162373258053015</v>
      </c>
      <c r="AL13" s="17">
        <v>0.16251567208211601</v>
      </c>
      <c r="AM13" s="17"/>
      <c r="AN13" s="17">
        <v>6.8128184569603706E-2</v>
      </c>
      <c r="AO13" s="17">
        <v>8.5975707011262906E-2</v>
      </c>
      <c r="AP13" s="17">
        <v>0.23294377723990201</v>
      </c>
      <c r="AQ13" s="17"/>
      <c r="AR13" s="17">
        <v>4.5276549569199902E-2</v>
      </c>
      <c r="AS13" s="17">
        <v>8.9561055001447107E-2</v>
      </c>
      <c r="AT13" s="17">
        <v>0.199776372301046</v>
      </c>
      <c r="AU13" s="17"/>
      <c r="AV13" s="17">
        <v>7.9230864431383496E-2</v>
      </c>
      <c r="AW13" s="17">
        <v>0.13262116150865799</v>
      </c>
      <c r="AX13" s="17">
        <v>0.184669216865192</v>
      </c>
      <c r="AY13" s="17"/>
      <c r="AZ13" s="17">
        <v>0.117806707090183</v>
      </c>
      <c r="BA13" s="17">
        <v>0.180125637866062</v>
      </c>
    </row>
    <row r="14" spans="2:53" x14ac:dyDescent="0.35">
      <c r="B14" s="18" t="s">
        <v>130</v>
      </c>
      <c r="C14" s="19">
        <v>0.10036171702045001</v>
      </c>
      <c r="D14" s="19">
        <v>6.6059798988401697E-2</v>
      </c>
      <c r="E14" s="19">
        <v>0.13179686297843601</v>
      </c>
      <c r="F14" s="19"/>
      <c r="G14" s="19">
        <v>0.11141556541262899</v>
      </c>
      <c r="H14" s="19">
        <v>0.106924450367507</v>
      </c>
      <c r="I14" s="19">
        <v>7.1299421613940497E-2</v>
      </c>
      <c r="J14" s="19">
        <v>0.13315064832461801</v>
      </c>
      <c r="K14" s="19">
        <v>0.11095697392574801</v>
      </c>
      <c r="L14" s="19">
        <v>8.2086240246285705E-2</v>
      </c>
      <c r="M14" s="19"/>
      <c r="N14" s="19">
        <v>9.5593839269290298E-2</v>
      </c>
      <c r="O14" s="19">
        <v>0.103500505725344</v>
      </c>
      <c r="P14" s="19"/>
      <c r="Q14" s="19">
        <v>0.19369301421343499</v>
      </c>
      <c r="R14" s="19">
        <v>0.13416948965261499</v>
      </c>
      <c r="S14" s="19">
        <v>0.13724248312588799</v>
      </c>
      <c r="T14" s="19">
        <v>7.5781503446063603E-2</v>
      </c>
      <c r="U14" s="19">
        <v>0.102579943038212</v>
      </c>
      <c r="V14" s="19">
        <v>0.11001094245576</v>
      </c>
      <c r="W14" s="19">
        <v>3.55292258727209E-2</v>
      </c>
      <c r="X14" s="19">
        <v>6.6528540569840505E-2</v>
      </c>
      <c r="Y14" s="19">
        <v>7.3610501595907402E-2</v>
      </c>
      <c r="Z14" s="19">
        <v>5.3246499130786502E-2</v>
      </c>
      <c r="AA14" s="19">
        <v>6.3884596587894193E-2</v>
      </c>
      <c r="AB14" s="19">
        <v>6.8545694861496601E-2</v>
      </c>
      <c r="AC14" s="19">
        <v>0</v>
      </c>
      <c r="AD14" s="19">
        <v>4.6583594591393197E-2</v>
      </c>
      <c r="AE14" s="19">
        <v>7.4926587260776195E-2</v>
      </c>
      <c r="AF14" s="19"/>
      <c r="AG14" s="19">
        <v>5.1650833282911097E-2</v>
      </c>
      <c r="AH14" s="19">
        <v>7.0107163477574105E-2</v>
      </c>
      <c r="AI14" s="19">
        <v>5.1763812500400498E-2</v>
      </c>
      <c r="AJ14" s="19">
        <v>5.8002644612404897E-2</v>
      </c>
      <c r="AK14" s="19">
        <v>8.7685125739867295E-2</v>
      </c>
      <c r="AL14" s="19">
        <v>0.15109749623934701</v>
      </c>
      <c r="AM14" s="19"/>
      <c r="AN14" s="19">
        <v>7.3197317420529401E-2</v>
      </c>
      <c r="AO14" s="19">
        <v>7.3865060791757295E-2</v>
      </c>
      <c r="AP14" s="19">
        <v>7.6110228309893099E-2</v>
      </c>
      <c r="AQ14" s="19"/>
      <c r="AR14" s="19">
        <v>2.3403309687468701E-2</v>
      </c>
      <c r="AS14" s="19">
        <v>7.5601307084275898E-2</v>
      </c>
      <c r="AT14" s="19">
        <v>9.02023568597978E-2</v>
      </c>
      <c r="AU14" s="19"/>
      <c r="AV14" s="19">
        <v>2.0874974776049899E-2</v>
      </c>
      <c r="AW14" s="19">
        <v>7.3463698213829101E-2</v>
      </c>
      <c r="AX14" s="19">
        <v>0.10417569827754999</v>
      </c>
      <c r="AY14" s="19"/>
      <c r="AZ14" s="19">
        <v>6.4116768756830603E-2</v>
      </c>
      <c r="BA14" s="19">
        <v>0.148454106296525</v>
      </c>
    </row>
    <row r="15" spans="2:53" x14ac:dyDescent="0.35">
      <c r="B15" s="16"/>
    </row>
    <row r="16" spans="2:53" x14ac:dyDescent="0.35">
      <c r="B16" t="s">
        <v>87</v>
      </c>
    </row>
    <row r="17" spans="2:2" x14ac:dyDescent="0.35">
      <c r="B17" t="s">
        <v>88</v>
      </c>
    </row>
    <row r="19" spans="2:2" x14ac:dyDescent="0.35">
      <c r="B19" s="8" t="str">
        <f>HYPERLINK("#'Contents'!A1", "Return to Contents")</f>
        <v>Return to Contents</v>
      </c>
    </row>
  </sheetData>
  <mergeCells count="10">
    <mergeCell ref="AN5:AP5"/>
    <mergeCell ref="AR5:AT5"/>
    <mergeCell ref="AV5:AX5"/>
    <mergeCell ref="AZ5:BA5"/>
    <mergeCell ref="D2:AT2"/>
    <mergeCell ref="D5:E5"/>
    <mergeCell ref="G5:L5"/>
    <mergeCell ref="N5:O5"/>
    <mergeCell ref="Q5:AE5"/>
    <mergeCell ref="AG5:AL5"/>
  </mergeCells>
  <pageMargins left="0.7" right="0.7" top="0.75" bottom="0.75" header="0.3" footer="0.3"/>
  <pageSetup paperSize="9" orientation="portrait" horizontalDpi="300" verticalDpi="300"/>
  <drawing r:id="rId1"/>
</worksheet>
</file>

<file path=xl/worksheets/sheet1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6E00-000000000000}">
  <dimension ref="B2:BA19"/>
  <sheetViews>
    <sheetView showGridLines="0" workbookViewId="0">
      <pane xSplit="2" topLeftCell="I1" activePane="topRight" state="frozen"/>
      <selection activeCell="B19" sqref="B19"/>
      <selection pane="topRight" activeCell="Z17" sqref="Z17"/>
    </sheetView>
  </sheetViews>
  <sheetFormatPr defaultColWidth="11.54296875" defaultRowHeight="14.5" x14ac:dyDescent="0.35"/>
  <cols>
    <col min="2" max="2" width="25.6328125" customWidth="1"/>
    <col min="3" max="5" width="10.6328125" customWidth="1"/>
    <col min="6" max="6" width="2.1796875" customWidth="1"/>
    <col min="7" max="12" width="10.6328125" customWidth="1"/>
    <col min="13" max="13" width="2.1796875" customWidth="1"/>
    <col min="14" max="15" width="10.6328125" customWidth="1"/>
    <col min="16" max="16" width="2.1796875" customWidth="1"/>
    <col min="17" max="31" width="10.6328125" customWidth="1"/>
    <col min="32" max="32" width="2.1796875" customWidth="1"/>
    <col min="33" max="38" width="10.6328125" customWidth="1"/>
    <col min="39" max="39" width="2.1796875" customWidth="1"/>
    <col min="40" max="42" width="10.6328125" customWidth="1"/>
    <col min="43" max="43" width="2.1796875" customWidth="1"/>
    <col min="44" max="46" width="10.6328125" customWidth="1"/>
    <col min="47" max="47" width="2.1796875" customWidth="1"/>
    <col min="48" max="50" width="10.6328125" customWidth="1"/>
    <col min="51" max="51" width="2.1796875" customWidth="1"/>
    <col min="52" max="53" width="10.6328125" customWidth="1"/>
    <col min="54" max="54" width="2.1796875" customWidth="1"/>
  </cols>
  <sheetData>
    <row r="2" spans="2:53" ht="40" customHeight="1" x14ac:dyDescent="0.35">
      <c r="D2" s="28" t="s">
        <v>423</v>
      </c>
      <c r="E2" s="24"/>
      <c r="F2" s="24"/>
      <c r="G2" s="24"/>
      <c r="H2" s="24"/>
      <c r="I2" s="24"/>
      <c r="J2" s="24"/>
      <c r="K2" s="24"/>
      <c r="L2" s="24"/>
      <c r="M2" s="24"/>
      <c r="N2" s="24"/>
      <c r="O2" s="24"/>
      <c r="P2" s="24"/>
      <c r="Q2" s="24"/>
      <c r="R2" s="24"/>
      <c r="S2" s="24"/>
      <c r="T2" s="24"/>
      <c r="U2" s="24"/>
      <c r="V2" s="24"/>
      <c r="W2" s="24"/>
      <c r="X2" s="24"/>
      <c r="Y2" s="24"/>
      <c r="Z2" s="24"/>
      <c r="AA2" s="24"/>
      <c r="AB2" s="24"/>
      <c r="AC2" s="24"/>
      <c r="AD2" s="24"/>
      <c r="AE2" s="24"/>
      <c r="AF2" s="24"/>
      <c r="AG2" s="24"/>
      <c r="AH2" s="24"/>
      <c r="AI2" s="24"/>
      <c r="AJ2" s="24"/>
      <c r="AK2" s="24"/>
      <c r="AL2" s="24"/>
      <c r="AM2" s="24"/>
      <c r="AN2" s="24"/>
      <c r="AO2" s="24"/>
      <c r="AP2" s="24"/>
      <c r="AQ2" s="24"/>
      <c r="AR2" s="24"/>
      <c r="AS2" s="24"/>
      <c r="AT2" s="24"/>
    </row>
    <row r="5" spans="2:53" ht="30" customHeight="1" x14ac:dyDescent="0.35">
      <c r="B5" s="15"/>
      <c r="C5" s="15"/>
      <c r="D5" s="27" t="s">
        <v>56</v>
      </c>
      <c r="E5" s="27"/>
      <c r="F5" s="15"/>
      <c r="G5" s="27" t="s">
        <v>57</v>
      </c>
      <c r="H5" s="27"/>
      <c r="I5" s="27"/>
      <c r="J5" s="27"/>
      <c r="K5" s="27"/>
      <c r="L5" s="27"/>
      <c r="M5" s="15"/>
      <c r="N5" s="27" t="s">
        <v>58</v>
      </c>
      <c r="O5" s="27"/>
      <c r="P5" s="15"/>
      <c r="Q5" s="27" t="s">
        <v>59</v>
      </c>
      <c r="R5" s="27"/>
      <c r="S5" s="27"/>
      <c r="T5" s="27"/>
      <c r="U5" s="27"/>
      <c r="V5" s="27"/>
      <c r="W5" s="27"/>
      <c r="X5" s="27"/>
      <c r="Y5" s="27"/>
      <c r="Z5" s="27"/>
      <c r="AA5" s="27"/>
      <c r="AB5" s="27"/>
      <c r="AC5" s="27"/>
      <c r="AD5" s="27"/>
      <c r="AE5" s="27"/>
      <c r="AF5" s="15"/>
      <c r="AG5" s="27" t="s">
        <v>60</v>
      </c>
      <c r="AH5" s="27"/>
      <c r="AI5" s="27"/>
      <c r="AJ5" s="27"/>
      <c r="AK5" s="27"/>
      <c r="AL5" s="27"/>
      <c r="AM5" s="15"/>
      <c r="AN5" s="27" t="s">
        <v>61</v>
      </c>
      <c r="AO5" s="27"/>
      <c r="AP5" s="27"/>
      <c r="AQ5" s="15"/>
      <c r="AR5" s="27" t="s">
        <v>62</v>
      </c>
      <c r="AS5" s="27"/>
      <c r="AT5" s="27"/>
      <c r="AU5" s="15"/>
      <c r="AV5" s="27" t="s">
        <v>63</v>
      </c>
      <c r="AW5" s="27"/>
      <c r="AX5" s="27"/>
      <c r="AY5" s="15"/>
      <c r="AZ5" s="27" t="s">
        <v>64</v>
      </c>
      <c r="BA5" s="27"/>
    </row>
    <row r="6" spans="2:53" ht="33" customHeight="1" x14ac:dyDescent="0.35">
      <c r="B6" t="s">
        <v>13</v>
      </c>
      <c r="C6" s="9" t="s">
        <v>14</v>
      </c>
      <c r="D6" s="12" t="s">
        <v>15</v>
      </c>
      <c r="E6" s="12" t="s">
        <v>16</v>
      </c>
      <c r="G6" s="12" t="s">
        <v>19</v>
      </c>
      <c r="H6" s="12" t="s">
        <v>20</v>
      </c>
      <c r="I6" s="12" t="s">
        <v>21</v>
      </c>
      <c r="J6" s="12" t="s">
        <v>22</v>
      </c>
      <c r="K6" s="12" t="s">
        <v>23</v>
      </c>
      <c r="L6" s="12" t="s">
        <v>24</v>
      </c>
      <c r="N6" s="12" t="s">
        <v>25</v>
      </c>
      <c r="O6" s="12" t="s">
        <v>26</v>
      </c>
      <c r="Q6" s="12" t="s">
        <v>27</v>
      </c>
      <c r="R6" s="12" t="s">
        <v>28</v>
      </c>
      <c r="S6" s="12" t="s">
        <v>29</v>
      </c>
      <c r="T6" s="12" t="s">
        <v>30</v>
      </c>
      <c r="U6" s="12" t="s">
        <v>31</v>
      </c>
      <c r="V6" s="12" t="s">
        <v>32</v>
      </c>
      <c r="W6" s="12" t="s">
        <v>33</v>
      </c>
      <c r="X6" s="12" t="s">
        <v>34</v>
      </c>
      <c r="Y6" s="12" t="s">
        <v>35</v>
      </c>
      <c r="Z6" s="12" t="s">
        <v>36</v>
      </c>
      <c r="AA6" s="12" t="s">
        <v>37</v>
      </c>
      <c r="AB6" s="12" t="s">
        <v>38</v>
      </c>
      <c r="AC6" s="12" t="s">
        <v>39</v>
      </c>
      <c r="AD6" s="12" t="s">
        <v>40</v>
      </c>
      <c r="AE6" s="12" t="s">
        <v>41</v>
      </c>
      <c r="AG6" s="12" t="s">
        <v>42</v>
      </c>
      <c r="AH6" s="12" t="s">
        <v>43</v>
      </c>
      <c r="AI6" s="12" t="s">
        <v>44</v>
      </c>
      <c r="AJ6" s="12" t="s">
        <v>45</v>
      </c>
      <c r="AK6" s="12" t="s">
        <v>46</v>
      </c>
      <c r="AL6" s="12" t="s">
        <v>47</v>
      </c>
      <c r="AN6" s="12" t="s">
        <v>48</v>
      </c>
      <c r="AO6" s="12" t="s">
        <v>49</v>
      </c>
      <c r="AP6" s="12" t="s">
        <v>50</v>
      </c>
      <c r="AR6" s="12" t="s">
        <v>51</v>
      </c>
      <c r="AS6" s="12" t="s">
        <v>52</v>
      </c>
      <c r="AT6" s="12" t="s">
        <v>53</v>
      </c>
      <c r="AV6" s="12" t="s">
        <v>51</v>
      </c>
      <c r="AW6" s="12" t="s">
        <v>52</v>
      </c>
      <c r="AX6" s="12" t="s">
        <v>53</v>
      </c>
      <c r="AZ6" s="12" t="s">
        <v>54</v>
      </c>
      <c r="BA6" s="12" t="s">
        <v>55</v>
      </c>
    </row>
    <row r="7" spans="2:53" ht="30" customHeight="1" x14ac:dyDescent="0.35">
      <c r="B7" s="10" t="s">
        <v>17</v>
      </c>
      <c r="C7" s="10">
        <v>2053</v>
      </c>
      <c r="D7" s="10">
        <v>938</v>
      </c>
      <c r="E7" s="10">
        <v>1112</v>
      </c>
      <c r="F7" s="10"/>
      <c r="G7" s="10">
        <v>192</v>
      </c>
      <c r="H7" s="10">
        <v>236</v>
      </c>
      <c r="I7" s="10">
        <v>325</v>
      </c>
      <c r="J7" s="10">
        <v>380</v>
      </c>
      <c r="K7" s="10">
        <v>348</v>
      </c>
      <c r="L7" s="10">
        <v>572</v>
      </c>
      <c r="M7" s="10"/>
      <c r="N7" s="10">
        <v>1161</v>
      </c>
      <c r="O7" s="10">
        <v>892</v>
      </c>
      <c r="P7" s="10"/>
      <c r="Q7" s="10">
        <v>175</v>
      </c>
      <c r="R7" s="10">
        <v>152</v>
      </c>
      <c r="S7" s="10">
        <v>180</v>
      </c>
      <c r="T7" s="10">
        <v>273</v>
      </c>
      <c r="U7" s="10">
        <v>217</v>
      </c>
      <c r="V7" s="10">
        <v>227</v>
      </c>
      <c r="W7" s="10">
        <v>175</v>
      </c>
      <c r="X7" s="10">
        <v>143</v>
      </c>
      <c r="Y7" s="10">
        <v>108</v>
      </c>
      <c r="Z7" s="10">
        <v>153</v>
      </c>
      <c r="AA7" s="10">
        <v>79</v>
      </c>
      <c r="AB7" s="10">
        <v>54</v>
      </c>
      <c r="AC7" s="10">
        <v>25</v>
      </c>
      <c r="AD7" s="10">
        <v>17</v>
      </c>
      <c r="AE7" s="10">
        <v>34</v>
      </c>
      <c r="AF7" s="10"/>
      <c r="AG7" s="10">
        <v>204</v>
      </c>
      <c r="AH7" s="10">
        <v>344</v>
      </c>
      <c r="AI7" s="10">
        <v>158</v>
      </c>
      <c r="AJ7" s="10">
        <v>186</v>
      </c>
      <c r="AK7" s="10">
        <v>197</v>
      </c>
      <c r="AL7" s="10">
        <v>511</v>
      </c>
      <c r="AM7" s="10"/>
      <c r="AN7" s="10">
        <v>571</v>
      </c>
      <c r="AO7" s="10">
        <v>447</v>
      </c>
      <c r="AP7" s="10">
        <v>778</v>
      </c>
      <c r="AQ7" s="10"/>
      <c r="AR7" s="10">
        <v>150</v>
      </c>
      <c r="AS7" s="10">
        <v>698</v>
      </c>
      <c r="AT7" s="10">
        <v>1093</v>
      </c>
      <c r="AU7" s="10"/>
      <c r="AV7" s="10">
        <v>166</v>
      </c>
      <c r="AW7" s="10">
        <v>999</v>
      </c>
      <c r="AX7" s="10">
        <v>770</v>
      </c>
      <c r="AY7" s="10"/>
      <c r="AZ7" s="10">
        <v>1177</v>
      </c>
      <c r="BA7" s="10">
        <v>876</v>
      </c>
    </row>
    <row r="8" spans="2:53" ht="30" customHeight="1" x14ac:dyDescent="0.35">
      <c r="B8" s="11" t="s">
        <v>18</v>
      </c>
      <c r="C8" s="11">
        <v>2053</v>
      </c>
      <c r="D8" s="11">
        <v>974</v>
      </c>
      <c r="E8" s="11">
        <v>1075</v>
      </c>
      <c r="F8" s="11"/>
      <c r="G8" s="11">
        <v>212</v>
      </c>
      <c r="H8" s="11">
        <v>302</v>
      </c>
      <c r="I8" s="11">
        <v>326</v>
      </c>
      <c r="J8" s="11">
        <v>348</v>
      </c>
      <c r="K8" s="11">
        <v>329</v>
      </c>
      <c r="L8" s="11">
        <v>535</v>
      </c>
      <c r="M8" s="11"/>
      <c r="N8" s="11">
        <v>815</v>
      </c>
      <c r="O8" s="11">
        <v>1238</v>
      </c>
      <c r="P8" s="11"/>
      <c r="Q8" s="11">
        <v>198</v>
      </c>
      <c r="R8" s="11">
        <v>168</v>
      </c>
      <c r="S8" s="11">
        <v>195</v>
      </c>
      <c r="T8" s="11">
        <v>305</v>
      </c>
      <c r="U8" s="11">
        <v>213</v>
      </c>
      <c r="V8" s="11">
        <v>216</v>
      </c>
      <c r="W8" s="11">
        <v>164</v>
      </c>
      <c r="X8" s="11">
        <v>141</v>
      </c>
      <c r="Y8" s="11">
        <v>99</v>
      </c>
      <c r="Z8" s="11">
        <v>138</v>
      </c>
      <c r="AA8" s="11">
        <v>69</v>
      </c>
      <c r="AB8" s="11">
        <v>45</v>
      </c>
      <c r="AC8" s="11">
        <v>22</v>
      </c>
      <c r="AD8" s="11">
        <v>15</v>
      </c>
      <c r="AE8" s="11">
        <v>27</v>
      </c>
      <c r="AF8" s="11"/>
      <c r="AG8" s="11">
        <v>192</v>
      </c>
      <c r="AH8" s="11">
        <v>330</v>
      </c>
      <c r="AI8" s="11">
        <v>179</v>
      </c>
      <c r="AJ8" s="11">
        <v>173</v>
      </c>
      <c r="AK8" s="11">
        <v>196</v>
      </c>
      <c r="AL8" s="11">
        <v>533</v>
      </c>
      <c r="AM8" s="11"/>
      <c r="AN8" s="11">
        <v>569</v>
      </c>
      <c r="AO8" s="11">
        <v>467</v>
      </c>
      <c r="AP8" s="11">
        <v>751</v>
      </c>
      <c r="AQ8" s="11"/>
      <c r="AR8" s="11">
        <v>162</v>
      </c>
      <c r="AS8" s="11">
        <v>689</v>
      </c>
      <c r="AT8" s="11">
        <v>1078</v>
      </c>
      <c r="AU8" s="11"/>
      <c r="AV8" s="11">
        <v>182</v>
      </c>
      <c r="AW8" s="11">
        <v>976</v>
      </c>
      <c r="AX8" s="11">
        <v>765</v>
      </c>
      <c r="AY8" s="11"/>
      <c r="AZ8" s="11">
        <v>1171</v>
      </c>
      <c r="BA8" s="11">
        <v>882</v>
      </c>
    </row>
    <row r="9" spans="2:53" x14ac:dyDescent="0.35">
      <c r="B9" s="18" t="s">
        <v>322</v>
      </c>
      <c r="C9" s="17">
        <v>0.14047741787814999</v>
      </c>
      <c r="D9" s="17">
        <v>0.134138554304427</v>
      </c>
      <c r="E9" s="17">
        <v>0.14616011644269999</v>
      </c>
      <c r="F9" s="17"/>
      <c r="G9" s="17">
        <v>0.14268591819342999</v>
      </c>
      <c r="H9" s="17">
        <v>0.208592697887788</v>
      </c>
      <c r="I9" s="17">
        <v>0.15637639323314001</v>
      </c>
      <c r="J9" s="17">
        <v>0.111141726908836</v>
      </c>
      <c r="K9" s="17">
        <v>0.116040877868562</v>
      </c>
      <c r="L9" s="17">
        <v>0.12561127802393701</v>
      </c>
      <c r="M9" s="17"/>
      <c r="N9" s="17">
        <v>0.164583977392425</v>
      </c>
      <c r="O9" s="17">
        <v>0.12460759053225599</v>
      </c>
      <c r="P9" s="17"/>
      <c r="Q9" s="17">
        <v>0.16670371304971701</v>
      </c>
      <c r="R9" s="17">
        <v>0.17613338631672201</v>
      </c>
      <c r="S9" s="17">
        <v>0.128844717865606</v>
      </c>
      <c r="T9" s="17">
        <v>0.147315423172142</v>
      </c>
      <c r="U9" s="17">
        <v>0.13585067307860099</v>
      </c>
      <c r="V9" s="17">
        <v>0.13999032797076399</v>
      </c>
      <c r="W9" s="17">
        <v>0.16573054996724801</v>
      </c>
      <c r="X9" s="17">
        <v>0.100480165204983</v>
      </c>
      <c r="Y9" s="17">
        <v>9.7947515335913102E-2</v>
      </c>
      <c r="Z9" s="17">
        <v>0.127974901903599</v>
      </c>
      <c r="AA9" s="17">
        <v>7.0184705959349294E-2</v>
      </c>
      <c r="AB9" s="17">
        <v>6.9015250934675601E-2</v>
      </c>
      <c r="AC9" s="17">
        <v>0.25162292168183098</v>
      </c>
      <c r="AD9" s="17">
        <v>0.319019988418552</v>
      </c>
      <c r="AE9" s="17">
        <v>0.189478912367051</v>
      </c>
      <c r="AF9" s="17"/>
      <c r="AG9" s="17">
        <v>0.17739241933799399</v>
      </c>
      <c r="AH9" s="17">
        <v>6.8229521970813806E-2</v>
      </c>
      <c r="AI9" s="17">
        <v>0.30137677433656201</v>
      </c>
      <c r="AJ9" s="17">
        <v>0.22035772335852</v>
      </c>
      <c r="AK9" s="17">
        <v>0.12750003917130801</v>
      </c>
      <c r="AL9" s="17">
        <v>9.6192820728657105E-2</v>
      </c>
      <c r="AM9" s="17"/>
      <c r="AN9" s="17">
        <v>0.230988927378831</v>
      </c>
      <c r="AO9" s="17">
        <v>0.140799553402703</v>
      </c>
      <c r="AP9" s="17">
        <v>9.8918125566814702E-2</v>
      </c>
      <c r="AQ9" s="17"/>
      <c r="AR9" s="17">
        <v>0.23721920121676501</v>
      </c>
      <c r="AS9" s="17">
        <v>0.152418174408152</v>
      </c>
      <c r="AT9" s="17">
        <v>0.125651251194309</v>
      </c>
      <c r="AU9" s="17"/>
      <c r="AV9" s="17">
        <v>0.26849101932200797</v>
      </c>
      <c r="AW9" s="17">
        <v>0.13363229863001699</v>
      </c>
      <c r="AX9" s="17">
        <v>0.13668321074079201</v>
      </c>
      <c r="AY9" s="17"/>
      <c r="AZ9" s="17">
        <v>0.182012704553111</v>
      </c>
      <c r="BA9" s="17">
        <v>8.5365429279438299E-2</v>
      </c>
    </row>
    <row r="10" spans="2:53" x14ac:dyDescent="0.35">
      <c r="B10" s="18" t="s">
        <v>323</v>
      </c>
      <c r="C10" s="17">
        <v>0.27623558811281201</v>
      </c>
      <c r="D10" s="17">
        <v>0.27334520956563302</v>
      </c>
      <c r="E10" s="17">
        <v>0.27825320804270998</v>
      </c>
      <c r="F10" s="17"/>
      <c r="G10" s="17">
        <v>0.30568715890612902</v>
      </c>
      <c r="H10" s="17">
        <v>0.302579590704457</v>
      </c>
      <c r="I10" s="17">
        <v>0.25145643200324402</v>
      </c>
      <c r="J10" s="17">
        <v>0.25330706433359801</v>
      </c>
      <c r="K10" s="17">
        <v>0.28616102864722298</v>
      </c>
      <c r="L10" s="17">
        <v>0.27357754861899503</v>
      </c>
      <c r="M10" s="17"/>
      <c r="N10" s="17">
        <v>0.27309400137881501</v>
      </c>
      <c r="O10" s="17">
        <v>0.27830375711184102</v>
      </c>
      <c r="P10" s="17"/>
      <c r="Q10" s="17">
        <v>0.26267605347998302</v>
      </c>
      <c r="R10" s="17">
        <v>0.25571789889593699</v>
      </c>
      <c r="S10" s="17">
        <v>0.202269290480868</v>
      </c>
      <c r="T10" s="17">
        <v>0.24272674558336699</v>
      </c>
      <c r="U10" s="17">
        <v>0.342495718529986</v>
      </c>
      <c r="V10" s="17">
        <v>0.278304419388819</v>
      </c>
      <c r="W10" s="17">
        <v>0.29659703672806498</v>
      </c>
      <c r="X10" s="17">
        <v>0.31986750514442702</v>
      </c>
      <c r="Y10" s="17">
        <v>0.32788834903837999</v>
      </c>
      <c r="Z10" s="17">
        <v>0.32049689631399603</v>
      </c>
      <c r="AA10" s="17">
        <v>0.23562042218263901</v>
      </c>
      <c r="AB10" s="17">
        <v>0.315014172734146</v>
      </c>
      <c r="AC10" s="17">
        <v>0.21698696158849301</v>
      </c>
      <c r="AD10" s="17">
        <v>0.37941591106155498</v>
      </c>
      <c r="AE10" s="17">
        <v>0.25118004933381899</v>
      </c>
      <c r="AF10" s="17"/>
      <c r="AG10" s="17">
        <v>0.42889998570927301</v>
      </c>
      <c r="AH10" s="17">
        <v>0.20197684203490501</v>
      </c>
      <c r="AI10" s="17">
        <v>0.34907575355076198</v>
      </c>
      <c r="AJ10" s="17">
        <v>0.36297137453204897</v>
      </c>
      <c r="AK10" s="17">
        <v>0.22046514257375899</v>
      </c>
      <c r="AL10" s="17">
        <v>0.23876473961401101</v>
      </c>
      <c r="AM10" s="17"/>
      <c r="AN10" s="17">
        <v>0.35794920690076498</v>
      </c>
      <c r="AO10" s="17">
        <v>0.31985643712664502</v>
      </c>
      <c r="AP10" s="17">
        <v>0.23370535726452099</v>
      </c>
      <c r="AQ10" s="17"/>
      <c r="AR10" s="17">
        <v>0.365882382987466</v>
      </c>
      <c r="AS10" s="17">
        <v>0.35410259672250999</v>
      </c>
      <c r="AT10" s="17">
        <v>0.22693405570847</v>
      </c>
      <c r="AU10" s="17"/>
      <c r="AV10" s="17">
        <v>0.34818480696054499</v>
      </c>
      <c r="AW10" s="17">
        <v>0.32189223852741</v>
      </c>
      <c r="AX10" s="17">
        <v>0.212748802420127</v>
      </c>
      <c r="AY10" s="17"/>
      <c r="AZ10" s="17">
        <v>0.30626155146742101</v>
      </c>
      <c r="BA10" s="17">
        <v>0.236394992741114</v>
      </c>
    </row>
    <row r="11" spans="2:53" x14ac:dyDescent="0.35">
      <c r="B11" s="18" t="s">
        <v>324</v>
      </c>
      <c r="C11" s="17">
        <v>0.22435282909447701</v>
      </c>
      <c r="D11" s="17">
        <v>0.230372527947584</v>
      </c>
      <c r="E11" s="17">
        <v>0.21970147656243699</v>
      </c>
      <c r="F11" s="17"/>
      <c r="G11" s="17">
        <v>0.264939212261734</v>
      </c>
      <c r="H11" s="17">
        <v>0.183133560309994</v>
      </c>
      <c r="I11" s="17">
        <v>0.24945236379244401</v>
      </c>
      <c r="J11" s="17">
        <v>0.22083127386885301</v>
      </c>
      <c r="K11" s="17">
        <v>0.243059997927455</v>
      </c>
      <c r="L11" s="17">
        <v>0.20705257478172401</v>
      </c>
      <c r="M11" s="17"/>
      <c r="N11" s="17">
        <v>0.23384725891944999</v>
      </c>
      <c r="O11" s="17">
        <v>0.218102457199607</v>
      </c>
      <c r="P11" s="17"/>
      <c r="Q11" s="17">
        <v>0.20716936920349499</v>
      </c>
      <c r="R11" s="17">
        <v>0.213505866220319</v>
      </c>
      <c r="S11" s="17">
        <v>0.304351035063398</v>
      </c>
      <c r="T11" s="17">
        <v>0.22910553100359801</v>
      </c>
      <c r="U11" s="17">
        <v>0.222943792298718</v>
      </c>
      <c r="V11" s="17">
        <v>0.20620833856075901</v>
      </c>
      <c r="W11" s="17">
        <v>0.23217822749796699</v>
      </c>
      <c r="X11" s="17">
        <v>0.19818333603198399</v>
      </c>
      <c r="Y11" s="17">
        <v>0.26178459287012901</v>
      </c>
      <c r="Z11" s="17">
        <v>0.156700099645946</v>
      </c>
      <c r="AA11" s="17">
        <v>0.26368305725785401</v>
      </c>
      <c r="AB11" s="17">
        <v>0.225778128912316</v>
      </c>
      <c r="AC11" s="17">
        <v>0.35481180361457099</v>
      </c>
      <c r="AD11" s="17">
        <v>7.5187704341676195E-2</v>
      </c>
      <c r="AE11" s="17">
        <v>0.21336653629900901</v>
      </c>
      <c r="AF11" s="17"/>
      <c r="AG11" s="17">
        <v>0.22470070412130599</v>
      </c>
      <c r="AH11" s="17">
        <v>0.202570759215076</v>
      </c>
      <c r="AI11" s="17">
        <v>0.16374455568889401</v>
      </c>
      <c r="AJ11" s="17">
        <v>0.22292472757217999</v>
      </c>
      <c r="AK11" s="17">
        <v>0.239051876913111</v>
      </c>
      <c r="AL11" s="17">
        <v>0.25670916752692702</v>
      </c>
      <c r="AM11" s="17"/>
      <c r="AN11" s="17">
        <v>0.19350578432544799</v>
      </c>
      <c r="AO11" s="17">
        <v>0.25571048454450201</v>
      </c>
      <c r="AP11" s="17">
        <v>0.21767337987938201</v>
      </c>
      <c r="AQ11" s="17"/>
      <c r="AR11" s="17">
        <v>0.176985198994451</v>
      </c>
      <c r="AS11" s="17">
        <v>0.22409583662951699</v>
      </c>
      <c r="AT11" s="17">
        <v>0.22842842777466399</v>
      </c>
      <c r="AU11" s="17"/>
      <c r="AV11" s="17">
        <v>0.15999999979304999</v>
      </c>
      <c r="AW11" s="17">
        <v>0.23071827397786501</v>
      </c>
      <c r="AX11" s="17">
        <v>0.23150204996801199</v>
      </c>
      <c r="AY11" s="17"/>
      <c r="AZ11" s="17">
        <v>0.20766266119218599</v>
      </c>
      <c r="BA11" s="17">
        <v>0.246498537401245</v>
      </c>
    </row>
    <row r="12" spans="2:53" x14ac:dyDescent="0.35">
      <c r="B12" s="18" t="s">
        <v>325</v>
      </c>
      <c r="C12" s="17">
        <v>0.13245342332204199</v>
      </c>
      <c r="D12" s="17">
        <v>0.14247120571326399</v>
      </c>
      <c r="E12" s="17">
        <v>0.12385133015271101</v>
      </c>
      <c r="F12" s="17"/>
      <c r="G12" s="17">
        <v>0.108734681383247</v>
      </c>
      <c r="H12" s="17">
        <v>0.11827394424932899</v>
      </c>
      <c r="I12" s="17">
        <v>0.12692900891747699</v>
      </c>
      <c r="J12" s="17">
        <v>0.14455629550722901</v>
      </c>
      <c r="K12" s="17">
        <v>0.11219259714292</v>
      </c>
      <c r="L12" s="17">
        <v>0.15781284882879301</v>
      </c>
      <c r="M12" s="17"/>
      <c r="N12" s="17">
        <v>0.102691036844822</v>
      </c>
      <c r="O12" s="17">
        <v>0.15204659399061299</v>
      </c>
      <c r="P12" s="17"/>
      <c r="Q12" s="17">
        <v>8.8536657456063594E-2</v>
      </c>
      <c r="R12" s="17">
        <v>0.13286458475999599</v>
      </c>
      <c r="S12" s="17">
        <v>0.11860326186492</v>
      </c>
      <c r="T12" s="17">
        <v>0.167010777624789</v>
      </c>
      <c r="U12" s="17">
        <v>7.2559110153503401E-2</v>
      </c>
      <c r="V12" s="17">
        <v>0.122688535117166</v>
      </c>
      <c r="W12" s="17">
        <v>0.149224743956381</v>
      </c>
      <c r="X12" s="17">
        <v>0.18896294220572801</v>
      </c>
      <c r="Y12" s="17">
        <v>0.11942038672499</v>
      </c>
      <c r="Z12" s="17">
        <v>0.16305440079952599</v>
      </c>
      <c r="AA12" s="17">
        <v>0.19038804492243799</v>
      </c>
      <c r="AB12" s="17">
        <v>0.10078942091218999</v>
      </c>
      <c r="AC12" s="17">
        <v>2.6116729528682998E-2</v>
      </c>
      <c r="AD12" s="17">
        <v>0.185050918168539</v>
      </c>
      <c r="AE12" s="17">
        <v>7.4393051057924306E-2</v>
      </c>
      <c r="AF12" s="17"/>
      <c r="AG12" s="17">
        <v>8.1751463852181905E-2</v>
      </c>
      <c r="AH12" s="17">
        <v>0.18265396513100901</v>
      </c>
      <c r="AI12" s="17">
        <v>9.9372159668430105E-2</v>
      </c>
      <c r="AJ12" s="17">
        <v>8.2365311981810699E-2</v>
      </c>
      <c r="AK12" s="17">
        <v>0.20476967813076</v>
      </c>
      <c r="AL12" s="17">
        <v>0.1235342675623</v>
      </c>
      <c r="AM12" s="17"/>
      <c r="AN12" s="17">
        <v>8.9388640678645201E-2</v>
      </c>
      <c r="AO12" s="17">
        <v>0.12742442045952801</v>
      </c>
      <c r="AP12" s="17">
        <v>0.18343878686998899</v>
      </c>
      <c r="AQ12" s="17"/>
      <c r="AR12" s="17">
        <v>0.13003742582378899</v>
      </c>
      <c r="AS12" s="17">
        <v>0.121910190217496</v>
      </c>
      <c r="AT12" s="17">
        <v>0.14635993562809299</v>
      </c>
      <c r="AU12" s="17"/>
      <c r="AV12" s="17">
        <v>0.12970159431585301</v>
      </c>
      <c r="AW12" s="17">
        <v>0.13074439945784599</v>
      </c>
      <c r="AX12" s="17">
        <v>0.147846159469359</v>
      </c>
      <c r="AY12" s="17"/>
      <c r="AZ12" s="17">
        <v>0.13782227908797301</v>
      </c>
      <c r="BA12" s="17">
        <v>0.12532964155846199</v>
      </c>
    </row>
    <row r="13" spans="2:53" x14ac:dyDescent="0.35">
      <c r="B13" s="18" t="s">
        <v>326</v>
      </c>
      <c r="C13" s="17">
        <v>0.13010524815359301</v>
      </c>
      <c r="D13" s="17">
        <v>0.14695042571341799</v>
      </c>
      <c r="E13" s="17">
        <v>0.11388462923385501</v>
      </c>
      <c r="F13" s="17"/>
      <c r="G13" s="17">
        <v>6.6366864666494496E-2</v>
      </c>
      <c r="H13" s="17">
        <v>8.4707423447372296E-2</v>
      </c>
      <c r="I13" s="17">
        <v>0.145132396369161</v>
      </c>
      <c r="J13" s="17">
        <v>0.157456034127711</v>
      </c>
      <c r="K13" s="17">
        <v>0.14506464109719999</v>
      </c>
      <c r="L13" s="17">
        <v>0.14484270125119</v>
      </c>
      <c r="M13" s="17"/>
      <c r="N13" s="17">
        <v>0.136474708284647</v>
      </c>
      <c r="O13" s="17">
        <v>0.12591210592993701</v>
      </c>
      <c r="P13" s="17"/>
      <c r="Q13" s="17">
        <v>9.7229119081809603E-2</v>
      </c>
      <c r="R13" s="17">
        <v>8.2448124417913604E-2</v>
      </c>
      <c r="S13" s="17">
        <v>0.12553332449336099</v>
      </c>
      <c r="T13" s="17">
        <v>0.110489649995277</v>
      </c>
      <c r="U13" s="17">
        <v>0.14886429031265999</v>
      </c>
      <c r="V13" s="17">
        <v>0.13954731709071599</v>
      </c>
      <c r="W13" s="17">
        <v>0.12370308148751499</v>
      </c>
      <c r="X13" s="17">
        <v>0.13070976715427099</v>
      </c>
      <c r="Y13" s="17">
        <v>0.111947014389296</v>
      </c>
      <c r="Z13" s="17">
        <v>0.20259988542678101</v>
      </c>
      <c r="AA13" s="17">
        <v>0.16877857538728</v>
      </c>
      <c r="AB13" s="17">
        <v>0.22157135954230001</v>
      </c>
      <c r="AC13" s="17">
        <v>0.150461583586422</v>
      </c>
      <c r="AD13" s="17">
        <v>4.1325478009677397E-2</v>
      </c>
      <c r="AE13" s="17">
        <v>0.25079457781737002</v>
      </c>
      <c r="AF13" s="17"/>
      <c r="AG13" s="17">
        <v>5.7896369710626699E-2</v>
      </c>
      <c r="AH13" s="17">
        <v>0.30261251634978298</v>
      </c>
      <c r="AI13" s="17">
        <v>3.97718928514912E-2</v>
      </c>
      <c r="AJ13" s="17">
        <v>4.8276929402078103E-2</v>
      </c>
      <c r="AK13" s="17">
        <v>0.13700354354355301</v>
      </c>
      <c r="AL13" s="17">
        <v>0.120874002960876</v>
      </c>
      <c r="AM13" s="17"/>
      <c r="AN13" s="17">
        <v>6.1327213822354697E-2</v>
      </c>
      <c r="AO13" s="17">
        <v>7.7035936630354906E-2</v>
      </c>
      <c r="AP13" s="17">
        <v>0.207092371075867</v>
      </c>
      <c r="AQ13" s="17"/>
      <c r="AR13" s="17">
        <v>5.40674565536046E-2</v>
      </c>
      <c r="AS13" s="17">
        <v>8.0506692072382993E-2</v>
      </c>
      <c r="AT13" s="17">
        <v>0.18418794467112301</v>
      </c>
      <c r="AU13" s="17"/>
      <c r="AV13" s="17">
        <v>7.9570014520385507E-2</v>
      </c>
      <c r="AW13" s="17">
        <v>0.115190530384363</v>
      </c>
      <c r="AX13" s="17">
        <v>0.17539796997659601</v>
      </c>
      <c r="AY13" s="17"/>
      <c r="AZ13" s="17">
        <v>0.107989718661929</v>
      </c>
      <c r="BA13" s="17">
        <v>0.15944971419128201</v>
      </c>
    </row>
    <row r="14" spans="2:53" x14ac:dyDescent="0.35">
      <c r="B14" s="18" t="s">
        <v>130</v>
      </c>
      <c r="C14" s="19">
        <v>9.6375493438925694E-2</v>
      </c>
      <c r="D14" s="19">
        <v>7.2722076755673298E-2</v>
      </c>
      <c r="E14" s="19">
        <v>0.118149239565586</v>
      </c>
      <c r="F14" s="19"/>
      <c r="G14" s="19">
        <v>0.111586164588964</v>
      </c>
      <c r="H14" s="19">
        <v>0.10271278340105899</v>
      </c>
      <c r="I14" s="19">
        <v>7.0653405684533099E-2</v>
      </c>
      <c r="J14" s="19">
        <v>0.112707605253773</v>
      </c>
      <c r="K14" s="19">
        <v>9.7480857316639205E-2</v>
      </c>
      <c r="L14" s="19">
        <v>9.1103048495360106E-2</v>
      </c>
      <c r="M14" s="19"/>
      <c r="N14" s="19">
        <v>8.9309017179841299E-2</v>
      </c>
      <c r="O14" s="19">
        <v>0.101027495235745</v>
      </c>
      <c r="P14" s="19"/>
      <c r="Q14" s="19">
        <v>0.17768508772893099</v>
      </c>
      <c r="R14" s="19">
        <v>0.13933013938911201</v>
      </c>
      <c r="S14" s="19">
        <v>0.120398370231848</v>
      </c>
      <c r="T14" s="19">
        <v>0.103351872620828</v>
      </c>
      <c r="U14" s="19">
        <v>7.7286415626532198E-2</v>
      </c>
      <c r="V14" s="19">
        <v>0.11326106187177599</v>
      </c>
      <c r="W14" s="19">
        <v>3.2566360362823302E-2</v>
      </c>
      <c r="X14" s="19">
        <v>6.17962842586064E-2</v>
      </c>
      <c r="Y14" s="19">
        <v>8.1012141641292806E-2</v>
      </c>
      <c r="Z14" s="19">
        <v>2.91738159101523E-2</v>
      </c>
      <c r="AA14" s="19">
        <v>7.1345194290439104E-2</v>
      </c>
      <c r="AB14" s="19">
        <v>6.7831666964372803E-2</v>
      </c>
      <c r="AC14" s="19">
        <v>0</v>
      </c>
      <c r="AD14" s="19">
        <v>0</v>
      </c>
      <c r="AE14" s="19">
        <v>2.0786873124827899E-2</v>
      </c>
      <c r="AF14" s="19"/>
      <c r="AG14" s="19">
        <v>2.93590572686179E-2</v>
      </c>
      <c r="AH14" s="19">
        <v>4.1956395298412601E-2</v>
      </c>
      <c r="AI14" s="19">
        <v>4.6658863903860398E-2</v>
      </c>
      <c r="AJ14" s="19">
        <v>6.3103933153362102E-2</v>
      </c>
      <c r="AK14" s="19">
        <v>7.1209719667509705E-2</v>
      </c>
      <c r="AL14" s="19">
        <v>0.163925001607228</v>
      </c>
      <c r="AM14" s="19"/>
      <c r="AN14" s="19">
        <v>6.6840226893955607E-2</v>
      </c>
      <c r="AO14" s="19">
        <v>7.9173167836267905E-2</v>
      </c>
      <c r="AP14" s="19">
        <v>5.9171979343426398E-2</v>
      </c>
      <c r="AQ14" s="19"/>
      <c r="AR14" s="19">
        <v>3.5808334423923102E-2</v>
      </c>
      <c r="AS14" s="19">
        <v>6.6966509949941994E-2</v>
      </c>
      <c r="AT14" s="19">
        <v>8.8438385023340504E-2</v>
      </c>
      <c r="AU14" s="19"/>
      <c r="AV14" s="19">
        <v>1.4052565088158201E-2</v>
      </c>
      <c r="AW14" s="19">
        <v>6.7822259022499803E-2</v>
      </c>
      <c r="AX14" s="19">
        <v>9.58218074251143E-2</v>
      </c>
      <c r="AY14" s="19"/>
      <c r="AZ14" s="19">
        <v>5.8251085037379101E-2</v>
      </c>
      <c r="BA14" s="19">
        <v>0.146961684828459</v>
      </c>
    </row>
    <row r="15" spans="2:53" x14ac:dyDescent="0.35">
      <c r="B15" s="16"/>
    </row>
    <row r="16" spans="2:53" x14ac:dyDescent="0.35">
      <c r="B16" t="s">
        <v>87</v>
      </c>
    </row>
    <row r="17" spans="2:2" x14ac:dyDescent="0.35">
      <c r="B17" t="s">
        <v>88</v>
      </c>
    </row>
    <row r="19" spans="2:2" x14ac:dyDescent="0.35">
      <c r="B19" s="8" t="str">
        <f>HYPERLINK("#'Contents'!A1", "Return to Contents")</f>
        <v>Return to Contents</v>
      </c>
    </row>
  </sheetData>
  <mergeCells count="10">
    <mergeCell ref="AN5:AP5"/>
    <mergeCell ref="AR5:AT5"/>
    <mergeCell ref="AV5:AX5"/>
    <mergeCell ref="AZ5:BA5"/>
    <mergeCell ref="D2:AT2"/>
    <mergeCell ref="D5:E5"/>
    <mergeCell ref="G5:L5"/>
    <mergeCell ref="N5:O5"/>
    <mergeCell ref="Q5:AE5"/>
    <mergeCell ref="AG5:AL5"/>
  </mergeCells>
  <pageMargins left="0.7" right="0.7" top="0.75" bottom="0.75" header="0.3" footer="0.3"/>
  <pageSetup paperSize="9" orientation="portrait" horizontalDpi="300" verticalDpi="300"/>
  <drawing r:id="rId1"/>
</worksheet>
</file>

<file path=xl/worksheets/sheet1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6F00-000000000000}">
  <dimension ref="B2:BA19"/>
  <sheetViews>
    <sheetView showGridLines="0" workbookViewId="0">
      <pane xSplit="2" topLeftCell="W1" activePane="topRight" state="frozen"/>
      <selection activeCell="B19" sqref="B19"/>
      <selection pane="topRight" activeCell="AD13" sqref="AD13"/>
    </sheetView>
  </sheetViews>
  <sheetFormatPr defaultColWidth="11.54296875" defaultRowHeight="14.5" x14ac:dyDescent="0.35"/>
  <cols>
    <col min="2" max="2" width="25.6328125" customWidth="1"/>
    <col min="3" max="5" width="10.6328125" customWidth="1"/>
    <col min="6" max="6" width="2.1796875" customWidth="1"/>
    <col min="7" max="12" width="10.6328125" customWidth="1"/>
    <col min="13" max="13" width="2.1796875" customWidth="1"/>
    <col min="14" max="15" width="10.6328125" customWidth="1"/>
    <col min="16" max="16" width="2.1796875" customWidth="1"/>
    <col min="17" max="31" width="10.6328125" customWidth="1"/>
    <col min="32" max="32" width="2.1796875" customWidth="1"/>
    <col min="33" max="38" width="10.6328125" customWidth="1"/>
    <col min="39" max="39" width="2.1796875" customWidth="1"/>
    <col min="40" max="42" width="10.6328125" customWidth="1"/>
    <col min="43" max="43" width="2.1796875" customWidth="1"/>
    <col min="44" max="46" width="10.6328125" customWidth="1"/>
    <col min="47" max="47" width="2.1796875" customWidth="1"/>
    <col min="48" max="50" width="10.6328125" customWidth="1"/>
    <col min="51" max="51" width="2.1796875" customWidth="1"/>
    <col min="52" max="53" width="10.6328125" customWidth="1"/>
    <col min="54" max="54" width="2.1796875" customWidth="1"/>
  </cols>
  <sheetData>
    <row r="2" spans="2:53" ht="40" customHeight="1" x14ac:dyDescent="0.35">
      <c r="D2" s="28" t="s">
        <v>424</v>
      </c>
      <c r="E2" s="24"/>
      <c r="F2" s="24"/>
      <c r="G2" s="24"/>
      <c r="H2" s="24"/>
      <c r="I2" s="24"/>
      <c r="J2" s="24"/>
      <c r="K2" s="24"/>
      <c r="L2" s="24"/>
      <c r="M2" s="24"/>
      <c r="N2" s="24"/>
      <c r="O2" s="24"/>
      <c r="P2" s="24"/>
      <c r="Q2" s="24"/>
      <c r="R2" s="24"/>
      <c r="S2" s="24"/>
      <c r="T2" s="24"/>
      <c r="U2" s="24"/>
      <c r="V2" s="24"/>
      <c r="W2" s="24"/>
      <c r="X2" s="24"/>
      <c r="Y2" s="24"/>
      <c r="Z2" s="24"/>
      <c r="AA2" s="24"/>
      <c r="AB2" s="24"/>
      <c r="AC2" s="24"/>
      <c r="AD2" s="24"/>
      <c r="AE2" s="24"/>
      <c r="AF2" s="24"/>
      <c r="AG2" s="24"/>
      <c r="AH2" s="24"/>
      <c r="AI2" s="24"/>
      <c r="AJ2" s="24"/>
      <c r="AK2" s="24"/>
      <c r="AL2" s="24"/>
      <c r="AM2" s="24"/>
      <c r="AN2" s="24"/>
      <c r="AO2" s="24"/>
      <c r="AP2" s="24"/>
      <c r="AQ2" s="24"/>
      <c r="AR2" s="24"/>
      <c r="AS2" s="24"/>
      <c r="AT2" s="24"/>
    </row>
    <row r="5" spans="2:53" ht="30" customHeight="1" x14ac:dyDescent="0.35">
      <c r="B5" s="15"/>
      <c r="C5" s="15"/>
      <c r="D5" s="27" t="s">
        <v>56</v>
      </c>
      <c r="E5" s="27"/>
      <c r="F5" s="15"/>
      <c r="G5" s="27" t="s">
        <v>57</v>
      </c>
      <c r="H5" s="27"/>
      <c r="I5" s="27"/>
      <c r="J5" s="27"/>
      <c r="K5" s="27"/>
      <c r="L5" s="27"/>
      <c r="M5" s="15"/>
      <c r="N5" s="27" t="s">
        <v>58</v>
      </c>
      <c r="O5" s="27"/>
      <c r="P5" s="15"/>
      <c r="Q5" s="27" t="s">
        <v>59</v>
      </c>
      <c r="R5" s="27"/>
      <c r="S5" s="27"/>
      <c r="T5" s="27"/>
      <c r="U5" s="27"/>
      <c r="V5" s="27"/>
      <c r="W5" s="27"/>
      <c r="X5" s="27"/>
      <c r="Y5" s="27"/>
      <c r="Z5" s="27"/>
      <c r="AA5" s="27"/>
      <c r="AB5" s="27"/>
      <c r="AC5" s="27"/>
      <c r="AD5" s="27"/>
      <c r="AE5" s="27"/>
      <c r="AF5" s="15"/>
      <c r="AG5" s="27" t="s">
        <v>60</v>
      </c>
      <c r="AH5" s="27"/>
      <c r="AI5" s="27"/>
      <c r="AJ5" s="27"/>
      <c r="AK5" s="27"/>
      <c r="AL5" s="27"/>
      <c r="AM5" s="15"/>
      <c r="AN5" s="27" t="s">
        <v>61</v>
      </c>
      <c r="AO5" s="27"/>
      <c r="AP5" s="27"/>
      <c r="AQ5" s="15"/>
      <c r="AR5" s="27" t="s">
        <v>62</v>
      </c>
      <c r="AS5" s="27"/>
      <c r="AT5" s="27"/>
      <c r="AU5" s="15"/>
      <c r="AV5" s="27" t="s">
        <v>63</v>
      </c>
      <c r="AW5" s="27"/>
      <c r="AX5" s="27"/>
      <c r="AY5" s="15"/>
      <c r="AZ5" s="27" t="s">
        <v>64</v>
      </c>
      <c r="BA5" s="27"/>
    </row>
    <row r="6" spans="2:53" ht="33" customHeight="1" x14ac:dyDescent="0.35">
      <c r="B6" t="s">
        <v>13</v>
      </c>
      <c r="C6" s="9" t="s">
        <v>14</v>
      </c>
      <c r="D6" s="12" t="s">
        <v>15</v>
      </c>
      <c r="E6" s="12" t="s">
        <v>16</v>
      </c>
      <c r="G6" s="12" t="s">
        <v>19</v>
      </c>
      <c r="H6" s="12" t="s">
        <v>20</v>
      </c>
      <c r="I6" s="12" t="s">
        <v>21</v>
      </c>
      <c r="J6" s="12" t="s">
        <v>22</v>
      </c>
      <c r="K6" s="12" t="s">
        <v>23</v>
      </c>
      <c r="L6" s="12" t="s">
        <v>24</v>
      </c>
      <c r="N6" s="12" t="s">
        <v>25</v>
      </c>
      <c r="O6" s="12" t="s">
        <v>26</v>
      </c>
      <c r="Q6" s="12" t="s">
        <v>27</v>
      </c>
      <c r="R6" s="12" t="s">
        <v>28</v>
      </c>
      <c r="S6" s="12" t="s">
        <v>29</v>
      </c>
      <c r="T6" s="12" t="s">
        <v>30</v>
      </c>
      <c r="U6" s="12" t="s">
        <v>31</v>
      </c>
      <c r="V6" s="12" t="s">
        <v>32</v>
      </c>
      <c r="W6" s="12" t="s">
        <v>33</v>
      </c>
      <c r="X6" s="12" t="s">
        <v>34</v>
      </c>
      <c r="Y6" s="12" t="s">
        <v>35</v>
      </c>
      <c r="Z6" s="12" t="s">
        <v>36</v>
      </c>
      <c r="AA6" s="12" t="s">
        <v>37</v>
      </c>
      <c r="AB6" s="12" t="s">
        <v>38</v>
      </c>
      <c r="AC6" s="12" t="s">
        <v>39</v>
      </c>
      <c r="AD6" s="12" t="s">
        <v>40</v>
      </c>
      <c r="AE6" s="12" t="s">
        <v>41</v>
      </c>
      <c r="AG6" s="12" t="s">
        <v>42</v>
      </c>
      <c r="AH6" s="12" t="s">
        <v>43</v>
      </c>
      <c r="AI6" s="12" t="s">
        <v>44</v>
      </c>
      <c r="AJ6" s="12" t="s">
        <v>45</v>
      </c>
      <c r="AK6" s="12" t="s">
        <v>46</v>
      </c>
      <c r="AL6" s="12" t="s">
        <v>47</v>
      </c>
      <c r="AN6" s="12" t="s">
        <v>48</v>
      </c>
      <c r="AO6" s="12" t="s">
        <v>49</v>
      </c>
      <c r="AP6" s="12" t="s">
        <v>50</v>
      </c>
      <c r="AR6" s="12" t="s">
        <v>51</v>
      </c>
      <c r="AS6" s="12" t="s">
        <v>52</v>
      </c>
      <c r="AT6" s="12" t="s">
        <v>53</v>
      </c>
      <c r="AV6" s="12" t="s">
        <v>51</v>
      </c>
      <c r="AW6" s="12" t="s">
        <v>52</v>
      </c>
      <c r="AX6" s="12" t="s">
        <v>53</v>
      </c>
      <c r="AZ6" s="12" t="s">
        <v>54</v>
      </c>
      <c r="BA6" s="12" t="s">
        <v>55</v>
      </c>
    </row>
    <row r="7" spans="2:53" ht="30" customHeight="1" x14ac:dyDescent="0.35">
      <c r="B7" s="10" t="s">
        <v>17</v>
      </c>
      <c r="C7" s="10">
        <v>2053</v>
      </c>
      <c r="D7" s="10">
        <v>938</v>
      </c>
      <c r="E7" s="10">
        <v>1112</v>
      </c>
      <c r="F7" s="10"/>
      <c r="G7" s="10">
        <v>192</v>
      </c>
      <c r="H7" s="10">
        <v>236</v>
      </c>
      <c r="I7" s="10">
        <v>325</v>
      </c>
      <c r="J7" s="10">
        <v>380</v>
      </c>
      <c r="K7" s="10">
        <v>348</v>
      </c>
      <c r="L7" s="10">
        <v>572</v>
      </c>
      <c r="M7" s="10"/>
      <c r="N7" s="10">
        <v>1161</v>
      </c>
      <c r="O7" s="10">
        <v>892</v>
      </c>
      <c r="P7" s="10"/>
      <c r="Q7" s="10">
        <v>175</v>
      </c>
      <c r="R7" s="10">
        <v>152</v>
      </c>
      <c r="S7" s="10">
        <v>180</v>
      </c>
      <c r="T7" s="10">
        <v>273</v>
      </c>
      <c r="U7" s="10">
        <v>217</v>
      </c>
      <c r="V7" s="10">
        <v>227</v>
      </c>
      <c r="W7" s="10">
        <v>175</v>
      </c>
      <c r="X7" s="10">
        <v>143</v>
      </c>
      <c r="Y7" s="10">
        <v>108</v>
      </c>
      <c r="Z7" s="10">
        <v>153</v>
      </c>
      <c r="AA7" s="10">
        <v>79</v>
      </c>
      <c r="AB7" s="10">
        <v>54</v>
      </c>
      <c r="AC7" s="10">
        <v>25</v>
      </c>
      <c r="AD7" s="10">
        <v>17</v>
      </c>
      <c r="AE7" s="10">
        <v>34</v>
      </c>
      <c r="AF7" s="10"/>
      <c r="AG7" s="10">
        <v>204</v>
      </c>
      <c r="AH7" s="10">
        <v>344</v>
      </c>
      <c r="AI7" s="10">
        <v>158</v>
      </c>
      <c r="AJ7" s="10">
        <v>186</v>
      </c>
      <c r="AK7" s="10">
        <v>197</v>
      </c>
      <c r="AL7" s="10">
        <v>511</v>
      </c>
      <c r="AM7" s="10"/>
      <c r="AN7" s="10">
        <v>571</v>
      </c>
      <c r="AO7" s="10">
        <v>447</v>
      </c>
      <c r="AP7" s="10">
        <v>778</v>
      </c>
      <c r="AQ7" s="10"/>
      <c r="AR7" s="10">
        <v>150</v>
      </c>
      <c r="AS7" s="10">
        <v>698</v>
      </c>
      <c r="AT7" s="10">
        <v>1093</v>
      </c>
      <c r="AU7" s="10"/>
      <c r="AV7" s="10">
        <v>166</v>
      </c>
      <c r="AW7" s="10">
        <v>999</v>
      </c>
      <c r="AX7" s="10">
        <v>770</v>
      </c>
      <c r="AY7" s="10"/>
      <c r="AZ7" s="10">
        <v>1177</v>
      </c>
      <c r="BA7" s="10">
        <v>876</v>
      </c>
    </row>
    <row r="8" spans="2:53" ht="30" customHeight="1" x14ac:dyDescent="0.35">
      <c r="B8" s="11" t="s">
        <v>18</v>
      </c>
      <c r="C8" s="11">
        <v>2053</v>
      </c>
      <c r="D8" s="11">
        <v>974</v>
      </c>
      <c r="E8" s="11">
        <v>1075</v>
      </c>
      <c r="F8" s="11"/>
      <c r="G8" s="11">
        <v>212</v>
      </c>
      <c r="H8" s="11">
        <v>302</v>
      </c>
      <c r="I8" s="11">
        <v>326</v>
      </c>
      <c r="J8" s="11">
        <v>348</v>
      </c>
      <c r="K8" s="11">
        <v>329</v>
      </c>
      <c r="L8" s="11">
        <v>535</v>
      </c>
      <c r="M8" s="11"/>
      <c r="N8" s="11">
        <v>815</v>
      </c>
      <c r="O8" s="11">
        <v>1238</v>
      </c>
      <c r="P8" s="11"/>
      <c r="Q8" s="11">
        <v>198</v>
      </c>
      <c r="R8" s="11">
        <v>168</v>
      </c>
      <c r="S8" s="11">
        <v>195</v>
      </c>
      <c r="T8" s="11">
        <v>305</v>
      </c>
      <c r="U8" s="11">
        <v>213</v>
      </c>
      <c r="V8" s="11">
        <v>216</v>
      </c>
      <c r="W8" s="11">
        <v>164</v>
      </c>
      <c r="X8" s="11">
        <v>141</v>
      </c>
      <c r="Y8" s="11">
        <v>99</v>
      </c>
      <c r="Z8" s="11">
        <v>138</v>
      </c>
      <c r="AA8" s="11">
        <v>69</v>
      </c>
      <c r="AB8" s="11">
        <v>45</v>
      </c>
      <c r="AC8" s="11">
        <v>22</v>
      </c>
      <c r="AD8" s="11">
        <v>15</v>
      </c>
      <c r="AE8" s="11">
        <v>27</v>
      </c>
      <c r="AF8" s="11"/>
      <c r="AG8" s="11">
        <v>192</v>
      </c>
      <c r="AH8" s="11">
        <v>330</v>
      </c>
      <c r="AI8" s="11">
        <v>179</v>
      </c>
      <c r="AJ8" s="11">
        <v>173</v>
      </c>
      <c r="AK8" s="11">
        <v>196</v>
      </c>
      <c r="AL8" s="11">
        <v>533</v>
      </c>
      <c r="AM8" s="11"/>
      <c r="AN8" s="11">
        <v>569</v>
      </c>
      <c r="AO8" s="11">
        <v>467</v>
      </c>
      <c r="AP8" s="11">
        <v>751</v>
      </c>
      <c r="AQ8" s="11"/>
      <c r="AR8" s="11">
        <v>162</v>
      </c>
      <c r="AS8" s="11">
        <v>689</v>
      </c>
      <c r="AT8" s="11">
        <v>1078</v>
      </c>
      <c r="AU8" s="11"/>
      <c r="AV8" s="11">
        <v>182</v>
      </c>
      <c r="AW8" s="11">
        <v>976</v>
      </c>
      <c r="AX8" s="11">
        <v>765</v>
      </c>
      <c r="AY8" s="11"/>
      <c r="AZ8" s="11">
        <v>1171</v>
      </c>
      <c r="BA8" s="11">
        <v>882</v>
      </c>
    </row>
    <row r="9" spans="2:53" x14ac:dyDescent="0.35">
      <c r="B9" s="18" t="s">
        <v>322</v>
      </c>
      <c r="C9" s="17">
        <v>0.13864669924825099</v>
      </c>
      <c r="D9" s="17">
        <v>0.12868127474801699</v>
      </c>
      <c r="E9" s="17">
        <v>0.14760838033240301</v>
      </c>
      <c r="F9" s="17"/>
      <c r="G9" s="17">
        <v>0.185221733702608</v>
      </c>
      <c r="H9" s="17">
        <v>0.19991212404137401</v>
      </c>
      <c r="I9" s="17">
        <v>0.14547534206242699</v>
      </c>
      <c r="J9" s="17">
        <v>0.106445595352354</v>
      </c>
      <c r="K9" s="17">
        <v>0.100991271805505</v>
      </c>
      <c r="L9" s="17">
        <v>0.12558649076767101</v>
      </c>
      <c r="M9" s="17"/>
      <c r="N9" s="17">
        <v>0.156169872189137</v>
      </c>
      <c r="O9" s="17">
        <v>0.127110846155675</v>
      </c>
      <c r="P9" s="17"/>
      <c r="Q9" s="17">
        <v>0.13326664319713799</v>
      </c>
      <c r="R9" s="17">
        <v>0.18359206230967501</v>
      </c>
      <c r="S9" s="17">
        <v>7.8277917086187698E-2</v>
      </c>
      <c r="T9" s="17">
        <v>0.17667900368397799</v>
      </c>
      <c r="U9" s="17">
        <v>0.16380185994254301</v>
      </c>
      <c r="V9" s="17">
        <v>0.135563333390986</v>
      </c>
      <c r="W9" s="17">
        <v>0.16965870161878799</v>
      </c>
      <c r="X9" s="17">
        <v>0.105523024627985</v>
      </c>
      <c r="Y9" s="17">
        <v>0.10642306475816</v>
      </c>
      <c r="Z9" s="17">
        <v>0.141847952642326</v>
      </c>
      <c r="AA9" s="17">
        <v>6.5586126183636795E-2</v>
      </c>
      <c r="AB9" s="17">
        <v>8.0478217111386904E-2</v>
      </c>
      <c r="AC9" s="17">
        <v>0.135629512065262</v>
      </c>
      <c r="AD9" s="17">
        <v>0.28506279587318201</v>
      </c>
      <c r="AE9" s="17">
        <v>0.16047677987387801</v>
      </c>
      <c r="AF9" s="17"/>
      <c r="AG9" s="17">
        <v>0.19046929938111601</v>
      </c>
      <c r="AH9" s="17">
        <v>6.8754868915072306E-2</v>
      </c>
      <c r="AI9" s="17">
        <v>0.306419022869095</v>
      </c>
      <c r="AJ9" s="17">
        <v>0.21518140778327899</v>
      </c>
      <c r="AK9" s="17">
        <v>9.9847220091079603E-2</v>
      </c>
      <c r="AL9" s="17">
        <v>9.55853429222151E-2</v>
      </c>
      <c r="AM9" s="17"/>
      <c r="AN9" s="17">
        <v>0.22364397313422901</v>
      </c>
      <c r="AO9" s="17">
        <v>0.131046927986749</v>
      </c>
      <c r="AP9" s="17">
        <v>0.105056498382012</v>
      </c>
      <c r="AQ9" s="17"/>
      <c r="AR9" s="17">
        <v>0.22121864231052699</v>
      </c>
      <c r="AS9" s="17">
        <v>0.14184561648001601</v>
      </c>
      <c r="AT9" s="17">
        <v>0.13119248057762201</v>
      </c>
      <c r="AU9" s="17"/>
      <c r="AV9" s="17">
        <v>0.24225362582315699</v>
      </c>
      <c r="AW9" s="17">
        <v>0.13434357183057</v>
      </c>
      <c r="AX9" s="17">
        <v>0.12672104803797901</v>
      </c>
      <c r="AY9" s="17"/>
      <c r="AZ9" s="17">
        <v>0.17317520142735601</v>
      </c>
      <c r="BA9" s="17">
        <v>9.2831813382238698E-2</v>
      </c>
    </row>
    <row r="10" spans="2:53" x14ac:dyDescent="0.35">
      <c r="B10" s="18" t="s">
        <v>323</v>
      </c>
      <c r="C10" s="17">
        <v>0.29623694868082101</v>
      </c>
      <c r="D10" s="17">
        <v>0.30040101977546602</v>
      </c>
      <c r="E10" s="17">
        <v>0.29193502363247897</v>
      </c>
      <c r="F10" s="17"/>
      <c r="G10" s="17">
        <v>0.29221001730405399</v>
      </c>
      <c r="H10" s="17">
        <v>0.26521246498378998</v>
      </c>
      <c r="I10" s="17">
        <v>0.30034803673340699</v>
      </c>
      <c r="J10" s="17">
        <v>0.27474068483045899</v>
      </c>
      <c r="K10" s="17">
        <v>0.278643946168598</v>
      </c>
      <c r="L10" s="17">
        <v>0.33767282007702598</v>
      </c>
      <c r="M10" s="17"/>
      <c r="N10" s="17">
        <v>0.29399326275080701</v>
      </c>
      <c r="O10" s="17">
        <v>0.29771401173109402</v>
      </c>
      <c r="P10" s="17"/>
      <c r="Q10" s="17">
        <v>0.27462542902349302</v>
      </c>
      <c r="R10" s="17">
        <v>0.26929817138121598</v>
      </c>
      <c r="S10" s="17">
        <v>0.28532171716719401</v>
      </c>
      <c r="T10" s="17">
        <v>0.25897875470411003</v>
      </c>
      <c r="U10" s="17">
        <v>0.36086102935831998</v>
      </c>
      <c r="V10" s="17">
        <v>0.27697684105922299</v>
      </c>
      <c r="W10" s="17">
        <v>0.29796684283292202</v>
      </c>
      <c r="X10" s="17">
        <v>0.35113763814066901</v>
      </c>
      <c r="Y10" s="17">
        <v>0.36793638581882998</v>
      </c>
      <c r="Z10" s="17">
        <v>0.32391903861508903</v>
      </c>
      <c r="AA10" s="17">
        <v>0.30525884248528601</v>
      </c>
      <c r="AB10" s="17">
        <v>0.24260353411305599</v>
      </c>
      <c r="AC10" s="17">
        <v>0.39826588671420499</v>
      </c>
      <c r="AD10" s="17">
        <v>0.40325152460950098</v>
      </c>
      <c r="AE10" s="17">
        <v>0.16860786008995299</v>
      </c>
      <c r="AF10" s="17"/>
      <c r="AG10" s="17">
        <v>0.37710030288498497</v>
      </c>
      <c r="AH10" s="17">
        <v>0.22436548103606899</v>
      </c>
      <c r="AI10" s="17">
        <v>0.32556202568271603</v>
      </c>
      <c r="AJ10" s="17">
        <v>0.34870203385105297</v>
      </c>
      <c r="AK10" s="17">
        <v>0.31996458063785199</v>
      </c>
      <c r="AL10" s="17">
        <v>0.26548908003876298</v>
      </c>
      <c r="AM10" s="17"/>
      <c r="AN10" s="17">
        <v>0.36557681516785401</v>
      </c>
      <c r="AO10" s="17">
        <v>0.31182614284459698</v>
      </c>
      <c r="AP10" s="17">
        <v>0.28100828810413198</v>
      </c>
      <c r="AQ10" s="17"/>
      <c r="AR10" s="17">
        <v>0.41017559469218601</v>
      </c>
      <c r="AS10" s="17">
        <v>0.34798150405225398</v>
      </c>
      <c r="AT10" s="17">
        <v>0.26480681134170198</v>
      </c>
      <c r="AU10" s="17"/>
      <c r="AV10" s="17">
        <v>0.38355146895585701</v>
      </c>
      <c r="AW10" s="17">
        <v>0.34542198270013003</v>
      </c>
      <c r="AX10" s="17">
        <v>0.24582980803969401</v>
      </c>
      <c r="AY10" s="17"/>
      <c r="AZ10" s="17">
        <v>0.32163934910070302</v>
      </c>
      <c r="BA10" s="17">
        <v>0.26253122724747302</v>
      </c>
    </row>
    <row r="11" spans="2:53" x14ac:dyDescent="0.35">
      <c r="B11" s="18" t="s">
        <v>324</v>
      </c>
      <c r="C11" s="17">
        <v>0.23759570648560899</v>
      </c>
      <c r="D11" s="17">
        <v>0.24386006302004701</v>
      </c>
      <c r="E11" s="17">
        <v>0.23277005883090501</v>
      </c>
      <c r="F11" s="17"/>
      <c r="G11" s="17">
        <v>0.25584259091884998</v>
      </c>
      <c r="H11" s="17">
        <v>0.25328303824656101</v>
      </c>
      <c r="I11" s="17">
        <v>0.23220210982728101</v>
      </c>
      <c r="J11" s="17">
        <v>0.236774272114223</v>
      </c>
      <c r="K11" s="17">
        <v>0.23160858077270699</v>
      </c>
      <c r="L11" s="17">
        <v>0.229008385222983</v>
      </c>
      <c r="M11" s="17"/>
      <c r="N11" s="17">
        <v>0.25544098104113</v>
      </c>
      <c r="O11" s="17">
        <v>0.225847807497015</v>
      </c>
      <c r="P11" s="17"/>
      <c r="Q11" s="17">
        <v>0.273620499871852</v>
      </c>
      <c r="R11" s="17">
        <v>0.219190655998035</v>
      </c>
      <c r="S11" s="17">
        <v>0.26464023589277003</v>
      </c>
      <c r="T11" s="17">
        <v>0.22997032545132101</v>
      </c>
      <c r="U11" s="17">
        <v>0.19144565494448601</v>
      </c>
      <c r="V11" s="17">
        <v>0.230124213960677</v>
      </c>
      <c r="W11" s="17">
        <v>0.25046823785313099</v>
      </c>
      <c r="X11" s="17">
        <v>0.224676496980418</v>
      </c>
      <c r="Y11" s="17">
        <v>0.27757663419616102</v>
      </c>
      <c r="Z11" s="17">
        <v>0.222046992218488</v>
      </c>
      <c r="AA11" s="17">
        <v>0.29177776288942198</v>
      </c>
      <c r="AB11" s="17">
        <v>0.178660372583231</v>
      </c>
      <c r="AC11" s="17">
        <v>0.25461882346943099</v>
      </c>
      <c r="AD11" s="17">
        <v>0.17344485472978299</v>
      </c>
      <c r="AE11" s="17">
        <v>0.28305098858997202</v>
      </c>
      <c r="AF11" s="17"/>
      <c r="AG11" s="17">
        <v>0.26147006053036098</v>
      </c>
      <c r="AH11" s="17">
        <v>0.202568545617901</v>
      </c>
      <c r="AI11" s="17">
        <v>0.22808257396477999</v>
      </c>
      <c r="AJ11" s="17">
        <v>0.22455131703228001</v>
      </c>
      <c r="AK11" s="17">
        <v>0.22766903164993399</v>
      </c>
      <c r="AL11" s="17">
        <v>0.27222285000015101</v>
      </c>
      <c r="AM11" s="17"/>
      <c r="AN11" s="17">
        <v>0.215435539420779</v>
      </c>
      <c r="AO11" s="17">
        <v>0.27029744606162498</v>
      </c>
      <c r="AP11" s="17">
        <v>0.21802129795588901</v>
      </c>
      <c r="AQ11" s="17"/>
      <c r="AR11" s="17">
        <v>0.18297329465256201</v>
      </c>
      <c r="AS11" s="17">
        <v>0.25083599949542001</v>
      </c>
      <c r="AT11" s="17">
        <v>0.23309872418744601</v>
      </c>
      <c r="AU11" s="17"/>
      <c r="AV11" s="17">
        <v>0.15005022573670501</v>
      </c>
      <c r="AW11" s="17">
        <v>0.252457948647487</v>
      </c>
      <c r="AX11" s="17">
        <v>0.23923266813469801</v>
      </c>
      <c r="AY11" s="17"/>
      <c r="AZ11" s="17">
        <v>0.223451848780374</v>
      </c>
      <c r="BA11" s="17">
        <v>0.25636278833321302</v>
      </c>
    </row>
    <row r="12" spans="2:53" x14ac:dyDescent="0.35">
      <c r="B12" s="18" t="s">
        <v>325</v>
      </c>
      <c r="C12" s="17">
        <v>0.108990025899458</v>
      </c>
      <c r="D12" s="17">
        <v>0.124765251126834</v>
      </c>
      <c r="E12" s="17">
        <v>9.5088000595689295E-2</v>
      </c>
      <c r="F12" s="17"/>
      <c r="G12" s="17">
        <v>6.8484084834165002E-2</v>
      </c>
      <c r="H12" s="17">
        <v>8.4769671634726595E-2</v>
      </c>
      <c r="I12" s="17">
        <v>0.11814305412793601</v>
      </c>
      <c r="J12" s="17">
        <v>0.117335327624941</v>
      </c>
      <c r="K12" s="17">
        <v>0.13381541222020699</v>
      </c>
      <c r="L12" s="17">
        <v>0.112434970006482</v>
      </c>
      <c r="M12" s="17"/>
      <c r="N12" s="17">
        <v>9.6922898797489804E-2</v>
      </c>
      <c r="O12" s="17">
        <v>0.11693405555477999</v>
      </c>
      <c r="P12" s="17"/>
      <c r="Q12" s="17">
        <v>5.8376866333946599E-2</v>
      </c>
      <c r="R12" s="17">
        <v>0.10701050162989401</v>
      </c>
      <c r="S12" s="17">
        <v>7.6962494705619305E-2</v>
      </c>
      <c r="T12" s="17">
        <v>0.13308070430975799</v>
      </c>
      <c r="U12" s="17">
        <v>6.2502303929853203E-2</v>
      </c>
      <c r="V12" s="17">
        <v>9.1654045333626893E-2</v>
      </c>
      <c r="W12" s="17">
        <v>0.128788357179274</v>
      </c>
      <c r="X12" s="17">
        <v>0.14690875527243599</v>
      </c>
      <c r="Y12" s="17">
        <v>0.11412474964186201</v>
      </c>
      <c r="Z12" s="17">
        <v>0.13911166216958301</v>
      </c>
      <c r="AA12" s="17">
        <v>0.15324483072513401</v>
      </c>
      <c r="AB12" s="17">
        <v>0.16863989466503099</v>
      </c>
      <c r="AC12" s="17">
        <v>0.11411961851178599</v>
      </c>
      <c r="AD12" s="17">
        <v>5.03317521864627E-2</v>
      </c>
      <c r="AE12" s="17">
        <v>0.16513743987896301</v>
      </c>
      <c r="AF12" s="17"/>
      <c r="AG12" s="17">
        <v>7.3378251707720998E-2</v>
      </c>
      <c r="AH12" s="17">
        <v>0.18091367591456001</v>
      </c>
      <c r="AI12" s="17">
        <v>3.7642352595725299E-2</v>
      </c>
      <c r="AJ12" s="17">
        <v>0.102689624062547</v>
      </c>
      <c r="AK12" s="17">
        <v>0.152901833665475</v>
      </c>
      <c r="AL12" s="17">
        <v>0.101549519878019</v>
      </c>
      <c r="AM12" s="17"/>
      <c r="AN12" s="17">
        <v>6.7207290062913497E-2</v>
      </c>
      <c r="AO12" s="17">
        <v>0.12839860900960201</v>
      </c>
      <c r="AP12" s="17">
        <v>0.13616380596886701</v>
      </c>
      <c r="AQ12" s="17"/>
      <c r="AR12" s="17">
        <v>8.5499987290125298E-2</v>
      </c>
      <c r="AS12" s="17">
        <v>0.110605602496623</v>
      </c>
      <c r="AT12" s="17">
        <v>0.121505552937688</v>
      </c>
      <c r="AU12" s="17"/>
      <c r="AV12" s="17">
        <v>0.10638247528585699</v>
      </c>
      <c r="AW12" s="17">
        <v>0.10585936936481501</v>
      </c>
      <c r="AX12" s="17">
        <v>0.121529990491329</v>
      </c>
      <c r="AY12" s="17"/>
      <c r="AZ12" s="17">
        <v>0.109314912676203</v>
      </c>
      <c r="BA12" s="17">
        <v>0.10855894289102699</v>
      </c>
    </row>
    <row r="13" spans="2:53" x14ac:dyDescent="0.35">
      <c r="B13" s="18" t="s">
        <v>326</v>
      </c>
      <c r="C13" s="17">
        <v>0.11960811883176101</v>
      </c>
      <c r="D13" s="17">
        <v>0.13122878093577001</v>
      </c>
      <c r="E13" s="17">
        <v>0.108083179193543</v>
      </c>
      <c r="F13" s="17"/>
      <c r="G13" s="17">
        <v>7.6381803698343603E-2</v>
      </c>
      <c r="H13" s="17">
        <v>9.4024360803731902E-2</v>
      </c>
      <c r="I13" s="17">
        <v>0.127342787280604</v>
      </c>
      <c r="J13" s="17">
        <v>0.14467119930986899</v>
      </c>
      <c r="K13" s="17">
        <v>0.143705021736627</v>
      </c>
      <c r="L13" s="17">
        <v>0.115329419584078</v>
      </c>
      <c r="M13" s="17"/>
      <c r="N13" s="17">
        <v>0.112145853851084</v>
      </c>
      <c r="O13" s="17">
        <v>0.124520676211944</v>
      </c>
      <c r="P13" s="17"/>
      <c r="Q13" s="17">
        <v>8.6293360829187205E-2</v>
      </c>
      <c r="R13" s="17">
        <v>8.2035515593362501E-2</v>
      </c>
      <c r="S13" s="17">
        <v>0.157443798121672</v>
      </c>
      <c r="T13" s="17">
        <v>0.11021256371491001</v>
      </c>
      <c r="U13" s="17">
        <v>0.13348898045952901</v>
      </c>
      <c r="V13" s="17">
        <v>0.154364595914008</v>
      </c>
      <c r="W13" s="17">
        <v>9.7933204798409404E-2</v>
      </c>
      <c r="X13" s="17">
        <v>0.10225209536450899</v>
      </c>
      <c r="Y13" s="17">
        <v>8.5939059824627101E-2</v>
      </c>
      <c r="Z13" s="17">
        <v>0.128089094924212</v>
      </c>
      <c r="AA13" s="17">
        <v>0.13852345809879901</v>
      </c>
      <c r="AB13" s="17">
        <v>0.24140512691739199</v>
      </c>
      <c r="AC13" s="17">
        <v>9.7366159239316005E-2</v>
      </c>
      <c r="AD13" s="17">
        <v>4.1325478009677397E-2</v>
      </c>
      <c r="AE13" s="17">
        <v>0.20194005844240701</v>
      </c>
      <c r="AF13" s="17"/>
      <c r="AG13" s="17">
        <v>6.4627826170973901E-2</v>
      </c>
      <c r="AH13" s="17">
        <v>0.27579138990442797</v>
      </c>
      <c r="AI13" s="17">
        <v>5.30370842447467E-2</v>
      </c>
      <c r="AJ13" s="17">
        <v>4.9252111284867998E-2</v>
      </c>
      <c r="AK13" s="17">
        <v>0.12758514491259201</v>
      </c>
      <c r="AL13" s="17">
        <v>0.107652958771569</v>
      </c>
      <c r="AM13" s="17"/>
      <c r="AN13" s="17">
        <v>6.6136963056724396E-2</v>
      </c>
      <c r="AO13" s="17">
        <v>6.2386911363539299E-2</v>
      </c>
      <c r="AP13" s="17">
        <v>0.190403355118691</v>
      </c>
      <c r="AQ13" s="17"/>
      <c r="AR13" s="17">
        <v>4.92956017698978E-2</v>
      </c>
      <c r="AS13" s="17">
        <v>8.35906066486755E-2</v>
      </c>
      <c r="AT13" s="17">
        <v>0.16129212204318299</v>
      </c>
      <c r="AU13" s="17"/>
      <c r="AV13" s="17">
        <v>7.9369648276692198E-2</v>
      </c>
      <c r="AW13" s="17">
        <v>9.9750480947655706E-2</v>
      </c>
      <c r="AX13" s="17">
        <v>0.16427598257582299</v>
      </c>
      <c r="AY13" s="17"/>
      <c r="AZ13" s="17">
        <v>0.109792008639842</v>
      </c>
      <c r="BA13" s="17">
        <v>0.13263283579626201</v>
      </c>
    </row>
    <row r="14" spans="2:53" x14ac:dyDescent="0.35">
      <c r="B14" s="18" t="s">
        <v>130</v>
      </c>
      <c r="C14" s="19">
        <v>9.8922500854100107E-2</v>
      </c>
      <c r="D14" s="19">
        <v>7.1063610393866106E-2</v>
      </c>
      <c r="E14" s="19">
        <v>0.12451535741498</v>
      </c>
      <c r="F14" s="19"/>
      <c r="G14" s="19">
        <v>0.121859769541978</v>
      </c>
      <c r="H14" s="19">
        <v>0.10279834028981601</v>
      </c>
      <c r="I14" s="19">
        <v>7.64886699683449E-2</v>
      </c>
      <c r="J14" s="19">
        <v>0.120032920768154</v>
      </c>
      <c r="K14" s="19">
        <v>0.111235767296355</v>
      </c>
      <c r="L14" s="19">
        <v>7.9967914341758997E-2</v>
      </c>
      <c r="M14" s="19"/>
      <c r="N14" s="19">
        <v>8.5327131370352E-2</v>
      </c>
      <c r="O14" s="19">
        <v>0.107872602849491</v>
      </c>
      <c r="P14" s="19"/>
      <c r="Q14" s="19">
        <v>0.173817200744383</v>
      </c>
      <c r="R14" s="19">
        <v>0.13887309308781701</v>
      </c>
      <c r="S14" s="19">
        <v>0.13735383702655701</v>
      </c>
      <c r="T14" s="19">
        <v>9.1078648135923604E-2</v>
      </c>
      <c r="U14" s="19">
        <v>8.7900171365268898E-2</v>
      </c>
      <c r="V14" s="19">
        <v>0.11131697034148</v>
      </c>
      <c r="W14" s="19">
        <v>5.5184655717476001E-2</v>
      </c>
      <c r="X14" s="19">
        <v>6.9501989613983198E-2</v>
      </c>
      <c r="Y14" s="19">
        <v>4.8000105760360297E-2</v>
      </c>
      <c r="Z14" s="19">
        <v>4.4985259430302599E-2</v>
      </c>
      <c r="AA14" s="19">
        <v>4.5608979617722797E-2</v>
      </c>
      <c r="AB14" s="19">
        <v>8.8212854609903399E-2</v>
      </c>
      <c r="AC14" s="19">
        <v>0</v>
      </c>
      <c r="AD14" s="19">
        <v>4.6583594591393197E-2</v>
      </c>
      <c r="AE14" s="19">
        <v>2.0786873124827899E-2</v>
      </c>
      <c r="AF14" s="19"/>
      <c r="AG14" s="19">
        <v>3.2954259324842403E-2</v>
      </c>
      <c r="AH14" s="19">
        <v>4.7606038611969902E-2</v>
      </c>
      <c r="AI14" s="19">
        <v>4.9256940642937397E-2</v>
      </c>
      <c r="AJ14" s="19">
        <v>5.9623505985972602E-2</v>
      </c>
      <c r="AK14" s="19">
        <v>7.2032189043068504E-2</v>
      </c>
      <c r="AL14" s="19">
        <v>0.157500248389283</v>
      </c>
      <c r="AM14" s="19"/>
      <c r="AN14" s="19">
        <v>6.1999419157499402E-2</v>
      </c>
      <c r="AO14" s="19">
        <v>9.6043962733888003E-2</v>
      </c>
      <c r="AP14" s="19">
        <v>6.9346754470408806E-2</v>
      </c>
      <c r="AQ14" s="19"/>
      <c r="AR14" s="19">
        <v>5.0836879284702298E-2</v>
      </c>
      <c r="AS14" s="19">
        <v>6.5140670827010805E-2</v>
      </c>
      <c r="AT14" s="19">
        <v>8.8104308912359403E-2</v>
      </c>
      <c r="AU14" s="19"/>
      <c r="AV14" s="19">
        <v>3.8392555921732498E-2</v>
      </c>
      <c r="AW14" s="19">
        <v>6.2166646509342602E-2</v>
      </c>
      <c r="AX14" s="19">
        <v>0.102410502720477</v>
      </c>
      <c r="AY14" s="19"/>
      <c r="AZ14" s="19">
        <v>6.2626679375521702E-2</v>
      </c>
      <c r="BA14" s="19">
        <v>0.14708239234978601</v>
      </c>
    </row>
    <row r="15" spans="2:53" x14ac:dyDescent="0.35">
      <c r="B15" s="16"/>
    </row>
    <row r="16" spans="2:53" x14ac:dyDescent="0.35">
      <c r="B16" t="s">
        <v>87</v>
      </c>
    </row>
    <row r="17" spans="2:2" x14ac:dyDescent="0.35">
      <c r="B17" t="s">
        <v>88</v>
      </c>
    </row>
    <row r="19" spans="2:2" x14ac:dyDescent="0.35">
      <c r="B19" s="8" t="str">
        <f>HYPERLINK("#'Contents'!A1", "Return to Contents")</f>
        <v>Return to Contents</v>
      </c>
    </row>
  </sheetData>
  <mergeCells count="10">
    <mergeCell ref="AN5:AP5"/>
    <mergeCell ref="AR5:AT5"/>
    <mergeCell ref="AV5:AX5"/>
    <mergeCell ref="AZ5:BA5"/>
    <mergeCell ref="D2:AT2"/>
    <mergeCell ref="D5:E5"/>
    <mergeCell ref="G5:L5"/>
    <mergeCell ref="N5:O5"/>
    <mergeCell ref="Q5:AE5"/>
    <mergeCell ref="AG5:AL5"/>
  </mergeCells>
  <pageMargins left="0.7" right="0.7" top="0.75" bottom="0.75" header="0.3" footer="0.3"/>
  <pageSetup paperSize="9" orientation="portrait" horizontalDpi="300" verticalDpi="300"/>
  <drawing r:id="rId1"/>
</worksheet>
</file>

<file path=xl/worksheets/sheet1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7000-000000000000}">
  <dimension ref="B2:BA19"/>
  <sheetViews>
    <sheetView showGridLines="0" workbookViewId="0">
      <pane xSplit="2" topLeftCell="S1" activePane="topRight" state="frozen"/>
      <selection activeCell="B19" sqref="B19"/>
      <selection pane="topRight" activeCell="Z9" sqref="Z9"/>
    </sheetView>
  </sheetViews>
  <sheetFormatPr defaultColWidth="11.54296875" defaultRowHeight="14.5" x14ac:dyDescent="0.35"/>
  <cols>
    <col min="2" max="2" width="25.6328125" customWidth="1"/>
    <col min="3" max="5" width="10.6328125" customWidth="1"/>
    <col min="6" max="6" width="2.1796875" customWidth="1"/>
    <col min="7" max="12" width="10.6328125" customWidth="1"/>
    <col min="13" max="13" width="2.1796875" customWidth="1"/>
    <col min="14" max="15" width="10.6328125" customWidth="1"/>
    <col min="16" max="16" width="2.1796875" customWidth="1"/>
    <col min="17" max="31" width="10.6328125" customWidth="1"/>
    <col min="32" max="32" width="2.1796875" customWidth="1"/>
    <col min="33" max="38" width="10.6328125" customWidth="1"/>
    <col min="39" max="39" width="2.1796875" customWidth="1"/>
    <col min="40" max="42" width="10.6328125" customWidth="1"/>
    <col min="43" max="43" width="2.1796875" customWidth="1"/>
    <col min="44" max="46" width="10.6328125" customWidth="1"/>
    <col min="47" max="47" width="2.1796875" customWidth="1"/>
    <col min="48" max="50" width="10.6328125" customWidth="1"/>
    <col min="51" max="51" width="2.1796875" customWidth="1"/>
    <col min="52" max="53" width="10.6328125" customWidth="1"/>
    <col min="54" max="54" width="2.1796875" customWidth="1"/>
  </cols>
  <sheetData>
    <row r="2" spans="2:53" ht="40" customHeight="1" x14ac:dyDescent="0.35">
      <c r="D2" s="28" t="s">
        <v>425</v>
      </c>
      <c r="E2" s="24"/>
      <c r="F2" s="24"/>
      <c r="G2" s="24"/>
      <c r="H2" s="24"/>
      <c r="I2" s="24"/>
      <c r="J2" s="24"/>
      <c r="K2" s="24"/>
      <c r="L2" s="24"/>
      <c r="M2" s="24"/>
      <c r="N2" s="24"/>
      <c r="O2" s="24"/>
      <c r="P2" s="24"/>
      <c r="Q2" s="24"/>
      <c r="R2" s="24"/>
      <c r="S2" s="24"/>
      <c r="T2" s="24"/>
      <c r="U2" s="24"/>
      <c r="V2" s="24"/>
      <c r="W2" s="24"/>
      <c r="X2" s="24"/>
      <c r="Y2" s="24"/>
      <c r="Z2" s="24"/>
      <c r="AA2" s="24"/>
      <c r="AB2" s="24"/>
      <c r="AC2" s="24"/>
      <c r="AD2" s="24"/>
      <c r="AE2" s="24"/>
      <c r="AF2" s="24"/>
      <c r="AG2" s="24"/>
      <c r="AH2" s="24"/>
      <c r="AI2" s="24"/>
      <c r="AJ2" s="24"/>
      <c r="AK2" s="24"/>
      <c r="AL2" s="24"/>
      <c r="AM2" s="24"/>
      <c r="AN2" s="24"/>
      <c r="AO2" s="24"/>
      <c r="AP2" s="24"/>
      <c r="AQ2" s="24"/>
      <c r="AR2" s="24"/>
      <c r="AS2" s="24"/>
      <c r="AT2" s="24"/>
    </row>
    <row r="5" spans="2:53" ht="30" customHeight="1" x14ac:dyDescent="0.35">
      <c r="B5" s="15"/>
      <c r="C5" s="15"/>
      <c r="D5" s="27" t="s">
        <v>56</v>
      </c>
      <c r="E5" s="27"/>
      <c r="F5" s="15"/>
      <c r="G5" s="27" t="s">
        <v>57</v>
      </c>
      <c r="H5" s="27"/>
      <c r="I5" s="27"/>
      <c r="J5" s="27"/>
      <c r="K5" s="27"/>
      <c r="L5" s="27"/>
      <c r="M5" s="15"/>
      <c r="N5" s="27" t="s">
        <v>58</v>
      </c>
      <c r="O5" s="27"/>
      <c r="P5" s="15"/>
      <c r="Q5" s="27" t="s">
        <v>59</v>
      </c>
      <c r="R5" s="27"/>
      <c r="S5" s="27"/>
      <c r="T5" s="27"/>
      <c r="U5" s="27"/>
      <c r="V5" s="27"/>
      <c r="W5" s="27"/>
      <c r="X5" s="27"/>
      <c r="Y5" s="27"/>
      <c r="Z5" s="27"/>
      <c r="AA5" s="27"/>
      <c r="AB5" s="27"/>
      <c r="AC5" s="27"/>
      <c r="AD5" s="27"/>
      <c r="AE5" s="27"/>
      <c r="AF5" s="15"/>
      <c r="AG5" s="27" t="s">
        <v>60</v>
      </c>
      <c r="AH5" s="27"/>
      <c r="AI5" s="27"/>
      <c r="AJ5" s="27"/>
      <c r="AK5" s="27"/>
      <c r="AL5" s="27"/>
      <c r="AM5" s="15"/>
      <c r="AN5" s="27" t="s">
        <v>61</v>
      </c>
      <c r="AO5" s="27"/>
      <c r="AP5" s="27"/>
      <c r="AQ5" s="15"/>
      <c r="AR5" s="27" t="s">
        <v>62</v>
      </c>
      <c r="AS5" s="27"/>
      <c r="AT5" s="27"/>
      <c r="AU5" s="15"/>
      <c r="AV5" s="27" t="s">
        <v>63</v>
      </c>
      <c r="AW5" s="27"/>
      <c r="AX5" s="27"/>
      <c r="AY5" s="15"/>
      <c r="AZ5" s="27" t="s">
        <v>64</v>
      </c>
      <c r="BA5" s="27"/>
    </row>
    <row r="6" spans="2:53" ht="33" customHeight="1" x14ac:dyDescent="0.35">
      <c r="B6" t="s">
        <v>13</v>
      </c>
      <c r="C6" s="9" t="s">
        <v>14</v>
      </c>
      <c r="D6" s="12" t="s">
        <v>15</v>
      </c>
      <c r="E6" s="12" t="s">
        <v>16</v>
      </c>
      <c r="G6" s="12" t="s">
        <v>19</v>
      </c>
      <c r="H6" s="12" t="s">
        <v>20</v>
      </c>
      <c r="I6" s="12" t="s">
        <v>21</v>
      </c>
      <c r="J6" s="12" t="s">
        <v>22</v>
      </c>
      <c r="K6" s="12" t="s">
        <v>23</v>
      </c>
      <c r="L6" s="12" t="s">
        <v>24</v>
      </c>
      <c r="N6" s="12" t="s">
        <v>25</v>
      </c>
      <c r="O6" s="12" t="s">
        <v>26</v>
      </c>
      <c r="Q6" s="12" t="s">
        <v>27</v>
      </c>
      <c r="R6" s="12" t="s">
        <v>28</v>
      </c>
      <c r="S6" s="12" t="s">
        <v>29</v>
      </c>
      <c r="T6" s="12" t="s">
        <v>30</v>
      </c>
      <c r="U6" s="12" t="s">
        <v>31</v>
      </c>
      <c r="V6" s="12" t="s">
        <v>32</v>
      </c>
      <c r="W6" s="12" t="s">
        <v>33</v>
      </c>
      <c r="X6" s="12" t="s">
        <v>34</v>
      </c>
      <c r="Y6" s="12" t="s">
        <v>35</v>
      </c>
      <c r="Z6" s="12" t="s">
        <v>36</v>
      </c>
      <c r="AA6" s="12" t="s">
        <v>37</v>
      </c>
      <c r="AB6" s="12" t="s">
        <v>38</v>
      </c>
      <c r="AC6" s="12" t="s">
        <v>39</v>
      </c>
      <c r="AD6" s="12" t="s">
        <v>40</v>
      </c>
      <c r="AE6" s="12" t="s">
        <v>41</v>
      </c>
      <c r="AG6" s="12" t="s">
        <v>42</v>
      </c>
      <c r="AH6" s="12" t="s">
        <v>43</v>
      </c>
      <c r="AI6" s="12" t="s">
        <v>44</v>
      </c>
      <c r="AJ6" s="12" t="s">
        <v>45</v>
      </c>
      <c r="AK6" s="12" t="s">
        <v>46</v>
      </c>
      <c r="AL6" s="12" t="s">
        <v>47</v>
      </c>
      <c r="AN6" s="12" t="s">
        <v>48</v>
      </c>
      <c r="AO6" s="12" t="s">
        <v>49</v>
      </c>
      <c r="AP6" s="12" t="s">
        <v>50</v>
      </c>
      <c r="AR6" s="12" t="s">
        <v>51</v>
      </c>
      <c r="AS6" s="12" t="s">
        <v>52</v>
      </c>
      <c r="AT6" s="12" t="s">
        <v>53</v>
      </c>
      <c r="AV6" s="12" t="s">
        <v>51</v>
      </c>
      <c r="AW6" s="12" t="s">
        <v>52</v>
      </c>
      <c r="AX6" s="12" t="s">
        <v>53</v>
      </c>
      <c r="AZ6" s="12" t="s">
        <v>54</v>
      </c>
      <c r="BA6" s="12" t="s">
        <v>55</v>
      </c>
    </row>
    <row r="7" spans="2:53" ht="30" customHeight="1" x14ac:dyDescent="0.35">
      <c r="B7" s="10" t="s">
        <v>17</v>
      </c>
      <c r="C7" s="10">
        <v>2053</v>
      </c>
      <c r="D7" s="10">
        <v>938</v>
      </c>
      <c r="E7" s="10">
        <v>1112</v>
      </c>
      <c r="F7" s="10"/>
      <c r="G7" s="10">
        <v>192</v>
      </c>
      <c r="H7" s="10">
        <v>236</v>
      </c>
      <c r="I7" s="10">
        <v>325</v>
      </c>
      <c r="J7" s="10">
        <v>380</v>
      </c>
      <c r="K7" s="10">
        <v>348</v>
      </c>
      <c r="L7" s="10">
        <v>572</v>
      </c>
      <c r="M7" s="10"/>
      <c r="N7" s="10">
        <v>1161</v>
      </c>
      <c r="O7" s="10">
        <v>892</v>
      </c>
      <c r="P7" s="10"/>
      <c r="Q7" s="10">
        <v>175</v>
      </c>
      <c r="R7" s="10">
        <v>152</v>
      </c>
      <c r="S7" s="10">
        <v>180</v>
      </c>
      <c r="T7" s="10">
        <v>273</v>
      </c>
      <c r="U7" s="10">
        <v>217</v>
      </c>
      <c r="V7" s="10">
        <v>227</v>
      </c>
      <c r="W7" s="10">
        <v>175</v>
      </c>
      <c r="X7" s="10">
        <v>143</v>
      </c>
      <c r="Y7" s="10">
        <v>108</v>
      </c>
      <c r="Z7" s="10">
        <v>153</v>
      </c>
      <c r="AA7" s="10">
        <v>79</v>
      </c>
      <c r="AB7" s="10">
        <v>54</v>
      </c>
      <c r="AC7" s="10">
        <v>25</v>
      </c>
      <c r="AD7" s="10">
        <v>17</v>
      </c>
      <c r="AE7" s="10">
        <v>34</v>
      </c>
      <c r="AF7" s="10"/>
      <c r="AG7" s="10">
        <v>204</v>
      </c>
      <c r="AH7" s="10">
        <v>344</v>
      </c>
      <c r="AI7" s="10">
        <v>158</v>
      </c>
      <c r="AJ7" s="10">
        <v>186</v>
      </c>
      <c r="AK7" s="10">
        <v>197</v>
      </c>
      <c r="AL7" s="10">
        <v>511</v>
      </c>
      <c r="AM7" s="10"/>
      <c r="AN7" s="10">
        <v>571</v>
      </c>
      <c r="AO7" s="10">
        <v>447</v>
      </c>
      <c r="AP7" s="10">
        <v>778</v>
      </c>
      <c r="AQ7" s="10"/>
      <c r="AR7" s="10">
        <v>150</v>
      </c>
      <c r="AS7" s="10">
        <v>698</v>
      </c>
      <c r="AT7" s="10">
        <v>1093</v>
      </c>
      <c r="AU7" s="10"/>
      <c r="AV7" s="10">
        <v>166</v>
      </c>
      <c r="AW7" s="10">
        <v>999</v>
      </c>
      <c r="AX7" s="10">
        <v>770</v>
      </c>
      <c r="AY7" s="10"/>
      <c r="AZ7" s="10">
        <v>1177</v>
      </c>
      <c r="BA7" s="10">
        <v>876</v>
      </c>
    </row>
    <row r="8" spans="2:53" ht="30" customHeight="1" x14ac:dyDescent="0.35">
      <c r="B8" s="11" t="s">
        <v>18</v>
      </c>
      <c r="C8" s="11">
        <v>2053</v>
      </c>
      <c r="D8" s="11">
        <v>974</v>
      </c>
      <c r="E8" s="11">
        <v>1075</v>
      </c>
      <c r="F8" s="11"/>
      <c r="G8" s="11">
        <v>212</v>
      </c>
      <c r="H8" s="11">
        <v>302</v>
      </c>
      <c r="I8" s="11">
        <v>326</v>
      </c>
      <c r="J8" s="11">
        <v>348</v>
      </c>
      <c r="K8" s="11">
        <v>329</v>
      </c>
      <c r="L8" s="11">
        <v>535</v>
      </c>
      <c r="M8" s="11"/>
      <c r="N8" s="11">
        <v>815</v>
      </c>
      <c r="O8" s="11">
        <v>1238</v>
      </c>
      <c r="P8" s="11"/>
      <c r="Q8" s="11">
        <v>198</v>
      </c>
      <c r="R8" s="11">
        <v>168</v>
      </c>
      <c r="S8" s="11">
        <v>195</v>
      </c>
      <c r="T8" s="11">
        <v>305</v>
      </c>
      <c r="U8" s="11">
        <v>213</v>
      </c>
      <c r="V8" s="11">
        <v>216</v>
      </c>
      <c r="W8" s="11">
        <v>164</v>
      </c>
      <c r="X8" s="11">
        <v>141</v>
      </c>
      <c r="Y8" s="11">
        <v>99</v>
      </c>
      <c r="Z8" s="11">
        <v>138</v>
      </c>
      <c r="AA8" s="11">
        <v>69</v>
      </c>
      <c r="AB8" s="11">
        <v>45</v>
      </c>
      <c r="AC8" s="11">
        <v>22</v>
      </c>
      <c r="AD8" s="11">
        <v>15</v>
      </c>
      <c r="AE8" s="11">
        <v>27</v>
      </c>
      <c r="AF8" s="11"/>
      <c r="AG8" s="11">
        <v>192</v>
      </c>
      <c r="AH8" s="11">
        <v>330</v>
      </c>
      <c r="AI8" s="11">
        <v>179</v>
      </c>
      <c r="AJ8" s="11">
        <v>173</v>
      </c>
      <c r="AK8" s="11">
        <v>196</v>
      </c>
      <c r="AL8" s="11">
        <v>533</v>
      </c>
      <c r="AM8" s="11"/>
      <c r="AN8" s="11">
        <v>569</v>
      </c>
      <c r="AO8" s="11">
        <v>467</v>
      </c>
      <c r="AP8" s="11">
        <v>751</v>
      </c>
      <c r="AQ8" s="11"/>
      <c r="AR8" s="11">
        <v>162</v>
      </c>
      <c r="AS8" s="11">
        <v>689</v>
      </c>
      <c r="AT8" s="11">
        <v>1078</v>
      </c>
      <c r="AU8" s="11"/>
      <c r="AV8" s="11">
        <v>182</v>
      </c>
      <c r="AW8" s="11">
        <v>976</v>
      </c>
      <c r="AX8" s="11">
        <v>765</v>
      </c>
      <c r="AY8" s="11"/>
      <c r="AZ8" s="11">
        <v>1171</v>
      </c>
      <c r="BA8" s="11">
        <v>882</v>
      </c>
    </row>
    <row r="9" spans="2:53" x14ac:dyDescent="0.35">
      <c r="B9" s="18" t="s">
        <v>322</v>
      </c>
      <c r="C9" s="17">
        <v>0.111336533557061</v>
      </c>
      <c r="D9" s="17">
        <v>0.10481083227356799</v>
      </c>
      <c r="E9" s="17">
        <v>0.117084294325661</v>
      </c>
      <c r="F9" s="17"/>
      <c r="G9" s="17">
        <v>0.16866790663217801</v>
      </c>
      <c r="H9" s="17">
        <v>0.215285771105792</v>
      </c>
      <c r="I9" s="17">
        <v>0.13203886956369901</v>
      </c>
      <c r="J9" s="17">
        <v>7.9654420576289797E-2</v>
      </c>
      <c r="K9" s="17">
        <v>7.4631536575217206E-2</v>
      </c>
      <c r="L9" s="17">
        <v>6.0551778384239099E-2</v>
      </c>
      <c r="M9" s="17"/>
      <c r="N9" s="17">
        <v>0.108300952860617</v>
      </c>
      <c r="O9" s="17">
        <v>0.11333491667426</v>
      </c>
      <c r="P9" s="17"/>
      <c r="Q9" s="17">
        <v>0.17368936313521699</v>
      </c>
      <c r="R9" s="17">
        <v>0.14844598020573099</v>
      </c>
      <c r="S9" s="17">
        <v>9.3259071208894206E-2</v>
      </c>
      <c r="T9" s="17">
        <v>0.16300525994958601</v>
      </c>
      <c r="U9" s="17">
        <v>9.9070493092876993E-2</v>
      </c>
      <c r="V9" s="17">
        <v>9.2027420966121695E-2</v>
      </c>
      <c r="W9" s="17">
        <v>0.119226195739473</v>
      </c>
      <c r="X9" s="17">
        <v>7.3757853945206495E-2</v>
      </c>
      <c r="Y9" s="17">
        <v>6.7173560834931395E-2</v>
      </c>
      <c r="Z9" s="17">
        <v>5.6347118515571198E-2</v>
      </c>
      <c r="AA9" s="17">
        <v>6.7503464648577302E-2</v>
      </c>
      <c r="AB9" s="17">
        <v>5.4570827558483199E-2</v>
      </c>
      <c r="AC9" s="17">
        <v>3.1239001551531399E-2</v>
      </c>
      <c r="AD9" s="17">
        <v>0.25128846983245801</v>
      </c>
      <c r="AE9" s="17">
        <v>9.0905169733034405E-2</v>
      </c>
      <c r="AF9" s="17"/>
      <c r="AG9" s="17">
        <v>0.13135405314412199</v>
      </c>
      <c r="AH9" s="17">
        <v>5.4114290752718501E-2</v>
      </c>
      <c r="AI9" s="17">
        <v>0.29345387317057903</v>
      </c>
      <c r="AJ9" s="17">
        <v>0.16319305039378601</v>
      </c>
      <c r="AK9" s="17">
        <v>6.3455792736103897E-2</v>
      </c>
      <c r="AL9" s="17">
        <v>7.5959709797987607E-2</v>
      </c>
      <c r="AM9" s="17"/>
      <c r="AN9" s="17">
        <v>0.16614509468196401</v>
      </c>
      <c r="AO9" s="17">
        <v>0.129248663570071</v>
      </c>
      <c r="AP9" s="17">
        <v>7.8741227791465501E-2</v>
      </c>
      <c r="AQ9" s="17"/>
      <c r="AR9" s="17">
        <v>0.234758152994471</v>
      </c>
      <c r="AS9" s="17">
        <v>0.108174605000478</v>
      </c>
      <c r="AT9" s="17">
        <v>0.102679406210479</v>
      </c>
      <c r="AU9" s="17"/>
      <c r="AV9" s="17">
        <v>0.255034173403072</v>
      </c>
      <c r="AW9" s="17">
        <v>9.37632291049105E-2</v>
      </c>
      <c r="AX9" s="17">
        <v>0.111873914567655</v>
      </c>
      <c r="AY9" s="17"/>
      <c r="AZ9" s="17">
        <v>0.14464694560773</v>
      </c>
      <c r="BA9" s="17">
        <v>6.7137896780548503E-2</v>
      </c>
    </row>
    <row r="10" spans="2:53" x14ac:dyDescent="0.35">
      <c r="B10" s="18" t="s">
        <v>323</v>
      </c>
      <c r="C10" s="17">
        <v>0.22960468258438599</v>
      </c>
      <c r="D10" s="17">
        <v>0.24733636137214099</v>
      </c>
      <c r="E10" s="17">
        <v>0.21277273820812601</v>
      </c>
      <c r="F10" s="17"/>
      <c r="G10" s="17">
        <v>0.25658696807168402</v>
      </c>
      <c r="H10" s="17">
        <v>0.27245578075029198</v>
      </c>
      <c r="I10" s="17">
        <v>0.23350058100525101</v>
      </c>
      <c r="J10" s="17">
        <v>0.22696675670928601</v>
      </c>
      <c r="K10" s="17">
        <v>0.16832369034903499</v>
      </c>
      <c r="L10" s="17">
        <v>0.231788898654434</v>
      </c>
      <c r="M10" s="17"/>
      <c r="N10" s="17">
        <v>0.24582564100023899</v>
      </c>
      <c r="O10" s="17">
        <v>0.21892610320054201</v>
      </c>
      <c r="P10" s="17"/>
      <c r="Q10" s="17">
        <v>0.23639014019513199</v>
      </c>
      <c r="R10" s="17">
        <v>0.24379527732836301</v>
      </c>
      <c r="S10" s="17">
        <v>0.20830778433478001</v>
      </c>
      <c r="T10" s="17">
        <v>0.18977996966584901</v>
      </c>
      <c r="U10" s="17">
        <v>0.24513046053175599</v>
      </c>
      <c r="V10" s="17">
        <v>0.21712197611266201</v>
      </c>
      <c r="W10" s="17">
        <v>0.23094263965900799</v>
      </c>
      <c r="X10" s="17">
        <v>0.29208420726044698</v>
      </c>
      <c r="Y10" s="17">
        <v>0.239149088416092</v>
      </c>
      <c r="Z10" s="17">
        <v>0.293175496994803</v>
      </c>
      <c r="AA10" s="17">
        <v>0.19299997096911101</v>
      </c>
      <c r="AB10" s="17">
        <v>0.22798316472465099</v>
      </c>
      <c r="AC10" s="17">
        <v>0.33606232458737401</v>
      </c>
      <c r="AD10" s="17">
        <v>0.20705777073662801</v>
      </c>
      <c r="AE10" s="17">
        <v>0.15826316797766601</v>
      </c>
      <c r="AF10" s="17"/>
      <c r="AG10" s="17">
        <v>0.30736096975272997</v>
      </c>
      <c r="AH10" s="17">
        <v>0.15706311006255799</v>
      </c>
      <c r="AI10" s="17">
        <v>0.319124905316574</v>
      </c>
      <c r="AJ10" s="17">
        <v>0.26570024279196602</v>
      </c>
      <c r="AK10" s="17">
        <v>0.25729829124518599</v>
      </c>
      <c r="AL10" s="17">
        <v>0.20204414025926501</v>
      </c>
      <c r="AM10" s="17"/>
      <c r="AN10" s="17">
        <v>0.331612597324493</v>
      </c>
      <c r="AO10" s="17">
        <v>0.24229307032254199</v>
      </c>
      <c r="AP10" s="17">
        <v>0.19243639871291601</v>
      </c>
      <c r="AQ10" s="17"/>
      <c r="AR10" s="17">
        <v>0.37688494425720998</v>
      </c>
      <c r="AS10" s="17">
        <v>0.27777839632080897</v>
      </c>
      <c r="AT10" s="17">
        <v>0.184785975725583</v>
      </c>
      <c r="AU10" s="17"/>
      <c r="AV10" s="17">
        <v>0.31530680094972102</v>
      </c>
      <c r="AW10" s="17">
        <v>0.27049572859657101</v>
      </c>
      <c r="AX10" s="17">
        <v>0.17641240053249299</v>
      </c>
      <c r="AY10" s="17"/>
      <c r="AZ10" s="17">
        <v>0.25472221181945698</v>
      </c>
      <c r="BA10" s="17">
        <v>0.196276948610526</v>
      </c>
    </row>
    <row r="11" spans="2:53" x14ac:dyDescent="0.35">
      <c r="B11" s="18" t="s">
        <v>324</v>
      </c>
      <c r="C11" s="17">
        <v>0.244681984628625</v>
      </c>
      <c r="D11" s="17">
        <v>0.25230964818195301</v>
      </c>
      <c r="E11" s="17">
        <v>0.23864657166621001</v>
      </c>
      <c r="F11" s="17"/>
      <c r="G11" s="17">
        <v>0.29854938341048198</v>
      </c>
      <c r="H11" s="17">
        <v>0.22510326101007</v>
      </c>
      <c r="I11" s="17">
        <v>0.23901327393097899</v>
      </c>
      <c r="J11" s="17">
        <v>0.24085166033757699</v>
      </c>
      <c r="K11" s="17">
        <v>0.243191752937407</v>
      </c>
      <c r="L11" s="17">
        <v>0.24124903842128001</v>
      </c>
      <c r="M11" s="17"/>
      <c r="N11" s="17">
        <v>0.23563756652607901</v>
      </c>
      <c r="O11" s="17">
        <v>0.25063610486077598</v>
      </c>
      <c r="P11" s="17"/>
      <c r="Q11" s="17">
        <v>0.266237319205889</v>
      </c>
      <c r="R11" s="17">
        <v>0.20811169874126001</v>
      </c>
      <c r="S11" s="17">
        <v>0.27417696375332401</v>
      </c>
      <c r="T11" s="17">
        <v>0.24930074982526801</v>
      </c>
      <c r="U11" s="17">
        <v>0.234506622370204</v>
      </c>
      <c r="V11" s="17">
        <v>0.222623444802802</v>
      </c>
      <c r="W11" s="17">
        <v>0.280555019380274</v>
      </c>
      <c r="X11" s="17">
        <v>0.217906218646819</v>
      </c>
      <c r="Y11" s="17">
        <v>0.27623452782632402</v>
      </c>
      <c r="Z11" s="17">
        <v>0.25011360168215802</v>
      </c>
      <c r="AA11" s="17">
        <v>0.286183632877056</v>
      </c>
      <c r="AB11" s="17">
        <v>0.225586761749792</v>
      </c>
      <c r="AC11" s="17">
        <v>0.23280970181069599</v>
      </c>
      <c r="AD11" s="17">
        <v>3.6816506343868301E-2</v>
      </c>
      <c r="AE11" s="17">
        <v>0.16495056872824301</v>
      </c>
      <c r="AF11" s="17"/>
      <c r="AG11" s="17">
        <v>0.291469472016197</v>
      </c>
      <c r="AH11" s="17">
        <v>0.196900683184353</v>
      </c>
      <c r="AI11" s="17">
        <v>0.211701758314884</v>
      </c>
      <c r="AJ11" s="17">
        <v>0.28690241672127198</v>
      </c>
      <c r="AK11" s="17">
        <v>0.20029932202186801</v>
      </c>
      <c r="AL11" s="17">
        <v>0.28227047528121901</v>
      </c>
      <c r="AM11" s="17"/>
      <c r="AN11" s="17">
        <v>0.23907029203059699</v>
      </c>
      <c r="AO11" s="17">
        <v>0.29953692965974399</v>
      </c>
      <c r="AP11" s="17">
        <v>0.209685118156963</v>
      </c>
      <c r="AQ11" s="17"/>
      <c r="AR11" s="17">
        <v>0.23167113758159499</v>
      </c>
      <c r="AS11" s="17">
        <v>0.26615991890146701</v>
      </c>
      <c r="AT11" s="17">
        <v>0.233529795993698</v>
      </c>
      <c r="AU11" s="17"/>
      <c r="AV11" s="17">
        <v>0.21237059233741201</v>
      </c>
      <c r="AW11" s="17">
        <v>0.26498801710013797</v>
      </c>
      <c r="AX11" s="17">
        <v>0.22691628369014699</v>
      </c>
      <c r="AY11" s="17"/>
      <c r="AZ11" s="17">
        <v>0.24744069475681901</v>
      </c>
      <c r="BA11" s="17">
        <v>0.24102153075185301</v>
      </c>
    </row>
    <row r="12" spans="2:53" x14ac:dyDescent="0.35">
      <c r="B12" s="18" t="s">
        <v>325</v>
      </c>
      <c r="C12" s="17">
        <v>0.13800818729730299</v>
      </c>
      <c r="D12" s="17">
        <v>0.130995931967966</v>
      </c>
      <c r="E12" s="17">
        <v>0.14485453707537299</v>
      </c>
      <c r="F12" s="17"/>
      <c r="G12" s="17">
        <v>0.12903337271385601</v>
      </c>
      <c r="H12" s="17">
        <v>8.7942390871907597E-2</v>
      </c>
      <c r="I12" s="17">
        <v>0.125310002333541</v>
      </c>
      <c r="J12" s="17">
        <v>0.12683484731139899</v>
      </c>
      <c r="K12" s="17">
        <v>0.16643429532495499</v>
      </c>
      <c r="L12" s="17">
        <v>0.167331449931681</v>
      </c>
      <c r="M12" s="17"/>
      <c r="N12" s="17">
        <v>0.13511577558886501</v>
      </c>
      <c r="O12" s="17">
        <v>0.13991231942362201</v>
      </c>
      <c r="P12" s="17"/>
      <c r="Q12" s="17">
        <v>6.5305926758961505E-2</v>
      </c>
      <c r="R12" s="17">
        <v>0.154000504222085</v>
      </c>
      <c r="S12" s="17">
        <v>0.14931873057429099</v>
      </c>
      <c r="T12" s="17">
        <v>0.14228410864160901</v>
      </c>
      <c r="U12" s="17">
        <v>0.122317545868429</v>
      </c>
      <c r="V12" s="17">
        <v>0.15146768587057899</v>
      </c>
      <c r="W12" s="17">
        <v>0.14906920720870601</v>
      </c>
      <c r="X12" s="17">
        <v>9.5247355521359101E-2</v>
      </c>
      <c r="Y12" s="17">
        <v>0.195004561620262</v>
      </c>
      <c r="Z12" s="17">
        <v>0.13371983639061999</v>
      </c>
      <c r="AA12" s="17">
        <v>0.16410551691028599</v>
      </c>
      <c r="AB12" s="17">
        <v>0.149253194545485</v>
      </c>
      <c r="AC12" s="17">
        <v>0.116597650369335</v>
      </c>
      <c r="AD12" s="17">
        <v>0.22695516873330199</v>
      </c>
      <c r="AE12" s="17">
        <v>0.22671516468003799</v>
      </c>
      <c r="AF12" s="17"/>
      <c r="AG12" s="17">
        <v>9.7888319662830806E-2</v>
      </c>
      <c r="AH12" s="17">
        <v>0.153863472985416</v>
      </c>
      <c r="AI12" s="17">
        <v>8.9593046770575904E-2</v>
      </c>
      <c r="AJ12" s="17">
        <v>9.3056688597377105E-2</v>
      </c>
      <c r="AK12" s="17">
        <v>0.178927035748768</v>
      </c>
      <c r="AL12" s="17">
        <v>0.13253527986541699</v>
      </c>
      <c r="AM12" s="17"/>
      <c r="AN12" s="17">
        <v>0.110951014481301</v>
      </c>
      <c r="AO12" s="17">
        <v>0.12591869858642199</v>
      </c>
      <c r="AP12" s="17">
        <v>0.172820395410823</v>
      </c>
      <c r="AQ12" s="17"/>
      <c r="AR12" s="17">
        <v>6.4040508228877593E-2</v>
      </c>
      <c r="AS12" s="17">
        <v>0.15008707622197201</v>
      </c>
      <c r="AT12" s="17">
        <v>0.14820639130504501</v>
      </c>
      <c r="AU12" s="17"/>
      <c r="AV12" s="17">
        <v>9.9775314577814106E-2</v>
      </c>
      <c r="AW12" s="17">
        <v>0.135658770365541</v>
      </c>
      <c r="AX12" s="17">
        <v>0.161756687541141</v>
      </c>
      <c r="AY12" s="17"/>
      <c r="AZ12" s="17">
        <v>0.13665275963058701</v>
      </c>
      <c r="BA12" s="17">
        <v>0.13980666565376701</v>
      </c>
    </row>
    <row r="13" spans="2:53" x14ac:dyDescent="0.35">
      <c r="B13" s="18" t="s">
        <v>326</v>
      </c>
      <c r="C13" s="17">
        <v>0.173420958109332</v>
      </c>
      <c r="D13" s="17">
        <v>0.189871643592425</v>
      </c>
      <c r="E13" s="17">
        <v>0.15771262830836399</v>
      </c>
      <c r="F13" s="17"/>
      <c r="G13" s="17">
        <v>6.6779116717364806E-2</v>
      </c>
      <c r="H13" s="17">
        <v>0.116943540404987</v>
      </c>
      <c r="I13" s="17">
        <v>0.182406599992777</v>
      </c>
      <c r="J13" s="17">
        <v>0.21030985397221599</v>
      </c>
      <c r="K13" s="17">
        <v>0.21671709922260199</v>
      </c>
      <c r="L13" s="17">
        <v>0.191437823473109</v>
      </c>
      <c r="M13" s="17"/>
      <c r="N13" s="17">
        <v>0.18607072881707901</v>
      </c>
      <c r="O13" s="17">
        <v>0.16509336258587201</v>
      </c>
      <c r="P13" s="17"/>
      <c r="Q13" s="17">
        <v>8.7561283213782204E-2</v>
      </c>
      <c r="R13" s="17">
        <v>0.10543876985400399</v>
      </c>
      <c r="S13" s="17">
        <v>0.165311335144018</v>
      </c>
      <c r="T13" s="17">
        <v>0.161720100447036</v>
      </c>
      <c r="U13" s="17">
        <v>0.18444207769266799</v>
      </c>
      <c r="V13" s="17">
        <v>0.20895235282858399</v>
      </c>
      <c r="W13" s="17">
        <v>0.16611917393553899</v>
      </c>
      <c r="X13" s="17">
        <v>0.23344929084973101</v>
      </c>
      <c r="Y13" s="17">
        <v>0.136074927522916</v>
      </c>
      <c r="Z13" s="17">
        <v>0.22242427408016299</v>
      </c>
      <c r="AA13" s="17">
        <v>0.22607093862996999</v>
      </c>
      <c r="AB13" s="17">
        <v>0.27477438445721603</v>
      </c>
      <c r="AC13" s="17">
        <v>0.28329132168106302</v>
      </c>
      <c r="AD13" s="17">
        <v>0.23129848976235001</v>
      </c>
      <c r="AE13" s="17">
        <v>0.29732251339333599</v>
      </c>
      <c r="AF13" s="17"/>
      <c r="AG13" s="17">
        <v>0.121482721459112</v>
      </c>
      <c r="AH13" s="17">
        <v>0.37986376984173797</v>
      </c>
      <c r="AI13" s="17">
        <v>4.1882939333848103E-2</v>
      </c>
      <c r="AJ13" s="17">
        <v>9.2624661889872895E-2</v>
      </c>
      <c r="AK13" s="17">
        <v>0.18671137812264399</v>
      </c>
      <c r="AL13" s="17">
        <v>0.16218975185718401</v>
      </c>
      <c r="AM13" s="17"/>
      <c r="AN13" s="17">
        <v>8.8368429102430202E-2</v>
      </c>
      <c r="AO13" s="17">
        <v>9.7573765664088596E-2</v>
      </c>
      <c r="AP13" s="17">
        <v>0.28027465221019399</v>
      </c>
      <c r="AQ13" s="17"/>
      <c r="AR13" s="17">
        <v>5.5757820468097699E-2</v>
      </c>
      <c r="AS13" s="17">
        <v>0.11098954862551801</v>
      </c>
      <c r="AT13" s="17">
        <v>0.24515302022417701</v>
      </c>
      <c r="AU13" s="17"/>
      <c r="AV13" s="17">
        <v>9.1751187791554306E-2</v>
      </c>
      <c r="AW13" s="17">
        <v>0.16380896524659799</v>
      </c>
      <c r="AX13" s="17">
        <v>0.22176133025207101</v>
      </c>
      <c r="AY13" s="17"/>
      <c r="AZ13" s="17">
        <v>0.15778507460260299</v>
      </c>
      <c r="BA13" s="17">
        <v>0.194167766486921</v>
      </c>
    </row>
    <row r="14" spans="2:53" x14ac:dyDescent="0.35">
      <c r="B14" s="18" t="s">
        <v>130</v>
      </c>
      <c r="C14" s="19">
        <v>0.102947653823294</v>
      </c>
      <c r="D14" s="19">
        <v>7.4675582611947094E-2</v>
      </c>
      <c r="E14" s="19">
        <v>0.128929230416266</v>
      </c>
      <c r="F14" s="19"/>
      <c r="G14" s="19">
        <v>8.0383252454435103E-2</v>
      </c>
      <c r="H14" s="19">
        <v>8.2269255856951995E-2</v>
      </c>
      <c r="I14" s="19">
        <v>8.77306731737518E-2</v>
      </c>
      <c r="J14" s="19">
        <v>0.115382461093232</v>
      </c>
      <c r="K14" s="19">
        <v>0.13070162559078399</v>
      </c>
      <c r="L14" s="19">
        <v>0.10764101113525699</v>
      </c>
      <c r="M14" s="19"/>
      <c r="N14" s="19">
        <v>8.9049335207121494E-2</v>
      </c>
      <c r="O14" s="19">
        <v>0.11209719325492799</v>
      </c>
      <c r="P14" s="19"/>
      <c r="Q14" s="19">
        <v>0.17081596749101699</v>
      </c>
      <c r="R14" s="19">
        <v>0.140207769648557</v>
      </c>
      <c r="S14" s="19">
        <v>0.109626114984693</v>
      </c>
      <c r="T14" s="19">
        <v>9.3909811470651999E-2</v>
      </c>
      <c r="U14" s="19">
        <v>0.114532800444066</v>
      </c>
      <c r="V14" s="19">
        <v>0.107807119419252</v>
      </c>
      <c r="W14" s="19">
        <v>5.4087764076999001E-2</v>
      </c>
      <c r="X14" s="19">
        <v>8.7555073776436995E-2</v>
      </c>
      <c r="Y14" s="19">
        <v>8.6363333779475193E-2</v>
      </c>
      <c r="Z14" s="19">
        <v>4.4219672336684203E-2</v>
      </c>
      <c r="AA14" s="19">
        <v>6.31364759649998E-2</v>
      </c>
      <c r="AB14" s="19">
        <v>6.7831666964372803E-2</v>
      </c>
      <c r="AC14" s="19">
        <v>0</v>
      </c>
      <c r="AD14" s="19">
        <v>4.6583594591393197E-2</v>
      </c>
      <c r="AE14" s="19">
        <v>6.1843415487682102E-2</v>
      </c>
      <c r="AF14" s="19"/>
      <c r="AG14" s="19">
        <v>5.0444463965007402E-2</v>
      </c>
      <c r="AH14" s="19">
        <v>5.8194673173216603E-2</v>
      </c>
      <c r="AI14" s="19">
        <v>4.4243477093538403E-2</v>
      </c>
      <c r="AJ14" s="19">
        <v>9.8522939605726306E-2</v>
      </c>
      <c r="AK14" s="19">
        <v>0.11330818012543099</v>
      </c>
      <c r="AL14" s="19">
        <v>0.145000642938927</v>
      </c>
      <c r="AM14" s="19"/>
      <c r="AN14" s="19">
        <v>6.3852572379214406E-2</v>
      </c>
      <c r="AO14" s="19">
        <v>0.105428872197133</v>
      </c>
      <c r="AP14" s="19">
        <v>6.6042207717638204E-2</v>
      </c>
      <c r="AQ14" s="19"/>
      <c r="AR14" s="19">
        <v>3.6887436469749103E-2</v>
      </c>
      <c r="AS14" s="19">
        <v>8.6810454929756906E-2</v>
      </c>
      <c r="AT14" s="19">
        <v>8.5645410541018194E-2</v>
      </c>
      <c r="AU14" s="19"/>
      <c r="AV14" s="19">
        <v>2.5761930940425899E-2</v>
      </c>
      <c r="AW14" s="19">
        <v>7.1285289586241501E-2</v>
      </c>
      <c r="AX14" s="19">
        <v>0.10127938341649299</v>
      </c>
      <c r="AY14" s="19"/>
      <c r="AZ14" s="19">
        <v>5.8752313582804201E-2</v>
      </c>
      <c r="BA14" s="19">
        <v>0.161589191716384</v>
      </c>
    </row>
    <row r="15" spans="2:53" x14ac:dyDescent="0.35">
      <c r="B15" s="16"/>
    </row>
    <row r="16" spans="2:53" x14ac:dyDescent="0.35">
      <c r="B16" t="s">
        <v>87</v>
      </c>
    </row>
    <row r="17" spans="2:2" x14ac:dyDescent="0.35">
      <c r="B17" t="s">
        <v>88</v>
      </c>
    </row>
    <row r="19" spans="2:2" x14ac:dyDescent="0.35">
      <c r="B19" s="8" t="str">
        <f>HYPERLINK("#'Contents'!A1", "Return to Contents")</f>
        <v>Return to Contents</v>
      </c>
    </row>
  </sheetData>
  <mergeCells count="10">
    <mergeCell ref="AN5:AP5"/>
    <mergeCell ref="AR5:AT5"/>
    <mergeCell ref="AV5:AX5"/>
    <mergeCell ref="AZ5:BA5"/>
    <mergeCell ref="D2:AT2"/>
    <mergeCell ref="D5:E5"/>
    <mergeCell ref="G5:L5"/>
    <mergeCell ref="N5:O5"/>
    <mergeCell ref="Q5:AE5"/>
    <mergeCell ref="AG5:AL5"/>
  </mergeCells>
  <pageMargins left="0.7" right="0.7" top="0.75" bottom="0.75" header="0.3" footer="0.3"/>
  <pageSetup paperSize="9" orientation="portrait" horizontalDpi="300" verticalDpi="300"/>
  <drawing r:id="rId1"/>
</worksheet>
</file>

<file path=xl/worksheets/sheet1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7100-000000000000}">
  <dimension ref="B2:BA19"/>
  <sheetViews>
    <sheetView showGridLines="0" workbookViewId="0">
      <pane xSplit="2" topLeftCell="U1" activePane="topRight" state="frozen"/>
      <selection activeCell="B19" sqref="B19"/>
      <selection pane="topRight" activeCell="Z6" sqref="Z6"/>
    </sheetView>
  </sheetViews>
  <sheetFormatPr defaultColWidth="11.54296875" defaultRowHeight="14.5" x14ac:dyDescent="0.35"/>
  <cols>
    <col min="2" max="2" width="25.6328125" customWidth="1"/>
    <col min="3" max="5" width="10.6328125" customWidth="1"/>
    <col min="6" max="6" width="2.1796875" customWidth="1"/>
    <col min="7" max="12" width="10.6328125" customWidth="1"/>
    <col min="13" max="13" width="2.1796875" customWidth="1"/>
    <col min="14" max="15" width="10.6328125" customWidth="1"/>
    <col min="16" max="16" width="2.1796875" customWidth="1"/>
    <col min="17" max="31" width="10.6328125" customWidth="1"/>
    <col min="32" max="32" width="2.1796875" customWidth="1"/>
    <col min="33" max="38" width="10.6328125" customWidth="1"/>
    <col min="39" max="39" width="2.1796875" customWidth="1"/>
    <col min="40" max="42" width="10.6328125" customWidth="1"/>
    <col min="43" max="43" width="2.1796875" customWidth="1"/>
    <col min="44" max="46" width="10.6328125" customWidth="1"/>
    <col min="47" max="47" width="2.1796875" customWidth="1"/>
    <col min="48" max="50" width="10.6328125" customWidth="1"/>
    <col min="51" max="51" width="2.1796875" customWidth="1"/>
    <col min="52" max="53" width="10.6328125" customWidth="1"/>
    <col min="54" max="54" width="2.1796875" customWidth="1"/>
  </cols>
  <sheetData>
    <row r="2" spans="2:53" ht="40" customHeight="1" x14ac:dyDescent="0.35">
      <c r="D2" s="28" t="s">
        <v>426</v>
      </c>
      <c r="E2" s="24"/>
      <c r="F2" s="24"/>
      <c r="G2" s="24"/>
      <c r="H2" s="24"/>
      <c r="I2" s="24"/>
      <c r="J2" s="24"/>
      <c r="K2" s="24"/>
      <c r="L2" s="24"/>
      <c r="M2" s="24"/>
      <c r="N2" s="24"/>
      <c r="O2" s="24"/>
      <c r="P2" s="24"/>
      <c r="Q2" s="24"/>
      <c r="R2" s="24"/>
      <c r="S2" s="24"/>
      <c r="T2" s="24"/>
      <c r="U2" s="24"/>
      <c r="V2" s="24"/>
      <c r="W2" s="24"/>
      <c r="X2" s="24"/>
      <c r="Y2" s="24"/>
      <c r="Z2" s="24"/>
      <c r="AA2" s="24"/>
      <c r="AB2" s="24"/>
      <c r="AC2" s="24"/>
      <c r="AD2" s="24"/>
      <c r="AE2" s="24"/>
      <c r="AF2" s="24"/>
      <c r="AG2" s="24"/>
      <c r="AH2" s="24"/>
      <c r="AI2" s="24"/>
      <c r="AJ2" s="24"/>
      <c r="AK2" s="24"/>
      <c r="AL2" s="24"/>
      <c r="AM2" s="24"/>
      <c r="AN2" s="24"/>
      <c r="AO2" s="24"/>
      <c r="AP2" s="24"/>
      <c r="AQ2" s="24"/>
      <c r="AR2" s="24"/>
      <c r="AS2" s="24"/>
      <c r="AT2" s="24"/>
    </row>
    <row r="5" spans="2:53" ht="30" customHeight="1" x14ac:dyDescent="0.35">
      <c r="B5" s="15"/>
      <c r="C5" s="15"/>
      <c r="D5" s="27" t="s">
        <v>56</v>
      </c>
      <c r="E5" s="27"/>
      <c r="F5" s="15"/>
      <c r="G5" s="27" t="s">
        <v>57</v>
      </c>
      <c r="H5" s="27"/>
      <c r="I5" s="27"/>
      <c r="J5" s="27"/>
      <c r="K5" s="27"/>
      <c r="L5" s="27"/>
      <c r="M5" s="15"/>
      <c r="N5" s="27" t="s">
        <v>58</v>
      </c>
      <c r="O5" s="27"/>
      <c r="P5" s="15"/>
      <c r="Q5" s="27" t="s">
        <v>59</v>
      </c>
      <c r="R5" s="27"/>
      <c r="S5" s="27"/>
      <c r="T5" s="27"/>
      <c r="U5" s="27"/>
      <c r="V5" s="27"/>
      <c r="W5" s="27"/>
      <c r="X5" s="27"/>
      <c r="Y5" s="27"/>
      <c r="Z5" s="27"/>
      <c r="AA5" s="27"/>
      <c r="AB5" s="27"/>
      <c r="AC5" s="27"/>
      <c r="AD5" s="27"/>
      <c r="AE5" s="27"/>
      <c r="AF5" s="15"/>
      <c r="AG5" s="27" t="s">
        <v>60</v>
      </c>
      <c r="AH5" s="27"/>
      <c r="AI5" s="27"/>
      <c r="AJ5" s="27"/>
      <c r="AK5" s="27"/>
      <c r="AL5" s="27"/>
      <c r="AM5" s="15"/>
      <c r="AN5" s="27" t="s">
        <v>61</v>
      </c>
      <c r="AO5" s="27"/>
      <c r="AP5" s="27"/>
      <c r="AQ5" s="15"/>
      <c r="AR5" s="27" t="s">
        <v>62</v>
      </c>
      <c r="AS5" s="27"/>
      <c r="AT5" s="27"/>
      <c r="AU5" s="15"/>
      <c r="AV5" s="27" t="s">
        <v>63</v>
      </c>
      <c r="AW5" s="27"/>
      <c r="AX5" s="27"/>
      <c r="AY5" s="15"/>
      <c r="AZ5" s="27" t="s">
        <v>64</v>
      </c>
      <c r="BA5" s="27"/>
    </row>
    <row r="6" spans="2:53" ht="33" customHeight="1" x14ac:dyDescent="0.35">
      <c r="B6" t="s">
        <v>13</v>
      </c>
      <c r="C6" s="9" t="s">
        <v>14</v>
      </c>
      <c r="D6" s="12" t="s">
        <v>15</v>
      </c>
      <c r="E6" s="12" t="s">
        <v>16</v>
      </c>
      <c r="G6" s="12" t="s">
        <v>19</v>
      </c>
      <c r="H6" s="12" t="s">
        <v>20</v>
      </c>
      <c r="I6" s="12" t="s">
        <v>21</v>
      </c>
      <c r="J6" s="12" t="s">
        <v>22</v>
      </c>
      <c r="K6" s="12" t="s">
        <v>23</v>
      </c>
      <c r="L6" s="12" t="s">
        <v>24</v>
      </c>
      <c r="N6" s="12" t="s">
        <v>25</v>
      </c>
      <c r="O6" s="12" t="s">
        <v>26</v>
      </c>
      <c r="Q6" s="12" t="s">
        <v>27</v>
      </c>
      <c r="R6" s="12" t="s">
        <v>28</v>
      </c>
      <c r="S6" s="12" t="s">
        <v>29</v>
      </c>
      <c r="T6" s="12" t="s">
        <v>30</v>
      </c>
      <c r="U6" s="12" t="s">
        <v>31</v>
      </c>
      <c r="V6" s="12" t="s">
        <v>32</v>
      </c>
      <c r="W6" s="12" t="s">
        <v>33</v>
      </c>
      <c r="X6" s="12" t="s">
        <v>34</v>
      </c>
      <c r="Y6" s="12" t="s">
        <v>35</v>
      </c>
      <c r="Z6" s="12" t="s">
        <v>36</v>
      </c>
      <c r="AA6" s="12" t="s">
        <v>37</v>
      </c>
      <c r="AB6" s="12" t="s">
        <v>38</v>
      </c>
      <c r="AC6" s="12" t="s">
        <v>39</v>
      </c>
      <c r="AD6" s="12" t="s">
        <v>40</v>
      </c>
      <c r="AE6" s="12" t="s">
        <v>41</v>
      </c>
      <c r="AG6" s="12" t="s">
        <v>42</v>
      </c>
      <c r="AH6" s="12" t="s">
        <v>43</v>
      </c>
      <c r="AI6" s="12" t="s">
        <v>44</v>
      </c>
      <c r="AJ6" s="12" t="s">
        <v>45</v>
      </c>
      <c r="AK6" s="12" t="s">
        <v>46</v>
      </c>
      <c r="AL6" s="12" t="s">
        <v>47</v>
      </c>
      <c r="AN6" s="12" t="s">
        <v>48</v>
      </c>
      <c r="AO6" s="12" t="s">
        <v>49</v>
      </c>
      <c r="AP6" s="12" t="s">
        <v>50</v>
      </c>
      <c r="AR6" s="12" t="s">
        <v>51</v>
      </c>
      <c r="AS6" s="12" t="s">
        <v>52</v>
      </c>
      <c r="AT6" s="12" t="s">
        <v>53</v>
      </c>
      <c r="AV6" s="12" t="s">
        <v>51</v>
      </c>
      <c r="AW6" s="12" t="s">
        <v>52</v>
      </c>
      <c r="AX6" s="12" t="s">
        <v>53</v>
      </c>
      <c r="AZ6" s="12" t="s">
        <v>54</v>
      </c>
      <c r="BA6" s="12" t="s">
        <v>55</v>
      </c>
    </row>
    <row r="7" spans="2:53" ht="30" customHeight="1" x14ac:dyDescent="0.35">
      <c r="B7" s="10" t="s">
        <v>17</v>
      </c>
      <c r="C7" s="10">
        <v>2053</v>
      </c>
      <c r="D7" s="10">
        <v>938</v>
      </c>
      <c r="E7" s="10">
        <v>1112</v>
      </c>
      <c r="F7" s="10"/>
      <c r="G7" s="10">
        <v>192</v>
      </c>
      <c r="H7" s="10">
        <v>236</v>
      </c>
      <c r="I7" s="10">
        <v>325</v>
      </c>
      <c r="J7" s="10">
        <v>380</v>
      </c>
      <c r="K7" s="10">
        <v>348</v>
      </c>
      <c r="L7" s="10">
        <v>572</v>
      </c>
      <c r="M7" s="10"/>
      <c r="N7" s="10">
        <v>1161</v>
      </c>
      <c r="O7" s="10">
        <v>892</v>
      </c>
      <c r="P7" s="10"/>
      <c r="Q7" s="10">
        <v>175</v>
      </c>
      <c r="R7" s="10">
        <v>152</v>
      </c>
      <c r="S7" s="10">
        <v>180</v>
      </c>
      <c r="T7" s="10">
        <v>273</v>
      </c>
      <c r="U7" s="10">
        <v>217</v>
      </c>
      <c r="V7" s="10">
        <v>227</v>
      </c>
      <c r="W7" s="10">
        <v>175</v>
      </c>
      <c r="X7" s="10">
        <v>143</v>
      </c>
      <c r="Y7" s="10">
        <v>108</v>
      </c>
      <c r="Z7" s="10">
        <v>153</v>
      </c>
      <c r="AA7" s="10">
        <v>79</v>
      </c>
      <c r="AB7" s="10">
        <v>54</v>
      </c>
      <c r="AC7" s="10">
        <v>25</v>
      </c>
      <c r="AD7" s="10">
        <v>17</v>
      </c>
      <c r="AE7" s="10">
        <v>34</v>
      </c>
      <c r="AF7" s="10"/>
      <c r="AG7" s="10">
        <v>204</v>
      </c>
      <c r="AH7" s="10">
        <v>344</v>
      </c>
      <c r="AI7" s="10">
        <v>158</v>
      </c>
      <c r="AJ7" s="10">
        <v>186</v>
      </c>
      <c r="AK7" s="10">
        <v>197</v>
      </c>
      <c r="AL7" s="10">
        <v>511</v>
      </c>
      <c r="AM7" s="10"/>
      <c r="AN7" s="10">
        <v>571</v>
      </c>
      <c r="AO7" s="10">
        <v>447</v>
      </c>
      <c r="AP7" s="10">
        <v>778</v>
      </c>
      <c r="AQ7" s="10"/>
      <c r="AR7" s="10">
        <v>150</v>
      </c>
      <c r="AS7" s="10">
        <v>698</v>
      </c>
      <c r="AT7" s="10">
        <v>1093</v>
      </c>
      <c r="AU7" s="10"/>
      <c r="AV7" s="10">
        <v>166</v>
      </c>
      <c r="AW7" s="10">
        <v>999</v>
      </c>
      <c r="AX7" s="10">
        <v>770</v>
      </c>
      <c r="AY7" s="10"/>
      <c r="AZ7" s="10">
        <v>1177</v>
      </c>
      <c r="BA7" s="10">
        <v>876</v>
      </c>
    </row>
    <row r="8" spans="2:53" ht="30" customHeight="1" x14ac:dyDescent="0.35">
      <c r="B8" s="11" t="s">
        <v>18</v>
      </c>
      <c r="C8" s="11">
        <v>2053</v>
      </c>
      <c r="D8" s="11">
        <v>974</v>
      </c>
      <c r="E8" s="11">
        <v>1075</v>
      </c>
      <c r="F8" s="11"/>
      <c r="G8" s="11">
        <v>212</v>
      </c>
      <c r="H8" s="11">
        <v>302</v>
      </c>
      <c r="I8" s="11">
        <v>326</v>
      </c>
      <c r="J8" s="11">
        <v>348</v>
      </c>
      <c r="K8" s="11">
        <v>329</v>
      </c>
      <c r="L8" s="11">
        <v>535</v>
      </c>
      <c r="M8" s="11"/>
      <c r="N8" s="11">
        <v>815</v>
      </c>
      <c r="O8" s="11">
        <v>1238</v>
      </c>
      <c r="P8" s="11"/>
      <c r="Q8" s="11">
        <v>198</v>
      </c>
      <c r="R8" s="11">
        <v>168</v>
      </c>
      <c r="S8" s="11">
        <v>195</v>
      </c>
      <c r="T8" s="11">
        <v>305</v>
      </c>
      <c r="U8" s="11">
        <v>213</v>
      </c>
      <c r="V8" s="11">
        <v>216</v>
      </c>
      <c r="W8" s="11">
        <v>164</v>
      </c>
      <c r="X8" s="11">
        <v>141</v>
      </c>
      <c r="Y8" s="11">
        <v>99</v>
      </c>
      <c r="Z8" s="11">
        <v>138</v>
      </c>
      <c r="AA8" s="11">
        <v>69</v>
      </c>
      <c r="AB8" s="11">
        <v>45</v>
      </c>
      <c r="AC8" s="11">
        <v>22</v>
      </c>
      <c r="AD8" s="11">
        <v>15</v>
      </c>
      <c r="AE8" s="11">
        <v>27</v>
      </c>
      <c r="AF8" s="11"/>
      <c r="AG8" s="11">
        <v>192</v>
      </c>
      <c r="AH8" s="11">
        <v>330</v>
      </c>
      <c r="AI8" s="11">
        <v>179</v>
      </c>
      <c r="AJ8" s="11">
        <v>173</v>
      </c>
      <c r="AK8" s="11">
        <v>196</v>
      </c>
      <c r="AL8" s="11">
        <v>533</v>
      </c>
      <c r="AM8" s="11"/>
      <c r="AN8" s="11">
        <v>569</v>
      </c>
      <c r="AO8" s="11">
        <v>467</v>
      </c>
      <c r="AP8" s="11">
        <v>751</v>
      </c>
      <c r="AQ8" s="11"/>
      <c r="AR8" s="11">
        <v>162</v>
      </c>
      <c r="AS8" s="11">
        <v>689</v>
      </c>
      <c r="AT8" s="11">
        <v>1078</v>
      </c>
      <c r="AU8" s="11"/>
      <c r="AV8" s="11">
        <v>182</v>
      </c>
      <c r="AW8" s="11">
        <v>976</v>
      </c>
      <c r="AX8" s="11">
        <v>765</v>
      </c>
      <c r="AY8" s="11"/>
      <c r="AZ8" s="11">
        <v>1171</v>
      </c>
      <c r="BA8" s="11">
        <v>882</v>
      </c>
    </row>
    <row r="9" spans="2:53" x14ac:dyDescent="0.35">
      <c r="B9" s="18" t="s">
        <v>322</v>
      </c>
      <c r="C9" s="17">
        <v>0.12652210475797199</v>
      </c>
      <c r="D9" s="17">
        <v>0.12728589283459801</v>
      </c>
      <c r="E9" s="17">
        <v>0.12572016239157599</v>
      </c>
      <c r="F9" s="17"/>
      <c r="G9" s="17">
        <v>0.1645135478959</v>
      </c>
      <c r="H9" s="17">
        <v>0.19784430553721599</v>
      </c>
      <c r="I9" s="17">
        <v>0.146368572713794</v>
      </c>
      <c r="J9" s="17">
        <v>0.10347148712951</v>
      </c>
      <c r="K9" s="17">
        <v>0.10020754708969799</v>
      </c>
      <c r="L9" s="17">
        <v>9.0328982760090507E-2</v>
      </c>
      <c r="M9" s="17"/>
      <c r="N9" s="17">
        <v>0.14020675779665101</v>
      </c>
      <c r="O9" s="17">
        <v>0.117513225623489</v>
      </c>
      <c r="P9" s="17"/>
      <c r="Q9" s="17">
        <v>0.167369819551521</v>
      </c>
      <c r="R9" s="17">
        <v>0.18355500333319699</v>
      </c>
      <c r="S9" s="17">
        <v>0.10524575835154</v>
      </c>
      <c r="T9" s="17">
        <v>0.13497237932745901</v>
      </c>
      <c r="U9" s="17">
        <v>0.11589144897965201</v>
      </c>
      <c r="V9" s="17">
        <v>0.10522240483914801</v>
      </c>
      <c r="W9" s="17">
        <v>0.154454608450629</v>
      </c>
      <c r="X9" s="17">
        <v>8.2460774771528897E-2</v>
      </c>
      <c r="Y9" s="17">
        <v>7.7169291359699799E-2</v>
      </c>
      <c r="Z9" s="17">
        <v>0.138622843072948</v>
      </c>
      <c r="AA9" s="17">
        <v>9.3362166850262801E-2</v>
      </c>
      <c r="AB9" s="17">
        <v>2.65608327460705E-2</v>
      </c>
      <c r="AC9" s="17">
        <v>0.19504299685225501</v>
      </c>
      <c r="AD9" s="17">
        <v>0.24937928742861901</v>
      </c>
      <c r="AE9" s="17">
        <v>0.16942772532695699</v>
      </c>
      <c r="AF9" s="17"/>
      <c r="AG9" s="17">
        <v>0.14806795820532001</v>
      </c>
      <c r="AH9" s="17">
        <v>8.0295492186947898E-2</v>
      </c>
      <c r="AI9" s="17">
        <v>0.27215178990816702</v>
      </c>
      <c r="AJ9" s="17">
        <v>0.16589427998883999</v>
      </c>
      <c r="AK9" s="17">
        <v>0.10685203859379599</v>
      </c>
      <c r="AL9" s="17">
        <v>8.7419908669815194E-2</v>
      </c>
      <c r="AM9" s="17"/>
      <c r="AN9" s="17">
        <v>0.18994696820543799</v>
      </c>
      <c r="AO9" s="17">
        <v>0.121702947910171</v>
      </c>
      <c r="AP9" s="17">
        <v>0.102451099791287</v>
      </c>
      <c r="AQ9" s="17"/>
      <c r="AR9" s="17">
        <v>0.24164050355962499</v>
      </c>
      <c r="AS9" s="17">
        <v>0.11947672320154901</v>
      </c>
      <c r="AT9" s="17">
        <v>0.11870618114425099</v>
      </c>
      <c r="AU9" s="17"/>
      <c r="AV9" s="17">
        <v>0.26337626893626198</v>
      </c>
      <c r="AW9" s="17">
        <v>0.104678264106514</v>
      </c>
      <c r="AX9" s="17">
        <v>0.12925122691604199</v>
      </c>
      <c r="AY9" s="17"/>
      <c r="AZ9" s="17">
        <v>0.16325108681630701</v>
      </c>
      <c r="BA9" s="17">
        <v>7.7787464829230102E-2</v>
      </c>
    </row>
    <row r="10" spans="2:53" x14ac:dyDescent="0.35">
      <c r="B10" s="18" t="s">
        <v>323</v>
      </c>
      <c r="C10" s="17">
        <v>0.27903112608883801</v>
      </c>
      <c r="D10" s="17">
        <v>0.27907617481290697</v>
      </c>
      <c r="E10" s="17">
        <v>0.27839935496101198</v>
      </c>
      <c r="F10" s="17"/>
      <c r="G10" s="17">
        <v>0.29261527208495802</v>
      </c>
      <c r="H10" s="17">
        <v>0.27869361671234799</v>
      </c>
      <c r="I10" s="17">
        <v>0.24990381252090799</v>
      </c>
      <c r="J10" s="17">
        <v>0.242104157130488</v>
      </c>
      <c r="K10" s="17">
        <v>0.278630135503316</v>
      </c>
      <c r="L10" s="17">
        <v>0.315840198969283</v>
      </c>
      <c r="M10" s="17"/>
      <c r="N10" s="17">
        <v>0.29146151436558398</v>
      </c>
      <c r="O10" s="17">
        <v>0.27084795438083897</v>
      </c>
      <c r="P10" s="17"/>
      <c r="Q10" s="17">
        <v>0.21891079066888</v>
      </c>
      <c r="R10" s="17">
        <v>0.268426216513028</v>
      </c>
      <c r="S10" s="17">
        <v>0.26530319072495101</v>
      </c>
      <c r="T10" s="17">
        <v>0.268946018572922</v>
      </c>
      <c r="U10" s="17">
        <v>0.30472510329663699</v>
      </c>
      <c r="V10" s="17">
        <v>0.29043475452304601</v>
      </c>
      <c r="W10" s="17">
        <v>0.26897997868903101</v>
      </c>
      <c r="X10" s="17">
        <v>0.31201569761145598</v>
      </c>
      <c r="Y10" s="17">
        <v>0.37905855076202299</v>
      </c>
      <c r="Z10" s="17">
        <v>0.29713831470169499</v>
      </c>
      <c r="AA10" s="17">
        <v>0.22083039972601501</v>
      </c>
      <c r="AB10" s="17">
        <v>0.27442361336742299</v>
      </c>
      <c r="AC10" s="17">
        <v>0.38733999183273399</v>
      </c>
      <c r="AD10" s="17">
        <v>0.33497728193241599</v>
      </c>
      <c r="AE10" s="17">
        <v>0.22663444922755799</v>
      </c>
      <c r="AF10" s="17"/>
      <c r="AG10" s="17">
        <v>0.38996910795230599</v>
      </c>
      <c r="AH10" s="17">
        <v>0.19674251608375901</v>
      </c>
      <c r="AI10" s="17">
        <v>0.37034172154970701</v>
      </c>
      <c r="AJ10" s="17">
        <v>0.34353393339492799</v>
      </c>
      <c r="AK10" s="17">
        <v>0.29797795505498498</v>
      </c>
      <c r="AL10" s="17">
        <v>0.22519860718069001</v>
      </c>
      <c r="AM10" s="17"/>
      <c r="AN10" s="17">
        <v>0.35765093019614103</v>
      </c>
      <c r="AO10" s="17">
        <v>0.28705801377885998</v>
      </c>
      <c r="AP10" s="17">
        <v>0.25840678136887602</v>
      </c>
      <c r="AQ10" s="17"/>
      <c r="AR10" s="17">
        <v>0.39118031211680199</v>
      </c>
      <c r="AS10" s="17">
        <v>0.36891601226423099</v>
      </c>
      <c r="AT10" s="17">
        <v>0.22445520360135299</v>
      </c>
      <c r="AU10" s="17"/>
      <c r="AV10" s="17">
        <v>0.35449227319360599</v>
      </c>
      <c r="AW10" s="17">
        <v>0.33007862577714597</v>
      </c>
      <c r="AX10" s="17">
        <v>0.22207790874791999</v>
      </c>
      <c r="AY10" s="17"/>
      <c r="AZ10" s="17">
        <v>0.30887701178969301</v>
      </c>
      <c r="BA10" s="17">
        <v>0.23942947062571099</v>
      </c>
    </row>
    <row r="11" spans="2:53" x14ac:dyDescent="0.35">
      <c r="B11" s="18" t="s">
        <v>324</v>
      </c>
      <c r="C11" s="17">
        <v>0.23837596687624801</v>
      </c>
      <c r="D11" s="17">
        <v>0.238580822889738</v>
      </c>
      <c r="E11" s="17">
        <v>0.23904279102345499</v>
      </c>
      <c r="F11" s="17"/>
      <c r="G11" s="17">
        <v>0.26314418824964397</v>
      </c>
      <c r="H11" s="17">
        <v>0.22763503071223601</v>
      </c>
      <c r="I11" s="17">
        <v>0.26409928141611899</v>
      </c>
      <c r="J11" s="17">
        <v>0.21751784072167499</v>
      </c>
      <c r="K11" s="17">
        <v>0.23367028166793</v>
      </c>
      <c r="L11" s="17">
        <v>0.235453972425961</v>
      </c>
      <c r="M11" s="17"/>
      <c r="N11" s="17">
        <v>0.24732663508931699</v>
      </c>
      <c r="O11" s="17">
        <v>0.232483564060007</v>
      </c>
      <c r="P11" s="17"/>
      <c r="Q11" s="17">
        <v>0.24837592019431101</v>
      </c>
      <c r="R11" s="17">
        <v>0.18904671369413401</v>
      </c>
      <c r="S11" s="17">
        <v>0.24787633617847701</v>
      </c>
      <c r="T11" s="17">
        <v>0.24007031127758999</v>
      </c>
      <c r="U11" s="17">
        <v>0.239967612336281</v>
      </c>
      <c r="V11" s="17">
        <v>0.23138892007038001</v>
      </c>
      <c r="W11" s="17">
        <v>0.27605469905209801</v>
      </c>
      <c r="X11" s="17">
        <v>0.20287644552534501</v>
      </c>
      <c r="Y11" s="17">
        <v>0.304844392988246</v>
      </c>
      <c r="Z11" s="17">
        <v>0.19704827164560901</v>
      </c>
      <c r="AA11" s="17">
        <v>0.36980281099120599</v>
      </c>
      <c r="AB11" s="17">
        <v>0.284940434508833</v>
      </c>
      <c r="AC11" s="17">
        <v>0.16945926543419901</v>
      </c>
      <c r="AD11" s="17">
        <v>3.8725688747707099E-2</v>
      </c>
      <c r="AE11" s="17">
        <v>0.16164421084239</v>
      </c>
      <c r="AF11" s="17"/>
      <c r="AG11" s="17">
        <v>0.27299219458937302</v>
      </c>
      <c r="AH11" s="17">
        <v>0.212167520351424</v>
      </c>
      <c r="AI11" s="17">
        <v>0.19018587206805401</v>
      </c>
      <c r="AJ11" s="17">
        <v>0.259786554876835</v>
      </c>
      <c r="AK11" s="17">
        <v>0.240442424338633</v>
      </c>
      <c r="AL11" s="17">
        <v>0.27770110588754099</v>
      </c>
      <c r="AM11" s="17"/>
      <c r="AN11" s="17">
        <v>0.22427358367870301</v>
      </c>
      <c r="AO11" s="17">
        <v>0.299202201794179</v>
      </c>
      <c r="AP11" s="17">
        <v>0.21033266839218001</v>
      </c>
      <c r="AQ11" s="17"/>
      <c r="AR11" s="17">
        <v>0.20970498613524199</v>
      </c>
      <c r="AS11" s="17">
        <v>0.24651795227607801</v>
      </c>
      <c r="AT11" s="17">
        <v>0.23454459994420901</v>
      </c>
      <c r="AU11" s="17"/>
      <c r="AV11" s="17">
        <v>0.16629341514138801</v>
      </c>
      <c r="AW11" s="17">
        <v>0.250738652437903</v>
      </c>
      <c r="AX11" s="17">
        <v>0.24060190936984199</v>
      </c>
      <c r="AY11" s="17"/>
      <c r="AZ11" s="17">
        <v>0.22483503696549401</v>
      </c>
      <c r="BA11" s="17">
        <v>0.25634304101004202</v>
      </c>
    </row>
    <row r="12" spans="2:53" x14ac:dyDescent="0.35">
      <c r="B12" s="18" t="s">
        <v>325</v>
      </c>
      <c r="C12" s="17">
        <v>0.117289859147455</v>
      </c>
      <c r="D12" s="17">
        <v>0.126406191041944</v>
      </c>
      <c r="E12" s="17">
        <v>0.109450222670139</v>
      </c>
      <c r="F12" s="17"/>
      <c r="G12" s="17">
        <v>9.6473590490337199E-2</v>
      </c>
      <c r="H12" s="17">
        <v>9.4390017034041707E-2</v>
      </c>
      <c r="I12" s="17">
        <v>9.9972090923716297E-2</v>
      </c>
      <c r="J12" s="17">
        <v>0.161576814392492</v>
      </c>
      <c r="K12" s="17">
        <v>0.11341591668699</v>
      </c>
      <c r="L12" s="17">
        <v>0.122557901895614</v>
      </c>
      <c r="M12" s="17"/>
      <c r="N12" s="17">
        <v>9.2151569823791399E-2</v>
      </c>
      <c r="O12" s="17">
        <v>0.13383889473676999</v>
      </c>
      <c r="P12" s="17"/>
      <c r="Q12" s="17">
        <v>7.0027302866559005E-2</v>
      </c>
      <c r="R12" s="17">
        <v>0.121038709963949</v>
      </c>
      <c r="S12" s="17">
        <v>0.13256128489925301</v>
      </c>
      <c r="T12" s="17">
        <v>0.13880255828775101</v>
      </c>
      <c r="U12" s="17">
        <v>8.8437253304345195E-2</v>
      </c>
      <c r="V12" s="17">
        <v>0.122764114622936</v>
      </c>
      <c r="W12" s="17">
        <v>0.120193754290279</v>
      </c>
      <c r="X12" s="17">
        <v>0.164132660642344</v>
      </c>
      <c r="Y12" s="17">
        <v>6.1772893374816798E-2</v>
      </c>
      <c r="Z12" s="17">
        <v>0.12398609632551499</v>
      </c>
      <c r="AA12" s="17">
        <v>9.1507997795245904E-2</v>
      </c>
      <c r="AB12" s="17">
        <v>8.5563271628249699E-2</v>
      </c>
      <c r="AC12" s="17">
        <v>0.118885423893876</v>
      </c>
      <c r="AD12" s="17">
        <v>0.23867691710372399</v>
      </c>
      <c r="AE12" s="17">
        <v>0.172249030044728</v>
      </c>
      <c r="AF12" s="17"/>
      <c r="AG12" s="17">
        <v>7.8930163543783599E-2</v>
      </c>
      <c r="AH12" s="17">
        <v>0.14242111591941101</v>
      </c>
      <c r="AI12" s="17">
        <v>6.7657457734057805E-2</v>
      </c>
      <c r="AJ12" s="17">
        <v>0.10890701922668899</v>
      </c>
      <c r="AK12" s="17">
        <v>0.13351181039563201</v>
      </c>
      <c r="AL12" s="17">
        <v>0.112354274439056</v>
      </c>
      <c r="AM12" s="17"/>
      <c r="AN12" s="17">
        <v>9.6082409104252198E-2</v>
      </c>
      <c r="AO12" s="17">
        <v>0.12391383878036499</v>
      </c>
      <c r="AP12" s="17">
        <v>0.13730077709601399</v>
      </c>
      <c r="AQ12" s="17"/>
      <c r="AR12" s="17">
        <v>8.9660445774438297E-2</v>
      </c>
      <c r="AS12" s="17">
        <v>0.101724416184394</v>
      </c>
      <c r="AT12" s="17">
        <v>0.13861886774676299</v>
      </c>
      <c r="AU12" s="17"/>
      <c r="AV12" s="17">
        <v>0.10324060963661499</v>
      </c>
      <c r="AW12" s="17">
        <v>0.11658472484509901</v>
      </c>
      <c r="AX12" s="17">
        <v>0.13295675339119001</v>
      </c>
      <c r="AY12" s="17"/>
      <c r="AZ12" s="17">
        <v>0.125692763056764</v>
      </c>
      <c r="BA12" s="17">
        <v>0.106140285338804</v>
      </c>
    </row>
    <row r="13" spans="2:53" x14ac:dyDescent="0.35">
      <c r="B13" s="18" t="s">
        <v>326</v>
      </c>
      <c r="C13" s="17">
        <v>0.13360150755973499</v>
      </c>
      <c r="D13" s="17">
        <v>0.15270760906432701</v>
      </c>
      <c r="E13" s="17">
        <v>0.115345078190076</v>
      </c>
      <c r="F13" s="17"/>
      <c r="G13" s="17">
        <v>7.7500125187554003E-2</v>
      </c>
      <c r="H13" s="17">
        <v>8.8112017166242201E-2</v>
      </c>
      <c r="I13" s="17">
        <v>0.142249057784092</v>
      </c>
      <c r="J13" s="17">
        <v>0.16560953261056499</v>
      </c>
      <c r="K13" s="17">
        <v>0.14207541978674601</v>
      </c>
      <c r="L13" s="17">
        <v>0.15020546015241701</v>
      </c>
      <c r="M13" s="17"/>
      <c r="N13" s="17">
        <v>0.134009200529526</v>
      </c>
      <c r="O13" s="17">
        <v>0.13333311517313601</v>
      </c>
      <c r="P13" s="17"/>
      <c r="Q13" s="17">
        <v>0.111036874519867</v>
      </c>
      <c r="R13" s="17">
        <v>9.4000766468075897E-2</v>
      </c>
      <c r="S13" s="17">
        <v>0.12758919687137499</v>
      </c>
      <c r="T13" s="17">
        <v>0.112098425793246</v>
      </c>
      <c r="U13" s="17">
        <v>0.145648848877655</v>
      </c>
      <c r="V13" s="17">
        <v>0.140041442193231</v>
      </c>
      <c r="W13" s="17">
        <v>0.12955518864882201</v>
      </c>
      <c r="X13" s="17">
        <v>0.162037124265173</v>
      </c>
      <c r="Y13" s="17">
        <v>0.107893942101628</v>
      </c>
      <c r="Z13" s="17">
        <v>0.18471172121289101</v>
      </c>
      <c r="AA13" s="17">
        <v>0.16984851036468099</v>
      </c>
      <c r="AB13" s="17">
        <v>0.24029899313952</v>
      </c>
      <c r="AC13" s="17">
        <v>0.129272321986936</v>
      </c>
      <c r="AD13" s="17">
        <v>9.1657230196140096E-2</v>
      </c>
      <c r="AE13" s="17">
        <v>0.171859461764443</v>
      </c>
      <c r="AF13" s="17"/>
      <c r="AG13" s="17">
        <v>6.0835250915931498E-2</v>
      </c>
      <c r="AH13" s="17">
        <v>0.31142555135736899</v>
      </c>
      <c r="AI13" s="17">
        <v>3.1563601920110901E-2</v>
      </c>
      <c r="AJ13" s="17">
        <v>5.33487765057611E-2</v>
      </c>
      <c r="AK13" s="17">
        <v>0.14539043559175799</v>
      </c>
      <c r="AL13" s="17">
        <v>0.13048371329355701</v>
      </c>
      <c r="AM13" s="17"/>
      <c r="AN13" s="17">
        <v>6.0531402219205499E-2</v>
      </c>
      <c r="AO13" s="17">
        <v>7.0587102454681E-2</v>
      </c>
      <c r="AP13" s="17">
        <v>0.225551208732437</v>
      </c>
      <c r="AQ13" s="17"/>
      <c r="AR13" s="17">
        <v>2.97930128821049E-2</v>
      </c>
      <c r="AS13" s="17">
        <v>8.4500564435895001E-2</v>
      </c>
      <c r="AT13" s="17">
        <v>0.18948302339261</v>
      </c>
      <c r="AU13" s="17"/>
      <c r="AV13" s="17">
        <v>6.8045003537484494E-2</v>
      </c>
      <c r="AW13" s="17">
        <v>0.12306588359445</v>
      </c>
      <c r="AX13" s="17">
        <v>0.17538416185146999</v>
      </c>
      <c r="AY13" s="17"/>
      <c r="AZ13" s="17">
        <v>0.110600757555014</v>
      </c>
      <c r="BA13" s="17">
        <v>0.16412054747733301</v>
      </c>
    </row>
    <row r="14" spans="2:53" x14ac:dyDescent="0.35">
      <c r="B14" s="18" t="s">
        <v>130</v>
      </c>
      <c r="C14" s="19">
        <v>0.105179435569753</v>
      </c>
      <c r="D14" s="19">
        <v>7.5943309356485605E-2</v>
      </c>
      <c r="E14" s="19">
        <v>0.13204239076374299</v>
      </c>
      <c r="F14" s="19"/>
      <c r="G14" s="19">
        <v>0.10575327609160599</v>
      </c>
      <c r="H14" s="19">
        <v>0.113325012837916</v>
      </c>
      <c r="I14" s="19">
        <v>9.7407184641370007E-2</v>
      </c>
      <c r="J14" s="19">
        <v>0.109720168015271</v>
      </c>
      <c r="K14" s="19">
        <v>0.13200069926531999</v>
      </c>
      <c r="L14" s="19">
        <v>8.5613483796635498E-2</v>
      </c>
      <c r="M14" s="19"/>
      <c r="N14" s="19">
        <v>9.48443223951312E-2</v>
      </c>
      <c r="O14" s="19">
        <v>0.111983246025759</v>
      </c>
      <c r="P14" s="19"/>
      <c r="Q14" s="19">
        <v>0.18427929219886199</v>
      </c>
      <c r="R14" s="19">
        <v>0.14393259002761699</v>
      </c>
      <c r="S14" s="19">
        <v>0.12142423297440399</v>
      </c>
      <c r="T14" s="19">
        <v>0.105110306741032</v>
      </c>
      <c r="U14" s="19">
        <v>0.105329733205429</v>
      </c>
      <c r="V14" s="19">
        <v>0.110148363751257</v>
      </c>
      <c r="W14" s="19">
        <v>5.0761770869141E-2</v>
      </c>
      <c r="X14" s="19">
        <v>7.64772971841534E-2</v>
      </c>
      <c r="Y14" s="19">
        <v>6.9260929413586705E-2</v>
      </c>
      <c r="Z14" s="19">
        <v>5.8492753041341702E-2</v>
      </c>
      <c r="AA14" s="19">
        <v>5.4648114272588602E-2</v>
      </c>
      <c r="AB14" s="19">
        <v>8.8212854609903399E-2</v>
      </c>
      <c r="AC14" s="19">
        <v>0</v>
      </c>
      <c r="AD14" s="19">
        <v>4.6583594591393197E-2</v>
      </c>
      <c r="AE14" s="19">
        <v>9.8185122793924107E-2</v>
      </c>
      <c r="AF14" s="19"/>
      <c r="AG14" s="19">
        <v>4.9205324793285897E-2</v>
      </c>
      <c r="AH14" s="19">
        <v>5.69478041010886E-2</v>
      </c>
      <c r="AI14" s="19">
        <v>6.8099556819903595E-2</v>
      </c>
      <c r="AJ14" s="19">
        <v>6.8529436006947497E-2</v>
      </c>
      <c r="AK14" s="19">
        <v>7.5825336025196005E-2</v>
      </c>
      <c r="AL14" s="19">
        <v>0.16684239052934</v>
      </c>
      <c r="AM14" s="19"/>
      <c r="AN14" s="19">
        <v>7.15147065962599E-2</v>
      </c>
      <c r="AO14" s="19">
        <v>9.7535895281743806E-2</v>
      </c>
      <c r="AP14" s="19">
        <v>6.5957464619206096E-2</v>
      </c>
      <c r="AQ14" s="19"/>
      <c r="AR14" s="19">
        <v>3.8020739531786703E-2</v>
      </c>
      <c r="AS14" s="19">
        <v>7.8864331637852794E-2</v>
      </c>
      <c r="AT14" s="19">
        <v>9.4192124170815295E-2</v>
      </c>
      <c r="AU14" s="19"/>
      <c r="AV14" s="19">
        <v>4.4552429554644203E-2</v>
      </c>
      <c r="AW14" s="19">
        <v>7.4853849238888007E-2</v>
      </c>
      <c r="AX14" s="19">
        <v>9.9728039723536901E-2</v>
      </c>
      <c r="AY14" s="19"/>
      <c r="AZ14" s="19">
        <v>6.6743343816728806E-2</v>
      </c>
      <c r="BA14" s="19">
        <v>0.15617919071887901</v>
      </c>
    </row>
    <row r="15" spans="2:53" x14ac:dyDescent="0.35">
      <c r="B15" s="16"/>
    </row>
    <row r="16" spans="2:53" x14ac:dyDescent="0.35">
      <c r="B16" t="s">
        <v>87</v>
      </c>
    </row>
    <row r="17" spans="2:2" x14ac:dyDescent="0.35">
      <c r="B17" t="s">
        <v>88</v>
      </c>
    </row>
    <row r="19" spans="2:2" x14ac:dyDescent="0.35">
      <c r="B19" s="8" t="str">
        <f>HYPERLINK("#'Contents'!A1", "Return to Contents")</f>
        <v>Return to Contents</v>
      </c>
    </row>
  </sheetData>
  <mergeCells count="10">
    <mergeCell ref="AN5:AP5"/>
    <mergeCell ref="AR5:AT5"/>
    <mergeCell ref="AV5:AX5"/>
    <mergeCell ref="AZ5:BA5"/>
    <mergeCell ref="D2:AT2"/>
    <mergeCell ref="D5:E5"/>
    <mergeCell ref="G5:L5"/>
    <mergeCell ref="N5:O5"/>
    <mergeCell ref="Q5:AE5"/>
    <mergeCell ref="AG5:AL5"/>
  </mergeCells>
  <pageMargins left="0.7" right="0.7" top="0.75" bottom="0.75" header="0.3" footer="0.3"/>
  <pageSetup paperSize="9" orientation="portrait" horizontalDpi="300" verticalDpi="300"/>
  <drawing r:id="rId1"/>
</worksheet>
</file>

<file path=xl/worksheets/sheet1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7200-000000000000}">
  <dimension ref="B2:BA19"/>
  <sheetViews>
    <sheetView showGridLines="0" workbookViewId="0">
      <pane xSplit="2" topLeftCell="T1" activePane="topRight" state="frozen"/>
      <selection activeCell="B19" sqref="B19"/>
      <selection pane="topRight" activeCell="AG14" sqref="AG14"/>
    </sheetView>
  </sheetViews>
  <sheetFormatPr defaultColWidth="11.54296875" defaultRowHeight="14.5" x14ac:dyDescent="0.35"/>
  <cols>
    <col min="2" max="2" width="25.6328125" customWidth="1"/>
    <col min="3" max="5" width="10.6328125" customWidth="1"/>
    <col min="6" max="6" width="2.1796875" customWidth="1"/>
    <col min="7" max="12" width="10.6328125" customWidth="1"/>
    <col min="13" max="13" width="2.1796875" customWidth="1"/>
    <col min="14" max="15" width="10.6328125" customWidth="1"/>
    <col min="16" max="16" width="2.1796875" customWidth="1"/>
    <col min="17" max="31" width="10.6328125" customWidth="1"/>
    <col min="32" max="32" width="2.1796875" customWidth="1"/>
    <col min="33" max="38" width="10.6328125" customWidth="1"/>
    <col min="39" max="39" width="2.1796875" customWidth="1"/>
    <col min="40" max="42" width="10.6328125" customWidth="1"/>
    <col min="43" max="43" width="2.1796875" customWidth="1"/>
    <col min="44" max="46" width="10.6328125" customWidth="1"/>
    <col min="47" max="47" width="2.1796875" customWidth="1"/>
    <col min="48" max="50" width="10.6328125" customWidth="1"/>
    <col min="51" max="51" width="2.1796875" customWidth="1"/>
    <col min="52" max="53" width="10.6328125" customWidth="1"/>
    <col min="54" max="54" width="2.1796875" customWidth="1"/>
  </cols>
  <sheetData>
    <row r="2" spans="2:53" ht="40" customHeight="1" x14ac:dyDescent="0.35">
      <c r="D2" s="28" t="s">
        <v>427</v>
      </c>
      <c r="E2" s="24"/>
      <c r="F2" s="24"/>
      <c r="G2" s="24"/>
      <c r="H2" s="24"/>
      <c r="I2" s="24"/>
      <c r="J2" s="24"/>
      <c r="K2" s="24"/>
      <c r="L2" s="24"/>
      <c r="M2" s="24"/>
      <c r="N2" s="24"/>
      <c r="O2" s="24"/>
      <c r="P2" s="24"/>
      <c r="Q2" s="24"/>
      <c r="R2" s="24"/>
      <c r="S2" s="24"/>
      <c r="T2" s="24"/>
      <c r="U2" s="24"/>
      <c r="V2" s="24"/>
      <c r="W2" s="24"/>
      <c r="X2" s="24"/>
      <c r="Y2" s="24"/>
      <c r="Z2" s="24"/>
      <c r="AA2" s="24"/>
      <c r="AB2" s="24"/>
      <c r="AC2" s="24"/>
      <c r="AD2" s="24"/>
      <c r="AE2" s="24"/>
      <c r="AF2" s="24"/>
      <c r="AG2" s="24"/>
      <c r="AH2" s="24"/>
      <c r="AI2" s="24"/>
      <c r="AJ2" s="24"/>
      <c r="AK2" s="24"/>
      <c r="AL2" s="24"/>
      <c r="AM2" s="24"/>
      <c r="AN2" s="24"/>
      <c r="AO2" s="24"/>
      <c r="AP2" s="24"/>
      <c r="AQ2" s="24"/>
      <c r="AR2" s="24"/>
      <c r="AS2" s="24"/>
      <c r="AT2" s="24"/>
    </row>
    <row r="5" spans="2:53" ht="30" customHeight="1" x14ac:dyDescent="0.35">
      <c r="B5" s="15"/>
      <c r="C5" s="15"/>
      <c r="D5" s="27" t="s">
        <v>56</v>
      </c>
      <c r="E5" s="27"/>
      <c r="F5" s="15"/>
      <c r="G5" s="27" t="s">
        <v>57</v>
      </c>
      <c r="H5" s="27"/>
      <c r="I5" s="27"/>
      <c r="J5" s="27"/>
      <c r="K5" s="27"/>
      <c r="L5" s="27"/>
      <c r="M5" s="15"/>
      <c r="N5" s="27" t="s">
        <v>58</v>
      </c>
      <c r="O5" s="27"/>
      <c r="P5" s="15"/>
      <c r="Q5" s="27" t="s">
        <v>59</v>
      </c>
      <c r="R5" s="27"/>
      <c r="S5" s="27"/>
      <c r="T5" s="27"/>
      <c r="U5" s="27"/>
      <c r="V5" s="27"/>
      <c r="W5" s="27"/>
      <c r="X5" s="27"/>
      <c r="Y5" s="27"/>
      <c r="Z5" s="27"/>
      <c r="AA5" s="27"/>
      <c r="AB5" s="27"/>
      <c r="AC5" s="27"/>
      <c r="AD5" s="27"/>
      <c r="AE5" s="27"/>
      <c r="AF5" s="15"/>
      <c r="AG5" s="27" t="s">
        <v>60</v>
      </c>
      <c r="AH5" s="27"/>
      <c r="AI5" s="27"/>
      <c r="AJ5" s="27"/>
      <c r="AK5" s="27"/>
      <c r="AL5" s="27"/>
      <c r="AM5" s="15"/>
      <c r="AN5" s="27" t="s">
        <v>61</v>
      </c>
      <c r="AO5" s="27"/>
      <c r="AP5" s="27"/>
      <c r="AQ5" s="15"/>
      <c r="AR5" s="27" t="s">
        <v>62</v>
      </c>
      <c r="AS5" s="27"/>
      <c r="AT5" s="27"/>
      <c r="AU5" s="15"/>
      <c r="AV5" s="27" t="s">
        <v>63</v>
      </c>
      <c r="AW5" s="27"/>
      <c r="AX5" s="27"/>
      <c r="AY5" s="15"/>
      <c r="AZ5" s="27" t="s">
        <v>64</v>
      </c>
      <c r="BA5" s="27"/>
    </row>
    <row r="6" spans="2:53" ht="33" customHeight="1" x14ac:dyDescent="0.35">
      <c r="B6" t="s">
        <v>13</v>
      </c>
      <c r="C6" s="9" t="s">
        <v>14</v>
      </c>
      <c r="D6" s="12" t="s">
        <v>15</v>
      </c>
      <c r="E6" s="12" t="s">
        <v>16</v>
      </c>
      <c r="G6" s="12" t="s">
        <v>19</v>
      </c>
      <c r="H6" s="12" t="s">
        <v>20</v>
      </c>
      <c r="I6" s="12" t="s">
        <v>21</v>
      </c>
      <c r="J6" s="12" t="s">
        <v>22</v>
      </c>
      <c r="K6" s="12" t="s">
        <v>23</v>
      </c>
      <c r="L6" s="12" t="s">
        <v>24</v>
      </c>
      <c r="N6" s="12" t="s">
        <v>25</v>
      </c>
      <c r="O6" s="12" t="s">
        <v>26</v>
      </c>
      <c r="Q6" s="12" t="s">
        <v>27</v>
      </c>
      <c r="R6" s="12" t="s">
        <v>28</v>
      </c>
      <c r="S6" s="12" t="s">
        <v>29</v>
      </c>
      <c r="T6" s="12" t="s">
        <v>30</v>
      </c>
      <c r="U6" s="12" t="s">
        <v>31</v>
      </c>
      <c r="V6" s="12" t="s">
        <v>32</v>
      </c>
      <c r="W6" s="12" t="s">
        <v>33</v>
      </c>
      <c r="X6" s="12" t="s">
        <v>34</v>
      </c>
      <c r="Y6" s="12" t="s">
        <v>35</v>
      </c>
      <c r="Z6" s="12" t="s">
        <v>36</v>
      </c>
      <c r="AA6" s="12" t="s">
        <v>37</v>
      </c>
      <c r="AB6" s="12" t="s">
        <v>38</v>
      </c>
      <c r="AC6" s="12" t="s">
        <v>39</v>
      </c>
      <c r="AD6" s="12" t="s">
        <v>40</v>
      </c>
      <c r="AE6" s="12" t="s">
        <v>41</v>
      </c>
      <c r="AG6" s="12" t="s">
        <v>42</v>
      </c>
      <c r="AH6" s="12" t="s">
        <v>43</v>
      </c>
      <c r="AI6" s="12" t="s">
        <v>44</v>
      </c>
      <c r="AJ6" s="12" t="s">
        <v>45</v>
      </c>
      <c r="AK6" s="12" t="s">
        <v>46</v>
      </c>
      <c r="AL6" s="12" t="s">
        <v>47</v>
      </c>
      <c r="AN6" s="12" t="s">
        <v>48</v>
      </c>
      <c r="AO6" s="12" t="s">
        <v>49</v>
      </c>
      <c r="AP6" s="12" t="s">
        <v>50</v>
      </c>
      <c r="AR6" s="12" t="s">
        <v>51</v>
      </c>
      <c r="AS6" s="12" t="s">
        <v>52</v>
      </c>
      <c r="AT6" s="12" t="s">
        <v>53</v>
      </c>
      <c r="AV6" s="12" t="s">
        <v>51</v>
      </c>
      <c r="AW6" s="12" t="s">
        <v>52</v>
      </c>
      <c r="AX6" s="12" t="s">
        <v>53</v>
      </c>
      <c r="AZ6" s="12" t="s">
        <v>54</v>
      </c>
      <c r="BA6" s="12" t="s">
        <v>55</v>
      </c>
    </row>
    <row r="7" spans="2:53" ht="30" customHeight="1" x14ac:dyDescent="0.35">
      <c r="B7" s="10" t="s">
        <v>17</v>
      </c>
      <c r="C7" s="10">
        <v>2053</v>
      </c>
      <c r="D7" s="10">
        <v>938</v>
      </c>
      <c r="E7" s="10">
        <v>1112</v>
      </c>
      <c r="F7" s="10"/>
      <c r="G7" s="10">
        <v>192</v>
      </c>
      <c r="H7" s="10">
        <v>236</v>
      </c>
      <c r="I7" s="10">
        <v>325</v>
      </c>
      <c r="J7" s="10">
        <v>380</v>
      </c>
      <c r="K7" s="10">
        <v>348</v>
      </c>
      <c r="L7" s="10">
        <v>572</v>
      </c>
      <c r="M7" s="10"/>
      <c r="N7" s="10">
        <v>1161</v>
      </c>
      <c r="O7" s="10">
        <v>892</v>
      </c>
      <c r="P7" s="10"/>
      <c r="Q7" s="10">
        <v>175</v>
      </c>
      <c r="R7" s="10">
        <v>152</v>
      </c>
      <c r="S7" s="10">
        <v>180</v>
      </c>
      <c r="T7" s="10">
        <v>273</v>
      </c>
      <c r="U7" s="10">
        <v>217</v>
      </c>
      <c r="V7" s="10">
        <v>227</v>
      </c>
      <c r="W7" s="10">
        <v>175</v>
      </c>
      <c r="X7" s="10">
        <v>143</v>
      </c>
      <c r="Y7" s="10">
        <v>108</v>
      </c>
      <c r="Z7" s="10">
        <v>153</v>
      </c>
      <c r="AA7" s="10">
        <v>79</v>
      </c>
      <c r="AB7" s="10">
        <v>54</v>
      </c>
      <c r="AC7" s="10">
        <v>25</v>
      </c>
      <c r="AD7" s="10">
        <v>17</v>
      </c>
      <c r="AE7" s="10">
        <v>34</v>
      </c>
      <c r="AF7" s="10"/>
      <c r="AG7" s="10">
        <v>204</v>
      </c>
      <c r="AH7" s="10">
        <v>344</v>
      </c>
      <c r="AI7" s="10">
        <v>158</v>
      </c>
      <c r="AJ7" s="10">
        <v>186</v>
      </c>
      <c r="AK7" s="10">
        <v>197</v>
      </c>
      <c r="AL7" s="10">
        <v>511</v>
      </c>
      <c r="AM7" s="10"/>
      <c r="AN7" s="10">
        <v>571</v>
      </c>
      <c r="AO7" s="10">
        <v>447</v>
      </c>
      <c r="AP7" s="10">
        <v>778</v>
      </c>
      <c r="AQ7" s="10"/>
      <c r="AR7" s="10">
        <v>150</v>
      </c>
      <c r="AS7" s="10">
        <v>698</v>
      </c>
      <c r="AT7" s="10">
        <v>1093</v>
      </c>
      <c r="AU7" s="10"/>
      <c r="AV7" s="10">
        <v>166</v>
      </c>
      <c r="AW7" s="10">
        <v>999</v>
      </c>
      <c r="AX7" s="10">
        <v>770</v>
      </c>
      <c r="AY7" s="10"/>
      <c r="AZ7" s="10">
        <v>1177</v>
      </c>
      <c r="BA7" s="10">
        <v>876</v>
      </c>
    </row>
    <row r="8" spans="2:53" ht="30" customHeight="1" x14ac:dyDescent="0.35">
      <c r="B8" s="11" t="s">
        <v>18</v>
      </c>
      <c r="C8" s="11">
        <v>2053</v>
      </c>
      <c r="D8" s="11">
        <v>974</v>
      </c>
      <c r="E8" s="11">
        <v>1075</v>
      </c>
      <c r="F8" s="11"/>
      <c r="G8" s="11">
        <v>212</v>
      </c>
      <c r="H8" s="11">
        <v>302</v>
      </c>
      <c r="I8" s="11">
        <v>326</v>
      </c>
      <c r="J8" s="11">
        <v>348</v>
      </c>
      <c r="K8" s="11">
        <v>329</v>
      </c>
      <c r="L8" s="11">
        <v>535</v>
      </c>
      <c r="M8" s="11"/>
      <c r="N8" s="11">
        <v>815</v>
      </c>
      <c r="O8" s="11">
        <v>1238</v>
      </c>
      <c r="P8" s="11"/>
      <c r="Q8" s="11">
        <v>198</v>
      </c>
      <c r="R8" s="11">
        <v>168</v>
      </c>
      <c r="S8" s="11">
        <v>195</v>
      </c>
      <c r="T8" s="11">
        <v>305</v>
      </c>
      <c r="U8" s="11">
        <v>213</v>
      </c>
      <c r="V8" s="11">
        <v>216</v>
      </c>
      <c r="W8" s="11">
        <v>164</v>
      </c>
      <c r="X8" s="11">
        <v>141</v>
      </c>
      <c r="Y8" s="11">
        <v>99</v>
      </c>
      <c r="Z8" s="11">
        <v>138</v>
      </c>
      <c r="AA8" s="11">
        <v>69</v>
      </c>
      <c r="AB8" s="11">
        <v>45</v>
      </c>
      <c r="AC8" s="11">
        <v>22</v>
      </c>
      <c r="AD8" s="11">
        <v>15</v>
      </c>
      <c r="AE8" s="11">
        <v>27</v>
      </c>
      <c r="AF8" s="11"/>
      <c r="AG8" s="11">
        <v>192</v>
      </c>
      <c r="AH8" s="11">
        <v>330</v>
      </c>
      <c r="AI8" s="11">
        <v>179</v>
      </c>
      <c r="AJ8" s="11">
        <v>173</v>
      </c>
      <c r="AK8" s="11">
        <v>196</v>
      </c>
      <c r="AL8" s="11">
        <v>533</v>
      </c>
      <c r="AM8" s="11"/>
      <c r="AN8" s="11">
        <v>569</v>
      </c>
      <c r="AO8" s="11">
        <v>467</v>
      </c>
      <c r="AP8" s="11">
        <v>751</v>
      </c>
      <c r="AQ8" s="11"/>
      <c r="AR8" s="11">
        <v>162</v>
      </c>
      <c r="AS8" s="11">
        <v>689</v>
      </c>
      <c r="AT8" s="11">
        <v>1078</v>
      </c>
      <c r="AU8" s="11"/>
      <c r="AV8" s="11">
        <v>182</v>
      </c>
      <c r="AW8" s="11">
        <v>976</v>
      </c>
      <c r="AX8" s="11">
        <v>765</v>
      </c>
      <c r="AY8" s="11"/>
      <c r="AZ8" s="11">
        <v>1171</v>
      </c>
      <c r="BA8" s="11">
        <v>882</v>
      </c>
    </row>
    <row r="9" spans="2:53" x14ac:dyDescent="0.35">
      <c r="B9" s="18" t="s">
        <v>322</v>
      </c>
      <c r="C9" s="17">
        <v>9.6611237134497999E-2</v>
      </c>
      <c r="D9" s="17">
        <v>0.107194910474312</v>
      </c>
      <c r="E9" s="17">
        <v>8.6805885485329998E-2</v>
      </c>
      <c r="F9" s="17"/>
      <c r="G9" s="17">
        <v>0.194326388168574</v>
      </c>
      <c r="H9" s="17">
        <v>0.14688183154951601</v>
      </c>
      <c r="I9" s="17">
        <v>8.8932518812711706E-2</v>
      </c>
      <c r="J9" s="17">
        <v>7.2444371402237501E-2</v>
      </c>
      <c r="K9" s="17">
        <v>7.8343584595815904E-2</v>
      </c>
      <c r="L9" s="17">
        <v>6.1152523675559699E-2</v>
      </c>
      <c r="M9" s="17"/>
      <c r="N9" s="17">
        <v>0.109735094537823</v>
      </c>
      <c r="O9" s="17">
        <v>8.7971540914903196E-2</v>
      </c>
      <c r="P9" s="17"/>
      <c r="Q9" s="17">
        <v>0.15904457723273999</v>
      </c>
      <c r="R9" s="17">
        <v>0.13246062647186199</v>
      </c>
      <c r="S9" s="17">
        <v>6.6877838087858493E-2</v>
      </c>
      <c r="T9" s="17">
        <v>0.106640701701454</v>
      </c>
      <c r="U9" s="17">
        <v>6.7888566363434502E-2</v>
      </c>
      <c r="V9" s="17">
        <v>8.8910359137137698E-2</v>
      </c>
      <c r="W9" s="17">
        <v>8.2016304585694297E-2</v>
      </c>
      <c r="X9" s="17">
        <v>6.5042097455726103E-2</v>
      </c>
      <c r="Y9" s="17">
        <v>5.8302860446966101E-2</v>
      </c>
      <c r="Z9" s="17">
        <v>9.0999463570908407E-2</v>
      </c>
      <c r="AA9" s="17">
        <v>0.10672632554589701</v>
      </c>
      <c r="AB9" s="17">
        <v>6.9695962426400498E-2</v>
      </c>
      <c r="AC9" s="17">
        <v>0.21952477161308101</v>
      </c>
      <c r="AD9" s="17">
        <v>0.27208019660243699</v>
      </c>
      <c r="AE9" s="17">
        <v>0.15651352418150499</v>
      </c>
      <c r="AF9" s="17"/>
      <c r="AG9" s="17">
        <v>0.10688680867384499</v>
      </c>
      <c r="AH9" s="17">
        <v>6.08607555747799E-2</v>
      </c>
      <c r="AI9" s="17">
        <v>0.21986822059672601</v>
      </c>
      <c r="AJ9" s="17">
        <v>0.151842662583693</v>
      </c>
      <c r="AK9" s="17">
        <v>6.9208798057869503E-2</v>
      </c>
      <c r="AL9" s="17">
        <v>6.4901665080822998E-2</v>
      </c>
      <c r="AM9" s="17"/>
      <c r="AN9" s="17">
        <v>0.14712894394364401</v>
      </c>
      <c r="AO9" s="17">
        <v>0.117399273388166</v>
      </c>
      <c r="AP9" s="17">
        <v>6.80639963639742E-2</v>
      </c>
      <c r="AQ9" s="17"/>
      <c r="AR9" s="17">
        <v>0.200081182811572</v>
      </c>
      <c r="AS9" s="17">
        <v>9.4591115758628996E-2</v>
      </c>
      <c r="AT9" s="17">
        <v>8.8872103845398703E-2</v>
      </c>
      <c r="AU9" s="17"/>
      <c r="AV9" s="17">
        <v>0.204991284386633</v>
      </c>
      <c r="AW9" s="17">
        <v>8.6737404048700201E-2</v>
      </c>
      <c r="AX9" s="17">
        <v>9.0783255456519801E-2</v>
      </c>
      <c r="AY9" s="17"/>
      <c r="AZ9" s="17">
        <v>0.120711097803731</v>
      </c>
      <c r="BA9" s="17">
        <v>6.46338185884969E-2</v>
      </c>
    </row>
    <row r="10" spans="2:53" x14ac:dyDescent="0.35">
      <c r="B10" s="18" t="s">
        <v>323</v>
      </c>
      <c r="C10" s="17">
        <v>0.25514690403003198</v>
      </c>
      <c r="D10" s="17">
        <v>0.26546158056329999</v>
      </c>
      <c r="E10" s="17">
        <v>0.245125824503901</v>
      </c>
      <c r="F10" s="17"/>
      <c r="G10" s="17">
        <v>0.23118796438691699</v>
      </c>
      <c r="H10" s="17">
        <v>0.322255453405283</v>
      </c>
      <c r="I10" s="17">
        <v>0.25407321761611101</v>
      </c>
      <c r="J10" s="17">
        <v>0.21827888271925</v>
      </c>
      <c r="K10" s="17">
        <v>0.202074880682034</v>
      </c>
      <c r="L10" s="17">
        <v>0.28407339089936301</v>
      </c>
      <c r="M10" s="17"/>
      <c r="N10" s="17">
        <v>0.26553654386962999</v>
      </c>
      <c r="O10" s="17">
        <v>0.248307197586529</v>
      </c>
      <c r="P10" s="17"/>
      <c r="Q10" s="17">
        <v>0.18063900436427799</v>
      </c>
      <c r="R10" s="17">
        <v>0.224559631581907</v>
      </c>
      <c r="S10" s="17">
        <v>0.26242912336158097</v>
      </c>
      <c r="T10" s="17">
        <v>0.245233160532079</v>
      </c>
      <c r="U10" s="17">
        <v>0.295259650273486</v>
      </c>
      <c r="V10" s="17">
        <v>0.21940047462418</v>
      </c>
      <c r="W10" s="17">
        <v>0.31165019409394001</v>
      </c>
      <c r="X10" s="17">
        <v>0.27044614884010898</v>
      </c>
      <c r="Y10" s="17">
        <v>0.34328803887891501</v>
      </c>
      <c r="Z10" s="17">
        <v>0.30513932229240398</v>
      </c>
      <c r="AA10" s="17">
        <v>0.26728825373074</v>
      </c>
      <c r="AB10" s="17">
        <v>0.22810768431318601</v>
      </c>
      <c r="AC10" s="17">
        <v>0.13777901773666701</v>
      </c>
      <c r="AD10" s="17">
        <v>0.31343753386322598</v>
      </c>
      <c r="AE10" s="17">
        <v>0.21674133382292601</v>
      </c>
      <c r="AF10" s="17"/>
      <c r="AG10" s="17">
        <v>0.35467378800252602</v>
      </c>
      <c r="AH10" s="17">
        <v>0.144882380516096</v>
      </c>
      <c r="AI10" s="17">
        <v>0.360363086893979</v>
      </c>
      <c r="AJ10" s="17">
        <v>0.328191294712606</v>
      </c>
      <c r="AK10" s="17">
        <v>0.26950394051742199</v>
      </c>
      <c r="AL10" s="17">
        <v>0.212531788430009</v>
      </c>
      <c r="AM10" s="17"/>
      <c r="AN10" s="17">
        <v>0.351882810575047</v>
      </c>
      <c r="AO10" s="17">
        <v>0.26782594711725899</v>
      </c>
      <c r="AP10" s="17">
        <v>0.20830421730088899</v>
      </c>
      <c r="AQ10" s="17"/>
      <c r="AR10" s="17">
        <v>0.38891081604786798</v>
      </c>
      <c r="AS10" s="17">
        <v>0.33760076802357097</v>
      </c>
      <c r="AT10" s="17">
        <v>0.199493749966107</v>
      </c>
      <c r="AU10" s="17"/>
      <c r="AV10" s="17">
        <v>0.375183571587695</v>
      </c>
      <c r="AW10" s="17">
        <v>0.28795684797103199</v>
      </c>
      <c r="AX10" s="17">
        <v>0.21116495105650901</v>
      </c>
      <c r="AY10" s="17"/>
      <c r="AZ10" s="17">
        <v>0.30398677823471898</v>
      </c>
      <c r="BA10" s="17">
        <v>0.19034266633702601</v>
      </c>
    </row>
    <row r="11" spans="2:53" x14ac:dyDescent="0.35">
      <c r="B11" s="18" t="s">
        <v>324</v>
      </c>
      <c r="C11" s="17">
        <v>0.25349273936814598</v>
      </c>
      <c r="D11" s="17">
        <v>0.25516458448054702</v>
      </c>
      <c r="E11" s="17">
        <v>0.25288458260261398</v>
      </c>
      <c r="F11" s="17"/>
      <c r="G11" s="17">
        <v>0.26202622497613598</v>
      </c>
      <c r="H11" s="17">
        <v>0.23169405369926299</v>
      </c>
      <c r="I11" s="17">
        <v>0.27397756271695001</v>
      </c>
      <c r="J11" s="17">
        <v>0.243602352457055</v>
      </c>
      <c r="K11" s="17">
        <v>0.27172583088603203</v>
      </c>
      <c r="L11" s="17">
        <v>0.24517350630807899</v>
      </c>
      <c r="M11" s="17"/>
      <c r="N11" s="17">
        <v>0.24188064908068199</v>
      </c>
      <c r="O11" s="17">
        <v>0.26113720924273998</v>
      </c>
      <c r="P11" s="17"/>
      <c r="Q11" s="17">
        <v>0.30337848622526098</v>
      </c>
      <c r="R11" s="17">
        <v>0.21188086153971</v>
      </c>
      <c r="S11" s="17">
        <v>0.236723108250709</v>
      </c>
      <c r="T11" s="17">
        <v>0.28298748428690701</v>
      </c>
      <c r="U11" s="17">
        <v>0.26269805375725003</v>
      </c>
      <c r="V11" s="17">
        <v>0.22506627808044799</v>
      </c>
      <c r="W11" s="17">
        <v>0.28456463109454599</v>
      </c>
      <c r="X11" s="17">
        <v>0.247401878586852</v>
      </c>
      <c r="Y11" s="17">
        <v>0.25592945377683401</v>
      </c>
      <c r="Z11" s="17">
        <v>0.241716057707037</v>
      </c>
      <c r="AA11" s="17">
        <v>0.23728874029751801</v>
      </c>
      <c r="AB11" s="17">
        <v>0.23370760900200599</v>
      </c>
      <c r="AC11" s="17">
        <v>0.27863480604632701</v>
      </c>
      <c r="AD11" s="17">
        <v>3.7564527643080402E-2</v>
      </c>
      <c r="AE11" s="17">
        <v>0.206900127362381</v>
      </c>
      <c r="AF11" s="17"/>
      <c r="AG11" s="17">
        <v>0.30755164024864501</v>
      </c>
      <c r="AH11" s="17">
        <v>0.21378161190839601</v>
      </c>
      <c r="AI11" s="17">
        <v>0.18960310987528201</v>
      </c>
      <c r="AJ11" s="17">
        <v>0.23147208787184601</v>
      </c>
      <c r="AK11" s="17">
        <v>0.247365663210044</v>
      </c>
      <c r="AL11" s="17">
        <v>0.28327018986321001</v>
      </c>
      <c r="AM11" s="17"/>
      <c r="AN11" s="17">
        <v>0.225724769531881</v>
      </c>
      <c r="AO11" s="17">
        <v>0.30559871238157199</v>
      </c>
      <c r="AP11" s="17">
        <v>0.238166915417757</v>
      </c>
      <c r="AQ11" s="17"/>
      <c r="AR11" s="17">
        <v>0.22310785148071299</v>
      </c>
      <c r="AS11" s="17">
        <v>0.25914869303237598</v>
      </c>
      <c r="AT11" s="17">
        <v>0.25330126602660402</v>
      </c>
      <c r="AU11" s="17"/>
      <c r="AV11" s="17">
        <v>0.183742048215638</v>
      </c>
      <c r="AW11" s="17">
        <v>0.28160177124353403</v>
      </c>
      <c r="AX11" s="17">
        <v>0.232827893149331</v>
      </c>
      <c r="AY11" s="17"/>
      <c r="AZ11" s="17">
        <v>0.236871821799782</v>
      </c>
      <c r="BA11" s="17">
        <v>0.27554656137968397</v>
      </c>
    </row>
    <row r="12" spans="2:53" x14ac:dyDescent="0.35">
      <c r="B12" s="18" t="s">
        <v>325</v>
      </c>
      <c r="C12" s="17">
        <v>0.12661370807584499</v>
      </c>
      <c r="D12" s="17">
        <v>0.123717523177064</v>
      </c>
      <c r="E12" s="17">
        <v>0.12969030556903899</v>
      </c>
      <c r="F12" s="17"/>
      <c r="G12" s="17">
        <v>0.122301777322302</v>
      </c>
      <c r="H12" s="17">
        <v>7.6437838706745906E-2</v>
      </c>
      <c r="I12" s="17">
        <v>0.11531511654684699</v>
      </c>
      <c r="J12" s="17">
        <v>0.150767844387453</v>
      </c>
      <c r="K12" s="17">
        <v>0.14803088837818401</v>
      </c>
      <c r="L12" s="17">
        <v>0.134617806597956</v>
      </c>
      <c r="M12" s="17"/>
      <c r="N12" s="17">
        <v>0.123811082159414</v>
      </c>
      <c r="O12" s="17">
        <v>0.128458732430421</v>
      </c>
      <c r="P12" s="17"/>
      <c r="Q12" s="17">
        <v>5.4901708384735397E-2</v>
      </c>
      <c r="R12" s="17">
        <v>0.13953701793161</v>
      </c>
      <c r="S12" s="17">
        <v>0.16279304749902601</v>
      </c>
      <c r="T12" s="17">
        <v>0.13366726971107301</v>
      </c>
      <c r="U12" s="17">
        <v>9.0217745016657899E-2</v>
      </c>
      <c r="V12" s="17">
        <v>0.16196757316316099</v>
      </c>
      <c r="W12" s="17">
        <v>9.8276216293595106E-2</v>
      </c>
      <c r="X12" s="17">
        <v>0.16540208034697301</v>
      </c>
      <c r="Y12" s="17">
        <v>0.10556257838080201</v>
      </c>
      <c r="Z12" s="17">
        <v>0.13729825728441999</v>
      </c>
      <c r="AA12" s="17">
        <v>0.16014628775332901</v>
      </c>
      <c r="AB12" s="17">
        <v>0.16002439045730099</v>
      </c>
      <c r="AC12" s="17">
        <v>3.1566170836938703E-2</v>
      </c>
      <c r="AD12" s="17">
        <v>0.23334510948749099</v>
      </c>
      <c r="AE12" s="17">
        <v>0.121517403751077</v>
      </c>
      <c r="AF12" s="17"/>
      <c r="AG12" s="17">
        <v>9.9951670216547703E-2</v>
      </c>
      <c r="AH12" s="17">
        <v>0.18674555584523</v>
      </c>
      <c r="AI12" s="17">
        <v>7.5557575731721102E-2</v>
      </c>
      <c r="AJ12" s="17">
        <v>0.13833849810204901</v>
      </c>
      <c r="AK12" s="17">
        <v>0.14498696144971801</v>
      </c>
      <c r="AL12" s="17">
        <v>0.121657462104929</v>
      </c>
      <c r="AM12" s="17"/>
      <c r="AN12" s="17">
        <v>0.10547510995848</v>
      </c>
      <c r="AO12" s="17">
        <v>0.123703484013255</v>
      </c>
      <c r="AP12" s="17">
        <v>0.15681614855853901</v>
      </c>
      <c r="AQ12" s="17"/>
      <c r="AR12" s="17">
        <v>0.10041418372161701</v>
      </c>
      <c r="AS12" s="17">
        <v>0.106533530591658</v>
      </c>
      <c r="AT12" s="17">
        <v>0.149231966240259</v>
      </c>
      <c r="AU12" s="17"/>
      <c r="AV12" s="17">
        <v>0.100268941757455</v>
      </c>
      <c r="AW12" s="17">
        <v>0.12151328263111399</v>
      </c>
      <c r="AX12" s="17">
        <v>0.150216542686847</v>
      </c>
      <c r="AY12" s="17"/>
      <c r="AZ12" s="17">
        <v>0.12390179470383</v>
      </c>
      <c r="BA12" s="17">
        <v>0.13021206867002499</v>
      </c>
    </row>
    <row r="13" spans="2:53" x14ac:dyDescent="0.35">
      <c r="B13" s="18" t="s">
        <v>326</v>
      </c>
      <c r="C13" s="17">
        <v>0.157711120549823</v>
      </c>
      <c r="D13" s="17">
        <v>0.17608768302441999</v>
      </c>
      <c r="E13" s="17">
        <v>0.14020184067029201</v>
      </c>
      <c r="F13" s="17"/>
      <c r="G13" s="17">
        <v>0.10413281600112401</v>
      </c>
      <c r="H13" s="17">
        <v>0.13132458801012201</v>
      </c>
      <c r="I13" s="17">
        <v>0.166862049616261</v>
      </c>
      <c r="J13" s="17">
        <v>0.18188096803236001</v>
      </c>
      <c r="K13" s="17">
        <v>0.17236293876129899</v>
      </c>
      <c r="L13" s="17">
        <v>0.16352228285435899</v>
      </c>
      <c r="M13" s="17"/>
      <c r="N13" s="17">
        <v>0.160200974399756</v>
      </c>
      <c r="O13" s="17">
        <v>0.15607200026426099</v>
      </c>
      <c r="P13" s="17"/>
      <c r="Q13" s="17">
        <v>0.117804934620105</v>
      </c>
      <c r="R13" s="17">
        <v>0.143127007060846</v>
      </c>
      <c r="S13" s="17">
        <v>0.142654734600176</v>
      </c>
      <c r="T13" s="17">
        <v>0.122556899345599</v>
      </c>
      <c r="U13" s="17">
        <v>0.16875017575613299</v>
      </c>
      <c r="V13" s="17">
        <v>0.19009529333497899</v>
      </c>
      <c r="W13" s="17">
        <v>0.17607612072520801</v>
      </c>
      <c r="X13" s="17">
        <v>0.185848365141114</v>
      </c>
      <c r="Y13" s="17">
        <v>0.15593695405632599</v>
      </c>
      <c r="Z13" s="17">
        <v>0.16705257227454401</v>
      </c>
      <c r="AA13" s="17">
        <v>0.15514526721212299</v>
      </c>
      <c r="AB13" s="17">
        <v>0.25429254401147999</v>
      </c>
      <c r="AC13" s="17">
        <v>0.30177362488939602</v>
      </c>
      <c r="AD13" s="17">
        <v>9.6989037812372697E-2</v>
      </c>
      <c r="AE13" s="17">
        <v>0.24746014206577799</v>
      </c>
      <c r="AF13" s="17"/>
      <c r="AG13" s="17">
        <v>8.6003308482789101E-2</v>
      </c>
      <c r="AH13" s="17">
        <v>0.32956139002707302</v>
      </c>
      <c r="AI13" s="17">
        <v>0.101375618848878</v>
      </c>
      <c r="AJ13" s="17">
        <v>5.3603527267660898E-2</v>
      </c>
      <c r="AK13" s="17">
        <v>0.15762564899276499</v>
      </c>
      <c r="AL13" s="17">
        <v>0.15632767446819201</v>
      </c>
      <c r="AM13" s="17"/>
      <c r="AN13" s="17">
        <v>9.2214355318237795E-2</v>
      </c>
      <c r="AO13" s="17">
        <v>7.9320376745804805E-2</v>
      </c>
      <c r="AP13" s="17">
        <v>0.25432375825286502</v>
      </c>
      <c r="AQ13" s="17"/>
      <c r="AR13" s="17">
        <v>5.9825604267249102E-2</v>
      </c>
      <c r="AS13" s="17">
        <v>0.120059583733042</v>
      </c>
      <c r="AT13" s="17">
        <v>0.20766389836791799</v>
      </c>
      <c r="AU13" s="17"/>
      <c r="AV13" s="17">
        <v>0.103023058379264</v>
      </c>
      <c r="AW13" s="17">
        <v>0.136376473111785</v>
      </c>
      <c r="AX13" s="17">
        <v>0.21104205628598099</v>
      </c>
      <c r="AY13" s="17"/>
      <c r="AZ13" s="17">
        <v>0.145629840116316</v>
      </c>
      <c r="BA13" s="17">
        <v>0.173741427375914</v>
      </c>
    </row>
    <row r="14" spans="2:53" x14ac:dyDescent="0.35">
      <c r="B14" s="18" t="s">
        <v>130</v>
      </c>
      <c r="C14" s="19">
        <v>0.110424290841657</v>
      </c>
      <c r="D14" s="19">
        <v>7.2373718280356297E-2</v>
      </c>
      <c r="E14" s="19">
        <v>0.145291561168824</v>
      </c>
      <c r="F14" s="19"/>
      <c r="G14" s="19">
        <v>8.6024829144946399E-2</v>
      </c>
      <c r="H14" s="19">
        <v>9.1406234629070299E-2</v>
      </c>
      <c r="I14" s="19">
        <v>0.100839534691119</v>
      </c>
      <c r="J14" s="19">
        <v>0.13302558100164499</v>
      </c>
      <c r="K14" s="19">
        <v>0.127461876696636</v>
      </c>
      <c r="L14" s="19">
        <v>0.111460489664683</v>
      </c>
      <c r="M14" s="19"/>
      <c r="N14" s="19">
        <v>9.8835655952694904E-2</v>
      </c>
      <c r="O14" s="19">
        <v>0.118053319561145</v>
      </c>
      <c r="P14" s="19"/>
      <c r="Q14" s="19">
        <v>0.18423128917288201</v>
      </c>
      <c r="R14" s="19">
        <v>0.14843485541406601</v>
      </c>
      <c r="S14" s="19">
        <v>0.128522148200651</v>
      </c>
      <c r="T14" s="19">
        <v>0.10891448442288799</v>
      </c>
      <c r="U14" s="19">
        <v>0.115185808833039</v>
      </c>
      <c r="V14" s="19">
        <v>0.11456002166009401</v>
      </c>
      <c r="W14" s="19">
        <v>4.7416533207017102E-2</v>
      </c>
      <c r="X14" s="19">
        <v>6.5859429629225794E-2</v>
      </c>
      <c r="Y14" s="19">
        <v>8.0980114460157807E-2</v>
      </c>
      <c r="Z14" s="19">
        <v>5.7794326870686398E-2</v>
      </c>
      <c r="AA14" s="19">
        <v>7.3405125460392295E-2</v>
      </c>
      <c r="AB14" s="19">
        <v>5.4171809789626602E-2</v>
      </c>
      <c r="AC14" s="19">
        <v>3.07216088775898E-2</v>
      </c>
      <c r="AD14" s="19">
        <v>4.6583594591393197E-2</v>
      </c>
      <c r="AE14" s="19">
        <v>5.0867468816333403E-2</v>
      </c>
      <c r="AF14" s="19"/>
      <c r="AG14" s="19">
        <v>4.4932784375647197E-2</v>
      </c>
      <c r="AH14" s="19">
        <v>6.4168306128425098E-2</v>
      </c>
      <c r="AI14" s="19">
        <v>5.32323880534133E-2</v>
      </c>
      <c r="AJ14" s="19">
        <v>9.65519294621454E-2</v>
      </c>
      <c r="AK14" s="19">
        <v>0.111308987772182</v>
      </c>
      <c r="AL14" s="19">
        <v>0.16131122005283599</v>
      </c>
      <c r="AM14" s="19"/>
      <c r="AN14" s="19">
        <v>7.7574010672710803E-2</v>
      </c>
      <c r="AO14" s="19">
        <v>0.106152206353943</v>
      </c>
      <c r="AP14" s="19">
        <v>7.4324964105974806E-2</v>
      </c>
      <c r="AQ14" s="19"/>
      <c r="AR14" s="19">
        <v>2.7660361670980699E-2</v>
      </c>
      <c r="AS14" s="19">
        <v>8.2066308860724302E-2</v>
      </c>
      <c r="AT14" s="19">
        <v>0.101437015553713</v>
      </c>
      <c r="AU14" s="19"/>
      <c r="AV14" s="19">
        <v>3.2791095673315597E-2</v>
      </c>
      <c r="AW14" s="19">
        <v>8.5814220993835802E-2</v>
      </c>
      <c r="AX14" s="19">
        <v>0.103965301364812</v>
      </c>
      <c r="AY14" s="19"/>
      <c r="AZ14" s="19">
        <v>6.8898667341622005E-2</v>
      </c>
      <c r="BA14" s="19">
        <v>0.16552345764885401</v>
      </c>
    </row>
    <row r="15" spans="2:53" x14ac:dyDescent="0.35">
      <c r="B15" s="16"/>
    </row>
    <row r="16" spans="2:53" x14ac:dyDescent="0.35">
      <c r="B16" t="s">
        <v>87</v>
      </c>
    </row>
    <row r="17" spans="2:2" x14ac:dyDescent="0.35">
      <c r="B17" t="s">
        <v>88</v>
      </c>
    </row>
    <row r="19" spans="2:2" x14ac:dyDescent="0.35">
      <c r="B19" s="8" t="str">
        <f>HYPERLINK("#'Contents'!A1", "Return to Contents")</f>
        <v>Return to Contents</v>
      </c>
    </row>
  </sheetData>
  <mergeCells count="10">
    <mergeCell ref="AN5:AP5"/>
    <mergeCell ref="AR5:AT5"/>
    <mergeCell ref="AV5:AX5"/>
    <mergeCell ref="AZ5:BA5"/>
    <mergeCell ref="D2:AT2"/>
    <mergeCell ref="D5:E5"/>
    <mergeCell ref="G5:L5"/>
    <mergeCell ref="N5:O5"/>
    <mergeCell ref="Q5:AE5"/>
    <mergeCell ref="AG5:AL5"/>
  </mergeCells>
  <pageMargins left="0.7" right="0.7" top="0.75" bottom="0.75" header="0.3" footer="0.3"/>
  <pageSetup paperSize="9" orientation="portrait" horizontalDpi="300" verticalDpi="300"/>
  <drawing r:id="rId1"/>
</worksheet>
</file>

<file path=xl/worksheets/sheet1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7300-000000000000}">
  <dimension ref="B2:BA19"/>
  <sheetViews>
    <sheetView showGridLines="0" workbookViewId="0">
      <pane xSplit="2" topLeftCell="U1" activePane="topRight" state="frozen"/>
      <selection activeCell="B19" sqref="B19"/>
      <selection pane="topRight" activeCell="AF6" sqref="AF6"/>
    </sheetView>
  </sheetViews>
  <sheetFormatPr defaultColWidth="11.54296875" defaultRowHeight="14.5" x14ac:dyDescent="0.35"/>
  <cols>
    <col min="2" max="2" width="25.6328125" customWidth="1"/>
    <col min="3" max="5" width="10.6328125" customWidth="1"/>
    <col min="6" max="6" width="2.1796875" customWidth="1"/>
    <col min="7" max="12" width="10.6328125" customWidth="1"/>
    <col min="13" max="13" width="2.1796875" customWidth="1"/>
    <col min="14" max="15" width="10.6328125" customWidth="1"/>
    <col min="16" max="16" width="2.1796875" customWidth="1"/>
    <col min="17" max="31" width="10.6328125" customWidth="1"/>
    <col min="32" max="32" width="2.1796875" customWidth="1"/>
    <col min="33" max="38" width="10.6328125" customWidth="1"/>
    <col min="39" max="39" width="2.1796875" customWidth="1"/>
    <col min="40" max="42" width="10.6328125" customWidth="1"/>
    <col min="43" max="43" width="2.1796875" customWidth="1"/>
    <col min="44" max="46" width="10.6328125" customWidth="1"/>
    <col min="47" max="47" width="2.1796875" customWidth="1"/>
    <col min="48" max="50" width="10.6328125" customWidth="1"/>
    <col min="51" max="51" width="2.1796875" customWidth="1"/>
    <col min="52" max="53" width="10.6328125" customWidth="1"/>
    <col min="54" max="54" width="2.1796875" customWidth="1"/>
  </cols>
  <sheetData>
    <row r="2" spans="2:53" ht="40" customHeight="1" x14ac:dyDescent="0.35">
      <c r="D2" s="28" t="s">
        <v>428</v>
      </c>
      <c r="E2" s="24"/>
      <c r="F2" s="24"/>
      <c r="G2" s="24"/>
      <c r="H2" s="24"/>
      <c r="I2" s="24"/>
      <c r="J2" s="24"/>
      <c r="K2" s="24"/>
      <c r="L2" s="24"/>
      <c r="M2" s="24"/>
      <c r="N2" s="24"/>
      <c r="O2" s="24"/>
      <c r="P2" s="24"/>
      <c r="Q2" s="24"/>
      <c r="R2" s="24"/>
      <c r="S2" s="24"/>
      <c r="T2" s="24"/>
      <c r="U2" s="24"/>
      <c r="V2" s="24"/>
      <c r="W2" s="24"/>
      <c r="X2" s="24"/>
      <c r="Y2" s="24"/>
      <c r="Z2" s="24"/>
      <c r="AA2" s="24"/>
      <c r="AB2" s="24"/>
      <c r="AC2" s="24"/>
      <c r="AD2" s="24"/>
      <c r="AE2" s="24"/>
      <c r="AF2" s="24"/>
      <c r="AG2" s="24"/>
      <c r="AH2" s="24"/>
      <c r="AI2" s="24"/>
      <c r="AJ2" s="24"/>
      <c r="AK2" s="24"/>
      <c r="AL2" s="24"/>
      <c r="AM2" s="24"/>
      <c r="AN2" s="24"/>
      <c r="AO2" s="24"/>
      <c r="AP2" s="24"/>
      <c r="AQ2" s="24"/>
      <c r="AR2" s="24"/>
      <c r="AS2" s="24"/>
      <c r="AT2" s="24"/>
    </row>
    <row r="5" spans="2:53" ht="30" customHeight="1" x14ac:dyDescent="0.35">
      <c r="B5" s="15"/>
      <c r="C5" s="15"/>
      <c r="D5" s="27" t="s">
        <v>56</v>
      </c>
      <c r="E5" s="27"/>
      <c r="F5" s="15"/>
      <c r="G5" s="27" t="s">
        <v>57</v>
      </c>
      <c r="H5" s="27"/>
      <c r="I5" s="27"/>
      <c r="J5" s="27"/>
      <c r="K5" s="27"/>
      <c r="L5" s="27"/>
      <c r="M5" s="15"/>
      <c r="N5" s="27" t="s">
        <v>58</v>
      </c>
      <c r="O5" s="27"/>
      <c r="P5" s="15"/>
      <c r="Q5" s="27" t="s">
        <v>59</v>
      </c>
      <c r="R5" s="27"/>
      <c r="S5" s="27"/>
      <c r="T5" s="27"/>
      <c r="U5" s="27"/>
      <c r="V5" s="27"/>
      <c r="W5" s="27"/>
      <c r="X5" s="27"/>
      <c r="Y5" s="27"/>
      <c r="Z5" s="27"/>
      <c r="AA5" s="27"/>
      <c r="AB5" s="27"/>
      <c r="AC5" s="27"/>
      <c r="AD5" s="27"/>
      <c r="AE5" s="27"/>
      <c r="AF5" s="15"/>
      <c r="AG5" s="27" t="s">
        <v>60</v>
      </c>
      <c r="AH5" s="27"/>
      <c r="AI5" s="27"/>
      <c r="AJ5" s="27"/>
      <c r="AK5" s="27"/>
      <c r="AL5" s="27"/>
      <c r="AM5" s="15"/>
      <c r="AN5" s="27" t="s">
        <v>61</v>
      </c>
      <c r="AO5" s="27"/>
      <c r="AP5" s="27"/>
      <c r="AQ5" s="15"/>
      <c r="AR5" s="27" t="s">
        <v>62</v>
      </c>
      <c r="AS5" s="27"/>
      <c r="AT5" s="27"/>
      <c r="AU5" s="15"/>
      <c r="AV5" s="27" t="s">
        <v>63</v>
      </c>
      <c r="AW5" s="27"/>
      <c r="AX5" s="27"/>
      <c r="AY5" s="15"/>
      <c r="AZ5" s="27" t="s">
        <v>64</v>
      </c>
      <c r="BA5" s="27"/>
    </row>
    <row r="6" spans="2:53" ht="33" customHeight="1" x14ac:dyDescent="0.35">
      <c r="B6" t="s">
        <v>13</v>
      </c>
      <c r="C6" s="9" t="s">
        <v>14</v>
      </c>
      <c r="D6" s="12" t="s">
        <v>15</v>
      </c>
      <c r="E6" s="12" t="s">
        <v>16</v>
      </c>
      <c r="G6" s="12" t="s">
        <v>19</v>
      </c>
      <c r="H6" s="12" t="s">
        <v>20</v>
      </c>
      <c r="I6" s="12" t="s">
        <v>21</v>
      </c>
      <c r="J6" s="12" t="s">
        <v>22</v>
      </c>
      <c r="K6" s="12" t="s">
        <v>23</v>
      </c>
      <c r="L6" s="12" t="s">
        <v>24</v>
      </c>
      <c r="N6" s="12" t="s">
        <v>25</v>
      </c>
      <c r="O6" s="12" t="s">
        <v>26</v>
      </c>
      <c r="Q6" s="12" t="s">
        <v>27</v>
      </c>
      <c r="R6" s="12" t="s">
        <v>28</v>
      </c>
      <c r="S6" s="12" t="s">
        <v>29</v>
      </c>
      <c r="T6" s="12" t="s">
        <v>30</v>
      </c>
      <c r="U6" s="12" t="s">
        <v>31</v>
      </c>
      <c r="V6" s="12" t="s">
        <v>32</v>
      </c>
      <c r="W6" s="12" t="s">
        <v>33</v>
      </c>
      <c r="X6" s="12" t="s">
        <v>34</v>
      </c>
      <c r="Y6" s="12" t="s">
        <v>35</v>
      </c>
      <c r="Z6" s="12" t="s">
        <v>36</v>
      </c>
      <c r="AA6" s="12" t="s">
        <v>37</v>
      </c>
      <c r="AB6" s="12" t="s">
        <v>38</v>
      </c>
      <c r="AC6" s="12" t="s">
        <v>39</v>
      </c>
      <c r="AD6" s="12" t="s">
        <v>40</v>
      </c>
      <c r="AE6" s="12" t="s">
        <v>41</v>
      </c>
      <c r="AG6" s="12" t="s">
        <v>42</v>
      </c>
      <c r="AH6" s="12" t="s">
        <v>43</v>
      </c>
      <c r="AI6" s="12" t="s">
        <v>44</v>
      </c>
      <c r="AJ6" s="12" t="s">
        <v>45</v>
      </c>
      <c r="AK6" s="12" t="s">
        <v>46</v>
      </c>
      <c r="AL6" s="12" t="s">
        <v>47</v>
      </c>
      <c r="AN6" s="12" t="s">
        <v>48</v>
      </c>
      <c r="AO6" s="12" t="s">
        <v>49</v>
      </c>
      <c r="AP6" s="12" t="s">
        <v>50</v>
      </c>
      <c r="AR6" s="12" t="s">
        <v>51</v>
      </c>
      <c r="AS6" s="12" t="s">
        <v>52</v>
      </c>
      <c r="AT6" s="12" t="s">
        <v>53</v>
      </c>
      <c r="AV6" s="12" t="s">
        <v>51</v>
      </c>
      <c r="AW6" s="12" t="s">
        <v>52</v>
      </c>
      <c r="AX6" s="12" t="s">
        <v>53</v>
      </c>
      <c r="AZ6" s="12" t="s">
        <v>54</v>
      </c>
      <c r="BA6" s="12" t="s">
        <v>55</v>
      </c>
    </row>
    <row r="7" spans="2:53" ht="30" customHeight="1" x14ac:dyDescent="0.35">
      <c r="B7" s="10" t="s">
        <v>17</v>
      </c>
      <c r="C7" s="10">
        <v>2053</v>
      </c>
      <c r="D7" s="10">
        <v>938</v>
      </c>
      <c r="E7" s="10">
        <v>1112</v>
      </c>
      <c r="F7" s="10"/>
      <c r="G7" s="10">
        <v>192</v>
      </c>
      <c r="H7" s="10">
        <v>236</v>
      </c>
      <c r="I7" s="10">
        <v>325</v>
      </c>
      <c r="J7" s="10">
        <v>380</v>
      </c>
      <c r="K7" s="10">
        <v>348</v>
      </c>
      <c r="L7" s="10">
        <v>572</v>
      </c>
      <c r="M7" s="10"/>
      <c r="N7" s="10">
        <v>1161</v>
      </c>
      <c r="O7" s="10">
        <v>892</v>
      </c>
      <c r="P7" s="10"/>
      <c r="Q7" s="10">
        <v>175</v>
      </c>
      <c r="R7" s="10">
        <v>152</v>
      </c>
      <c r="S7" s="10">
        <v>180</v>
      </c>
      <c r="T7" s="10">
        <v>273</v>
      </c>
      <c r="U7" s="10">
        <v>217</v>
      </c>
      <c r="V7" s="10">
        <v>227</v>
      </c>
      <c r="W7" s="10">
        <v>175</v>
      </c>
      <c r="X7" s="10">
        <v>143</v>
      </c>
      <c r="Y7" s="10">
        <v>108</v>
      </c>
      <c r="Z7" s="10">
        <v>153</v>
      </c>
      <c r="AA7" s="10">
        <v>79</v>
      </c>
      <c r="AB7" s="10">
        <v>54</v>
      </c>
      <c r="AC7" s="10">
        <v>25</v>
      </c>
      <c r="AD7" s="10">
        <v>17</v>
      </c>
      <c r="AE7" s="10">
        <v>34</v>
      </c>
      <c r="AF7" s="10"/>
      <c r="AG7" s="10">
        <v>204</v>
      </c>
      <c r="AH7" s="10">
        <v>344</v>
      </c>
      <c r="AI7" s="10">
        <v>158</v>
      </c>
      <c r="AJ7" s="10">
        <v>186</v>
      </c>
      <c r="AK7" s="10">
        <v>197</v>
      </c>
      <c r="AL7" s="10">
        <v>511</v>
      </c>
      <c r="AM7" s="10"/>
      <c r="AN7" s="10">
        <v>571</v>
      </c>
      <c r="AO7" s="10">
        <v>447</v>
      </c>
      <c r="AP7" s="10">
        <v>778</v>
      </c>
      <c r="AQ7" s="10"/>
      <c r="AR7" s="10">
        <v>150</v>
      </c>
      <c r="AS7" s="10">
        <v>698</v>
      </c>
      <c r="AT7" s="10">
        <v>1093</v>
      </c>
      <c r="AU7" s="10"/>
      <c r="AV7" s="10">
        <v>166</v>
      </c>
      <c r="AW7" s="10">
        <v>999</v>
      </c>
      <c r="AX7" s="10">
        <v>770</v>
      </c>
      <c r="AY7" s="10"/>
      <c r="AZ7" s="10">
        <v>1177</v>
      </c>
      <c r="BA7" s="10">
        <v>876</v>
      </c>
    </row>
    <row r="8" spans="2:53" ht="30" customHeight="1" x14ac:dyDescent="0.35">
      <c r="B8" s="11" t="s">
        <v>18</v>
      </c>
      <c r="C8" s="11">
        <v>2053</v>
      </c>
      <c r="D8" s="11">
        <v>974</v>
      </c>
      <c r="E8" s="11">
        <v>1075</v>
      </c>
      <c r="F8" s="11"/>
      <c r="G8" s="11">
        <v>212</v>
      </c>
      <c r="H8" s="11">
        <v>302</v>
      </c>
      <c r="I8" s="11">
        <v>326</v>
      </c>
      <c r="J8" s="11">
        <v>348</v>
      </c>
      <c r="K8" s="11">
        <v>329</v>
      </c>
      <c r="L8" s="11">
        <v>535</v>
      </c>
      <c r="M8" s="11"/>
      <c r="N8" s="11">
        <v>815</v>
      </c>
      <c r="O8" s="11">
        <v>1238</v>
      </c>
      <c r="P8" s="11"/>
      <c r="Q8" s="11">
        <v>198</v>
      </c>
      <c r="R8" s="11">
        <v>168</v>
      </c>
      <c r="S8" s="11">
        <v>195</v>
      </c>
      <c r="T8" s="11">
        <v>305</v>
      </c>
      <c r="U8" s="11">
        <v>213</v>
      </c>
      <c r="V8" s="11">
        <v>216</v>
      </c>
      <c r="W8" s="11">
        <v>164</v>
      </c>
      <c r="X8" s="11">
        <v>141</v>
      </c>
      <c r="Y8" s="11">
        <v>99</v>
      </c>
      <c r="Z8" s="11">
        <v>138</v>
      </c>
      <c r="AA8" s="11">
        <v>69</v>
      </c>
      <c r="AB8" s="11">
        <v>45</v>
      </c>
      <c r="AC8" s="11">
        <v>22</v>
      </c>
      <c r="AD8" s="11">
        <v>15</v>
      </c>
      <c r="AE8" s="11">
        <v>27</v>
      </c>
      <c r="AF8" s="11"/>
      <c r="AG8" s="11">
        <v>192</v>
      </c>
      <c r="AH8" s="11">
        <v>330</v>
      </c>
      <c r="AI8" s="11">
        <v>179</v>
      </c>
      <c r="AJ8" s="11">
        <v>173</v>
      </c>
      <c r="AK8" s="11">
        <v>196</v>
      </c>
      <c r="AL8" s="11">
        <v>533</v>
      </c>
      <c r="AM8" s="11"/>
      <c r="AN8" s="11">
        <v>569</v>
      </c>
      <c r="AO8" s="11">
        <v>467</v>
      </c>
      <c r="AP8" s="11">
        <v>751</v>
      </c>
      <c r="AQ8" s="11"/>
      <c r="AR8" s="11">
        <v>162</v>
      </c>
      <c r="AS8" s="11">
        <v>689</v>
      </c>
      <c r="AT8" s="11">
        <v>1078</v>
      </c>
      <c r="AU8" s="11"/>
      <c r="AV8" s="11">
        <v>182</v>
      </c>
      <c r="AW8" s="11">
        <v>976</v>
      </c>
      <c r="AX8" s="11">
        <v>765</v>
      </c>
      <c r="AY8" s="11"/>
      <c r="AZ8" s="11">
        <v>1171</v>
      </c>
      <c r="BA8" s="11">
        <v>882</v>
      </c>
    </row>
    <row r="9" spans="2:53" x14ac:dyDescent="0.35">
      <c r="B9" s="18" t="s">
        <v>322</v>
      </c>
      <c r="C9" s="17">
        <v>0.130208162666758</v>
      </c>
      <c r="D9" s="17">
        <v>0.12898844642236401</v>
      </c>
      <c r="E9" s="17">
        <v>0.13121638238281999</v>
      </c>
      <c r="F9" s="17"/>
      <c r="G9" s="17">
        <v>0.24232151426399301</v>
      </c>
      <c r="H9" s="17">
        <v>0.20646727986212701</v>
      </c>
      <c r="I9" s="17">
        <v>0.11979685846586401</v>
      </c>
      <c r="J9" s="17">
        <v>9.0199566613010596E-2</v>
      </c>
      <c r="K9" s="17">
        <v>9.0031460149482698E-2</v>
      </c>
      <c r="L9" s="17">
        <v>9.98314298146631E-2</v>
      </c>
      <c r="M9" s="17"/>
      <c r="N9" s="17">
        <v>0.12652742665553601</v>
      </c>
      <c r="O9" s="17">
        <v>0.132631264352809</v>
      </c>
      <c r="P9" s="17"/>
      <c r="Q9" s="17">
        <v>0.17495226705491501</v>
      </c>
      <c r="R9" s="17">
        <v>0.167529041261997</v>
      </c>
      <c r="S9" s="17">
        <v>0.114778956917978</v>
      </c>
      <c r="T9" s="17">
        <v>0.16920167343328699</v>
      </c>
      <c r="U9" s="17">
        <v>0.14449303475165301</v>
      </c>
      <c r="V9" s="17">
        <v>0.11247113975961601</v>
      </c>
      <c r="W9" s="17">
        <v>0.13933515487480899</v>
      </c>
      <c r="X9" s="17">
        <v>7.1294331321407695E-2</v>
      </c>
      <c r="Y9" s="17">
        <v>0.12758542286239799</v>
      </c>
      <c r="Z9" s="17">
        <v>5.3056909107713997E-2</v>
      </c>
      <c r="AA9" s="17">
        <v>5.2383769362653501E-2</v>
      </c>
      <c r="AB9" s="17">
        <v>2.7324685311282699E-2</v>
      </c>
      <c r="AC9" s="17">
        <v>0.22385723117985701</v>
      </c>
      <c r="AD9" s="17">
        <v>0.21256278108475099</v>
      </c>
      <c r="AE9" s="17">
        <v>0.209583329864416</v>
      </c>
      <c r="AF9" s="17"/>
      <c r="AG9" s="17">
        <v>0.17128945829780801</v>
      </c>
      <c r="AH9" s="17">
        <v>7.5140300944023006E-2</v>
      </c>
      <c r="AI9" s="17">
        <v>0.27889913559694701</v>
      </c>
      <c r="AJ9" s="17">
        <v>0.196619216833327</v>
      </c>
      <c r="AK9" s="17">
        <v>8.5929856106318203E-2</v>
      </c>
      <c r="AL9" s="17">
        <v>9.295305599841E-2</v>
      </c>
      <c r="AM9" s="17"/>
      <c r="AN9" s="17">
        <v>0.19189102033777999</v>
      </c>
      <c r="AO9" s="17">
        <v>0.14293678296280701</v>
      </c>
      <c r="AP9" s="17">
        <v>0.10035468580382299</v>
      </c>
      <c r="AQ9" s="17"/>
      <c r="AR9" s="17">
        <v>0.23013399064829199</v>
      </c>
      <c r="AS9" s="17">
        <v>0.131839895186629</v>
      </c>
      <c r="AT9" s="17">
        <v>0.12036569060596999</v>
      </c>
      <c r="AU9" s="17"/>
      <c r="AV9" s="17">
        <v>0.24663698751612401</v>
      </c>
      <c r="AW9" s="17">
        <v>0.120342730959605</v>
      </c>
      <c r="AX9" s="17">
        <v>0.12612078616025699</v>
      </c>
      <c r="AY9" s="17"/>
      <c r="AZ9" s="17">
        <v>0.163362650600891</v>
      </c>
      <c r="BA9" s="17">
        <v>8.6216417158388195E-2</v>
      </c>
    </row>
    <row r="10" spans="2:53" x14ac:dyDescent="0.35">
      <c r="B10" s="18" t="s">
        <v>323</v>
      </c>
      <c r="C10" s="17">
        <v>0.27188430628840998</v>
      </c>
      <c r="D10" s="17">
        <v>0.27314622437589797</v>
      </c>
      <c r="E10" s="17">
        <v>0.27012454033202299</v>
      </c>
      <c r="F10" s="17"/>
      <c r="G10" s="17">
        <v>0.22824454462471599</v>
      </c>
      <c r="H10" s="17">
        <v>0.28080927636675301</v>
      </c>
      <c r="I10" s="17">
        <v>0.268787607617469</v>
      </c>
      <c r="J10" s="17">
        <v>0.24118962420541301</v>
      </c>
      <c r="K10" s="17">
        <v>0.27233951989139699</v>
      </c>
      <c r="L10" s="17">
        <v>0.305722868898194</v>
      </c>
      <c r="M10" s="17"/>
      <c r="N10" s="17">
        <v>0.27139120777187797</v>
      </c>
      <c r="O10" s="17">
        <v>0.27220892284421699</v>
      </c>
      <c r="P10" s="17"/>
      <c r="Q10" s="17">
        <v>0.22846817931243801</v>
      </c>
      <c r="R10" s="17">
        <v>0.25982188760798602</v>
      </c>
      <c r="S10" s="17">
        <v>0.27320592343052902</v>
      </c>
      <c r="T10" s="17">
        <v>0.26807285879224602</v>
      </c>
      <c r="U10" s="17">
        <v>0.27202270396933498</v>
      </c>
      <c r="V10" s="17">
        <v>0.240128296878071</v>
      </c>
      <c r="W10" s="17">
        <v>0.26991237427509002</v>
      </c>
      <c r="X10" s="17">
        <v>0.34065565234605899</v>
      </c>
      <c r="Y10" s="17">
        <v>0.31465342861510898</v>
      </c>
      <c r="Z10" s="17">
        <v>0.35914082074926101</v>
      </c>
      <c r="AA10" s="17">
        <v>0.25567042570119197</v>
      </c>
      <c r="AB10" s="17">
        <v>0.343772237489951</v>
      </c>
      <c r="AC10" s="17">
        <v>0.18046224162709101</v>
      </c>
      <c r="AD10" s="17">
        <v>0.28182145867879699</v>
      </c>
      <c r="AE10" s="17">
        <v>0.207519062932665</v>
      </c>
      <c r="AF10" s="17"/>
      <c r="AG10" s="17">
        <v>0.37010949906566598</v>
      </c>
      <c r="AH10" s="17">
        <v>0.18574959394219501</v>
      </c>
      <c r="AI10" s="17">
        <v>0.38644744730843</v>
      </c>
      <c r="AJ10" s="17">
        <v>0.35614441714741002</v>
      </c>
      <c r="AK10" s="17">
        <v>0.27213523433680797</v>
      </c>
      <c r="AL10" s="17">
        <v>0.23411057517145001</v>
      </c>
      <c r="AM10" s="17"/>
      <c r="AN10" s="17">
        <v>0.37213513413173599</v>
      </c>
      <c r="AO10" s="17">
        <v>0.30460398224982999</v>
      </c>
      <c r="AP10" s="17">
        <v>0.22531457888512299</v>
      </c>
      <c r="AQ10" s="17"/>
      <c r="AR10" s="17">
        <v>0.36942513194082299</v>
      </c>
      <c r="AS10" s="17">
        <v>0.34075736263754403</v>
      </c>
      <c r="AT10" s="17">
        <v>0.229705251339207</v>
      </c>
      <c r="AU10" s="17"/>
      <c r="AV10" s="17">
        <v>0.34271292325081898</v>
      </c>
      <c r="AW10" s="17">
        <v>0.325577803868696</v>
      </c>
      <c r="AX10" s="17">
        <v>0.21834586929019401</v>
      </c>
      <c r="AY10" s="17"/>
      <c r="AZ10" s="17">
        <v>0.31155645713221802</v>
      </c>
      <c r="BA10" s="17">
        <v>0.21924445954555899</v>
      </c>
    </row>
    <row r="11" spans="2:53" x14ac:dyDescent="0.35">
      <c r="B11" s="18" t="s">
        <v>324</v>
      </c>
      <c r="C11" s="17">
        <v>0.239588917131483</v>
      </c>
      <c r="D11" s="17">
        <v>0.24086161750945601</v>
      </c>
      <c r="E11" s="17">
        <v>0.23929265150793999</v>
      </c>
      <c r="F11" s="17"/>
      <c r="G11" s="17">
        <v>0.24534650546233999</v>
      </c>
      <c r="H11" s="17">
        <v>0.24438218794097799</v>
      </c>
      <c r="I11" s="17">
        <v>0.25293803615506999</v>
      </c>
      <c r="J11" s="17">
        <v>0.23734881909585501</v>
      </c>
      <c r="K11" s="17">
        <v>0.232837666079587</v>
      </c>
      <c r="L11" s="17">
        <v>0.23209554457187201</v>
      </c>
      <c r="M11" s="17"/>
      <c r="N11" s="17">
        <v>0.26065200805661398</v>
      </c>
      <c r="O11" s="17">
        <v>0.225722665659357</v>
      </c>
      <c r="P11" s="17"/>
      <c r="Q11" s="17">
        <v>0.234454347317401</v>
      </c>
      <c r="R11" s="17">
        <v>0.25760771688752498</v>
      </c>
      <c r="S11" s="17">
        <v>0.26419441800445298</v>
      </c>
      <c r="T11" s="17">
        <v>0.25238596110809802</v>
      </c>
      <c r="U11" s="17">
        <v>0.199121840174043</v>
      </c>
      <c r="V11" s="17">
        <v>0.228743189455199</v>
      </c>
      <c r="W11" s="17">
        <v>0.26865416983171803</v>
      </c>
      <c r="X11" s="17">
        <v>0.21346157656755799</v>
      </c>
      <c r="Y11" s="17">
        <v>0.29833727451039599</v>
      </c>
      <c r="Z11" s="17">
        <v>0.206342245829013</v>
      </c>
      <c r="AA11" s="17">
        <v>0.218755167246166</v>
      </c>
      <c r="AB11" s="17">
        <v>0.22528804696577401</v>
      </c>
      <c r="AC11" s="17">
        <v>0.33047261361471297</v>
      </c>
      <c r="AD11" s="17">
        <v>9.2125575396664397E-2</v>
      </c>
      <c r="AE11" s="17">
        <v>0.23379492428038201</v>
      </c>
      <c r="AF11" s="17"/>
      <c r="AG11" s="17">
        <v>0.264988570360151</v>
      </c>
      <c r="AH11" s="17">
        <v>0.204049721735578</v>
      </c>
      <c r="AI11" s="17">
        <v>0.194401179541799</v>
      </c>
      <c r="AJ11" s="17">
        <v>0.212265521214414</v>
      </c>
      <c r="AK11" s="17">
        <v>0.25461759369355302</v>
      </c>
      <c r="AL11" s="17">
        <v>0.29117928130273402</v>
      </c>
      <c r="AM11" s="17"/>
      <c r="AN11" s="17">
        <v>0.21386003056116701</v>
      </c>
      <c r="AO11" s="17">
        <v>0.27064904794400602</v>
      </c>
      <c r="AP11" s="17">
        <v>0.23673640865867701</v>
      </c>
      <c r="AQ11" s="17"/>
      <c r="AR11" s="17">
        <v>0.20107001953310799</v>
      </c>
      <c r="AS11" s="17">
        <v>0.23758750341902901</v>
      </c>
      <c r="AT11" s="17">
        <v>0.245271414389515</v>
      </c>
      <c r="AU11" s="17"/>
      <c r="AV11" s="17">
        <v>0.202727262539665</v>
      </c>
      <c r="AW11" s="17">
        <v>0.245200741491336</v>
      </c>
      <c r="AX11" s="17">
        <v>0.241205543860364</v>
      </c>
      <c r="AY11" s="17"/>
      <c r="AZ11" s="17">
        <v>0.22939908554552099</v>
      </c>
      <c r="BA11" s="17">
        <v>0.25310951436686502</v>
      </c>
    </row>
    <row r="12" spans="2:53" x14ac:dyDescent="0.35">
      <c r="B12" s="18" t="s">
        <v>325</v>
      </c>
      <c r="C12" s="17">
        <v>0.11507483398150101</v>
      </c>
      <c r="D12" s="17">
        <v>0.116789411027816</v>
      </c>
      <c r="E12" s="17">
        <v>0.11393299076784701</v>
      </c>
      <c r="F12" s="17"/>
      <c r="G12" s="17">
        <v>0.105554986925243</v>
      </c>
      <c r="H12" s="17">
        <v>7.2970349356237099E-2</v>
      </c>
      <c r="I12" s="17">
        <v>0.12226808577932299</v>
      </c>
      <c r="J12" s="17">
        <v>0.122796462380817</v>
      </c>
      <c r="K12" s="17">
        <v>0.13084189483329101</v>
      </c>
      <c r="L12" s="17">
        <v>0.123512838944539</v>
      </c>
      <c r="M12" s="17"/>
      <c r="N12" s="17">
        <v>0.105806492513389</v>
      </c>
      <c r="O12" s="17">
        <v>0.12117636741660701</v>
      </c>
      <c r="P12" s="17"/>
      <c r="Q12" s="17">
        <v>7.2016692147442801E-2</v>
      </c>
      <c r="R12" s="17">
        <v>7.7993387832841696E-2</v>
      </c>
      <c r="S12" s="17">
        <v>0.102841950062456</v>
      </c>
      <c r="T12" s="17">
        <v>0.11244426492481099</v>
      </c>
      <c r="U12" s="17">
        <v>0.103915289971997</v>
      </c>
      <c r="V12" s="17">
        <v>0.130667870490633</v>
      </c>
      <c r="W12" s="17">
        <v>0.14969109983760101</v>
      </c>
      <c r="X12" s="17">
        <v>0.136974268124884</v>
      </c>
      <c r="Y12" s="17">
        <v>8.2674982868296207E-2</v>
      </c>
      <c r="Z12" s="17">
        <v>0.13898717177600001</v>
      </c>
      <c r="AA12" s="17">
        <v>0.17987404378490601</v>
      </c>
      <c r="AB12" s="17">
        <v>0.13007862435405601</v>
      </c>
      <c r="AC12" s="17">
        <v>0.14637512521049201</v>
      </c>
      <c r="AD12" s="17">
        <v>0.27992870407888398</v>
      </c>
      <c r="AE12" s="17">
        <v>4.5148684129568899E-2</v>
      </c>
      <c r="AF12" s="17"/>
      <c r="AG12" s="17">
        <v>0.106661079906764</v>
      </c>
      <c r="AH12" s="17">
        <v>0.16808669842843399</v>
      </c>
      <c r="AI12" s="17">
        <v>5.4842235561810199E-2</v>
      </c>
      <c r="AJ12" s="17">
        <v>0.13636208576676501</v>
      </c>
      <c r="AK12" s="17">
        <v>0.12582671871212101</v>
      </c>
      <c r="AL12" s="17">
        <v>8.5471228258590798E-2</v>
      </c>
      <c r="AM12" s="17"/>
      <c r="AN12" s="17">
        <v>9.1743719595364495E-2</v>
      </c>
      <c r="AO12" s="17">
        <v>0.12681217152134999</v>
      </c>
      <c r="AP12" s="17">
        <v>0.135231621647775</v>
      </c>
      <c r="AQ12" s="17"/>
      <c r="AR12" s="17">
        <v>9.7293765316556993E-2</v>
      </c>
      <c r="AS12" s="17">
        <v>0.11845383472193199</v>
      </c>
      <c r="AT12" s="17">
        <v>0.123171124688552</v>
      </c>
      <c r="AU12" s="17"/>
      <c r="AV12" s="17">
        <v>0.108964227224639</v>
      </c>
      <c r="AW12" s="17">
        <v>0.124832781552557</v>
      </c>
      <c r="AX12" s="17">
        <v>0.106594150174534</v>
      </c>
      <c r="AY12" s="17"/>
      <c r="AZ12" s="17">
        <v>0.11399524514418</v>
      </c>
      <c r="BA12" s="17">
        <v>0.11650730965355501</v>
      </c>
    </row>
    <row r="13" spans="2:53" x14ac:dyDescent="0.35">
      <c r="B13" s="18" t="s">
        <v>326</v>
      </c>
      <c r="C13" s="17">
        <v>0.137108234776361</v>
      </c>
      <c r="D13" s="17">
        <v>0.161171875005891</v>
      </c>
      <c r="E13" s="17">
        <v>0.114372999896485</v>
      </c>
      <c r="F13" s="17"/>
      <c r="G13" s="17">
        <v>9.42601209602449E-2</v>
      </c>
      <c r="H13" s="17">
        <v>0.10213602780058099</v>
      </c>
      <c r="I13" s="17">
        <v>0.15208115910888101</v>
      </c>
      <c r="J13" s="17">
        <v>0.18190972592577001</v>
      </c>
      <c r="K13" s="17">
        <v>0.131635756278324</v>
      </c>
      <c r="L13" s="17">
        <v>0.13893168710607501</v>
      </c>
      <c r="M13" s="17"/>
      <c r="N13" s="17">
        <v>0.142132089587962</v>
      </c>
      <c r="O13" s="17">
        <v>0.13380093128397499</v>
      </c>
      <c r="P13" s="17"/>
      <c r="Q13" s="17">
        <v>0.11008410882217</v>
      </c>
      <c r="R13" s="17">
        <v>0.110113195704622</v>
      </c>
      <c r="S13" s="17">
        <v>0.115676586851145</v>
      </c>
      <c r="T13" s="17">
        <v>0.10977007881907</v>
      </c>
      <c r="U13" s="17">
        <v>0.168076287413639</v>
      </c>
      <c r="V13" s="17">
        <v>0.15760746506786499</v>
      </c>
      <c r="W13" s="17">
        <v>0.109365262254882</v>
      </c>
      <c r="X13" s="17">
        <v>0.148142464631451</v>
      </c>
      <c r="Y13" s="17">
        <v>0.12667373400039</v>
      </c>
      <c r="Z13" s="17">
        <v>0.19282986624568499</v>
      </c>
      <c r="AA13" s="17">
        <v>0.212325179014554</v>
      </c>
      <c r="AB13" s="17">
        <v>0.20570473891456401</v>
      </c>
      <c r="AC13" s="17">
        <v>0.118832788367847</v>
      </c>
      <c r="AD13" s="17">
        <v>4.1325478009677397E-2</v>
      </c>
      <c r="AE13" s="17">
        <v>0.253086529976634</v>
      </c>
      <c r="AF13" s="17"/>
      <c r="AG13" s="17">
        <v>4.4529365008983302E-2</v>
      </c>
      <c r="AH13" s="17">
        <v>0.294967695089281</v>
      </c>
      <c r="AI13" s="17">
        <v>5.21420137821779E-2</v>
      </c>
      <c r="AJ13" s="17">
        <v>2.83275598360632E-2</v>
      </c>
      <c r="AK13" s="17">
        <v>0.14321546793404699</v>
      </c>
      <c r="AL13" s="17">
        <v>0.14977257935650201</v>
      </c>
      <c r="AM13" s="17"/>
      <c r="AN13" s="17">
        <v>6.3830573655534503E-2</v>
      </c>
      <c r="AO13" s="17">
        <v>7.2969264409400797E-2</v>
      </c>
      <c r="AP13" s="17">
        <v>0.22314180912974799</v>
      </c>
      <c r="AQ13" s="17"/>
      <c r="AR13" s="17">
        <v>6.5260153836250695E-2</v>
      </c>
      <c r="AS13" s="17">
        <v>8.9042757267490294E-2</v>
      </c>
      <c r="AT13" s="17">
        <v>0.18365849799858999</v>
      </c>
      <c r="AU13" s="17"/>
      <c r="AV13" s="17">
        <v>5.7474561286903599E-2</v>
      </c>
      <c r="AW13" s="17">
        <v>0.11371739400432999</v>
      </c>
      <c r="AX13" s="17">
        <v>0.19819622660225</v>
      </c>
      <c r="AY13" s="17"/>
      <c r="AZ13" s="17">
        <v>0.115928985369504</v>
      </c>
      <c r="BA13" s="17">
        <v>0.16521037744301101</v>
      </c>
    </row>
    <row r="14" spans="2:53" x14ac:dyDescent="0.35">
      <c r="B14" s="18" t="s">
        <v>130</v>
      </c>
      <c r="C14" s="19">
        <v>0.106135545155488</v>
      </c>
      <c r="D14" s="19">
        <v>7.9042425658575097E-2</v>
      </c>
      <c r="E14" s="19">
        <v>0.13106043511288501</v>
      </c>
      <c r="F14" s="19"/>
      <c r="G14" s="19">
        <v>8.4272327763462204E-2</v>
      </c>
      <c r="H14" s="19">
        <v>9.3234878673323904E-2</v>
      </c>
      <c r="I14" s="19">
        <v>8.4128252873393303E-2</v>
      </c>
      <c r="J14" s="19">
        <v>0.126555801779134</v>
      </c>
      <c r="K14" s="19">
        <v>0.14231370276791799</v>
      </c>
      <c r="L14" s="19">
        <v>9.9905630664656603E-2</v>
      </c>
      <c r="M14" s="19"/>
      <c r="N14" s="19">
        <v>9.34907754146211E-2</v>
      </c>
      <c r="O14" s="19">
        <v>0.114459848443035</v>
      </c>
      <c r="P14" s="19"/>
      <c r="Q14" s="19">
        <v>0.18002440534563399</v>
      </c>
      <c r="R14" s="19">
        <v>0.12693477070502801</v>
      </c>
      <c r="S14" s="19">
        <v>0.129302164733439</v>
      </c>
      <c r="T14" s="19">
        <v>8.8125162922486802E-2</v>
      </c>
      <c r="U14" s="19">
        <v>0.11237084371933199</v>
      </c>
      <c r="V14" s="19">
        <v>0.130382038348617</v>
      </c>
      <c r="W14" s="19">
        <v>6.3041938925901694E-2</v>
      </c>
      <c r="X14" s="19">
        <v>8.94717070086401E-2</v>
      </c>
      <c r="Y14" s="19">
        <v>5.0075157143411798E-2</v>
      </c>
      <c r="Z14" s="19">
        <v>4.96429862923271E-2</v>
      </c>
      <c r="AA14" s="19">
        <v>8.0991414890527594E-2</v>
      </c>
      <c r="AB14" s="19">
        <v>6.7831666964372803E-2</v>
      </c>
      <c r="AC14" s="19">
        <v>0</v>
      </c>
      <c r="AD14" s="19">
        <v>9.2236002751225996E-2</v>
      </c>
      <c r="AE14" s="19">
        <v>5.0867468816333403E-2</v>
      </c>
      <c r="AF14" s="19"/>
      <c r="AG14" s="19">
        <v>4.2422027360628299E-2</v>
      </c>
      <c r="AH14" s="19">
        <v>7.2005989860490199E-2</v>
      </c>
      <c r="AI14" s="19">
        <v>3.3267988208835697E-2</v>
      </c>
      <c r="AJ14" s="19">
        <v>7.0281199202020805E-2</v>
      </c>
      <c r="AK14" s="19">
        <v>0.118275129217153</v>
      </c>
      <c r="AL14" s="19">
        <v>0.146513279912314</v>
      </c>
      <c r="AM14" s="19"/>
      <c r="AN14" s="19">
        <v>6.6539521718418898E-2</v>
      </c>
      <c r="AO14" s="19">
        <v>8.2028750912605197E-2</v>
      </c>
      <c r="AP14" s="19">
        <v>7.9220895874852704E-2</v>
      </c>
      <c r="AQ14" s="19"/>
      <c r="AR14" s="19">
        <v>3.6816938724968898E-2</v>
      </c>
      <c r="AS14" s="19">
        <v>8.2318646767376102E-2</v>
      </c>
      <c r="AT14" s="19">
        <v>9.78280209781663E-2</v>
      </c>
      <c r="AU14" s="19"/>
      <c r="AV14" s="19">
        <v>4.1484038181848801E-2</v>
      </c>
      <c r="AW14" s="19">
        <v>7.0328548123475096E-2</v>
      </c>
      <c r="AX14" s="19">
        <v>0.109537423912401</v>
      </c>
      <c r="AY14" s="19"/>
      <c r="AZ14" s="19">
        <v>6.5757576207685201E-2</v>
      </c>
      <c r="BA14" s="19">
        <v>0.15971192183262201</v>
      </c>
    </row>
    <row r="15" spans="2:53" x14ac:dyDescent="0.35">
      <c r="B15" s="16"/>
    </row>
    <row r="16" spans="2:53" x14ac:dyDescent="0.35">
      <c r="B16" t="s">
        <v>87</v>
      </c>
    </row>
    <row r="17" spans="2:2" x14ac:dyDescent="0.35">
      <c r="B17" t="s">
        <v>88</v>
      </c>
    </row>
    <row r="19" spans="2:2" x14ac:dyDescent="0.35">
      <c r="B19" s="8" t="str">
        <f>HYPERLINK("#'Contents'!A1", "Return to Contents")</f>
        <v>Return to Contents</v>
      </c>
    </row>
  </sheetData>
  <mergeCells count="10">
    <mergeCell ref="AN5:AP5"/>
    <mergeCell ref="AR5:AT5"/>
    <mergeCell ref="AV5:AX5"/>
    <mergeCell ref="AZ5:BA5"/>
    <mergeCell ref="D2:AT2"/>
    <mergeCell ref="D5:E5"/>
    <mergeCell ref="G5:L5"/>
    <mergeCell ref="N5:O5"/>
    <mergeCell ref="Q5:AE5"/>
    <mergeCell ref="AG5:AL5"/>
  </mergeCells>
  <pageMargins left="0.7" right="0.7" top="0.75" bottom="0.75" header="0.3" footer="0.3"/>
  <pageSetup paperSize="9" orientation="portrait" horizontalDpi="300" verticalDpi="300"/>
  <drawing r:id="rId1"/>
</worksheet>
</file>

<file path=xl/worksheets/sheet1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7400-000000000000}">
  <dimension ref="B2:BA19"/>
  <sheetViews>
    <sheetView showGridLines="0" workbookViewId="0">
      <pane xSplit="2" topLeftCell="R1" activePane="topRight" state="frozen"/>
      <selection activeCell="B19" sqref="B19"/>
      <selection pane="topRight" activeCell="X14" sqref="X14"/>
    </sheetView>
  </sheetViews>
  <sheetFormatPr defaultColWidth="11.54296875" defaultRowHeight="14.5" x14ac:dyDescent="0.35"/>
  <cols>
    <col min="2" max="2" width="25.6328125" customWidth="1"/>
    <col min="3" max="5" width="10.6328125" customWidth="1"/>
    <col min="6" max="6" width="2.1796875" customWidth="1"/>
    <col min="7" max="12" width="10.6328125" customWidth="1"/>
    <col min="13" max="13" width="2.1796875" customWidth="1"/>
    <col min="14" max="15" width="10.6328125" customWidth="1"/>
    <col min="16" max="16" width="2.1796875" customWidth="1"/>
    <col min="17" max="31" width="10.6328125" customWidth="1"/>
    <col min="32" max="32" width="2.1796875" customWidth="1"/>
    <col min="33" max="38" width="10.6328125" customWidth="1"/>
    <col min="39" max="39" width="2.1796875" customWidth="1"/>
    <col min="40" max="42" width="10.6328125" customWidth="1"/>
    <col min="43" max="43" width="2.1796875" customWidth="1"/>
    <col min="44" max="46" width="10.6328125" customWidth="1"/>
    <col min="47" max="47" width="2.1796875" customWidth="1"/>
    <col min="48" max="50" width="10.6328125" customWidth="1"/>
    <col min="51" max="51" width="2.1796875" customWidth="1"/>
    <col min="52" max="53" width="10.6328125" customWidth="1"/>
    <col min="54" max="54" width="2.1796875" customWidth="1"/>
  </cols>
  <sheetData>
    <row r="2" spans="2:53" ht="40" customHeight="1" x14ac:dyDescent="0.35">
      <c r="D2" s="28" t="s">
        <v>429</v>
      </c>
      <c r="E2" s="24"/>
      <c r="F2" s="24"/>
      <c r="G2" s="24"/>
      <c r="H2" s="24"/>
      <c r="I2" s="24"/>
      <c r="J2" s="24"/>
      <c r="K2" s="24"/>
      <c r="L2" s="24"/>
      <c r="M2" s="24"/>
      <c r="N2" s="24"/>
      <c r="O2" s="24"/>
      <c r="P2" s="24"/>
      <c r="Q2" s="24"/>
      <c r="R2" s="24"/>
      <c r="S2" s="24"/>
      <c r="T2" s="24"/>
      <c r="U2" s="24"/>
      <c r="V2" s="24"/>
      <c r="W2" s="24"/>
      <c r="X2" s="24"/>
      <c r="Y2" s="24"/>
      <c r="Z2" s="24"/>
      <c r="AA2" s="24"/>
      <c r="AB2" s="24"/>
      <c r="AC2" s="24"/>
      <c r="AD2" s="24"/>
      <c r="AE2" s="24"/>
      <c r="AF2" s="24"/>
      <c r="AG2" s="24"/>
      <c r="AH2" s="24"/>
      <c r="AI2" s="24"/>
      <c r="AJ2" s="24"/>
      <c r="AK2" s="24"/>
      <c r="AL2" s="24"/>
      <c r="AM2" s="24"/>
      <c r="AN2" s="24"/>
      <c r="AO2" s="24"/>
      <c r="AP2" s="24"/>
      <c r="AQ2" s="24"/>
      <c r="AR2" s="24"/>
      <c r="AS2" s="24"/>
      <c r="AT2" s="24"/>
    </row>
    <row r="5" spans="2:53" ht="30" customHeight="1" x14ac:dyDescent="0.35">
      <c r="B5" s="15"/>
      <c r="C5" s="15"/>
      <c r="D5" s="27" t="s">
        <v>56</v>
      </c>
      <c r="E5" s="27"/>
      <c r="F5" s="15"/>
      <c r="G5" s="27" t="s">
        <v>57</v>
      </c>
      <c r="H5" s="27"/>
      <c r="I5" s="27"/>
      <c r="J5" s="27"/>
      <c r="K5" s="27"/>
      <c r="L5" s="27"/>
      <c r="M5" s="15"/>
      <c r="N5" s="27" t="s">
        <v>58</v>
      </c>
      <c r="O5" s="27"/>
      <c r="P5" s="15"/>
      <c r="Q5" s="27" t="s">
        <v>59</v>
      </c>
      <c r="R5" s="27"/>
      <c r="S5" s="27"/>
      <c r="T5" s="27"/>
      <c r="U5" s="27"/>
      <c r="V5" s="27"/>
      <c r="W5" s="27"/>
      <c r="X5" s="27"/>
      <c r="Y5" s="27"/>
      <c r="Z5" s="27"/>
      <c r="AA5" s="27"/>
      <c r="AB5" s="27"/>
      <c r="AC5" s="27"/>
      <c r="AD5" s="27"/>
      <c r="AE5" s="27"/>
      <c r="AF5" s="15"/>
      <c r="AG5" s="27" t="s">
        <v>60</v>
      </c>
      <c r="AH5" s="27"/>
      <c r="AI5" s="27"/>
      <c r="AJ5" s="27"/>
      <c r="AK5" s="27"/>
      <c r="AL5" s="27"/>
      <c r="AM5" s="15"/>
      <c r="AN5" s="27" t="s">
        <v>61</v>
      </c>
      <c r="AO5" s="27"/>
      <c r="AP5" s="27"/>
      <c r="AQ5" s="15"/>
      <c r="AR5" s="27" t="s">
        <v>62</v>
      </c>
      <c r="AS5" s="27"/>
      <c r="AT5" s="27"/>
      <c r="AU5" s="15"/>
      <c r="AV5" s="27" t="s">
        <v>63</v>
      </c>
      <c r="AW5" s="27"/>
      <c r="AX5" s="27"/>
      <c r="AY5" s="15"/>
      <c r="AZ5" s="27" t="s">
        <v>64</v>
      </c>
      <c r="BA5" s="27"/>
    </row>
    <row r="6" spans="2:53" ht="33" customHeight="1" x14ac:dyDescent="0.35">
      <c r="B6" t="s">
        <v>13</v>
      </c>
      <c r="C6" s="9" t="s">
        <v>14</v>
      </c>
      <c r="D6" s="12" t="s">
        <v>15</v>
      </c>
      <c r="E6" s="12" t="s">
        <v>16</v>
      </c>
      <c r="G6" s="12" t="s">
        <v>19</v>
      </c>
      <c r="H6" s="12" t="s">
        <v>20</v>
      </c>
      <c r="I6" s="12" t="s">
        <v>21</v>
      </c>
      <c r="J6" s="12" t="s">
        <v>22</v>
      </c>
      <c r="K6" s="12" t="s">
        <v>23</v>
      </c>
      <c r="L6" s="12" t="s">
        <v>24</v>
      </c>
      <c r="N6" s="12" t="s">
        <v>25</v>
      </c>
      <c r="O6" s="12" t="s">
        <v>26</v>
      </c>
      <c r="Q6" s="12" t="s">
        <v>27</v>
      </c>
      <c r="R6" s="12" t="s">
        <v>28</v>
      </c>
      <c r="S6" s="12" t="s">
        <v>29</v>
      </c>
      <c r="T6" s="12" t="s">
        <v>30</v>
      </c>
      <c r="U6" s="12" t="s">
        <v>31</v>
      </c>
      <c r="V6" s="12" t="s">
        <v>32</v>
      </c>
      <c r="W6" s="12" t="s">
        <v>33</v>
      </c>
      <c r="X6" s="12" t="s">
        <v>34</v>
      </c>
      <c r="Y6" s="12" t="s">
        <v>35</v>
      </c>
      <c r="Z6" s="12" t="s">
        <v>36</v>
      </c>
      <c r="AA6" s="12" t="s">
        <v>37</v>
      </c>
      <c r="AB6" s="12" t="s">
        <v>38</v>
      </c>
      <c r="AC6" s="12" t="s">
        <v>39</v>
      </c>
      <c r="AD6" s="12" t="s">
        <v>40</v>
      </c>
      <c r="AE6" s="12" t="s">
        <v>41</v>
      </c>
      <c r="AG6" s="12" t="s">
        <v>42</v>
      </c>
      <c r="AH6" s="12" t="s">
        <v>43</v>
      </c>
      <c r="AI6" s="12" t="s">
        <v>44</v>
      </c>
      <c r="AJ6" s="12" t="s">
        <v>45</v>
      </c>
      <c r="AK6" s="12" t="s">
        <v>46</v>
      </c>
      <c r="AL6" s="12" t="s">
        <v>47</v>
      </c>
      <c r="AN6" s="12" t="s">
        <v>48</v>
      </c>
      <c r="AO6" s="12" t="s">
        <v>49</v>
      </c>
      <c r="AP6" s="12" t="s">
        <v>50</v>
      </c>
      <c r="AR6" s="12" t="s">
        <v>51</v>
      </c>
      <c r="AS6" s="12" t="s">
        <v>52</v>
      </c>
      <c r="AT6" s="12" t="s">
        <v>53</v>
      </c>
      <c r="AV6" s="12" t="s">
        <v>51</v>
      </c>
      <c r="AW6" s="12" t="s">
        <v>52</v>
      </c>
      <c r="AX6" s="12" t="s">
        <v>53</v>
      </c>
      <c r="AZ6" s="12" t="s">
        <v>54</v>
      </c>
      <c r="BA6" s="12" t="s">
        <v>55</v>
      </c>
    </row>
    <row r="7" spans="2:53" ht="30" customHeight="1" x14ac:dyDescent="0.35">
      <c r="B7" s="10" t="s">
        <v>17</v>
      </c>
      <c r="C7" s="10">
        <v>2053</v>
      </c>
      <c r="D7" s="10">
        <v>938</v>
      </c>
      <c r="E7" s="10">
        <v>1112</v>
      </c>
      <c r="F7" s="10"/>
      <c r="G7" s="10">
        <v>192</v>
      </c>
      <c r="H7" s="10">
        <v>236</v>
      </c>
      <c r="I7" s="10">
        <v>325</v>
      </c>
      <c r="J7" s="10">
        <v>380</v>
      </c>
      <c r="K7" s="10">
        <v>348</v>
      </c>
      <c r="L7" s="10">
        <v>572</v>
      </c>
      <c r="M7" s="10"/>
      <c r="N7" s="10">
        <v>1161</v>
      </c>
      <c r="O7" s="10">
        <v>892</v>
      </c>
      <c r="P7" s="10"/>
      <c r="Q7" s="10">
        <v>175</v>
      </c>
      <c r="R7" s="10">
        <v>152</v>
      </c>
      <c r="S7" s="10">
        <v>180</v>
      </c>
      <c r="T7" s="10">
        <v>273</v>
      </c>
      <c r="U7" s="10">
        <v>217</v>
      </c>
      <c r="V7" s="10">
        <v>227</v>
      </c>
      <c r="W7" s="10">
        <v>175</v>
      </c>
      <c r="X7" s="10">
        <v>143</v>
      </c>
      <c r="Y7" s="10">
        <v>108</v>
      </c>
      <c r="Z7" s="10">
        <v>153</v>
      </c>
      <c r="AA7" s="10">
        <v>79</v>
      </c>
      <c r="AB7" s="10">
        <v>54</v>
      </c>
      <c r="AC7" s="10">
        <v>25</v>
      </c>
      <c r="AD7" s="10">
        <v>17</v>
      </c>
      <c r="AE7" s="10">
        <v>34</v>
      </c>
      <c r="AF7" s="10"/>
      <c r="AG7" s="10">
        <v>204</v>
      </c>
      <c r="AH7" s="10">
        <v>344</v>
      </c>
      <c r="AI7" s="10">
        <v>158</v>
      </c>
      <c r="AJ7" s="10">
        <v>186</v>
      </c>
      <c r="AK7" s="10">
        <v>197</v>
      </c>
      <c r="AL7" s="10">
        <v>511</v>
      </c>
      <c r="AM7" s="10"/>
      <c r="AN7" s="10">
        <v>571</v>
      </c>
      <c r="AO7" s="10">
        <v>447</v>
      </c>
      <c r="AP7" s="10">
        <v>778</v>
      </c>
      <c r="AQ7" s="10"/>
      <c r="AR7" s="10">
        <v>150</v>
      </c>
      <c r="AS7" s="10">
        <v>698</v>
      </c>
      <c r="AT7" s="10">
        <v>1093</v>
      </c>
      <c r="AU7" s="10"/>
      <c r="AV7" s="10">
        <v>166</v>
      </c>
      <c r="AW7" s="10">
        <v>999</v>
      </c>
      <c r="AX7" s="10">
        <v>770</v>
      </c>
      <c r="AY7" s="10"/>
      <c r="AZ7" s="10">
        <v>1177</v>
      </c>
      <c r="BA7" s="10">
        <v>876</v>
      </c>
    </row>
    <row r="8" spans="2:53" ht="30" customHeight="1" x14ac:dyDescent="0.35">
      <c r="B8" s="11" t="s">
        <v>18</v>
      </c>
      <c r="C8" s="11">
        <v>2053</v>
      </c>
      <c r="D8" s="11">
        <v>974</v>
      </c>
      <c r="E8" s="11">
        <v>1075</v>
      </c>
      <c r="F8" s="11"/>
      <c r="G8" s="11">
        <v>212</v>
      </c>
      <c r="H8" s="11">
        <v>302</v>
      </c>
      <c r="I8" s="11">
        <v>326</v>
      </c>
      <c r="J8" s="11">
        <v>348</v>
      </c>
      <c r="K8" s="11">
        <v>329</v>
      </c>
      <c r="L8" s="11">
        <v>535</v>
      </c>
      <c r="M8" s="11"/>
      <c r="N8" s="11">
        <v>815</v>
      </c>
      <c r="O8" s="11">
        <v>1238</v>
      </c>
      <c r="P8" s="11"/>
      <c r="Q8" s="11">
        <v>198</v>
      </c>
      <c r="R8" s="11">
        <v>168</v>
      </c>
      <c r="S8" s="11">
        <v>195</v>
      </c>
      <c r="T8" s="11">
        <v>305</v>
      </c>
      <c r="U8" s="11">
        <v>213</v>
      </c>
      <c r="V8" s="11">
        <v>216</v>
      </c>
      <c r="W8" s="11">
        <v>164</v>
      </c>
      <c r="X8" s="11">
        <v>141</v>
      </c>
      <c r="Y8" s="11">
        <v>99</v>
      </c>
      <c r="Z8" s="11">
        <v>138</v>
      </c>
      <c r="AA8" s="11">
        <v>69</v>
      </c>
      <c r="AB8" s="11">
        <v>45</v>
      </c>
      <c r="AC8" s="11">
        <v>22</v>
      </c>
      <c r="AD8" s="11">
        <v>15</v>
      </c>
      <c r="AE8" s="11">
        <v>27</v>
      </c>
      <c r="AF8" s="11"/>
      <c r="AG8" s="11">
        <v>192</v>
      </c>
      <c r="AH8" s="11">
        <v>330</v>
      </c>
      <c r="AI8" s="11">
        <v>179</v>
      </c>
      <c r="AJ8" s="11">
        <v>173</v>
      </c>
      <c r="AK8" s="11">
        <v>196</v>
      </c>
      <c r="AL8" s="11">
        <v>533</v>
      </c>
      <c r="AM8" s="11"/>
      <c r="AN8" s="11">
        <v>569</v>
      </c>
      <c r="AO8" s="11">
        <v>467</v>
      </c>
      <c r="AP8" s="11">
        <v>751</v>
      </c>
      <c r="AQ8" s="11"/>
      <c r="AR8" s="11">
        <v>162</v>
      </c>
      <c r="AS8" s="11">
        <v>689</v>
      </c>
      <c r="AT8" s="11">
        <v>1078</v>
      </c>
      <c r="AU8" s="11"/>
      <c r="AV8" s="11">
        <v>182</v>
      </c>
      <c r="AW8" s="11">
        <v>976</v>
      </c>
      <c r="AX8" s="11">
        <v>765</v>
      </c>
      <c r="AY8" s="11"/>
      <c r="AZ8" s="11">
        <v>1171</v>
      </c>
      <c r="BA8" s="11">
        <v>882</v>
      </c>
    </row>
    <row r="9" spans="2:53" x14ac:dyDescent="0.35">
      <c r="B9" s="18" t="s">
        <v>322</v>
      </c>
      <c r="C9" s="17">
        <v>9.6870872759918694E-2</v>
      </c>
      <c r="D9" s="17">
        <v>0.104750702785311</v>
      </c>
      <c r="E9" s="17">
        <v>8.9516030824989601E-2</v>
      </c>
      <c r="F9" s="17"/>
      <c r="G9" s="17">
        <v>0.15548299326964399</v>
      </c>
      <c r="H9" s="17">
        <v>0.216587657446936</v>
      </c>
      <c r="I9" s="17">
        <v>9.5677162830814996E-2</v>
      </c>
      <c r="J9" s="17">
        <v>7.1480581590673498E-2</v>
      </c>
      <c r="K9" s="17">
        <v>4.6807744530999097E-2</v>
      </c>
      <c r="L9" s="17">
        <v>5.4121466440141403E-2</v>
      </c>
      <c r="M9" s="17"/>
      <c r="N9" s="17">
        <v>0.11781023653943699</v>
      </c>
      <c r="O9" s="17">
        <v>8.3086073327338694E-2</v>
      </c>
      <c r="P9" s="17"/>
      <c r="Q9" s="17">
        <v>0.15119571769010501</v>
      </c>
      <c r="R9" s="17">
        <v>0.16813756172305899</v>
      </c>
      <c r="S9" s="17">
        <v>5.9380773879914597E-2</v>
      </c>
      <c r="T9" s="17">
        <v>9.9659096578208706E-2</v>
      </c>
      <c r="U9" s="17">
        <v>0.104257641138294</v>
      </c>
      <c r="V9" s="17">
        <v>7.7945080923746898E-2</v>
      </c>
      <c r="W9" s="17">
        <v>0.113120242859511</v>
      </c>
      <c r="X9" s="17">
        <v>4.5848670601776199E-2</v>
      </c>
      <c r="Y9" s="17">
        <v>9.5994482471388906E-2</v>
      </c>
      <c r="Z9" s="17">
        <v>7.4531457756257802E-2</v>
      </c>
      <c r="AA9" s="17">
        <v>1.3137850855292999E-2</v>
      </c>
      <c r="AB9" s="17">
        <v>1.5783176070489201E-2</v>
      </c>
      <c r="AC9" s="17">
        <v>0.162249494482715</v>
      </c>
      <c r="AD9" s="17">
        <v>0.28122138419187898</v>
      </c>
      <c r="AE9" s="17">
        <v>0.17244474171744201</v>
      </c>
      <c r="AF9" s="17"/>
      <c r="AG9" s="17">
        <v>0.111971203630298</v>
      </c>
      <c r="AH9" s="17">
        <v>4.6271081909377197E-2</v>
      </c>
      <c r="AI9" s="17">
        <v>0.22794040754486999</v>
      </c>
      <c r="AJ9" s="17">
        <v>0.15961155627382301</v>
      </c>
      <c r="AK9" s="17">
        <v>6.5579949216941602E-2</v>
      </c>
      <c r="AL9" s="17">
        <v>5.6385133332769399E-2</v>
      </c>
      <c r="AM9" s="17"/>
      <c r="AN9" s="17">
        <v>0.15115512210630799</v>
      </c>
      <c r="AO9" s="17">
        <v>8.9466272267916203E-2</v>
      </c>
      <c r="AP9" s="17">
        <v>7.8614247961481504E-2</v>
      </c>
      <c r="AQ9" s="17"/>
      <c r="AR9" s="17">
        <v>0.215625455403922</v>
      </c>
      <c r="AS9" s="17">
        <v>8.7225197340673299E-2</v>
      </c>
      <c r="AT9" s="17">
        <v>8.7303391671285202E-2</v>
      </c>
      <c r="AU9" s="17"/>
      <c r="AV9" s="17">
        <v>0.20615379398567199</v>
      </c>
      <c r="AW9" s="17">
        <v>7.7910838164039597E-2</v>
      </c>
      <c r="AX9" s="17">
        <v>0.10139323156531201</v>
      </c>
      <c r="AY9" s="17"/>
      <c r="AZ9" s="17">
        <v>0.1268268568423</v>
      </c>
      <c r="BA9" s="17">
        <v>5.71231308909151E-2</v>
      </c>
    </row>
    <row r="10" spans="2:53" x14ac:dyDescent="0.35">
      <c r="B10" s="18" t="s">
        <v>323</v>
      </c>
      <c r="C10" s="17">
        <v>0.26345646053829502</v>
      </c>
      <c r="D10" s="17">
        <v>0.26812934884918399</v>
      </c>
      <c r="E10" s="17">
        <v>0.25857634528403001</v>
      </c>
      <c r="F10" s="17"/>
      <c r="G10" s="17">
        <v>0.26006515069924302</v>
      </c>
      <c r="H10" s="17">
        <v>0.28129113447244802</v>
      </c>
      <c r="I10" s="17">
        <v>0.24775641998667</v>
      </c>
      <c r="J10" s="17">
        <v>0.258545344283242</v>
      </c>
      <c r="K10" s="17">
        <v>0.26845105991257101</v>
      </c>
      <c r="L10" s="17">
        <v>0.26440226179560999</v>
      </c>
      <c r="M10" s="17"/>
      <c r="N10" s="17">
        <v>0.26826288473300303</v>
      </c>
      <c r="O10" s="17">
        <v>0.26029229594334302</v>
      </c>
      <c r="P10" s="17"/>
      <c r="Q10" s="17">
        <v>0.217343641043661</v>
      </c>
      <c r="R10" s="17">
        <v>0.22871815257210901</v>
      </c>
      <c r="S10" s="17">
        <v>0.266938917211336</v>
      </c>
      <c r="T10" s="17">
        <v>0.28391226716766399</v>
      </c>
      <c r="U10" s="17">
        <v>0.270091444141558</v>
      </c>
      <c r="V10" s="17">
        <v>0.24851895014403799</v>
      </c>
      <c r="W10" s="17">
        <v>0.24574666947771701</v>
      </c>
      <c r="X10" s="17">
        <v>0.28060609298591399</v>
      </c>
      <c r="Y10" s="17">
        <v>0.29084411825141199</v>
      </c>
      <c r="Z10" s="17">
        <v>0.33904291050312901</v>
      </c>
      <c r="AA10" s="17">
        <v>0.228618903660049</v>
      </c>
      <c r="AB10" s="17">
        <v>0.40534239203836597</v>
      </c>
      <c r="AC10" s="17">
        <v>0.17069689724550499</v>
      </c>
      <c r="AD10" s="17">
        <v>0.34435083963062801</v>
      </c>
      <c r="AE10" s="17">
        <v>0.19110242757415399</v>
      </c>
      <c r="AF10" s="17"/>
      <c r="AG10" s="17">
        <v>0.41239356429239499</v>
      </c>
      <c r="AH10" s="17">
        <v>0.17391337900404499</v>
      </c>
      <c r="AI10" s="17">
        <v>0.36272660394470302</v>
      </c>
      <c r="AJ10" s="17">
        <v>0.36029196402343999</v>
      </c>
      <c r="AK10" s="17">
        <v>0.246708600080325</v>
      </c>
      <c r="AL10" s="17">
        <v>0.21446031904568399</v>
      </c>
      <c r="AM10" s="17"/>
      <c r="AN10" s="17">
        <v>0.35797933633058099</v>
      </c>
      <c r="AO10" s="17">
        <v>0.307697131691759</v>
      </c>
      <c r="AP10" s="17">
        <v>0.21215365367785299</v>
      </c>
      <c r="AQ10" s="17"/>
      <c r="AR10" s="17">
        <v>0.427531693693537</v>
      </c>
      <c r="AS10" s="17">
        <v>0.34204782234804998</v>
      </c>
      <c r="AT10" s="17">
        <v>0.20859554072851</v>
      </c>
      <c r="AU10" s="17"/>
      <c r="AV10" s="17">
        <v>0.35248374667930898</v>
      </c>
      <c r="AW10" s="17">
        <v>0.323430112764924</v>
      </c>
      <c r="AX10" s="17">
        <v>0.198595214749654</v>
      </c>
      <c r="AY10" s="17"/>
      <c r="AZ10" s="17">
        <v>0.319371285619034</v>
      </c>
      <c r="BA10" s="17">
        <v>0.189264672084685</v>
      </c>
    </row>
    <row r="11" spans="2:53" x14ac:dyDescent="0.35">
      <c r="B11" s="18" t="s">
        <v>324</v>
      </c>
      <c r="C11" s="17">
        <v>0.24727796053896101</v>
      </c>
      <c r="D11" s="17">
        <v>0.26430520120072398</v>
      </c>
      <c r="E11" s="17">
        <v>0.232736164054275</v>
      </c>
      <c r="F11" s="17"/>
      <c r="G11" s="17">
        <v>0.26715875648064202</v>
      </c>
      <c r="H11" s="17">
        <v>0.21027670699617601</v>
      </c>
      <c r="I11" s="17">
        <v>0.26160132461984997</v>
      </c>
      <c r="J11" s="17">
        <v>0.25005940124104897</v>
      </c>
      <c r="K11" s="17">
        <v>0.245793156980158</v>
      </c>
      <c r="L11" s="17">
        <v>0.25068284319788098</v>
      </c>
      <c r="M11" s="17"/>
      <c r="N11" s="17">
        <v>0.23817600870043201</v>
      </c>
      <c r="O11" s="17">
        <v>0.25326995637323102</v>
      </c>
      <c r="P11" s="17"/>
      <c r="Q11" s="17">
        <v>0.26017964502218199</v>
      </c>
      <c r="R11" s="17">
        <v>0.260407154023655</v>
      </c>
      <c r="S11" s="17">
        <v>0.29166781228899702</v>
      </c>
      <c r="T11" s="17">
        <v>0.245512306515034</v>
      </c>
      <c r="U11" s="17">
        <v>0.23288692896917601</v>
      </c>
      <c r="V11" s="17">
        <v>0.214438862792208</v>
      </c>
      <c r="W11" s="17">
        <v>0.25988675491351698</v>
      </c>
      <c r="X11" s="17">
        <v>0.27905514437824502</v>
      </c>
      <c r="Y11" s="17">
        <v>0.253604572452438</v>
      </c>
      <c r="Z11" s="17">
        <v>0.18260509943882999</v>
      </c>
      <c r="AA11" s="17">
        <v>0.28168079961478398</v>
      </c>
      <c r="AB11" s="17">
        <v>0.13874192317109199</v>
      </c>
      <c r="AC11" s="17">
        <v>0.341197984272195</v>
      </c>
      <c r="AD11" s="17">
        <v>0.203714939801971</v>
      </c>
      <c r="AE11" s="17">
        <v>0.246674937124365</v>
      </c>
      <c r="AF11" s="17"/>
      <c r="AG11" s="17">
        <v>0.249654437682505</v>
      </c>
      <c r="AH11" s="17">
        <v>0.20742692315637101</v>
      </c>
      <c r="AI11" s="17">
        <v>0.25210370253928199</v>
      </c>
      <c r="AJ11" s="17">
        <v>0.24219553030874999</v>
      </c>
      <c r="AK11" s="17">
        <v>0.24655098697998401</v>
      </c>
      <c r="AL11" s="17">
        <v>0.28816284226831401</v>
      </c>
      <c r="AM11" s="17"/>
      <c r="AN11" s="17">
        <v>0.253986571233347</v>
      </c>
      <c r="AO11" s="17">
        <v>0.30160380797397701</v>
      </c>
      <c r="AP11" s="17">
        <v>0.20143694838072901</v>
      </c>
      <c r="AQ11" s="17"/>
      <c r="AR11" s="17">
        <v>0.153999364236418</v>
      </c>
      <c r="AS11" s="17">
        <v>0.25687664200740301</v>
      </c>
      <c r="AT11" s="17">
        <v>0.252314760577873</v>
      </c>
      <c r="AU11" s="17"/>
      <c r="AV11" s="17">
        <v>0.19842405003965499</v>
      </c>
      <c r="AW11" s="17">
        <v>0.246730825115175</v>
      </c>
      <c r="AX11" s="17">
        <v>0.26683413074596402</v>
      </c>
      <c r="AY11" s="17"/>
      <c r="AZ11" s="17">
        <v>0.225055539187448</v>
      </c>
      <c r="BA11" s="17">
        <v>0.27676425834026402</v>
      </c>
    </row>
    <row r="12" spans="2:53" x14ac:dyDescent="0.35">
      <c r="B12" s="18" t="s">
        <v>325</v>
      </c>
      <c r="C12" s="17">
        <v>0.132358774915453</v>
      </c>
      <c r="D12" s="17">
        <v>0.12908437023827099</v>
      </c>
      <c r="E12" s="17">
        <v>0.135798569396097</v>
      </c>
      <c r="F12" s="17"/>
      <c r="G12" s="17">
        <v>8.1014871872663499E-2</v>
      </c>
      <c r="H12" s="17">
        <v>9.9544704359167999E-2</v>
      </c>
      <c r="I12" s="17">
        <v>0.13592304011248399</v>
      </c>
      <c r="J12" s="17">
        <v>0.123588372375175</v>
      </c>
      <c r="K12" s="17">
        <v>0.12720586686472399</v>
      </c>
      <c r="L12" s="17">
        <v>0.17794624210471199</v>
      </c>
      <c r="M12" s="17"/>
      <c r="N12" s="17">
        <v>0.115973473350272</v>
      </c>
      <c r="O12" s="17">
        <v>0.14314554466149901</v>
      </c>
      <c r="P12" s="17"/>
      <c r="Q12" s="17">
        <v>7.9899260241609898E-2</v>
      </c>
      <c r="R12" s="17">
        <v>0.116276380835951</v>
      </c>
      <c r="S12" s="17">
        <v>0.119059724088242</v>
      </c>
      <c r="T12" s="17">
        <v>0.11897108273444</v>
      </c>
      <c r="U12" s="17">
        <v>0.1183017873293</v>
      </c>
      <c r="V12" s="17">
        <v>0.139248335071367</v>
      </c>
      <c r="W12" s="17">
        <v>0.160565583784821</v>
      </c>
      <c r="X12" s="17">
        <v>0.214844458952029</v>
      </c>
      <c r="Y12" s="17">
        <v>0.12649507672612101</v>
      </c>
      <c r="Z12" s="17">
        <v>0.154523351379389</v>
      </c>
      <c r="AA12" s="17">
        <v>0.20076243761009899</v>
      </c>
      <c r="AB12" s="17">
        <v>9.7211641694394502E-2</v>
      </c>
      <c r="AC12" s="17">
        <v>9.0247111558409795E-2</v>
      </c>
      <c r="AD12" s="17">
        <v>0.129387358365844</v>
      </c>
      <c r="AE12" s="17">
        <v>9.2441400631690193E-2</v>
      </c>
      <c r="AF12" s="17"/>
      <c r="AG12" s="17">
        <v>8.0353403773356896E-2</v>
      </c>
      <c r="AH12" s="17">
        <v>0.17824689993228601</v>
      </c>
      <c r="AI12" s="17">
        <v>7.6630979849144604E-2</v>
      </c>
      <c r="AJ12" s="17">
        <v>0.160634887285654</v>
      </c>
      <c r="AK12" s="17">
        <v>0.182870411866868</v>
      </c>
      <c r="AL12" s="17">
        <v>0.119903345115958</v>
      </c>
      <c r="AM12" s="17"/>
      <c r="AN12" s="17">
        <v>0.10966348295768601</v>
      </c>
      <c r="AO12" s="17">
        <v>9.4666180451364407E-2</v>
      </c>
      <c r="AP12" s="17">
        <v>0.178447492754539</v>
      </c>
      <c r="AQ12" s="17"/>
      <c r="AR12" s="17">
        <v>0.11770963922961999</v>
      </c>
      <c r="AS12" s="17">
        <v>0.13452491397893199</v>
      </c>
      <c r="AT12" s="17">
        <v>0.142683855360941</v>
      </c>
      <c r="AU12" s="17"/>
      <c r="AV12" s="17">
        <v>0.129151706928466</v>
      </c>
      <c r="AW12" s="17">
        <v>0.140982852698399</v>
      </c>
      <c r="AX12" s="17">
        <v>0.12903526822569999</v>
      </c>
      <c r="AY12" s="17"/>
      <c r="AZ12" s="17">
        <v>0.12395004322886399</v>
      </c>
      <c r="BA12" s="17">
        <v>0.14351608143574901</v>
      </c>
    </row>
    <row r="13" spans="2:53" x14ac:dyDescent="0.35">
      <c r="B13" s="18" t="s">
        <v>326</v>
      </c>
      <c r="C13" s="17">
        <v>0.14659942627025099</v>
      </c>
      <c r="D13" s="17">
        <v>0.15881773949755101</v>
      </c>
      <c r="E13" s="17">
        <v>0.13462955604659399</v>
      </c>
      <c r="F13" s="17"/>
      <c r="G13" s="17">
        <v>0.11145224359947201</v>
      </c>
      <c r="H13" s="17">
        <v>0.10117359920352299</v>
      </c>
      <c r="I13" s="17">
        <v>0.16418975583869799</v>
      </c>
      <c r="J13" s="17">
        <v>0.16472297463775901</v>
      </c>
      <c r="K13" s="17">
        <v>0.163088716354436</v>
      </c>
      <c r="L13" s="17">
        <v>0.15352839875518901</v>
      </c>
      <c r="M13" s="17"/>
      <c r="N13" s="17">
        <v>0.15642221355257499</v>
      </c>
      <c r="O13" s="17">
        <v>0.140132890133744</v>
      </c>
      <c r="P13" s="17"/>
      <c r="Q13" s="17">
        <v>8.0700291791161199E-2</v>
      </c>
      <c r="R13" s="17">
        <v>0.104372929037107</v>
      </c>
      <c r="S13" s="17">
        <v>0.13334689033194899</v>
      </c>
      <c r="T13" s="17">
        <v>0.14989506845902301</v>
      </c>
      <c r="U13" s="17">
        <v>0.14621006565172801</v>
      </c>
      <c r="V13" s="17">
        <v>0.18761027633439301</v>
      </c>
      <c r="W13" s="17">
        <v>0.146194031336113</v>
      </c>
      <c r="X13" s="17">
        <v>0.11508231869709599</v>
      </c>
      <c r="Y13" s="17">
        <v>0.16248483725615201</v>
      </c>
      <c r="Z13" s="17">
        <v>0.18750131180493601</v>
      </c>
      <c r="AA13" s="17">
        <v>0.200753825964684</v>
      </c>
      <c r="AB13" s="17">
        <v>0.26362623388457501</v>
      </c>
      <c r="AC13" s="17">
        <v>0.20488690356358599</v>
      </c>
      <c r="AD13" s="17">
        <v>4.1325478009677397E-2</v>
      </c>
      <c r="AE13" s="17">
        <v>0.24646902413601501</v>
      </c>
      <c r="AF13" s="17"/>
      <c r="AG13" s="17">
        <v>9.8395276488551106E-2</v>
      </c>
      <c r="AH13" s="17">
        <v>0.327132345452886</v>
      </c>
      <c r="AI13" s="17">
        <v>2.9214571847678401E-2</v>
      </c>
      <c r="AJ13" s="17">
        <v>2.9857738710308099E-2</v>
      </c>
      <c r="AK13" s="17">
        <v>0.16969596036262499</v>
      </c>
      <c r="AL13" s="17">
        <v>0.146135181628959</v>
      </c>
      <c r="AM13" s="17"/>
      <c r="AN13" s="17">
        <v>6.1844044668220299E-2</v>
      </c>
      <c r="AO13" s="17">
        <v>9.6406038977345496E-2</v>
      </c>
      <c r="AP13" s="17">
        <v>0.244228571942602</v>
      </c>
      <c r="AQ13" s="17"/>
      <c r="AR13" s="17">
        <v>5.2632055310128302E-2</v>
      </c>
      <c r="AS13" s="17">
        <v>0.102622857527651</v>
      </c>
      <c r="AT13" s="17">
        <v>0.20073538913431199</v>
      </c>
      <c r="AU13" s="17"/>
      <c r="AV13" s="17">
        <v>9.3278018239780297E-2</v>
      </c>
      <c r="AW13" s="17">
        <v>0.12829158474216501</v>
      </c>
      <c r="AX13" s="17">
        <v>0.19459652585214399</v>
      </c>
      <c r="AY13" s="17"/>
      <c r="AZ13" s="17">
        <v>0.12822103157348899</v>
      </c>
      <c r="BA13" s="17">
        <v>0.17098519461505499</v>
      </c>
    </row>
    <row r="14" spans="2:53" x14ac:dyDescent="0.35">
      <c r="B14" s="18" t="s">
        <v>130</v>
      </c>
      <c r="C14" s="19">
        <v>0.113436504977121</v>
      </c>
      <c r="D14" s="19">
        <v>7.4912637428959303E-2</v>
      </c>
      <c r="E14" s="19">
        <v>0.14874333439401599</v>
      </c>
      <c r="F14" s="19"/>
      <c r="G14" s="19">
        <v>0.12482598407833501</v>
      </c>
      <c r="H14" s="19">
        <v>9.1126197521748803E-2</v>
      </c>
      <c r="I14" s="19">
        <v>9.4852296611481896E-2</v>
      </c>
      <c r="J14" s="19">
        <v>0.131603325872101</v>
      </c>
      <c r="K14" s="19">
        <v>0.148653455357112</v>
      </c>
      <c r="L14" s="19">
        <v>9.9318787706467807E-2</v>
      </c>
      <c r="M14" s="19"/>
      <c r="N14" s="19">
        <v>0.10335518312428101</v>
      </c>
      <c r="O14" s="19">
        <v>0.12007323956084499</v>
      </c>
      <c r="P14" s="19"/>
      <c r="Q14" s="19">
        <v>0.21068144421128099</v>
      </c>
      <c r="R14" s="19">
        <v>0.12208782180812</v>
      </c>
      <c r="S14" s="19">
        <v>0.12960588219956201</v>
      </c>
      <c r="T14" s="19">
        <v>0.102050178545631</v>
      </c>
      <c r="U14" s="19">
        <v>0.12825213276994399</v>
      </c>
      <c r="V14" s="19">
        <v>0.13223849473424701</v>
      </c>
      <c r="W14" s="19">
        <v>7.4486717628321805E-2</v>
      </c>
      <c r="X14" s="19">
        <v>6.4563314384939993E-2</v>
      </c>
      <c r="Y14" s="19">
        <v>7.0576912842488501E-2</v>
      </c>
      <c r="Z14" s="19">
        <v>6.17958691174594E-2</v>
      </c>
      <c r="AA14" s="19">
        <v>7.5046182295090302E-2</v>
      </c>
      <c r="AB14" s="19">
        <v>7.9294633141083995E-2</v>
      </c>
      <c r="AC14" s="19">
        <v>3.07216088775898E-2</v>
      </c>
      <c r="AD14" s="19">
        <v>0</v>
      </c>
      <c r="AE14" s="19">
        <v>5.0867468816333403E-2</v>
      </c>
      <c r="AF14" s="19"/>
      <c r="AG14" s="19">
        <v>4.7232114132894201E-2</v>
      </c>
      <c r="AH14" s="19">
        <v>6.7009370545034405E-2</v>
      </c>
      <c r="AI14" s="19">
        <v>5.1383734274322003E-2</v>
      </c>
      <c r="AJ14" s="19">
        <v>4.7408323398024699E-2</v>
      </c>
      <c r="AK14" s="19">
        <v>8.8594091493255395E-2</v>
      </c>
      <c r="AL14" s="19">
        <v>0.174953178608315</v>
      </c>
      <c r="AM14" s="19"/>
      <c r="AN14" s="19">
        <v>6.5371442703858695E-2</v>
      </c>
      <c r="AO14" s="19">
        <v>0.110160568637638</v>
      </c>
      <c r="AP14" s="19">
        <v>8.5119085282795104E-2</v>
      </c>
      <c r="AQ14" s="19"/>
      <c r="AR14" s="19">
        <v>3.2501792126374003E-2</v>
      </c>
      <c r="AS14" s="19">
        <v>7.6702566797290594E-2</v>
      </c>
      <c r="AT14" s="19">
        <v>0.10836706252707801</v>
      </c>
      <c r="AU14" s="19"/>
      <c r="AV14" s="19">
        <v>2.05086841271175E-2</v>
      </c>
      <c r="AW14" s="19">
        <v>8.2653786515297006E-2</v>
      </c>
      <c r="AX14" s="19">
        <v>0.109545628861226</v>
      </c>
      <c r="AY14" s="19"/>
      <c r="AZ14" s="19">
        <v>7.6575243548865204E-2</v>
      </c>
      <c r="BA14" s="19">
        <v>0.162346662633332</v>
      </c>
    </row>
    <row r="15" spans="2:53" x14ac:dyDescent="0.35">
      <c r="B15" s="16"/>
    </row>
    <row r="16" spans="2:53" x14ac:dyDescent="0.35">
      <c r="B16" t="s">
        <v>87</v>
      </c>
    </row>
    <row r="17" spans="2:2" x14ac:dyDescent="0.35">
      <c r="B17" t="s">
        <v>88</v>
      </c>
    </row>
    <row r="19" spans="2:2" x14ac:dyDescent="0.35">
      <c r="B19" s="8" t="str">
        <f>HYPERLINK("#'Contents'!A1", "Return to Contents")</f>
        <v>Return to Contents</v>
      </c>
    </row>
  </sheetData>
  <mergeCells count="10">
    <mergeCell ref="AN5:AP5"/>
    <mergeCell ref="AR5:AT5"/>
    <mergeCell ref="AV5:AX5"/>
    <mergeCell ref="AZ5:BA5"/>
    <mergeCell ref="D2:AT2"/>
    <mergeCell ref="D5:E5"/>
    <mergeCell ref="G5:L5"/>
    <mergeCell ref="N5:O5"/>
    <mergeCell ref="Q5:AE5"/>
    <mergeCell ref="AG5:AL5"/>
  </mergeCells>
  <pageMargins left="0.7" right="0.7" top="0.75" bottom="0.75" header="0.3" footer="0.3"/>
  <pageSetup paperSize="9" orientation="portrait" horizontalDpi="300" verticalDpi="300"/>
  <drawing r:id="rId1"/>
</worksheet>
</file>

<file path=xl/worksheets/sheet1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7500-000000000000}">
  <dimension ref="B2:BA17"/>
  <sheetViews>
    <sheetView showGridLines="0" workbookViewId="0">
      <pane xSplit="2" topLeftCell="E1" activePane="topRight" state="frozen"/>
      <selection activeCell="B19" sqref="B19"/>
      <selection pane="topRight" activeCell="N11" sqref="N11"/>
    </sheetView>
  </sheetViews>
  <sheetFormatPr defaultColWidth="11.54296875" defaultRowHeight="14.5" x14ac:dyDescent="0.35"/>
  <cols>
    <col min="2" max="2" width="25.6328125" customWidth="1"/>
    <col min="3" max="5" width="10.6328125" customWidth="1"/>
    <col min="6" max="6" width="2.1796875" customWidth="1"/>
    <col min="7" max="12" width="10.6328125" customWidth="1"/>
    <col min="13" max="13" width="2.1796875" customWidth="1"/>
    <col min="14" max="15" width="10.6328125" customWidth="1"/>
    <col min="16" max="16" width="2.1796875" customWidth="1"/>
    <col min="17" max="31" width="10.6328125" customWidth="1"/>
    <col min="32" max="32" width="2.1796875" customWidth="1"/>
    <col min="33" max="38" width="10.6328125" customWidth="1"/>
    <col min="39" max="39" width="2.1796875" customWidth="1"/>
    <col min="40" max="42" width="10.6328125" customWidth="1"/>
    <col min="43" max="43" width="2.1796875" customWidth="1"/>
    <col min="44" max="46" width="10.6328125" customWidth="1"/>
    <col min="47" max="47" width="2.1796875" customWidth="1"/>
    <col min="48" max="50" width="10.6328125" customWidth="1"/>
    <col min="51" max="51" width="2.1796875" customWidth="1"/>
    <col min="52" max="53" width="10.6328125" customWidth="1"/>
    <col min="54" max="54" width="2.1796875" customWidth="1"/>
  </cols>
  <sheetData>
    <row r="2" spans="2:53" ht="40" customHeight="1" x14ac:dyDescent="0.35">
      <c r="D2" s="28" t="s">
        <v>434</v>
      </c>
      <c r="E2" s="24"/>
      <c r="F2" s="24"/>
      <c r="G2" s="24"/>
      <c r="H2" s="24"/>
      <c r="I2" s="24"/>
      <c r="J2" s="24"/>
      <c r="K2" s="24"/>
      <c r="L2" s="24"/>
      <c r="M2" s="24"/>
      <c r="N2" s="24"/>
      <c r="O2" s="24"/>
      <c r="P2" s="24"/>
      <c r="Q2" s="24"/>
      <c r="R2" s="24"/>
      <c r="S2" s="24"/>
      <c r="T2" s="24"/>
      <c r="U2" s="24"/>
      <c r="V2" s="24"/>
      <c r="W2" s="24"/>
      <c r="X2" s="24"/>
      <c r="Y2" s="24"/>
      <c r="Z2" s="24"/>
      <c r="AA2" s="24"/>
      <c r="AB2" s="24"/>
      <c r="AC2" s="24"/>
      <c r="AD2" s="24"/>
      <c r="AE2" s="24"/>
      <c r="AF2" s="24"/>
      <c r="AG2" s="24"/>
      <c r="AH2" s="24"/>
      <c r="AI2" s="24"/>
      <c r="AJ2" s="24"/>
      <c r="AK2" s="24"/>
      <c r="AL2" s="24"/>
      <c r="AM2" s="24"/>
      <c r="AN2" s="24"/>
      <c r="AO2" s="24"/>
      <c r="AP2" s="24"/>
      <c r="AQ2" s="24"/>
      <c r="AR2" s="24"/>
      <c r="AS2" s="24"/>
      <c r="AT2" s="24"/>
    </row>
    <row r="5" spans="2:53" ht="30" customHeight="1" x14ac:dyDescent="0.35">
      <c r="B5" s="15"/>
      <c r="C5" s="15"/>
      <c r="D5" s="27" t="s">
        <v>56</v>
      </c>
      <c r="E5" s="27"/>
      <c r="F5" s="15"/>
      <c r="G5" s="27" t="s">
        <v>57</v>
      </c>
      <c r="H5" s="27"/>
      <c r="I5" s="27"/>
      <c r="J5" s="27"/>
      <c r="K5" s="27"/>
      <c r="L5" s="27"/>
      <c r="M5" s="15"/>
      <c r="N5" s="27" t="s">
        <v>58</v>
      </c>
      <c r="O5" s="27"/>
      <c r="P5" s="15"/>
      <c r="Q5" s="27" t="s">
        <v>59</v>
      </c>
      <c r="R5" s="27"/>
      <c r="S5" s="27"/>
      <c r="T5" s="27"/>
      <c r="U5" s="27"/>
      <c r="V5" s="27"/>
      <c r="W5" s="27"/>
      <c r="X5" s="27"/>
      <c r="Y5" s="27"/>
      <c r="Z5" s="27"/>
      <c r="AA5" s="27"/>
      <c r="AB5" s="27"/>
      <c r="AC5" s="27"/>
      <c r="AD5" s="27"/>
      <c r="AE5" s="27"/>
      <c r="AF5" s="15"/>
      <c r="AG5" s="27" t="s">
        <v>60</v>
      </c>
      <c r="AH5" s="27"/>
      <c r="AI5" s="27"/>
      <c r="AJ5" s="27"/>
      <c r="AK5" s="27"/>
      <c r="AL5" s="27"/>
      <c r="AM5" s="15"/>
      <c r="AN5" s="27" t="s">
        <v>61</v>
      </c>
      <c r="AO5" s="27"/>
      <c r="AP5" s="27"/>
      <c r="AQ5" s="15"/>
      <c r="AR5" s="27" t="s">
        <v>62</v>
      </c>
      <c r="AS5" s="27"/>
      <c r="AT5" s="27"/>
      <c r="AU5" s="15"/>
      <c r="AV5" s="27" t="s">
        <v>63</v>
      </c>
      <c r="AW5" s="27"/>
      <c r="AX5" s="27"/>
      <c r="AY5" s="15"/>
      <c r="AZ5" s="27" t="s">
        <v>64</v>
      </c>
      <c r="BA5" s="27"/>
    </row>
    <row r="6" spans="2:53" ht="33" customHeight="1" x14ac:dyDescent="0.35">
      <c r="B6" t="s">
        <v>13</v>
      </c>
      <c r="C6" s="9" t="s">
        <v>14</v>
      </c>
      <c r="D6" s="12" t="s">
        <v>15</v>
      </c>
      <c r="E6" s="12" t="s">
        <v>16</v>
      </c>
      <c r="G6" s="12" t="s">
        <v>19</v>
      </c>
      <c r="H6" s="12" t="s">
        <v>20</v>
      </c>
      <c r="I6" s="12" t="s">
        <v>21</v>
      </c>
      <c r="J6" s="12" t="s">
        <v>22</v>
      </c>
      <c r="K6" s="12" t="s">
        <v>23</v>
      </c>
      <c r="L6" s="12" t="s">
        <v>24</v>
      </c>
      <c r="N6" s="12" t="s">
        <v>25</v>
      </c>
      <c r="O6" s="12" t="s">
        <v>26</v>
      </c>
      <c r="Q6" s="12" t="s">
        <v>27</v>
      </c>
      <c r="R6" s="12" t="s">
        <v>28</v>
      </c>
      <c r="S6" s="12" t="s">
        <v>29</v>
      </c>
      <c r="T6" s="12" t="s">
        <v>30</v>
      </c>
      <c r="U6" s="12" t="s">
        <v>31</v>
      </c>
      <c r="V6" s="12" t="s">
        <v>32</v>
      </c>
      <c r="W6" s="12" t="s">
        <v>33</v>
      </c>
      <c r="X6" s="12" t="s">
        <v>34</v>
      </c>
      <c r="Y6" s="12" t="s">
        <v>35</v>
      </c>
      <c r="Z6" s="12" t="s">
        <v>36</v>
      </c>
      <c r="AA6" s="12" t="s">
        <v>37</v>
      </c>
      <c r="AB6" s="12" t="s">
        <v>38</v>
      </c>
      <c r="AC6" s="12" t="s">
        <v>39</v>
      </c>
      <c r="AD6" s="12" t="s">
        <v>40</v>
      </c>
      <c r="AE6" s="12" t="s">
        <v>41</v>
      </c>
      <c r="AG6" s="12" t="s">
        <v>42</v>
      </c>
      <c r="AH6" s="12" t="s">
        <v>43</v>
      </c>
      <c r="AI6" s="12" t="s">
        <v>44</v>
      </c>
      <c r="AJ6" s="12" t="s">
        <v>45</v>
      </c>
      <c r="AK6" s="12" t="s">
        <v>46</v>
      </c>
      <c r="AL6" s="12" t="s">
        <v>47</v>
      </c>
      <c r="AN6" s="12" t="s">
        <v>48</v>
      </c>
      <c r="AO6" s="12" t="s">
        <v>49</v>
      </c>
      <c r="AP6" s="12" t="s">
        <v>50</v>
      </c>
      <c r="AR6" s="12" t="s">
        <v>51</v>
      </c>
      <c r="AS6" s="12" t="s">
        <v>52</v>
      </c>
      <c r="AT6" s="12" t="s">
        <v>53</v>
      </c>
      <c r="AV6" s="12" t="s">
        <v>51</v>
      </c>
      <c r="AW6" s="12" t="s">
        <v>52</v>
      </c>
      <c r="AX6" s="12" t="s">
        <v>53</v>
      </c>
      <c r="AZ6" s="12" t="s">
        <v>54</v>
      </c>
      <c r="BA6" s="12" t="s">
        <v>55</v>
      </c>
    </row>
    <row r="7" spans="2:53" ht="30" customHeight="1" x14ac:dyDescent="0.35">
      <c r="B7" s="10" t="s">
        <v>17</v>
      </c>
      <c r="C7" s="10">
        <v>2053</v>
      </c>
      <c r="D7" s="10">
        <v>938</v>
      </c>
      <c r="E7" s="10">
        <v>1112</v>
      </c>
      <c r="F7" s="10"/>
      <c r="G7" s="10">
        <v>192</v>
      </c>
      <c r="H7" s="10">
        <v>236</v>
      </c>
      <c r="I7" s="10">
        <v>325</v>
      </c>
      <c r="J7" s="10">
        <v>380</v>
      </c>
      <c r="K7" s="10">
        <v>348</v>
      </c>
      <c r="L7" s="10">
        <v>572</v>
      </c>
      <c r="M7" s="10"/>
      <c r="N7" s="10">
        <v>1161</v>
      </c>
      <c r="O7" s="10">
        <v>892</v>
      </c>
      <c r="P7" s="10"/>
      <c r="Q7" s="10">
        <v>175</v>
      </c>
      <c r="R7" s="10">
        <v>152</v>
      </c>
      <c r="S7" s="10">
        <v>180</v>
      </c>
      <c r="T7" s="10">
        <v>273</v>
      </c>
      <c r="U7" s="10">
        <v>217</v>
      </c>
      <c r="V7" s="10">
        <v>227</v>
      </c>
      <c r="W7" s="10">
        <v>175</v>
      </c>
      <c r="X7" s="10">
        <v>143</v>
      </c>
      <c r="Y7" s="10">
        <v>108</v>
      </c>
      <c r="Z7" s="10">
        <v>153</v>
      </c>
      <c r="AA7" s="10">
        <v>79</v>
      </c>
      <c r="AB7" s="10">
        <v>54</v>
      </c>
      <c r="AC7" s="10">
        <v>25</v>
      </c>
      <c r="AD7" s="10">
        <v>17</v>
      </c>
      <c r="AE7" s="10">
        <v>34</v>
      </c>
      <c r="AF7" s="10"/>
      <c r="AG7" s="10">
        <v>204</v>
      </c>
      <c r="AH7" s="10">
        <v>344</v>
      </c>
      <c r="AI7" s="10">
        <v>158</v>
      </c>
      <c r="AJ7" s="10">
        <v>186</v>
      </c>
      <c r="AK7" s="10">
        <v>197</v>
      </c>
      <c r="AL7" s="10">
        <v>511</v>
      </c>
      <c r="AM7" s="10"/>
      <c r="AN7" s="10">
        <v>571</v>
      </c>
      <c r="AO7" s="10">
        <v>447</v>
      </c>
      <c r="AP7" s="10">
        <v>778</v>
      </c>
      <c r="AQ7" s="10"/>
      <c r="AR7" s="10">
        <v>150</v>
      </c>
      <c r="AS7" s="10">
        <v>698</v>
      </c>
      <c r="AT7" s="10">
        <v>1093</v>
      </c>
      <c r="AU7" s="10"/>
      <c r="AV7" s="10">
        <v>166</v>
      </c>
      <c r="AW7" s="10">
        <v>999</v>
      </c>
      <c r="AX7" s="10">
        <v>770</v>
      </c>
      <c r="AY7" s="10"/>
      <c r="AZ7" s="10">
        <v>1177</v>
      </c>
      <c r="BA7" s="10">
        <v>876</v>
      </c>
    </row>
    <row r="8" spans="2:53" ht="30" customHeight="1" x14ac:dyDescent="0.35">
      <c r="B8" s="11" t="s">
        <v>18</v>
      </c>
      <c r="C8" s="11">
        <v>2053</v>
      </c>
      <c r="D8" s="11">
        <v>974</v>
      </c>
      <c r="E8" s="11">
        <v>1075</v>
      </c>
      <c r="F8" s="11"/>
      <c r="G8" s="11">
        <v>212</v>
      </c>
      <c r="H8" s="11">
        <v>302</v>
      </c>
      <c r="I8" s="11">
        <v>326</v>
      </c>
      <c r="J8" s="11">
        <v>348</v>
      </c>
      <c r="K8" s="11">
        <v>329</v>
      </c>
      <c r="L8" s="11">
        <v>535</v>
      </c>
      <c r="M8" s="11"/>
      <c r="N8" s="11">
        <v>815</v>
      </c>
      <c r="O8" s="11">
        <v>1238</v>
      </c>
      <c r="P8" s="11"/>
      <c r="Q8" s="11">
        <v>198</v>
      </c>
      <c r="R8" s="11">
        <v>168</v>
      </c>
      <c r="S8" s="11">
        <v>195</v>
      </c>
      <c r="T8" s="11">
        <v>305</v>
      </c>
      <c r="U8" s="11">
        <v>213</v>
      </c>
      <c r="V8" s="11">
        <v>216</v>
      </c>
      <c r="W8" s="11">
        <v>164</v>
      </c>
      <c r="X8" s="11">
        <v>141</v>
      </c>
      <c r="Y8" s="11">
        <v>99</v>
      </c>
      <c r="Z8" s="11">
        <v>138</v>
      </c>
      <c r="AA8" s="11">
        <v>69</v>
      </c>
      <c r="AB8" s="11">
        <v>45</v>
      </c>
      <c r="AC8" s="11">
        <v>22</v>
      </c>
      <c r="AD8" s="11">
        <v>15</v>
      </c>
      <c r="AE8" s="11">
        <v>27</v>
      </c>
      <c r="AF8" s="11"/>
      <c r="AG8" s="11">
        <v>192</v>
      </c>
      <c r="AH8" s="11">
        <v>330</v>
      </c>
      <c r="AI8" s="11">
        <v>179</v>
      </c>
      <c r="AJ8" s="11">
        <v>173</v>
      </c>
      <c r="AK8" s="11">
        <v>196</v>
      </c>
      <c r="AL8" s="11">
        <v>533</v>
      </c>
      <c r="AM8" s="11"/>
      <c r="AN8" s="11">
        <v>569</v>
      </c>
      <c r="AO8" s="11">
        <v>467</v>
      </c>
      <c r="AP8" s="11">
        <v>751</v>
      </c>
      <c r="AQ8" s="11"/>
      <c r="AR8" s="11">
        <v>162</v>
      </c>
      <c r="AS8" s="11">
        <v>689</v>
      </c>
      <c r="AT8" s="11">
        <v>1078</v>
      </c>
      <c r="AU8" s="11"/>
      <c r="AV8" s="11">
        <v>182</v>
      </c>
      <c r="AW8" s="11">
        <v>976</v>
      </c>
      <c r="AX8" s="11">
        <v>765</v>
      </c>
      <c r="AY8" s="11"/>
      <c r="AZ8" s="11">
        <v>1171</v>
      </c>
      <c r="BA8" s="11">
        <v>882</v>
      </c>
    </row>
    <row r="9" spans="2:53" ht="58" x14ac:dyDescent="0.35">
      <c r="B9" s="18" t="s">
        <v>430</v>
      </c>
      <c r="C9" s="17">
        <v>0.22349380935594301</v>
      </c>
      <c r="D9" s="17">
        <v>0.22293778511319601</v>
      </c>
      <c r="E9" s="17">
        <v>0.224234331909094</v>
      </c>
      <c r="F9" s="17"/>
      <c r="G9" s="17">
        <v>0.235216067856898</v>
      </c>
      <c r="H9" s="17">
        <v>0.21699319902844799</v>
      </c>
      <c r="I9" s="17">
        <v>0.19336194108392599</v>
      </c>
      <c r="J9" s="17">
        <v>0.20024692677426401</v>
      </c>
      <c r="K9" s="17">
        <v>0.20063810412615199</v>
      </c>
      <c r="L9" s="17">
        <v>0.27004930272311001</v>
      </c>
      <c r="M9" s="17"/>
      <c r="N9" s="17">
        <v>0.24724954986089601</v>
      </c>
      <c r="O9" s="17">
        <v>0.20785493313786499</v>
      </c>
      <c r="P9" s="17"/>
      <c r="Q9" s="17">
        <v>0.23170076883034799</v>
      </c>
      <c r="R9" s="17">
        <v>0.19613319464446299</v>
      </c>
      <c r="S9" s="17">
        <v>0.202913441969549</v>
      </c>
      <c r="T9" s="17">
        <v>0.207528988050865</v>
      </c>
      <c r="U9" s="17">
        <v>0.24384217579725001</v>
      </c>
      <c r="V9" s="17">
        <v>0.21631305074773199</v>
      </c>
      <c r="W9" s="17">
        <v>0.22822033012182699</v>
      </c>
      <c r="X9" s="17">
        <v>0.18367725060474799</v>
      </c>
      <c r="Y9" s="17">
        <v>0.33554403380037701</v>
      </c>
      <c r="Z9" s="17">
        <v>0.19755883119595399</v>
      </c>
      <c r="AA9" s="17">
        <v>0.198587232396577</v>
      </c>
      <c r="AB9" s="17">
        <v>0.29796240900906101</v>
      </c>
      <c r="AC9" s="17">
        <v>0.35060687048948203</v>
      </c>
      <c r="AD9" s="17">
        <v>0.41464323495504601</v>
      </c>
      <c r="AE9" s="17">
        <v>0.25924150080088998</v>
      </c>
      <c r="AF9" s="17"/>
      <c r="AG9" s="17">
        <v>0.34460068022975998</v>
      </c>
      <c r="AH9" s="17">
        <v>0.11154548007293399</v>
      </c>
      <c r="AI9" s="17">
        <v>0.26366430956293901</v>
      </c>
      <c r="AJ9" s="17">
        <v>0.37125179524311902</v>
      </c>
      <c r="AK9" s="17">
        <v>0.20836261023066399</v>
      </c>
      <c r="AL9" s="17">
        <v>0.205366446505033</v>
      </c>
      <c r="AM9" s="17"/>
      <c r="AN9" s="17">
        <v>0.34942810946901698</v>
      </c>
      <c r="AO9" s="17">
        <v>0.23655920461653199</v>
      </c>
      <c r="AP9" s="17">
        <v>0.14680274996002701</v>
      </c>
      <c r="AQ9" s="17"/>
      <c r="AR9" s="17">
        <v>0.38376900946570502</v>
      </c>
      <c r="AS9" s="17">
        <v>0.31022383907018097</v>
      </c>
      <c r="AT9" s="17">
        <v>0.15648714501238101</v>
      </c>
      <c r="AU9" s="17"/>
      <c r="AV9" s="17">
        <v>0.35616177721595599</v>
      </c>
      <c r="AW9" s="17">
        <v>0.26230987908989201</v>
      </c>
      <c r="AX9" s="17">
        <v>0.15918684887413201</v>
      </c>
      <c r="AY9" s="17"/>
      <c r="AZ9" s="17">
        <v>0.25119529134254098</v>
      </c>
      <c r="BA9" s="17">
        <v>0.18673750208978401</v>
      </c>
    </row>
    <row r="10" spans="2:53" ht="58" x14ac:dyDescent="0.35">
      <c r="B10" s="18" t="s">
        <v>431</v>
      </c>
      <c r="C10" s="17">
        <v>0.45621230839886401</v>
      </c>
      <c r="D10" s="17">
        <v>0.45832028683978498</v>
      </c>
      <c r="E10" s="17">
        <v>0.45593394232638601</v>
      </c>
      <c r="F10" s="17"/>
      <c r="G10" s="17">
        <v>0.44458492212573703</v>
      </c>
      <c r="H10" s="17">
        <v>0.43393237821444902</v>
      </c>
      <c r="I10" s="17">
        <v>0.50018312651734897</v>
      </c>
      <c r="J10" s="17">
        <v>0.475151344688655</v>
      </c>
      <c r="K10" s="17">
        <v>0.46615040110013001</v>
      </c>
      <c r="L10" s="17">
        <v>0.42820820561182499</v>
      </c>
      <c r="M10" s="17"/>
      <c r="N10" s="17">
        <v>0.44174822691321902</v>
      </c>
      <c r="O10" s="17">
        <v>0.46573430077435102</v>
      </c>
      <c r="P10" s="17"/>
      <c r="Q10" s="17">
        <v>0.37816333142367098</v>
      </c>
      <c r="R10" s="17">
        <v>0.40308199335828099</v>
      </c>
      <c r="S10" s="17">
        <v>0.48960922435653298</v>
      </c>
      <c r="T10" s="17">
        <v>0.45025441368907398</v>
      </c>
      <c r="U10" s="17">
        <v>0.38220547473389699</v>
      </c>
      <c r="V10" s="17">
        <v>0.50395478349447198</v>
      </c>
      <c r="W10" s="17">
        <v>0.53224999263554096</v>
      </c>
      <c r="X10" s="17">
        <v>0.48068931717646401</v>
      </c>
      <c r="Y10" s="17">
        <v>0.49447887969279097</v>
      </c>
      <c r="Z10" s="17">
        <v>0.49461414384029401</v>
      </c>
      <c r="AA10" s="17">
        <v>0.49751746779240003</v>
      </c>
      <c r="AB10" s="17">
        <v>0.37426651930814803</v>
      </c>
      <c r="AC10" s="17">
        <v>0.52243693946129999</v>
      </c>
      <c r="AD10" s="17">
        <v>0.48139901392330697</v>
      </c>
      <c r="AE10" s="17">
        <v>0.35726158416189502</v>
      </c>
      <c r="AF10" s="17"/>
      <c r="AG10" s="17">
        <v>0.43995212121014499</v>
      </c>
      <c r="AH10" s="17">
        <v>0.50216020807605199</v>
      </c>
      <c r="AI10" s="17">
        <v>0.39550073841807798</v>
      </c>
      <c r="AJ10" s="17">
        <v>0.42992087047400801</v>
      </c>
      <c r="AK10" s="17">
        <v>0.53293361087094404</v>
      </c>
      <c r="AL10" s="17">
        <v>0.43683923036574401</v>
      </c>
      <c r="AM10" s="17"/>
      <c r="AN10" s="17">
        <v>0.38056599898666799</v>
      </c>
      <c r="AO10" s="17">
        <v>0.49023253382489501</v>
      </c>
      <c r="AP10" s="17">
        <v>0.52682575691815603</v>
      </c>
      <c r="AQ10" s="17"/>
      <c r="AR10" s="17">
        <v>0.41404949629334598</v>
      </c>
      <c r="AS10" s="17">
        <v>0.47135380419086398</v>
      </c>
      <c r="AT10" s="17">
        <v>0.45917527556055199</v>
      </c>
      <c r="AU10" s="17"/>
      <c r="AV10" s="17">
        <v>0.42795530805133603</v>
      </c>
      <c r="AW10" s="17">
        <v>0.47609156701438099</v>
      </c>
      <c r="AX10" s="17">
        <v>0.44954042311347903</v>
      </c>
      <c r="AY10" s="17"/>
      <c r="AZ10" s="17">
        <v>0.452151246948584</v>
      </c>
      <c r="BA10" s="17">
        <v>0.46160081514249102</v>
      </c>
    </row>
    <row r="11" spans="2:53" ht="72.5" x14ac:dyDescent="0.35">
      <c r="B11" s="18" t="s">
        <v>432</v>
      </c>
      <c r="C11" s="17">
        <v>0.13489233334932599</v>
      </c>
      <c r="D11" s="17">
        <v>0.121658494847284</v>
      </c>
      <c r="E11" s="17">
        <v>0.14577530875800601</v>
      </c>
      <c r="F11" s="17"/>
      <c r="G11" s="17">
        <v>0.18932380940274099</v>
      </c>
      <c r="H11" s="17">
        <v>0.20179651816883001</v>
      </c>
      <c r="I11" s="17">
        <v>0.13679411712932801</v>
      </c>
      <c r="J11" s="17">
        <v>0.12974837007166101</v>
      </c>
      <c r="K11" s="17">
        <v>9.0324978416493396E-2</v>
      </c>
      <c r="L11" s="17">
        <v>0.105173502684205</v>
      </c>
      <c r="M11" s="17"/>
      <c r="N11" s="17">
        <v>0.13911247055029699</v>
      </c>
      <c r="O11" s="17">
        <v>0.132114133137233</v>
      </c>
      <c r="P11" s="17"/>
      <c r="Q11" s="17">
        <v>0.175972006446002</v>
      </c>
      <c r="R11" s="17">
        <v>0.19498922059295901</v>
      </c>
      <c r="S11" s="17">
        <v>0.11969205538632</v>
      </c>
      <c r="T11" s="17">
        <v>0.158877900337972</v>
      </c>
      <c r="U11" s="17">
        <v>0.13352227117422899</v>
      </c>
      <c r="V11" s="17">
        <v>8.4943660046706199E-2</v>
      </c>
      <c r="W11" s="17">
        <v>0.137614410517028</v>
      </c>
      <c r="X11" s="17">
        <v>0.13975937431819199</v>
      </c>
      <c r="Y11" s="17">
        <v>8.7463529621151698E-2</v>
      </c>
      <c r="Z11" s="17">
        <v>0.120927919373855</v>
      </c>
      <c r="AA11" s="17">
        <v>0.186848925165573</v>
      </c>
      <c r="AB11" s="17">
        <v>0.130192302889619</v>
      </c>
      <c r="AC11" s="17">
        <v>2.4499552801792002E-2</v>
      </c>
      <c r="AD11" s="17">
        <v>0</v>
      </c>
      <c r="AE11" s="17">
        <v>8.0005025492421805E-2</v>
      </c>
      <c r="AF11" s="17"/>
      <c r="AG11" s="17">
        <v>0.14241355042805701</v>
      </c>
      <c r="AH11" s="17">
        <v>0.13335922874481301</v>
      </c>
      <c r="AI11" s="17">
        <v>0.23583224642194001</v>
      </c>
      <c r="AJ11" s="17">
        <v>0.11744854174674001</v>
      </c>
      <c r="AK11" s="17">
        <v>8.2996528582348503E-2</v>
      </c>
      <c r="AL11" s="17">
        <v>0.132666755058375</v>
      </c>
      <c r="AM11" s="17"/>
      <c r="AN11" s="17">
        <v>0.14746847296468901</v>
      </c>
      <c r="AO11" s="17">
        <v>0.127259279684519</v>
      </c>
      <c r="AP11" s="17">
        <v>0.123508707152927</v>
      </c>
      <c r="AQ11" s="17"/>
      <c r="AR11" s="17">
        <v>0.148783278176853</v>
      </c>
      <c r="AS11" s="17">
        <v>9.9816973370908099E-2</v>
      </c>
      <c r="AT11" s="17">
        <v>0.142785134163286</v>
      </c>
      <c r="AU11" s="17"/>
      <c r="AV11" s="17">
        <v>7.8918332824211498E-2</v>
      </c>
      <c r="AW11" s="17">
        <v>0.115583769570163</v>
      </c>
      <c r="AX11" s="17">
        <v>0.15951452365956501</v>
      </c>
      <c r="AY11" s="17"/>
      <c r="AZ11" s="17">
        <v>0.148276938300307</v>
      </c>
      <c r="BA11" s="17">
        <v>0.117132682351144</v>
      </c>
    </row>
    <row r="12" spans="2:53" ht="72.5" x14ac:dyDescent="0.35">
      <c r="B12" s="18" t="s">
        <v>433</v>
      </c>
      <c r="C12" s="19">
        <v>0.18540154889586699</v>
      </c>
      <c r="D12" s="19">
        <v>0.19708343319973501</v>
      </c>
      <c r="E12" s="19">
        <v>0.174056417006514</v>
      </c>
      <c r="F12" s="19"/>
      <c r="G12" s="19">
        <v>0.13087520061462399</v>
      </c>
      <c r="H12" s="19">
        <v>0.147277904588273</v>
      </c>
      <c r="I12" s="19">
        <v>0.169660815269397</v>
      </c>
      <c r="J12" s="19">
        <v>0.19485335846542001</v>
      </c>
      <c r="K12" s="19">
        <v>0.242886516357224</v>
      </c>
      <c r="L12" s="19">
        <v>0.19656898898086</v>
      </c>
      <c r="M12" s="19"/>
      <c r="N12" s="19">
        <v>0.17188975267558801</v>
      </c>
      <c r="O12" s="19">
        <v>0.194296632950551</v>
      </c>
      <c r="P12" s="19"/>
      <c r="Q12" s="19">
        <v>0.21416389329997801</v>
      </c>
      <c r="R12" s="19">
        <v>0.20579559140429801</v>
      </c>
      <c r="S12" s="19">
        <v>0.187785278287598</v>
      </c>
      <c r="T12" s="19">
        <v>0.18333869792208901</v>
      </c>
      <c r="U12" s="19">
        <v>0.24043007829462401</v>
      </c>
      <c r="V12" s="19">
        <v>0.19478850571108999</v>
      </c>
      <c r="W12" s="19">
        <v>0.101915266725604</v>
      </c>
      <c r="X12" s="19">
        <v>0.195874057900596</v>
      </c>
      <c r="Y12" s="19">
        <v>8.2513556885680198E-2</v>
      </c>
      <c r="Z12" s="19">
        <v>0.186899105589896</v>
      </c>
      <c r="AA12" s="19">
        <v>0.11704637464545101</v>
      </c>
      <c r="AB12" s="19">
        <v>0.19757876879317199</v>
      </c>
      <c r="AC12" s="19">
        <v>0.102456637247426</v>
      </c>
      <c r="AD12" s="19">
        <v>0.103957751121647</v>
      </c>
      <c r="AE12" s="19">
        <v>0.303491889544793</v>
      </c>
      <c r="AF12" s="19"/>
      <c r="AG12" s="19">
        <v>7.3033648132037901E-2</v>
      </c>
      <c r="AH12" s="19">
        <v>0.252935083106201</v>
      </c>
      <c r="AI12" s="19">
        <v>0.105002705597043</v>
      </c>
      <c r="AJ12" s="19">
        <v>8.1378792536132297E-2</v>
      </c>
      <c r="AK12" s="19">
        <v>0.17570725031604301</v>
      </c>
      <c r="AL12" s="19">
        <v>0.22512756807084799</v>
      </c>
      <c r="AM12" s="19"/>
      <c r="AN12" s="19">
        <v>0.122537418579626</v>
      </c>
      <c r="AO12" s="19">
        <v>0.145948981874054</v>
      </c>
      <c r="AP12" s="19">
        <v>0.20286278596888899</v>
      </c>
      <c r="AQ12" s="19"/>
      <c r="AR12" s="19">
        <v>5.3398216064096199E-2</v>
      </c>
      <c r="AS12" s="19">
        <v>0.118605383368047</v>
      </c>
      <c r="AT12" s="19">
        <v>0.241552445263781</v>
      </c>
      <c r="AU12" s="19"/>
      <c r="AV12" s="19">
        <v>0.136964581908497</v>
      </c>
      <c r="AW12" s="19">
        <v>0.146014784325564</v>
      </c>
      <c r="AX12" s="19">
        <v>0.23175820435282399</v>
      </c>
      <c r="AY12" s="19"/>
      <c r="AZ12" s="19">
        <v>0.148376523408567</v>
      </c>
      <c r="BA12" s="19">
        <v>0.23452900041658101</v>
      </c>
    </row>
    <row r="13" spans="2:53" x14ac:dyDescent="0.35">
      <c r="B13" s="16"/>
    </row>
    <row r="14" spans="2:53" x14ac:dyDescent="0.35">
      <c r="B14" t="s">
        <v>87</v>
      </c>
    </row>
    <row r="15" spans="2:53" x14ac:dyDescent="0.35">
      <c r="B15" t="s">
        <v>88</v>
      </c>
    </row>
    <row r="17" spans="2:2" x14ac:dyDescent="0.35">
      <c r="B17" s="8" t="str">
        <f>HYPERLINK("#'Contents'!A1", "Return to Contents")</f>
        <v>Return to Contents</v>
      </c>
    </row>
  </sheetData>
  <mergeCells count="10">
    <mergeCell ref="AN5:AP5"/>
    <mergeCell ref="AR5:AT5"/>
    <mergeCell ref="AV5:AX5"/>
    <mergeCell ref="AZ5:BA5"/>
    <mergeCell ref="D2:AT2"/>
    <mergeCell ref="D5:E5"/>
    <mergeCell ref="G5:L5"/>
    <mergeCell ref="N5:O5"/>
    <mergeCell ref="Q5:AE5"/>
    <mergeCell ref="AG5:AL5"/>
  </mergeCells>
  <pageMargins left="0.7" right="0.7" top="0.75" bottom="0.75" header="0.3" footer="0.3"/>
  <pageSetup paperSize="9" orientation="portrait" horizontalDpi="300" verticalDpi="300"/>
  <drawing r:id="rId1"/>
</worksheet>
</file>

<file path=xl/worksheets/sheet1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7600-000000000000}">
  <dimension ref="B2:BA19"/>
  <sheetViews>
    <sheetView showGridLines="0" workbookViewId="0">
      <pane xSplit="2" topLeftCell="S1" activePane="topRight" state="frozen"/>
      <selection activeCell="B19" sqref="B19"/>
      <selection pane="topRight" activeCell="Y9" sqref="Y9"/>
    </sheetView>
  </sheetViews>
  <sheetFormatPr defaultColWidth="11.54296875" defaultRowHeight="14.5" x14ac:dyDescent="0.35"/>
  <cols>
    <col min="2" max="2" width="25.6328125" customWidth="1"/>
    <col min="3" max="5" width="10.6328125" customWidth="1"/>
    <col min="6" max="6" width="2.1796875" customWidth="1"/>
    <col min="7" max="12" width="10.6328125" customWidth="1"/>
    <col min="13" max="13" width="2.1796875" customWidth="1"/>
    <col min="14" max="15" width="10.6328125" customWidth="1"/>
    <col min="16" max="16" width="2.1796875" customWidth="1"/>
    <col min="17" max="31" width="10.6328125" customWidth="1"/>
    <col min="32" max="32" width="2.1796875" customWidth="1"/>
    <col min="33" max="38" width="10.6328125" customWidth="1"/>
    <col min="39" max="39" width="2.1796875" customWidth="1"/>
    <col min="40" max="42" width="10.6328125" customWidth="1"/>
    <col min="43" max="43" width="2.1796875" customWidth="1"/>
    <col min="44" max="46" width="10.6328125" customWidth="1"/>
    <col min="47" max="47" width="2.1796875" customWidth="1"/>
    <col min="48" max="50" width="10.6328125" customWidth="1"/>
    <col min="51" max="51" width="2.1796875" customWidth="1"/>
    <col min="52" max="53" width="10.6328125" customWidth="1"/>
    <col min="54" max="54" width="2.1796875" customWidth="1"/>
  </cols>
  <sheetData>
    <row r="2" spans="2:53" ht="40" customHeight="1" x14ac:dyDescent="0.35">
      <c r="D2" s="28" t="s">
        <v>436</v>
      </c>
      <c r="E2" s="24"/>
      <c r="F2" s="24"/>
      <c r="G2" s="24"/>
      <c r="H2" s="24"/>
      <c r="I2" s="24"/>
      <c r="J2" s="24"/>
      <c r="K2" s="24"/>
      <c r="L2" s="24"/>
      <c r="M2" s="24"/>
      <c r="N2" s="24"/>
      <c r="O2" s="24"/>
      <c r="P2" s="24"/>
      <c r="Q2" s="24"/>
      <c r="R2" s="24"/>
      <c r="S2" s="24"/>
      <c r="T2" s="24"/>
      <c r="U2" s="24"/>
      <c r="V2" s="24"/>
      <c r="W2" s="24"/>
      <c r="X2" s="24"/>
      <c r="Y2" s="24"/>
      <c r="Z2" s="24"/>
      <c r="AA2" s="24"/>
      <c r="AB2" s="24"/>
      <c r="AC2" s="24"/>
      <c r="AD2" s="24"/>
      <c r="AE2" s="24"/>
      <c r="AF2" s="24"/>
      <c r="AG2" s="24"/>
      <c r="AH2" s="24"/>
      <c r="AI2" s="24"/>
      <c r="AJ2" s="24"/>
      <c r="AK2" s="24"/>
      <c r="AL2" s="24"/>
      <c r="AM2" s="24"/>
      <c r="AN2" s="24"/>
      <c r="AO2" s="24"/>
      <c r="AP2" s="24"/>
      <c r="AQ2" s="24"/>
      <c r="AR2" s="24"/>
      <c r="AS2" s="24"/>
      <c r="AT2" s="24"/>
    </row>
    <row r="5" spans="2:53" ht="30" customHeight="1" x14ac:dyDescent="0.35">
      <c r="B5" s="15"/>
      <c r="C5" s="15"/>
      <c r="D5" s="27" t="s">
        <v>56</v>
      </c>
      <c r="E5" s="27"/>
      <c r="F5" s="15"/>
      <c r="G5" s="27" t="s">
        <v>57</v>
      </c>
      <c r="H5" s="27"/>
      <c r="I5" s="27"/>
      <c r="J5" s="27"/>
      <c r="K5" s="27"/>
      <c r="L5" s="27"/>
      <c r="M5" s="15"/>
      <c r="N5" s="27" t="s">
        <v>58</v>
      </c>
      <c r="O5" s="27"/>
      <c r="P5" s="15"/>
      <c r="Q5" s="27" t="s">
        <v>59</v>
      </c>
      <c r="R5" s="27"/>
      <c r="S5" s="27"/>
      <c r="T5" s="27"/>
      <c r="U5" s="27"/>
      <c r="V5" s="27"/>
      <c r="W5" s="27"/>
      <c r="X5" s="27"/>
      <c r="Y5" s="27"/>
      <c r="Z5" s="27"/>
      <c r="AA5" s="27"/>
      <c r="AB5" s="27"/>
      <c r="AC5" s="27"/>
      <c r="AD5" s="27"/>
      <c r="AE5" s="27"/>
      <c r="AF5" s="15"/>
      <c r="AG5" s="27" t="s">
        <v>60</v>
      </c>
      <c r="AH5" s="27"/>
      <c r="AI5" s="27"/>
      <c r="AJ5" s="27"/>
      <c r="AK5" s="27"/>
      <c r="AL5" s="27"/>
      <c r="AM5" s="15"/>
      <c r="AN5" s="27" t="s">
        <v>61</v>
      </c>
      <c r="AO5" s="27"/>
      <c r="AP5" s="27"/>
      <c r="AQ5" s="15"/>
      <c r="AR5" s="27" t="s">
        <v>62</v>
      </c>
      <c r="AS5" s="27"/>
      <c r="AT5" s="27"/>
      <c r="AU5" s="15"/>
      <c r="AV5" s="27" t="s">
        <v>63</v>
      </c>
      <c r="AW5" s="27"/>
      <c r="AX5" s="27"/>
      <c r="AY5" s="15"/>
      <c r="AZ5" s="27" t="s">
        <v>64</v>
      </c>
      <c r="BA5" s="27"/>
    </row>
    <row r="6" spans="2:53" ht="33" customHeight="1" x14ac:dyDescent="0.35">
      <c r="B6" t="s">
        <v>13</v>
      </c>
      <c r="C6" s="9" t="s">
        <v>14</v>
      </c>
      <c r="D6" s="12" t="s">
        <v>15</v>
      </c>
      <c r="E6" s="12" t="s">
        <v>16</v>
      </c>
      <c r="G6" s="12" t="s">
        <v>19</v>
      </c>
      <c r="H6" s="12" t="s">
        <v>20</v>
      </c>
      <c r="I6" s="12" t="s">
        <v>21</v>
      </c>
      <c r="J6" s="12" t="s">
        <v>22</v>
      </c>
      <c r="K6" s="12" t="s">
        <v>23</v>
      </c>
      <c r="L6" s="12" t="s">
        <v>24</v>
      </c>
      <c r="N6" s="12" t="s">
        <v>25</v>
      </c>
      <c r="O6" s="12" t="s">
        <v>26</v>
      </c>
      <c r="Q6" s="12" t="s">
        <v>27</v>
      </c>
      <c r="R6" s="12" t="s">
        <v>28</v>
      </c>
      <c r="S6" s="12" t="s">
        <v>29</v>
      </c>
      <c r="T6" s="12" t="s">
        <v>30</v>
      </c>
      <c r="U6" s="12" t="s">
        <v>31</v>
      </c>
      <c r="V6" s="12" t="s">
        <v>32</v>
      </c>
      <c r="W6" s="12" t="s">
        <v>33</v>
      </c>
      <c r="X6" s="12" t="s">
        <v>34</v>
      </c>
      <c r="Y6" s="12" t="s">
        <v>35</v>
      </c>
      <c r="Z6" s="12" t="s">
        <v>36</v>
      </c>
      <c r="AA6" s="12" t="s">
        <v>37</v>
      </c>
      <c r="AB6" s="12" t="s">
        <v>38</v>
      </c>
      <c r="AC6" s="12" t="s">
        <v>39</v>
      </c>
      <c r="AD6" s="12" t="s">
        <v>40</v>
      </c>
      <c r="AE6" s="12" t="s">
        <v>41</v>
      </c>
      <c r="AG6" s="12" t="s">
        <v>42</v>
      </c>
      <c r="AH6" s="12" t="s">
        <v>43</v>
      </c>
      <c r="AI6" s="12" t="s">
        <v>44</v>
      </c>
      <c r="AJ6" s="12" t="s">
        <v>45</v>
      </c>
      <c r="AK6" s="12" t="s">
        <v>46</v>
      </c>
      <c r="AL6" s="12" t="s">
        <v>47</v>
      </c>
      <c r="AN6" s="12" t="s">
        <v>48</v>
      </c>
      <c r="AO6" s="12" t="s">
        <v>49</v>
      </c>
      <c r="AP6" s="12" t="s">
        <v>50</v>
      </c>
      <c r="AR6" s="12" t="s">
        <v>51</v>
      </c>
      <c r="AS6" s="12" t="s">
        <v>52</v>
      </c>
      <c r="AT6" s="12" t="s">
        <v>53</v>
      </c>
      <c r="AV6" s="12" t="s">
        <v>51</v>
      </c>
      <c r="AW6" s="12" t="s">
        <v>52</v>
      </c>
      <c r="AX6" s="12" t="s">
        <v>53</v>
      </c>
      <c r="AZ6" s="12" t="s">
        <v>54</v>
      </c>
      <c r="BA6" s="12" t="s">
        <v>55</v>
      </c>
    </row>
    <row r="7" spans="2:53" ht="30" customHeight="1" x14ac:dyDescent="0.35">
      <c r="B7" s="10" t="s">
        <v>17</v>
      </c>
      <c r="C7" s="10">
        <v>2053</v>
      </c>
      <c r="D7" s="10">
        <v>938</v>
      </c>
      <c r="E7" s="10">
        <v>1112</v>
      </c>
      <c r="F7" s="10"/>
      <c r="G7" s="10">
        <v>192</v>
      </c>
      <c r="H7" s="10">
        <v>236</v>
      </c>
      <c r="I7" s="10">
        <v>325</v>
      </c>
      <c r="J7" s="10">
        <v>380</v>
      </c>
      <c r="K7" s="10">
        <v>348</v>
      </c>
      <c r="L7" s="10">
        <v>572</v>
      </c>
      <c r="M7" s="10"/>
      <c r="N7" s="10">
        <v>1161</v>
      </c>
      <c r="O7" s="10">
        <v>892</v>
      </c>
      <c r="P7" s="10"/>
      <c r="Q7" s="10">
        <v>175</v>
      </c>
      <c r="R7" s="10">
        <v>152</v>
      </c>
      <c r="S7" s="10">
        <v>180</v>
      </c>
      <c r="T7" s="10">
        <v>273</v>
      </c>
      <c r="U7" s="10">
        <v>217</v>
      </c>
      <c r="V7" s="10">
        <v>227</v>
      </c>
      <c r="W7" s="10">
        <v>175</v>
      </c>
      <c r="X7" s="10">
        <v>143</v>
      </c>
      <c r="Y7" s="10">
        <v>108</v>
      </c>
      <c r="Z7" s="10">
        <v>153</v>
      </c>
      <c r="AA7" s="10">
        <v>79</v>
      </c>
      <c r="AB7" s="10">
        <v>54</v>
      </c>
      <c r="AC7" s="10">
        <v>25</v>
      </c>
      <c r="AD7" s="10">
        <v>17</v>
      </c>
      <c r="AE7" s="10">
        <v>34</v>
      </c>
      <c r="AF7" s="10"/>
      <c r="AG7" s="10">
        <v>204</v>
      </c>
      <c r="AH7" s="10">
        <v>344</v>
      </c>
      <c r="AI7" s="10">
        <v>158</v>
      </c>
      <c r="AJ7" s="10">
        <v>186</v>
      </c>
      <c r="AK7" s="10">
        <v>197</v>
      </c>
      <c r="AL7" s="10">
        <v>511</v>
      </c>
      <c r="AM7" s="10"/>
      <c r="AN7" s="10">
        <v>571</v>
      </c>
      <c r="AO7" s="10">
        <v>447</v>
      </c>
      <c r="AP7" s="10">
        <v>778</v>
      </c>
      <c r="AQ7" s="10"/>
      <c r="AR7" s="10">
        <v>150</v>
      </c>
      <c r="AS7" s="10">
        <v>698</v>
      </c>
      <c r="AT7" s="10">
        <v>1093</v>
      </c>
      <c r="AU7" s="10"/>
      <c r="AV7" s="10">
        <v>166</v>
      </c>
      <c r="AW7" s="10">
        <v>999</v>
      </c>
      <c r="AX7" s="10">
        <v>770</v>
      </c>
      <c r="AY7" s="10"/>
      <c r="AZ7" s="10">
        <v>1177</v>
      </c>
      <c r="BA7" s="10">
        <v>876</v>
      </c>
    </row>
    <row r="8" spans="2:53" ht="30" customHeight="1" x14ac:dyDescent="0.35">
      <c r="B8" s="11" t="s">
        <v>18</v>
      </c>
      <c r="C8" s="11">
        <v>2053</v>
      </c>
      <c r="D8" s="11">
        <v>974</v>
      </c>
      <c r="E8" s="11">
        <v>1075</v>
      </c>
      <c r="F8" s="11"/>
      <c r="G8" s="11">
        <v>212</v>
      </c>
      <c r="H8" s="11">
        <v>302</v>
      </c>
      <c r="I8" s="11">
        <v>326</v>
      </c>
      <c r="J8" s="11">
        <v>348</v>
      </c>
      <c r="K8" s="11">
        <v>329</v>
      </c>
      <c r="L8" s="11">
        <v>535</v>
      </c>
      <c r="M8" s="11"/>
      <c r="N8" s="11">
        <v>815</v>
      </c>
      <c r="O8" s="11">
        <v>1238</v>
      </c>
      <c r="P8" s="11"/>
      <c r="Q8" s="11">
        <v>198</v>
      </c>
      <c r="R8" s="11">
        <v>168</v>
      </c>
      <c r="S8" s="11">
        <v>195</v>
      </c>
      <c r="T8" s="11">
        <v>305</v>
      </c>
      <c r="U8" s="11">
        <v>213</v>
      </c>
      <c r="V8" s="11">
        <v>216</v>
      </c>
      <c r="W8" s="11">
        <v>164</v>
      </c>
      <c r="X8" s="11">
        <v>141</v>
      </c>
      <c r="Y8" s="11">
        <v>99</v>
      </c>
      <c r="Z8" s="11">
        <v>138</v>
      </c>
      <c r="AA8" s="11">
        <v>69</v>
      </c>
      <c r="AB8" s="11">
        <v>45</v>
      </c>
      <c r="AC8" s="11">
        <v>22</v>
      </c>
      <c r="AD8" s="11">
        <v>15</v>
      </c>
      <c r="AE8" s="11">
        <v>27</v>
      </c>
      <c r="AF8" s="11"/>
      <c r="AG8" s="11">
        <v>192</v>
      </c>
      <c r="AH8" s="11">
        <v>330</v>
      </c>
      <c r="AI8" s="11">
        <v>179</v>
      </c>
      <c r="AJ8" s="11">
        <v>173</v>
      </c>
      <c r="AK8" s="11">
        <v>196</v>
      </c>
      <c r="AL8" s="11">
        <v>533</v>
      </c>
      <c r="AM8" s="11"/>
      <c r="AN8" s="11">
        <v>569</v>
      </c>
      <c r="AO8" s="11">
        <v>467</v>
      </c>
      <c r="AP8" s="11">
        <v>751</v>
      </c>
      <c r="AQ8" s="11"/>
      <c r="AR8" s="11">
        <v>162</v>
      </c>
      <c r="AS8" s="11">
        <v>689</v>
      </c>
      <c r="AT8" s="11">
        <v>1078</v>
      </c>
      <c r="AU8" s="11"/>
      <c r="AV8" s="11">
        <v>182</v>
      </c>
      <c r="AW8" s="11">
        <v>976</v>
      </c>
      <c r="AX8" s="11">
        <v>765</v>
      </c>
      <c r="AY8" s="11"/>
      <c r="AZ8" s="11">
        <v>1171</v>
      </c>
      <c r="BA8" s="11">
        <v>882</v>
      </c>
    </row>
    <row r="9" spans="2:53" ht="29" x14ac:dyDescent="0.35">
      <c r="B9" s="18" t="s">
        <v>435</v>
      </c>
      <c r="C9" s="17">
        <v>8.6955094936532806E-2</v>
      </c>
      <c r="D9" s="17">
        <v>8.8226847930121102E-2</v>
      </c>
      <c r="E9" s="17">
        <v>8.4689116298243106E-2</v>
      </c>
      <c r="F9" s="17"/>
      <c r="G9" s="17">
        <v>0.112201019615599</v>
      </c>
      <c r="H9" s="17">
        <v>0.115975361530544</v>
      </c>
      <c r="I9" s="17">
        <v>9.3365100495325704E-2</v>
      </c>
      <c r="J9" s="17">
        <v>6.7087677413968705E-2</v>
      </c>
      <c r="K9" s="17">
        <v>8.2772976212820704E-2</v>
      </c>
      <c r="L9" s="17">
        <v>7.2173605733663299E-2</v>
      </c>
      <c r="M9" s="17"/>
      <c r="N9" s="17">
        <v>9.2058597816955801E-2</v>
      </c>
      <c r="O9" s="17">
        <v>8.3595357537107201E-2</v>
      </c>
      <c r="P9" s="17"/>
      <c r="Q9" s="17">
        <v>0.10155511335591</v>
      </c>
      <c r="R9" s="17">
        <v>8.0014018330851505E-2</v>
      </c>
      <c r="S9" s="17">
        <v>0.114547938633841</v>
      </c>
      <c r="T9" s="17">
        <v>0.130827188964494</v>
      </c>
      <c r="U9" s="17">
        <v>7.0302083097281504E-2</v>
      </c>
      <c r="V9" s="17">
        <v>8.4486106050333604E-2</v>
      </c>
      <c r="W9" s="17">
        <v>9.1156477459476901E-2</v>
      </c>
      <c r="X9" s="17">
        <v>5.7546241246273201E-2</v>
      </c>
      <c r="Y9" s="17">
        <v>3.7053172948916899E-2</v>
      </c>
      <c r="Z9" s="17">
        <v>4.5975391620052999E-2</v>
      </c>
      <c r="AA9" s="17">
        <v>6.5744974360462102E-2</v>
      </c>
      <c r="AB9" s="17">
        <v>2.9946318478221299E-2</v>
      </c>
      <c r="AC9" s="17">
        <v>0.16679886678122399</v>
      </c>
      <c r="AD9" s="17">
        <v>0.16299856789786499</v>
      </c>
      <c r="AE9" s="17">
        <v>8.82088543780956E-2</v>
      </c>
      <c r="AF9" s="17"/>
      <c r="AG9" s="17">
        <v>0.10383977661766999</v>
      </c>
      <c r="AH9" s="17">
        <v>7.3615889666499401E-2</v>
      </c>
      <c r="AI9" s="17">
        <v>0.12053956633168</v>
      </c>
      <c r="AJ9" s="17">
        <v>9.8701502966679094E-2</v>
      </c>
      <c r="AK9" s="17">
        <v>9.14044052980829E-2</v>
      </c>
      <c r="AL9" s="17">
        <v>7.3295396783584293E-2</v>
      </c>
      <c r="AM9" s="17"/>
      <c r="AN9" s="17">
        <v>0.104090442255766</v>
      </c>
      <c r="AO9" s="17">
        <v>8.3796928480452504E-2</v>
      </c>
      <c r="AP9" s="17">
        <v>8.7537742948602199E-2</v>
      </c>
      <c r="AQ9" s="17"/>
      <c r="AR9" s="17">
        <v>0.166375441629358</v>
      </c>
      <c r="AS9" s="17">
        <v>9.2174233562401203E-2</v>
      </c>
      <c r="AT9" s="17">
        <v>7.7943975401291193E-2</v>
      </c>
      <c r="AU9" s="17"/>
      <c r="AV9" s="17">
        <v>0.18750809414643799</v>
      </c>
      <c r="AW9" s="17">
        <v>7.2668130582974902E-2</v>
      </c>
      <c r="AX9" s="17">
        <v>9.0955400137594206E-2</v>
      </c>
      <c r="AY9" s="17"/>
      <c r="AZ9" s="17">
        <v>0.105012059703761</v>
      </c>
      <c r="BA9" s="17">
        <v>6.2995822808076599E-2</v>
      </c>
    </row>
    <row r="10" spans="2:53" x14ac:dyDescent="0.35">
      <c r="B10" s="18" t="s">
        <v>271</v>
      </c>
      <c r="C10" s="17">
        <v>0.25754029016888202</v>
      </c>
      <c r="D10" s="17">
        <v>0.28057670899555398</v>
      </c>
      <c r="E10" s="17">
        <v>0.235439931649565</v>
      </c>
      <c r="F10" s="17"/>
      <c r="G10" s="17">
        <v>0.25385586791116999</v>
      </c>
      <c r="H10" s="17">
        <v>0.29685897368053099</v>
      </c>
      <c r="I10" s="17">
        <v>0.29417490027488802</v>
      </c>
      <c r="J10" s="17">
        <v>0.24314346865786601</v>
      </c>
      <c r="K10" s="17">
        <v>0.232104822198479</v>
      </c>
      <c r="L10" s="17">
        <v>0.239546591695005</v>
      </c>
      <c r="M10" s="17"/>
      <c r="N10" s="17">
        <v>0.28875378345493102</v>
      </c>
      <c r="O10" s="17">
        <v>0.236991827041304</v>
      </c>
      <c r="P10" s="17"/>
      <c r="Q10" s="17">
        <v>0.20427815614564901</v>
      </c>
      <c r="R10" s="17">
        <v>0.245375840586432</v>
      </c>
      <c r="S10" s="17">
        <v>0.25706576488595401</v>
      </c>
      <c r="T10" s="17">
        <v>0.22777688683487801</v>
      </c>
      <c r="U10" s="17">
        <v>0.291709326542194</v>
      </c>
      <c r="V10" s="17">
        <v>0.197122369408952</v>
      </c>
      <c r="W10" s="17">
        <v>0.30711695301057301</v>
      </c>
      <c r="X10" s="17">
        <v>0.29590382418460898</v>
      </c>
      <c r="Y10" s="17">
        <v>0.27193519020186602</v>
      </c>
      <c r="Z10" s="17">
        <v>0.36447263706657701</v>
      </c>
      <c r="AA10" s="17">
        <v>0.284280250427001</v>
      </c>
      <c r="AB10" s="17">
        <v>0.22783507284061899</v>
      </c>
      <c r="AC10" s="17">
        <v>0.24661405804748601</v>
      </c>
      <c r="AD10" s="17">
        <v>0.26861070131748999</v>
      </c>
      <c r="AE10" s="17">
        <v>0.26613815594456902</v>
      </c>
      <c r="AF10" s="17"/>
      <c r="AG10" s="17">
        <v>0.35827973810127001</v>
      </c>
      <c r="AH10" s="17">
        <v>0.159475076540955</v>
      </c>
      <c r="AI10" s="17">
        <v>0.44198178327886301</v>
      </c>
      <c r="AJ10" s="17">
        <v>0.33010037532259501</v>
      </c>
      <c r="AK10" s="17">
        <v>0.27294496172514399</v>
      </c>
      <c r="AL10" s="17">
        <v>0.21563480916615299</v>
      </c>
      <c r="AM10" s="17"/>
      <c r="AN10" s="17">
        <v>0.34090369250800401</v>
      </c>
      <c r="AO10" s="17">
        <v>0.30793456760344901</v>
      </c>
      <c r="AP10" s="17">
        <v>0.207381220347433</v>
      </c>
      <c r="AQ10" s="17"/>
      <c r="AR10" s="17">
        <v>0.41442521720856301</v>
      </c>
      <c r="AS10" s="17">
        <v>0.32796598078987599</v>
      </c>
      <c r="AT10" s="17">
        <v>0.20732053289220001</v>
      </c>
      <c r="AU10" s="17"/>
      <c r="AV10" s="17">
        <v>0.41208341655352199</v>
      </c>
      <c r="AW10" s="17">
        <v>0.29613506498381598</v>
      </c>
      <c r="AX10" s="17">
        <v>0.19251380289535899</v>
      </c>
      <c r="AY10" s="17"/>
      <c r="AZ10" s="17">
        <v>0.29278187305897402</v>
      </c>
      <c r="BA10" s="17">
        <v>0.21077923782227001</v>
      </c>
    </row>
    <row r="11" spans="2:53" x14ac:dyDescent="0.35">
      <c r="B11" s="18" t="s">
        <v>272</v>
      </c>
      <c r="C11" s="17">
        <v>0.35767874174018799</v>
      </c>
      <c r="D11" s="17">
        <v>0.35098100159913498</v>
      </c>
      <c r="E11" s="17">
        <v>0.36502567927171498</v>
      </c>
      <c r="F11" s="17"/>
      <c r="G11" s="17">
        <v>0.34291724150658098</v>
      </c>
      <c r="H11" s="17">
        <v>0.33758081250799499</v>
      </c>
      <c r="I11" s="17">
        <v>0.32581904053848998</v>
      </c>
      <c r="J11" s="17">
        <v>0.35606008340284501</v>
      </c>
      <c r="K11" s="17">
        <v>0.35228631167995</v>
      </c>
      <c r="L11" s="17">
        <v>0.39862810209532501</v>
      </c>
      <c r="M11" s="17"/>
      <c r="N11" s="17">
        <v>0.35658985213322297</v>
      </c>
      <c r="O11" s="17">
        <v>0.35839557941464101</v>
      </c>
      <c r="P11" s="17"/>
      <c r="Q11" s="17">
        <v>0.34473199173063401</v>
      </c>
      <c r="R11" s="17">
        <v>0.365058342807283</v>
      </c>
      <c r="S11" s="17">
        <v>0.31322722608504699</v>
      </c>
      <c r="T11" s="17">
        <v>0.364537197333139</v>
      </c>
      <c r="U11" s="17">
        <v>0.30048587724438902</v>
      </c>
      <c r="V11" s="17">
        <v>0.38005517386597498</v>
      </c>
      <c r="W11" s="17">
        <v>0.321319735683255</v>
      </c>
      <c r="X11" s="17">
        <v>0.42728609857508099</v>
      </c>
      <c r="Y11" s="17">
        <v>0.45447310357821702</v>
      </c>
      <c r="Z11" s="17">
        <v>0.30445117413322698</v>
      </c>
      <c r="AA11" s="17">
        <v>0.37992760321222602</v>
      </c>
      <c r="AB11" s="17">
        <v>0.51911336071666703</v>
      </c>
      <c r="AC11" s="17">
        <v>0.259464831554858</v>
      </c>
      <c r="AD11" s="17">
        <v>0.36270036325648702</v>
      </c>
      <c r="AE11" s="17">
        <v>0.36936119579346499</v>
      </c>
      <c r="AF11" s="17"/>
      <c r="AG11" s="17">
        <v>0.36346376581394202</v>
      </c>
      <c r="AH11" s="17">
        <v>0.31975434912452599</v>
      </c>
      <c r="AI11" s="17">
        <v>0.317853844964048</v>
      </c>
      <c r="AJ11" s="17">
        <v>0.38054999532190198</v>
      </c>
      <c r="AK11" s="17">
        <v>0.42461045901570899</v>
      </c>
      <c r="AL11" s="17">
        <v>0.37504362364001198</v>
      </c>
      <c r="AM11" s="17"/>
      <c r="AN11" s="17">
        <v>0.35728601343125299</v>
      </c>
      <c r="AO11" s="17">
        <v>0.36260033476950299</v>
      </c>
      <c r="AP11" s="17">
        <v>0.366824057974383</v>
      </c>
      <c r="AQ11" s="17"/>
      <c r="AR11" s="17">
        <v>0.26732472780820099</v>
      </c>
      <c r="AS11" s="17">
        <v>0.39012247780860598</v>
      </c>
      <c r="AT11" s="17">
        <v>0.35670010975463501</v>
      </c>
      <c r="AU11" s="17"/>
      <c r="AV11" s="17">
        <v>0.289239061810598</v>
      </c>
      <c r="AW11" s="17">
        <v>0.39219836594677299</v>
      </c>
      <c r="AX11" s="17">
        <v>0.34976402700633602</v>
      </c>
      <c r="AY11" s="17"/>
      <c r="AZ11" s="17">
        <v>0.35078081997265698</v>
      </c>
      <c r="BA11" s="17">
        <v>0.36683139762004102</v>
      </c>
    </row>
    <row r="12" spans="2:53" x14ac:dyDescent="0.35">
      <c r="B12" s="18" t="s">
        <v>273</v>
      </c>
      <c r="C12" s="17">
        <v>0.110939752843196</v>
      </c>
      <c r="D12" s="17">
        <v>0.111419769579989</v>
      </c>
      <c r="E12" s="17">
        <v>0.110901588494233</v>
      </c>
      <c r="F12" s="17"/>
      <c r="G12" s="17">
        <v>0.101741335779603</v>
      </c>
      <c r="H12" s="17">
        <v>0.118341156329118</v>
      </c>
      <c r="I12" s="17">
        <v>0.12318351777377901</v>
      </c>
      <c r="J12" s="17">
        <v>0.119431667311676</v>
      </c>
      <c r="K12" s="17">
        <v>9.9269916471330405E-2</v>
      </c>
      <c r="L12" s="17">
        <v>0.104614509904322</v>
      </c>
      <c r="M12" s="17"/>
      <c r="N12" s="17">
        <v>0.105520840917113</v>
      </c>
      <c r="O12" s="17">
        <v>0.11450713028744</v>
      </c>
      <c r="P12" s="17"/>
      <c r="Q12" s="17">
        <v>7.6435646839835406E-2</v>
      </c>
      <c r="R12" s="17">
        <v>0.124759654638156</v>
      </c>
      <c r="S12" s="17">
        <v>5.9233912940468397E-2</v>
      </c>
      <c r="T12" s="17">
        <v>0.12710512980945601</v>
      </c>
      <c r="U12" s="17">
        <v>0.156801673742437</v>
      </c>
      <c r="V12" s="17">
        <v>0.122465188456999</v>
      </c>
      <c r="W12" s="17">
        <v>0.13722402844919199</v>
      </c>
      <c r="X12" s="17">
        <v>9.7941065549349005E-2</v>
      </c>
      <c r="Y12" s="17">
        <v>0.116485252775984</v>
      </c>
      <c r="Z12" s="17">
        <v>7.6232907081524595E-2</v>
      </c>
      <c r="AA12" s="17">
        <v>9.1282457207559606E-2</v>
      </c>
      <c r="AB12" s="17">
        <v>0.121633474166253</v>
      </c>
      <c r="AC12" s="17">
        <v>0.29521608086881201</v>
      </c>
      <c r="AD12" s="17">
        <v>8.5309283339100303E-2</v>
      </c>
      <c r="AE12" s="17">
        <v>5.5945907047978999E-2</v>
      </c>
      <c r="AF12" s="17"/>
      <c r="AG12" s="17">
        <v>8.3570368959858907E-2</v>
      </c>
      <c r="AH12" s="17">
        <v>0.20390523686576001</v>
      </c>
      <c r="AI12" s="17">
        <v>5.9757417337208803E-2</v>
      </c>
      <c r="AJ12" s="17">
        <v>0.108809341989999</v>
      </c>
      <c r="AK12" s="17">
        <v>7.3113825622588197E-2</v>
      </c>
      <c r="AL12" s="17">
        <v>8.7631996503267903E-2</v>
      </c>
      <c r="AM12" s="17"/>
      <c r="AN12" s="17">
        <v>7.8115211452383801E-2</v>
      </c>
      <c r="AO12" s="17">
        <v>0.10296190318786</v>
      </c>
      <c r="AP12" s="17">
        <v>0.147387911273337</v>
      </c>
      <c r="AQ12" s="17"/>
      <c r="AR12" s="17">
        <v>5.91360316306603E-2</v>
      </c>
      <c r="AS12" s="17">
        <v>9.4727374342375603E-2</v>
      </c>
      <c r="AT12" s="17">
        <v>0.133904513419179</v>
      </c>
      <c r="AU12" s="17"/>
      <c r="AV12" s="17">
        <v>3.95584818845163E-2</v>
      </c>
      <c r="AW12" s="17">
        <v>0.117216388653836</v>
      </c>
      <c r="AX12" s="17">
        <v>0.11911838505831999</v>
      </c>
      <c r="AY12" s="17"/>
      <c r="AZ12" s="17">
        <v>0.109488887516429</v>
      </c>
      <c r="BA12" s="17">
        <v>0.112864864711878</v>
      </c>
    </row>
    <row r="13" spans="2:53" x14ac:dyDescent="0.35">
      <c r="B13" s="18" t="s">
        <v>274</v>
      </c>
      <c r="C13" s="17">
        <v>6.5360823407725699E-2</v>
      </c>
      <c r="D13" s="17">
        <v>7.8288520079913104E-2</v>
      </c>
      <c r="E13" s="17">
        <v>5.3882537825220803E-2</v>
      </c>
      <c r="F13" s="17"/>
      <c r="G13" s="17">
        <v>7.3468942082836997E-2</v>
      </c>
      <c r="H13" s="17">
        <v>8.0940025974565302E-2</v>
      </c>
      <c r="I13" s="17">
        <v>5.5164169534246597E-2</v>
      </c>
      <c r="J13" s="17">
        <v>7.6260437600473505E-2</v>
      </c>
      <c r="K13" s="17">
        <v>5.3472230536756198E-2</v>
      </c>
      <c r="L13" s="17">
        <v>5.9776703347024E-2</v>
      </c>
      <c r="M13" s="17"/>
      <c r="N13" s="17">
        <v>6.4609993746090402E-2</v>
      </c>
      <c r="O13" s="17">
        <v>6.5855109499827397E-2</v>
      </c>
      <c r="P13" s="17"/>
      <c r="Q13" s="17">
        <v>6.2617238873097197E-2</v>
      </c>
      <c r="R13" s="17">
        <v>5.5138532782902101E-2</v>
      </c>
      <c r="S13" s="17">
        <v>9.3977487220039901E-2</v>
      </c>
      <c r="T13" s="17">
        <v>3.5877523579295002E-2</v>
      </c>
      <c r="U13" s="17">
        <v>7.8682047411325798E-2</v>
      </c>
      <c r="V13" s="17">
        <v>6.0632494471652101E-2</v>
      </c>
      <c r="W13" s="17">
        <v>5.8768275600031401E-2</v>
      </c>
      <c r="X13" s="17">
        <v>5.0581418450752799E-2</v>
      </c>
      <c r="Y13" s="17">
        <v>4.9331409364662897E-2</v>
      </c>
      <c r="Z13" s="17">
        <v>0.11803870640217</v>
      </c>
      <c r="AA13" s="17">
        <v>0.117956244321021</v>
      </c>
      <c r="AB13" s="17">
        <v>1.3937540711575399E-2</v>
      </c>
      <c r="AC13" s="17">
        <v>3.1906162747620002E-2</v>
      </c>
      <c r="AD13" s="17">
        <v>4.1325478009677397E-2</v>
      </c>
      <c r="AE13" s="17">
        <v>9.95645052392993E-2</v>
      </c>
      <c r="AF13" s="17"/>
      <c r="AG13" s="17">
        <v>2.8411900104469801E-2</v>
      </c>
      <c r="AH13" s="17">
        <v>0.139141284062124</v>
      </c>
      <c r="AI13" s="17">
        <v>4.2226749414385902E-2</v>
      </c>
      <c r="AJ13" s="17">
        <v>2.1868812409751599E-2</v>
      </c>
      <c r="AK13" s="17">
        <v>2.8357501243812699E-2</v>
      </c>
      <c r="AL13" s="17">
        <v>7.2391483021365402E-2</v>
      </c>
      <c r="AM13" s="17"/>
      <c r="AN13" s="17">
        <v>3.9878144890969802E-2</v>
      </c>
      <c r="AO13" s="17">
        <v>4.46588137581658E-2</v>
      </c>
      <c r="AP13" s="17">
        <v>9.4041622439609798E-2</v>
      </c>
      <c r="AQ13" s="17"/>
      <c r="AR13" s="17">
        <v>6.30794762188948E-2</v>
      </c>
      <c r="AS13" s="17">
        <v>2.7497264410983099E-2</v>
      </c>
      <c r="AT13" s="17">
        <v>9.5367314795348407E-2</v>
      </c>
      <c r="AU13" s="17"/>
      <c r="AV13" s="17">
        <v>4.41023483246838E-2</v>
      </c>
      <c r="AW13" s="17">
        <v>4.2891784950191497E-2</v>
      </c>
      <c r="AX13" s="17">
        <v>0.10648405856273201</v>
      </c>
      <c r="AY13" s="17"/>
      <c r="AZ13" s="17">
        <v>6.2398888344395997E-2</v>
      </c>
      <c r="BA13" s="17">
        <v>6.9290930661295103E-2</v>
      </c>
    </row>
    <row r="14" spans="2:53" x14ac:dyDescent="0.35">
      <c r="B14" s="18" t="s">
        <v>130</v>
      </c>
      <c r="C14" s="19">
        <v>0.12152529690347499</v>
      </c>
      <c r="D14" s="19">
        <v>9.0507151815287901E-2</v>
      </c>
      <c r="E14" s="19">
        <v>0.150061146461023</v>
      </c>
      <c r="F14" s="19"/>
      <c r="G14" s="19">
        <v>0.115815593104209</v>
      </c>
      <c r="H14" s="19">
        <v>5.0303669977246501E-2</v>
      </c>
      <c r="I14" s="19">
        <v>0.10829327138327099</v>
      </c>
      <c r="J14" s="19">
        <v>0.138016665613171</v>
      </c>
      <c r="K14" s="19">
        <v>0.18009374290066399</v>
      </c>
      <c r="L14" s="19">
        <v>0.12526048722465999</v>
      </c>
      <c r="M14" s="19"/>
      <c r="N14" s="19">
        <v>9.2466931931686494E-2</v>
      </c>
      <c r="O14" s="19">
        <v>0.140654996219681</v>
      </c>
      <c r="P14" s="19"/>
      <c r="Q14" s="19">
        <v>0.210381853054873</v>
      </c>
      <c r="R14" s="19">
        <v>0.12965361085437599</v>
      </c>
      <c r="S14" s="19">
        <v>0.16194767023464901</v>
      </c>
      <c r="T14" s="19">
        <v>0.113876073478737</v>
      </c>
      <c r="U14" s="19">
        <v>0.102018991962372</v>
      </c>
      <c r="V14" s="19">
        <v>0.15523866774608799</v>
      </c>
      <c r="W14" s="19">
        <v>8.4414529797471494E-2</v>
      </c>
      <c r="X14" s="19">
        <v>7.0741351993934803E-2</v>
      </c>
      <c r="Y14" s="19">
        <v>7.0721871130353303E-2</v>
      </c>
      <c r="Z14" s="19">
        <v>9.0829183696447602E-2</v>
      </c>
      <c r="AA14" s="19">
        <v>6.0808470471730401E-2</v>
      </c>
      <c r="AB14" s="19">
        <v>8.7534233086664498E-2</v>
      </c>
      <c r="AC14" s="19">
        <v>0</v>
      </c>
      <c r="AD14" s="19">
        <v>7.9055606179380997E-2</v>
      </c>
      <c r="AE14" s="19">
        <v>0.12078138159659201</v>
      </c>
      <c r="AF14" s="19"/>
      <c r="AG14" s="19">
        <v>6.2434450402789103E-2</v>
      </c>
      <c r="AH14" s="19">
        <v>0.104108163740136</v>
      </c>
      <c r="AI14" s="19">
        <v>1.7640638673815101E-2</v>
      </c>
      <c r="AJ14" s="19">
        <v>5.9969971989073903E-2</v>
      </c>
      <c r="AK14" s="19">
        <v>0.109568847094663</v>
      </c>
      <c r="AL14" s="19">
        <v>0.17600269088561701</v>
      </c>
      <c r="AM14" s="19"/>
      <c r="AN14" s="19">
        <v>7.9726495461623206E-2</v>
      </c>
      <c r="AO14" s="19">
        <v>9.8047452200570095E-2</v>
      </c>
      <c r="AP14" s="19">
        <v>9.6827445016635094E-2</v>
      </c>
      <c r="AQ14" s="19"/>
      <c r="AR14" s="19">
        <v>2.9659105504323199E-2</v>
      </c>
      <c r="AS14" s="19">
        <v>6.7512669085758106E-2</v>
      </c>
      <c r="AT14" s="19">
        <v>0.12876355373734599</v>
      </c>
      <c r="AU14" s="19"/>
      <c r="AV14" s="19">
        <v>2.75085972802428E-2</v>
      </c>
      <c r="AW14" s="19">
        <v>7.8890264882407607E-2</v>
      </c>
      <c r="AX14" s="19">
        <v>0.141164326339659</v>
      </c>
      <c r="AY14" s="19"/>
      <c r="AZ14" s="19">
        <v>7.9537471403782797E-2</v>
      </c>
      <c r="BA14" s="19">
        <v>0.17723774637643899</v>
      </c>
    </row>
    <row r="15" spans="2:53" x14ac:dyDescent="0.35">
      <c r="B15" s="16"/>
    </row>
    <row r="16" spans="2:53" x14ac:dyDescent="0.35">
      <c r="B16" t="s">
        <v>87</v>
      </c>
    </row>
    <row r="17" spans="2:2" x14ac:dyDescent="0.35">
      <c r="B17" t="s">
        <v>88</v>
      </c>
    </row>
    <row r="19" spans="2:2" x14ac:dyDescent="0.35">
      <c r="B19" s="8" t="str">
        <f>HYPERLINK("#'Contents'!A1", "Return to Contents")</f>
        <v>Return to Contents</v>
      </c>
    </row>
  </sheetData>
  <mergeCells count="10">
    <mergeCell ref="AN5:AP5"/>
    <mergeCell ref="AR5:AT5"/>
    <mergeCell ref="AV5:AX5"/>
    <mergeCell ref="AZ5:BA5"/>
    <mergeCell ref="D2:AT2"/>
    <mergeCell ref="D5:E5"/>
    <mergeCell ref="G5:L5"/>
    <mergeCell ref="N5:O5"/>
    <mergeCell ref="Q5:AE5"/>
    <mergeCell ref="AG5:AL5"/>
  </mergeCells>
  <pageMargins left="0.7" right="0.7" top="0.75" bottom="0.75" header="0.3" footer="0.3"/>
  <pageSetup paperSize="9" orientation="portrait" horizontalDpi="300" verticalDpi="300"/>
  <drawing r:id="rId1"/>
</worksheet>
</file>

<file path=xl/worksheets/sheet1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7700-000000000000}">
  <dimension ref="B2:BA16"/>
  <sheetViews>
    <sheetView showGridLines="0" workbookViewId="0">
      <pane xSplit="2" topLeftCell="X1" activePane="topRight" state="frozen"/>
      <selection activeCell="B19" sqref="B19"/>
      <selection pane="topRight" activeCell="AD9" sqref="AD9"/>
    </sheetView>
  </sheetViews>
  <sheetFormatPr defaultColWidth="11.54296875" defaultRowHeight="14.5" x14ac:dyDescent="0.35"/>
  <cols>
    <col min="2" max="2" width="25.6328125" customWidth="1"/>
    <col min="3" max="5" width="10.6328125" customWidth="1"/>
    <col min="6" max="6" width="2.1796875" customWidth="1"/>
    <col min="7" max="12" width="10.6328125" customWidth="1"/>
    <col min="13" max="13" width="2.1796875" customWidth="1"/>
    <col min="14" max="15" width="10.6328125" customWidth="1"/>
    <col min="16" max="16" width="2.1796875" customWidth="1"/>
    <col min="17" max="31" width="10.6328125" customWidth="1"/>
    <col min="32" max="32" width="2.1796875" customWidth="1"/>
    <col min="33" max="38" width="10.6328125" customWidth="1"/>
    <col min="39" max="39" width="2.1796875" customWidth="1"/>
    <col min="40" max="42" width="10.6328125" customWidth="1"/>
    <col min="43" max="43" width="2.1796875" customWidth="1"/>
    <col min="44" max="46" width="10.6328125" customWidth="1"/>
    <col min="47" max="47" width="2.1796875" customWidth="1"/>
    <col min="48" max="50" width="10.6328125" customWidth="1"/>
    <col min="51" max="51" width="2.1796875" customWidth="1"/>
    <col min="52" max="53" width="10.6328125" customWidth="1"/>
    <col min="54" max="54" width="2.1796875" customWidth="1"/>
  </cols>
  <sheetData>
    <row r="2" spans="2:53" ht="40" customHeight="1" x14ac:dyDescent="0.35">
      <c r="D2" s="28" t="s">
        <v>131</v>
      </c>
      <c r="E2" s="24"/>
      <c r="F2" s="24"/>
      <c r="G2" s="24"/>
      <c r="H2" s="24"/>
      <c r="I2" s="24"/>
      <c r="J2" s="24"/>
      <c r="K2" s="24"/>
      <c r="L2" s="24"/>
      <c r="M2" s="24"/>
      <c r="N2" s="24"/>
      <c r="O2" s="24"/>
      <c r="P2" s="24"/>
      <c r="Q2" s="24"/>
      <c r="R2" s="24"/>
      <c r="S2" s="24"/>
      <c r="T2" s="24"/>
      <c r="U2" s="24"/>
      <c r="V2" s="24"/>
      <c r="W2" s="24"/>
      <c r="X2" s="24"/>
      <c r="Y2" s="24"/>
      <c r="Z2" s="24"/>
      <c r="AA2" s="24"/>
      <c r="AB2" s="24"/>
      <c r="AC2" s="24"/>
      <c r="AD2" s="24"/>
      <c r="AE2" s="24"/>
      <c r="AF2" s="24"/>
      <c r="AG2" s="24"/>
      <c r="AH2" s="24"/>
      <c r="AI2" s="24"/>
      <c r="AJ2" s="24"/>
      <c r="AK2" s="24"/>
      <c r="AL2" s="24"/>
      <c r="AM2" s="24"/>
      <c r="AN2" s="24"/>
      <c r="AO2" s="24"/>
      <c r="AP2" s="24"/>
      <c r="AQ2" s="24"/>
      <c r="AR2" s="24"/>
      <c r="AS2" s="24"/>
      <c r="AT2" s="24"/>
    </row>
    <row r="5" spans="2:53" ht="30" customHeight="1" x14ac:dyDescent="0.35">
      <c r="B5" s="15"/>
      <c r="C5" s="15"/>
      <c r="D5" s="27" t="s">
        <v>56</v>
      </c>
      <c r="E5" s="27"/>
      <c r="F5" s="15"/>
      <c r="G5" s="27" t="s">
        <v>57</v>
      </c>
      <c r="H5" s="27"/>
      <c r="I5" s="27"/>
      <c r="J5" s="27"/>
      <c r="K5" s="27"/>
      <c r="L5" s="27"/>
      <c r="M5" s="15"/>
      <c r="N5" s="27" t="s">
        <v>58</v>
      </c>
      <c r="O5" s="27"/>
      <c r="P5" s="15"/>
      <c r="Q5" s="27" t="s">
        <v>59</v>
      </c>
      <c r="R5" s="27"/>
      <c r="S5" s="27"/>
      <c r="T5" s="27"/>
      <c r="U5" s="27"/>
      <c r="V5" s="27"/>
      <c r="W5" s="27"/>
      <c r="X5" s="27"/>
      <c r="Y5" s="27"/>
      <c r="Z5" s="27"/>
      <c r="AA5" s="27"/>
      <c r="AB5" s="27"/>
      <c r="AC5" s="27"/>
      <c r="AD5" s="27"/>
      <c r="AE5" s="27"/>
      <c r="AF5" s="15"/>
      <c r="AG5" s="27" t="s">
        <v>60</v>
      </c>
      <c r="AH5" s="27"/>
      <c r="AI5" s="27"/>
      <c r="AJ5" s="27"/>
      <c r="AK5" s="27"/>
      <c r="AL5" s="27"/>
      <c r="AM5" s="15"/>
      <c r="AN5" s="27" t="s">
        <v>61</v>
      </c>
      <c r="AO5" s="27"/>
      <c r="AP5" s="27"/>
      <c r="AQ5" s="15"/>
      <c r="AR5" s="27" t="s">
        <v>62</v>
      </c>
      <c r="AS5" s="27"/>
      <c r="AT5" s="27"/>
      <c r="AU5" s="15"/>
      <c r="AV5" s="27" t="s">
        <v>63</v>
      </c>
      <c r="AW5" s="27"/>
      <c r="AX5" s="27"/>
      <c r="AY5" s="15"/>
      <c r="AZ5" s="27" t="s">
        <v>64</v>
      </c>
      <c r="BA5" s="27"/>
    </row>
    <row r="6" spans="2:53" ht="33" customHeight="1" x14ac:dyDescent="0.35">
      <c r="B6" t="s">
        <v>13</v>
      </c>
      <c r="C6" s="9" t="s">
        <v>14</v>
      </c>
      <c r="D6" s="12" t="s">
        <v>15</v>
      </c>
      <c r="E6" s="12" t="s">
        <v>16</v>
      </c>
      <c r="G6" s="12" t="s">
        <v>19</v>
      </c>
      <c r="H6" s="12" t="s">
        <v>20</v>
      </c>
      <c r="I6" s="12" t="s">
        <v>21</v>
      </c>
      <c r="J6" s="12" t="s">
        <v>22</v>
      </c>
      <c r="K6" s="12" t="s">
        <v>23</v>
      </c>
      <c r="L6" s="12" t="s">
        <v>24</v>
      </c>
      <c r="N6" s="12" t="s">
        <v>25</v>
      </c>
      <c r="O6" s="12" t="s">
        <v>26</v>
      </c>
      <c r="Q6" s="12" t="s">
        <v>27</v>
      </c>
      <c r="R6" s="12" t="s">
        <v>28</v>
      </c>
      <c r="S6" s="12" t="s">
        <v>29</v>
      </c>
      <c r="T6" s="12" t="s">
        <v>30</v>
      </c>
      <c r="U6" s="12" t="s">
        <v>31</v>
      </c>
      <c r="V6" s="12" t="s">
        <v>32</v>
      </c>
      <c r="W6" s="12" t="s">
        <v>33</v>
      </c>
      <c r="X6" s="12" t="s">
        <v>34</v>
      </c>
      <c r="Y6" s="12" t="s">
        <v>35</v>
      </c>
      <c r="Z6" s="12" t="s">
        <v>36</v>
      </c>
      <c r="AA6" s="12" t="s">
        <v>37</v>
      </c>
      <c r="AB6" s="12" t="s">
        <v>38</v>
      </c>
      <c r="AC6" s="12" t="s">
        <v>39</v>
      </c>
      <c r="AD6" s="12" t="s">
        <v>40</v>
      </c>
      <c r="AE6" s="12" t="s">
        <v>41</v>
      </c>
      <c r="AG6" s="12" t="s">
        <v>42</v>
      </c>
      <c r="AH6" s="12" t="s">
        <v>43</v>
      </c>
      <c r="AI6" s="12" t="s">
        <v>44</v>
      </c>
      <c r="AJ6" s="12" t="s">
        <v>45</v>
      </c>
      <c r="AK6" s="12" t="s">
        <v>46</v>
      </c>
      <c r="AL6" s="12" t="s">
        <v>47</v>
      </c>
      <c r="AN6" s="12" t="s">
        <v>48</v>
      </c>
      <c r="AO6" s="12" t="s">
        <v>49</v>
      </c>
      <c r="AP6" s="12" t="s">
        <v>50</v>
      </c>
      <c r="AR6" s="12" t="s">
        <v>51</v>
      </c>
      <c r="AS6" s="12" t="s">
        <v>52</v>
      </c>
      <c r="AT6" s="12" t="s">
        <v>53</v>
      </c>
      <c r="AV6" s="12" t="s">
        <v>51</v>
      </c>
      <c r="AW6" s="12" t="s">
        <v>52</v>
      </c>
      <c r="AX6" s="12" t="s">
        <v>53</v>
      </c>
      <c r="AZ6" s="12" t="s">
        <v>54</v>
      </c>
      <c r="BA6" s="12" t="s">
        <v>55</v>
      </c>
    </row>
    <row r="7" spans="2:53" ht="30" customHeight="1" x14ac:dyDescent="0.35">
      <c r="B7" s="10" t="s">
        <v>17</v>
      </c>
      <c r="C7" s="10">
        <v>2053</v>
      </c>
      <c r="D7" s="10">
        <v>938</v>
      </c>
      <c r="E7" s="10">
        <v>1112</v>
      </c>
      <c r="F7" s="10"/>
      <c r="G7" s="10">
        <v>192</v>
      </c>
      <c r="H7" s="10">
        <v>236</v>
      </c>
      <c r="I7" s="10">
        <v>325</v>
      </c>
      <c r="J7" s="10">
        <v>380</v>
      </c>
      <c r="K7" s="10">
        <v>348</v>
      </c>
      <c r="L7" s="10">
        <v>572</v>
      </c>
      <c r="M7" s="10"/>
      <c r="N7" s="10">
        <v>1161</v>
      </c>
      <c r="O7" s="10">
        <v>892</v>
      </c>
      <c r="P7" s="10"/>
      <c r="Q7" s="10">
        <v>175</v>
      </c>
      <c r="R7" s="10">
        <v>152</v>
      </c>
      <c r="S7" s="10">
        <v>180</v>
      </c>
      <c r="T7" s="10">
        <v>273</v>
      </c>
      <c r="U7" s="10">
        <v>217</v>
      </c>
      <c r="V7" s="10">
        <v>227</v>
      </c>
      <c r="W7" s="10">
        <v>175</v>
      </c>
      <c r="X7" s="10">
        <v>143</v>
      </c>
      <c r="Y7" s="10">
        <v>108</v>
      </c>
      <c r="Z7" s="10">
        <v>153</v>
      </c>
      <c r="AA7" s="10">
        <v>79</v>
      </c>
      <c r="AB7" s="10">
        <v>54</v>
      </c>
      <c r="AC7" s="10">
        <v>25</v>
      </c>
      <c r="AD7" s="10">
        <v>17</v>
      </c>
      <c r="AE7" s="10">
        <v>34</v>
      </c>
      <c r="AF7" s="10"/>
      <c r="AG7" s="10">
        <v>204</v>
      </c>
      <c r="AH7" s="10">
        <v>344</v>
      </c>
      <c r="AI7" s="10">
        <v>158</v>
      </c>
      <c r="AJ7" s="10">
        <v>186</v>
      </c>
      <c r="AK7" s="10">
        <v>197</v>
      </c>
      <c r="AL7" s="10">
        <v>511</v>
      </c>
      <c r="AM7" s="10"/>
      <c r="AN7" s="10">
        <v>571</v>
      </c>
      <c r="AO7" s="10">
        <v>447</v>
      </c>
      <c r="AP7" s="10">
        <v>778</v>
      </c>
      <c r="AQ7" s="10"/>
      <c r="AR7" s="10">
        <v>150</v>
      </c>
      <c r="AS7" s="10">
        <v>698</v>
      </c>
      <c r="AT7" s="10">
        <v>1093</v>
      </c>
      <c r="AU7" s="10"/>
      <c r="AV7" s="10">
        <v>166</v>
      </c>
      <c r="AW7" s="10">
        <v>999</v>
      </c>
      <c r="AX7" s="10">
        <v>770</v>
      </c>
      <c r="AY7" s="10"/>
      <c r="AZ7" s="10">
        <v>1177</v>
      </c>
      <c r="BA7" s="10">
        <v>876</v>
      </c>
    </row>
    <row r="8" spans="2:53" ht="30" customHeight="1" x14ac:dyDescent="0.35">
      <c r="B8" s="11" t="s">
        <v>18</v>
      </c>
      <c r="C8" s="11">
        <v>2053</v>
      </c>
      <c r="D8" s="11">
        <v>974</v>
      </c>
      <c r="E8" s="11">
        <v>1075</v>
      </c>
      <c r="F8" s="11"/>
      <c r="G8" s="11">
        <v>212</v>
      </c>
      <c r="H8" s="11">
        <v>302</v>
      </c>
      <c r="I8" s="11">
        <v>326</v>
      </c>
      <c r="J8" s="11">
        <v>348</v>
      </c>
      <c r="K8" s="11">
        <v>329</v>
      </c>
      <c r="L8" s="11">
        <v>535</v>
      </c>
      <c r="M8" s="11"/>
      <c r="N8" s="11">
        <v>815</v>
      </c>
      <c r="O8" s="11">
        <v>1238</v>
      </c>
      <c r="P8" s="11"/>
      <c r="Q8" s="11">
        <v>198</v>
      </c>
      <c r="R8" s="11">
        <v>168</v>
      </c>
      <c r="S8" s="11">
        <v>195</v>
      </c>
      <c r="T8" s="11">
        <v>305</v>
      </c>
      <c r="U8" s="11">
        <v>213</v>
      </c>
      <c r="V8" s="11">
        <v>216</v>
      </c>
      <c r="W8" s="11">
        <v>164</v>
      </c>
      <c r="X8" s="11">
        <v>141</v>
      </c>
      <c r="Y8" s="11">
        <v>99</v>
      </c>
      <c r="Z8" s="11">
        <v>138</v>
      </c>
      <c r="AA8" s="11">
        <v>69</v>
      </c>
      <c r="AB8" s="11">
        <v>45</v>
      </c>
      <c r="AC8" s="11">
        <v>22</v>
      </c>
      <c r="AD8" s="11">
        <v>15</v>
      </c>
      <c r="AE8" s="11">
        <v>27</v>
      </c>
      <c r="AF8" s="11"/>
      <c r="AG8" s="11">
        <v>192</v>
      </c>
      <c r="AH8" s="11">
        <v>330</v>
      </c>
      <c r="AI8" s="11">
        <v>179</v>
      </c>
      <c r="AJ8" s="11">
        <v>173</v>
      </c>
      <c r="AK8" s="11">
        <v>196</v>
      </c>
      <c r="AL8" s="11">
        <v>533</v>
      </c>
      <c r="AM8" s="11"/>
      <c r="AN8" s="11">
        <v>569</v>
      </c>
      <c r="AO8" s="11">
        <v>467</v>
      </c>
      <c r="AP8" s="11">
        <v>751</v>
      </c>
      <c r="AQ8" s="11"/>
      <c r="AR8" s="11">
        <v>162</v>
      </c>
      <c r="AS8" s="11">
        <v>689</v>
      </c>
      <c r="AT8" s="11">
        <v>1078</v>
      </c>
      <c r="AU8" s="11"/>
      <c r="AV8" s="11">
        <v>182</v>
      </c>
      <c r="AW8" s="11">
        <v>976</v>
      </c>
      <c r="AX8" s="11">
        <v>765</v>
      </c>
      <c r="AY8" s="11"/>
      <c r="AZ8" s="11">
        <v>1171</v>
      </c>
      <c r="BA8" s="11">
        <v>882</v>
      </c>
    </row>
    <row r="9" spans="2:53" ht="116" x14ac:dyDescent="0.35">
      <c r="B9" s="18" t="s">
        <v>437</v>
      </c>
      <c r="C9" s="17">
        <v>0.411484740940809</v>
      </c>
      <c r="D9" s="17">
        <v>0.40915403510061099</v>
      </c>
      <c r="E9" s="17">
        <v>0.41450530152213799</v>
      </c>
      <c r="F9" s="17"/>
      <c r="G9" s="17">
        <v>0.434812874143714</v>
      </c>
      <c r="H9" s="17">
        <v>0.50391627518085602</v>
      </c>
      <c r="I9" s="17">
        <v>0.37238640096767001</v>
      </c>
      <c r="J9" s="17">
        <v>0.37476638198585899</v>
      </c>
      <c r="K9" s="17">
        <v>0.398703042636261</v>
      </c>
      <c r="L9" s="17">
        <v>0.40560304491779597</v>
      </c>
      <c r="M9" s="17"/>
      <c r="N9" s="17">
        <v>0.38940140590045402</v>
      </c>
      <c r="O9" s="17">
        <v>0.42602263939556201</v>
      </c>
      <c r="P9" s="17"/>
      <c r="Q9" s="17">
        <v>0.38203152434675602</v>
      </c>
      <c r="R9" s="17">
        <v>0.42749337545884902</v>
      </c>
      <c r="S9" s="17">
        <v>0.45544827784872099</v>
      </c>
      <c r="T9" s="17">
        <v>0.43811850368750999</v>
      </c>
      <c r="U9" s="17">
        <v>0.38263277929207701</v>
      </c>
      <c r="V9" s="17">
        <v>0.42331808166487001</v>
      </c>
      <c r="W9" s="17">
        <v>0.48719043655113597</v>
      </c>
      <c r="X9" s="17">
        <v>0.39841110929595802</v>
      </c>
      <c r="Y9" s="17">
        <v>0.36653653310114398</v>
      </c>
      <c r="Z9" s="17">
        <v>0.36657230240347799</v>
      </c>
      <c r="AA9" s="17">
        <v>0.41721664919720203</v>
      </c>
      <c r="AB9" s="17">
        <v>0.20129140820350599</v>
      </c>
      <c r="AC9" s="17">
        <v>0.58419572357495497</v>
      </c>
      <c r="AD9" s="17">
        <v>0.42137400338935699</v>
      </c>
      <c r="AE9" s="17">
        <v>0.340873154054049</v>
      </c>
      <c r="AF9" s="17"/>
      <c r="AG9" s="17">
        <v>0.40960778502130901</v>
      </c>
      <c r="AH9" s="17">
        <v>0.38853847656615398</v>
      </c>
      <c r="AI9" s="17">
        <v>0.54112061973645598</v>
      </c>
      <c r="AJ9" s="17">
        <v>0.44517819523774399</v>
      </c>
      <c r="AK9" s="17">
        <v>0.383110155018488</v>
      </c>
      <c r="AL9" s="17">
        <v>0.39765199535235002</v>
      </c>
      <c r="AM9" s="17"/>
      <c r="AN9" s="17">
        <v>0.47952328343686201</v>
      </c>
      <c r="AO9" s="17">
        <v>0.42399160464712099</v>
      </c>
      <c r="AP9" s="17">
        <v>0.38017154812327297</v>
      </c>
      <c r="AQ9" s="17"/>
      <c r="AR9" s="17">
        <v>0.51550206526786002</v>
      </c>
      <c r="AS9" s="17">
        <v>0.42232340072487301</v>
      </c>
      <c r="AT9" s="17">
        <v>0.40695628677355999</v>
      </c>
      <c r="AU9" s="17"/>
      <c r="AV9" s="17">
        <v>0.49669908423953002</v>
      </c>
      <c r="AW9" s="17">
        <v>0.41375899202868899</v>
      </c>
      <c r="AX9" s="17">
        <v>0.41459503382349</v>
      </c>
      <c r="AY9" s="17"/>
      <c r="AZ9" s="17">
        <v>0.43603137670442399</v>
      </c>
      <c r="BA9" s="17">
        <v>0.37891450925015702</v>
      </c>
    </row>
    <row r="10" spans="2:53" ht="116" x14ac:dyDescent="0.35">
      <c r="B10" s="18" t="s">
        <v>438</v>
      </c>
      <c r="C10" s="17">
        <v>0.39256320146556301</v>
      </c>
      <c r="D10" s="17">
        <v>0.42984326287820102</v>
      </c>
      <c r="E10" s="17">
        <v>0.35717911616090098</v>
      </c>
      <c r="F10" s="17"/>
      <c r="G10" s="17">
        <v>0.44260136370999997</v>
      </c>
      <c r="H10" s="17">
        <v>0.36128815121080399</v>
      </c>
      <c r="I10" s="17">
        <v>0.42717512289552301</v>
      </c>
      <c r="J10" s="17">
        <v>0.38771273339196</v>
      </c>
      <c r="K10" s="17">
        <v>0.350448149667002</v>
      </c>
      <c r="L10" s="17">
        <v>0.39842347868147898</v>
      </c>
      <c r="M10" s="17"/>
      <c r="N10" s="17">
        <v>0.451943779195916</v>
      </c>
      <c r="O10" s="17">
        <v>0.35347178671091201</v>
      </c>
      <c r="P10" s="17"/>
      <c r="Q10" s="17">
        <v>0.37574045498325698</v>
      </c>
      <c r="R10" s="17">
        <v>0.37277673032386199</v>
      </c>
      <c r="S10" s="17">
        <v>0.28847083527447898</v>
      </c>
      <c r="T10" s="17">
        <v>0.38661083692630399</v>
      </c>
      <c r="U10" s="17">
        <v>0.37638077904610201</v>
      </c>
      <c r="V10" s="17">
        <v>0.358277329724213</v>
      </c>
      <c r="W10" s="17">
        <v>0.39412564718390802</v>
      </c>
      <c r="X10" s="17">
        <v>0.41074745903040699</v>
      </c>
      <c r="Y10" s="17">
        <v>0.50766664850198195</v>
      </c>
      <c r="Z10" s="17">
        <v>0.486205021733703</v>
      </c>
      <c r="AA10" s="17">
        <v>0.36964223801060198</v>
      </c>
      <c r="AB10" s="17">
        <v>0.62005582595942199</v>
      </c>
      <c r="AC10" s="17">
        <v>0.35981644893552001</v>
      </c>
      <c r="AD10" s="17">
        <v>0.57862599661064296</v>
      </c>
      <c r="AE10" s="17">
        <v>0.49333240764618902</v>
      </c>
      <c r="AF10" s="17"/>
      <c r="AG10" s="17">
        <v>0.51922808187024705</v>
      </c>
      <c r="AH10" s="17">
        <v>0.399638466137274</v>
      </c>
      <c r="AI10" s="17">
        <v>0.38159835477871701</v>
      </c>
      <c r="AJ10" s="17">
        <v>0.41229734180808397</v>
      </c>
      <c r="AK10" s="17">
        <v>0.44929592282497999</v>
      </c>
      <c r="AL10" s="17">
        <v>0.33935272335118299</v>
      </c>
      <c r="AM10" s="17"/>
      <c r="AN10" s="17">
        <v>0.37577667820178401</v>
      </c>
      <c r="AO10" s="17">
        <v>0.38736815930726098</v>
      </c>
      <c r="AP10" s="17">
        <v>0.453935884857053</v>
      </c>
      <c r="AQ10" s="17"/>
      <c r="AR10" s="17">
        <v>0.42708179659494899</v>
      </c>
      <c r="AS10" s="17">
        <v>0.44516531062846298</v>
      </c>
      <c r="AT10" s="17">
        <v>0.38337746791205002</v>
      </c>
      <c r="AU10" s="17"/>
      <c r="AV10" s="17">
        <v>0.43338677051101399</v>
      </c>
      <c r="AW10" s="17">
        <v>0.42509696332454</v>
      </c>
      <c r="AX10" s="17">
        <v>0.38053932909046301</v>
      </c>
      <c r="AY10" s="17"/>
      <c r="AZ10" s="17">
        <v>0.43883232205709199</v>
      </c>
      <c r="BA10" s="17">
        <v>0.33117002350418301</v>
      </c>
    </row>
    <row r="11" spans="2:53" x14ac:dyDescent="0.35">
      <c r="B11" s="18" t="s">
        <v>261</v>
      </c>
      <c r="C11" s="19">
        <v>0.19595205759362799</v>
      </c>
      <c r="D11" s="19">
        <v>0.16100270202118899</v>
      </c>
      <c r="E11" s="19">
        <v>0.228315582316961</v>
      </c>
      <c r="F11" s="19"/>
      <c r="G11" s="19">
        <v>0.122585762146287</v>
      </c>
      <c r="H11" s="19">
        <v>0.13479557360834099</v>
      </c>
      <c r="I11" s="19">
        <v>0.20043847613680599</v>
      </c>
      <c r="J11" s="19">
        <v>0.23752088462218099</v>
      </c>
      <c r="K11" s="19">
        <v>0.25084880769673701</v>
      </c>
      <c r="L11" s="19">
        <v>0.19597347640072499</v>
      </c>
      <c r="M11" s="19"/>
      <c r="N11" s="19">
        <v>0.15865481490363001</v>
      </c>
      <c r="O11" s="19">
        <v>0.22050557389352601</v>
      </c>
      <c r="P11" s="19"/>
      <c r="Q11" s="19">
        <v>0.242228020669987</v>
      </c>
      <c r="R11" s="19">
        <v>0.19972989421729001</v>
      </c>
      <c r="S11" s="19">
        <v>0.25608088687679997</v>
      </c>
      <c r="T11" s="19">
        <v>0.17527065938618699</v>
      </c>
      <c r="U11" s="19">
        <v>0.24098644166182101</v>
      </c>
      <c r="V11" s="19">
        <v>0.218404588610916</v>
      </c>
      <c r="W11" s="19">
        <v>0.118683916264956</v>
      </c>
      <c r="X11" s="19">
        <v>0.19084143167363399</v>
      </c>
      <c r="Y11" s="19">
        <v>0.12579681839687401</v>
      </c>
      <c r="Z11" s="19">
        <v>0.14722267586281901</v>
      </c>
      <c r="AA11" s="19">
        <v>0.213141112792197</v>
      </c>
      <c r="AB11" s="19">
        <v>0.17865276583707199</v>
      </c>
      <c r="AC11" s="19">
        <v>5.5987827489524702E-2</v>
      </c>
      <c r="AD11" s="19">
        <v>0</v>
      </c>
      <c r="AE11" s="19">
        <v>0.16579443829976201</v>
      </c>
      <c r="AF11" s="19"/>
      <c r="AG11" s="19">
        <v>7.1164133108444105E-2</v>
      </c>
      <c r="AH11" s="19">
        <v>0.211823057296572</v>
      </c>
      <c r="AI11" s="19">
        <v>7.7281025484826807E-2</v>
      </c>
      <c r="AJ11" s="19">
        <v>0.14252446295417201</v>
      </c>
      <c r="AK11" s="19">
        <v>0.16759392215653099</v>
      </c>
      <c r="AL11" s="19">
        <v>0.26299528129646699</v>
      </c>
      <c r="AM11" s="19"/>
      <c r="AN11" s="19">
        <v>0.14470003836135301</v>
      </c>
      <c r="AO11" s="19">
        <v>0.188640236045618</v>
      </c>
      <c r="AP11" s="19">
        <v>0.165892567019674</v>
      </c>
      <c r="AQ11" s="19"/>
      <c r="AR11" s="19">
        <v>5.7416138137190799E-2</v>
      </c>
      <c r="AS11" s="19">
        <v>0.132511288646664</v>
      </c>
      <c r="AT11" s="19">
        <v>0.20966624531438899</v>
      </c>
      <c r="AU11" s="19"/>
      <c r="AV11" s="19">
        <v>6.9914145249456799E-2</v>
      </c>
      <c r="AW11" s="19">
        <v>0.16114404464677001</v>
      </c>
      <c r="AX11" s="19">
        <v>0.20486563708604699</v>
      </c>
      <c r="AY11" s="19"/>
      <c r="AZ11" s="19">
        <v>0.12513630123848399</v>
      </c>
      <c r="BA11" s="19">
        <v>0.28991546724565997</v>
      </c>
    </row>
    <row r="12" spans="2:53" x14ac:dyDescent="0.35">
      <c r="B12" s="16"/>
    </row>
    <row r="13" spans="2:53" x14ac:dyDescent="0.35">
      <c r="B13" t="s">
        <v>87</v>
      </c>
    </row>
    <row r="14" spans="2:53" x14ac:dyDescent="0.35">
      <c r="B14" t="s">
        <v>88</v>
      </c>
    </row>
    <row r="16" spans="2:53" x14ac:dyDescent="0.35">
      <c r="B16" s="8" t="str">
        <f>HYPERLINK("#'Contents'!A1", "Return to Contents")</f>
        <v>Return to Contents</v>
      </c>
    </row>
  </sheetData>
  <mergeCells count="10">
    <mergeCell ref="AN5:AP5"/>
    <mergeCell ref="AR5:AT5"/>
    <mergeCell ref="AV5:AX5"/>
    <mergeCell ref="AZ5:BA5"/>
    <mergeCell ref="D2:AT2"/>
    <mergeCell ref="D5:E5"/>
    <mergeCell ref="G5:L5"/>
    <mergeCell ref="N5:O5"/>
    <mergeCell ref="Q5:AE5"/>
    <mergeCell ref="AG5:AL5"/>
  </mergeCells>
  <pageMargins left="0.7" right="0.7" top="0.75" bottom="0.75" header="0.3" footer="0.3"/>
  <pageSetup paperSize="9" orientation="portrait" horizontalDpi="300" verticalDpi="300"/>
  <drawing r:id="rId1"/>
</worksheet>
</file>

<file path=xl/worksheets/sheet1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7800-000000000000}">
  <dimension ref="B2:AE19"/>
  <sheetViews>
    <sheetView showGridLines="0" workbookViewId="0">
      <pane xSplit="2" topLeftCell="C1" activePane="topRight" state="frozen"/>
      <selection activeCell="B19" sqref="B19"/>
      <selection pane="topRight" activeCell="B19" sqref="B19"/>
    </sheetView>
  </sheetViews>
  <sheetFormatPr defaultColWidth="11.54296875" defaultRowHeight="14.5" x14ac:dyDescent="0.35"/>
  <cols>
    <col min="2" max="2" width="25.6328125" customWidth="1"/>
    <col min="3" max="13" width="20.6328125" customWidth="1"/>
  </cols>
  <sheetData>
    <row r="2" spans="2:31" ht="40" customHeight="1" x14ac:dyDescent="0.35">
      <c r="D2" s="28" t="s">
        <v>454</v>
      </c>
      <c r="E2" s="24"/>
      <c r="F2" s="24"/>
      <c r="G2" s="24"/>
      <c r="H2" s="24"/>
      <c r="I2" s="24"/>
      <c r="J2" s="24"/>
      <c r="K2" s="24"/>
      <c r="L2" s="24"/>
      <c r="M2" s="24"/>
    </row>
    <row r="6" spans="2:31" ht="33" customHeight="1" x14ac:dyDescent="0.35">
      <c r="B6" s="20" t="s">
        <v>13</v>
      </c>
      <c r="C6" s="20" t="s">
        <v>439</v>
      </c>
      <c r="D6" s="20" t="s">
        <v>440</v>
      </c>
      <c r="E6" s="20" t="s">
        <v>441</v>
      </c>
      <c r="F6" s="20" t="s">
        <v>442</v>
      </c>
      <c r="G6" s="20" t="s">
        <v>443</v>
      </c>
      <c r="H6" s="20" t="s">
        <v>444</v>
      </c>
      <c r="I6" s="20" t="s">
        <v>445</v>
      </c>
      <c r="J6" s="20" t="s">
        <v>446</v>
      </c>
      <c r="K6" s="20" t="s">
        <v>447</v>
      </c>
      <c r="L6" s="20" t="s">
        <v>448</v>
      </c>
      <c r="Y6" s="22"/>
      <c r="AA6" s="22"/>
      <c r="AB6" s="22"/>
      <c r="AC6" s="22"/>
      <c r="AD6" s="22"/>
      <c r="AE6" s="22"/>
    </row>
    <row r="7" spans="2:31" x14ac:dyDescent="0.35">
      <c r="B7" s="18" t="s">
        <v>449</v>
      </c>
      <c r="C7" s="17">
        <v>0.118195558011245</v>
      </c>
      <c r="D7" s="17">
        <v>0.10959638397787599</v>
      </c>
      <c r="E7" s="17">
        <v>9.3963636176900997E-2</v>
      </c>
      <c r="F7" s="17">
        <v>0.102696990353547</v>
      </c>
      <c r="G7" s="17">
        <v>0.101428873201225</v>
      </c>
      <c r="H7" s="17">
        <v>7.8013738639763505E-2</v>
      </c>
      <c r="I7" s="17">
        <v>8.2797659721901201E-2</v>
      </c>
      <c r="J7" s="17">
        <v>9.2837116707361805E-2</v>
      </c>
      <c r="K7" s="17">
        <v>0.110756661483935</v>
      </c>
      <c r="L7" s="17">
        <v>9.7160654306953503E-2</v>
      </c>
      <c r="Y7" s="22"/>
      <c r="AA7" s="22"/>
      <c r="AB7" s="22"/>
      <c r="AC7" s="22"/>
      <c r="AD7" s="22"/>
      <c r="AE7" s="22"/>
    </row>
    <row r="8" spans="2:31" x14ac:dyDescent="0.35">
      <c r="B8" s="18" t="s">
        <v>450</v>
      </c>
      <c r="C8" s="17">
        <v>0.31906244452034399</v>
      </c>
      <c r="D8" s="17">
        <v>0.31555950939418298</v>
      </c>
      <c r="E8" s="17">
        <v>0.27944365969946799</v>
      </c>
      <c r="F8" s="17">
        <v>0.21915046916869199</v>
      </c>
      <c r="G8" s="17">
        <v>0.21803399830890099</v>
      </c>
      <c r="H8" s="17">
        <v>0.20768198542517199</v>
      </c>
      <c r="I8" s="17">
        <v>0.16121727046538001</v>
      </c>
      <c r="J8" s="17">
        <v>0.17038960916214299</v>
      </c>
      <c r="K8" s="17">
        <v>0.192585303698979</v>
      </c>
      <c r="L8" s="17">
        <v>0.17842881651800499</v>
      </c>
      <c r="Y8" s="22"/>
      <c r="AA8" s="22"/>
      <c r="AB8" s="22"/>
      <c r="AC8" s="22"/>
      <c r="AD8" s="22"/>
      <c r="AE8" s="22"/>
    </row>
    <row r="9" spans="2:31" x14ac:dyDescent="0.35">
      <c r="B9" s="18" t="s">
        <v>451</v>
      </c>
      <c r="C9" s="17">
        <v>0.25744196146357201</v>
      </c>
      <c r="D9" s="17">
        <v>0.27289921237726</v>
      </c>
      <c r="E9" s="17">
        <v>0.24782310349095699</v>
      </c>
      <c r="F9" s="17">
        <v>0.32938661880611902</v>
      </c>
      <c r="G9" s="17">
        <v>0.27069943517717199</v>
      </c>
      <c r="H9" s="17">
        <v>0.26497833711165603</v>
      </c>
      <c r="I9" s="17">
        <v>0.34184258786183402</v>
      </c>
      <c r="J9" s="17">
        <v>0.37918570104971999</v>
      </c>
      <c r="K9" s="17">
        <v>0.33188340541834099</v>
      </c>
      <c r="L9" s="17">
        <v>0.29469277045577003</v>
      </c>
    </row>
    <row r="10" spans="2:31" x14ac:dyDescent="0.35">
      <c r="B10" s="18" t="s">
        <v>452</v>
      </c>
      <c r="C10" s="17">
        <v>0.10752996476709099</v>
      </c>
      <c r="D10" s="17">
        <v>8.8472232686460303E-2</v>
      </c>
      <c r="E10" s="17">
        <v>0.140979708203431</v>
      </c>
      <c r="F10" s="17">
        <v>0.122577009778861</v>
      </c>
      <c r="G10" s="17">
        <v>0.11948134012533899</v>
      </c>
      <c r="H10" s="17">
        <v>0.185569331733171</v>
      </c>
      <c r="I10" s="17">
        <v>0.16681196455908101</v>
      </c>
      <c r="J10" s="17">
        <v>0.12960828083579901</v>
      </c>
      <c r="K10" s="17">
        <v>0.135352564660492</v>
      </c>
      <c r="L10" s="17">
        <v>0.17564093187455501</v>
      </c>
    </row>
    <row r="11" spans="2:31" x14ac:dyDescent="0.35">
      <c r="B11" s="18" t="s">
        <v>453</v>
      </c>
      <c r="C11" s="17">
        <v>6.8526275799985506E-2</v>
      </c>
      <c r="D11" s="17">
        <v>7.9731011201535806E-2</v>
      </c>
      <c r="E11" s="17">
        <v>9.8577330085264897E-2</v>
      </c>
      <c r="F11" s="17">
        <v>9.0000934683395595E-2</v>
      </c>
      <c r="G11" s="17">
        <v>0.146296438339762</v>
      </c>
      <c r="H11" s="17">
        <v>0.13699217127986699</v>
      </c>
      <c r="I11" s="17">
        <v>0.121865259668392</v>
      </c>
      <c r="J11" s="17">
        <v>9.7987827098463695E-2</v>
      </c>
      <c r="K11" s="17">
        <v>0.106173815165544</v>
      </c>
      <c r="L11" s="17">
        <v>0.11440149623114899</v>
      </c>
    </row>
    <row r="12" spans="2:31" x14ac:dyDescent="0.35">
      <c r="B12" s="18" t="s">
        <v>130</v>
      </c>
      <c r="C12" s="17">
        <v>0.12924379543776199</v>
      </c>
      <c r="D12" s="17">
        <v>0.13374165036268501</v>
      </c>
      <c r="E12" s="17">
        <v>0.139212562343977</v>
      </c>
      <c r="F12" s="17">
        <v>0.136187977209385</v>
      </c>
      <c r="G12" s="17">
        <v>0.144059914847601</v>
      </c>
      <c r="H12" s="17">
        <v>0.126764435810371</v>
      </c>
      <c r="I12" s="17">
        <v>0.12546525772341199</v>
      </c>
      <c r="J12" s="17">
        <v>0.129991465146512</v>
      </c>
      <c r="K12" s="17">
        <v>0.12324824957270999</v>
      </c>
      <c r="L12" s="17">
        <v>0.13967533061356799</v>
      </c>
    </row>
    <row r="13" spans="2:31" x14ac:dyDescent="0.35">
      <c r="B13" s="16"/>
      <c r="C13" s="16"/>
      <c r="D13" s="16"/>
      <c r="E13" s="16"/>
      <c r="F13" s="16"/>
      <c r="G13" s="16"/>
      <c r="H13" s="16"/>
      <c r="I13" s="16"/>
      <c r="J13" s="16"/>
      <c r="K13" s="16"/>
      <c r="L13" s="16"/>
    </row>
    <row r="14" spans="2:31" x14ac:dyDescent="0.35">
      <c r="B14" t="s">
        <v>87</v>
      </c>
    </row>
    <row r="15" spans="2:31" x14ac:dyDescent="0.35">
      <c r="B15" t="s">
        <v>88</v>
      </c>
    </row>
    <row r="19" spans="2:2" x14ac:dyDescent="0.35">
      <c r="B19" s="8" t="str">
        <f>HYPERLINK("#'Contents'!A1", "Return to Contents")</f>
        <v>Return to Contents</v>
      </c>
    </row>
  </sheetData>
  <mergeCells count="1">
    <mergeCell ref="D2:M2"/>
  </mergeCells>
  <pageMargins left="0.7" right="0.7" top="0.75" bottom="0.75" header="0.3" footer="0.3"/>
  <pageSetup paperSize="9" orientation="portrait" horizontalDpi="300" verticalDpi="300"/>
  <drawing r:id="rId1"/>
</worksheet>
</file>

<file path=xl/worksheets/sheet1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7900-000000000000}">
  <dimension ref="B2:BA19"/>
  <sheetViews>
    <sheetView showGridLines="0" workbookViewId="0">
      <pane xSplit="2" topLeftCell="X1" activePane="topRight" state="frozen"/>
      <selection activeCell="B19" sqref="B19"/>
      <selection pane="topRight" activeCell="AB11" sqref="AB11"/>
    </sheetView>
  </sheetViews>
  <sheetFormatPr defaultColWidth="11.54296875" defaultRowHeight="14.5" x14ac:dyDescent="0.35"/>
  <cols>
    <col min="2" max="2" width="25.6328125" customWidth="1"/>
    <col min="3" max="5" width="10.6328125" customWidth="1"/>
    <col min="6" max="6" width="2.1796875" customWidth="1"/>
    <col min="7" max="12" width="10.6328125" customWidth="1"/>
    <col min="13" max="13" width="2.1796875" customWidth="1"/>
    <col min="14" max="15" width="10.6328125" customWidth="1"/>
    <col min="16" max="16" width="2.1796875" customWidth="1"/>
    <col min="17" max="31" width="10.6328125" customWidth="1"/>
    <col min="32" max="32" width="2.1796875" customWidth="1"/>
    <col min="33" max="38" width="10.6328125" customWidth="1"/>
    <col min="39" max="39" width="2.1796875" customWidth="1"/>
    <col min="40" max="42" width="10.6328125" customWidth="1"/>
    <col min="43" max="43" width="2.1796875" customWidth="1"/>
    <col min="44" max="46" width="10.6328125" customWidth="1"/>
    <col min="47" max="47" width="2.1796875" customWidth="1"/>
    <col min="48" max="50" width="10.6328125" customWidth="1"/>
    <col min="51" max="51" width="2.1796875" customWidth="1"/>
    <col min="52" max="53" width="10.6328125" customWidth="1"/>
    <col min="54" max="54" width="2.1796875" customWidth="1"/>
  </cols>
  <sheetData>
    <row r="2" spans="2:53" ht="40" customHeight="1" x14ac:dyDescent="0.35">
      <c r="D2" s="28" t="s">
        <v>455</v>
      </c>
      <c r="E2" s="24"/>
      <c r="F2" s="24"/>
      <c r="G2" s="24"/>
      <c r="H2" s="24"/>
      <c r="I2" s="24"/>
      <c r="J2" s="24"/>
      <c r="K2" s="24"/>
      <c r="L2" s="24"/>
      <c r="M2" s="24"/>
      <c r="N2" s="24"/>
      <c r="O2" s="24"/>
      <c r="P2" s="24"/>
      <c r="Q2" s="24"/>
      <c r="R2" s="24"/>
      <c r="S2" s="24"/>
      <c r="T2" s="24"/>
      <c r="U2" s="24"/>
      <c r="V2" s="24"/>
      <c r="W2" s="24"/>
      <c r="X2" s="24"/>
      <c r="Y2" s="24"/>
      <c r="Z2" s="24"/>
      <c r="AA2" s="24"/>
      <c r="AB2" s="24"/>
      <c r="AC2" s="24"/>
      <c r="AD2" s="24"/>
      <c r="AE2" s="24"/>
      <c r="AF2" s="24"/>
      <c r="AG2" s="24"/>
      <c r="AH2" s="24"/>
      <c r="AI2" s="24"/>
      <c r="AJ2" s="24"/>
      <c r="AK2" s="24"/>
      <c r="AL2" s="24"/>
      <c r="AM2" s="24"/>
      <c r="AN2" s="24"/>
      <c r="AO2" s="24"/>
      <c r="AP2" s="24"/>
      <c r="AQ2" s="24"/>
      <c r="AR2" s="24"/>
      <c r="AS2" s="24"/>
      <c r="AT2" s="24"/>
    </row>
    <row r="5" spans="2:53" ht="30" customHeight="1" x14ac:dyDescent="0.35">
      <c r="B5" s="15"/>
      <c r="C5" s="15"/>
      <c r="D5" s="27" t="s">
        <v>56</v>
      </c>
      <c r="E5" s="27"/>
      <c r="F5" s="15"/>
      <c r="G5" s="27" t="s">
        <v>57</v>
      </c>
      <c r="H5" s="27"/>
      <c r="I5" s="27"/>
      <c r="J5" s="27"/>
      <c r="K5" s="27"/>
      <c r="L5" s="27"/>
      <c r="M5" s="15"/>
      <c r="N5" s="27" t="s">
        <v>58</v>
      </c>
      <c r="O5" s="27"/>
      <c r="P5" s="15"/>
      <c r="Q5" s="27" t="s">
        <v>59</v>
      </c>
      <c r="R5" s="27"/>
      <c r="S5" s="27"/>
      <c r="T5" s="27"/>
      <c r="U5" s="27"/>
      <c r="V5" s="27"/>
      <c r="W5" s="27"/>
      <c r="X5" s="27"/>
      <c r="Y5" s="27"/>
      <c r="Z5" s="27"/>
      <c r="AA5" s="27"/>
      <c r="AB5" s="27"/>
      <c r="AC5" s="27"/>
      <c r="AD5" s="27"/>
      <c r="AE5" s="27"/>
      <c r="AF5" s="15"/>
      <c r="AG5" s="27" t="s">
        <v>60</v>
      </c>
      <c r="AH5" s="27"/>
      <c r="AI5" s="27"/>
      <c r="AJ5" s="27"/>
      <c r="AK5" s="27"/>
      <c r="AL5" s="27"/>
      <c r="AM5" s="15"/>
      <c r="AN5" s="27" t="s">
        <v>61</v>
      </c>
      <c r="AO5" s="27"/>
      <c r="AP5" s="27"/>
      <c r="AQ5" s="15"/>
      <c r="AR5" s="27" t="s">
        <v>62</v>
      </c>
      <c r="AS5" s="27"/>
      <c r="AT5" s="27"/>
      <c r="AU5" s="15"/>
      <c r="AV5" s="27" t="s">
        <v>63</v>
      </c>
      <c r="AW5" s="27"/>
      <c r="AX5" s="27"/>
      <c r="AY5" s="15"/>
      <c r="AZ5" s="27" t="s">
        <v>64</v>
      </c>
      <c r="BA5" s="27"/>
    </row>
    <row r="6" spans="2:53" ht="33" customHeight="1" x14ac:dyDescent="0.35">
      <c r="B6" t="s">
        <v>13</v>
      </c>
      <c r="C6" s="9" t="s">
        <v>14</v>
      </c>
      <c r="D6" s="12" t="s">
        <v>15</v>
      </c>
      <c r="E6" s="12" t="s">
        <v>16</v>
      </c>
      <c r="G6" s="12" t="s">
        <v>19</v>
      </c>
      <c r="H6" s="12" t="s">
        <v>20</v>
      </c>
      <c r="I6" s="12" t="s">
        <v>21</v>
      </c>
      <c r="J6" s="12" t="s">
        <v>22</v>
      </c>
      <c r="K6" s="12" t="s">
        <v>23</v>
      </c>
      <c r="L6" s="12" t="s">
        <v>24</v>
      </c>
      <c r="N6" s="12" t="s">
        <v>25</v>
      </c>
      <c r="O6" s="12" t="s">
        <v>26</v>
      </c>
      <c r="Q6" s="12" t="s">
        <v>27</v>
      </c>
      <c r="R6" s="12" t="s">
        <v>28</v>
      </c>
      <c r="S6" s="12" t="s">
        <v>29</v>
      </c>
      <c r="T6" s="12" t="s">
        <v>30</v>
      </c>
      <c r="U6" s="12" t="s">
        <v>31</v>
      </c>
      <c r="V6" s="12" t="s">
        <v>32</v>
      </c>
      <c r="W6" s="12" t="s">
        <v>33</v>
      </c>
      <c r="X6" s="12" t="s">
        <v>34</v>
      </c>
      <c r="Y6" s="12" t="s">
        <v>35</v>
      </c>
      <c r="Z6" s="12" t="s">
        <v>36</v>
      </c>
      <c r="AA6" s="12" t="s">
        <v>37</v>
      </c>
      <c r="AB6" s="12" t="s">
        <v>38</v>
      </c>
      <c r="AC6" s="12" t="s">
        <v>39</v>
      </c>
      <c r="AD6" s="12" t="s">
        <v>40</v>
      </c>
      <c r="AE6" s="12" t="s">
        <v>41</v>
      </c>
      <c r="AG6" s="12" t="s">
        <v>42</v>
      </c>
      <c r="AH6" s="12" t="s">
        <v>43</v>
      </c>
      <c r="AI6" s="12" t="s">
        <v>44</v>
      </c>
      <c r="AJ6" s="12" t="s">
        <v>45</v>
      </c>
      <c r="AK6" s="12" t="s">
        <v>46</v>
      </c>
      <c r="AL6" s="12" t="s">
        <v>47</v>
      </c>
      <c r="AN6" s="12" t="s">
        <v>48</v>
      </c>
      <c r="AO6" s="12" t="s">
        <v>49</v>
      </c>
      <c r="AP6" s="12" t="s">
        <v>50</v>
      </c>
      <c r="AR6" s="12" t="s">
        <v>51</v>
      </c>
      <c r="AS6" s="12" t="s">
        <v>52</v>
      </c>
      <c r="AT6" s="12" t="s">
        <v>53</v>
      </c>
      <c r="AV6" s="12" t="s">
        <v>51</v>
      </c>
      <c r="AW6" s="12" t="s">
        <v>52</v>
      </c>
      <c r="AX6" s="12" t="s">
        <v>53</v>
      </c>
      <c r="AZ6" s="12" t="s">
        <v>54</v>
      </c>
      <c r="BA6" s="12" t="s">
        <v>55</v>
      </c>
    </row>
    <row r="7" spans="2:53" ht="30" customHeight="1" x14ac:dyDescent="0.35">
      <c r="B7" s="10" t="s">
        <v>17</v>
      </c>
      <c r="C7" s="10">
        <v>2053</v>
      </c>
      <c r="D7" s="10">
        <v>938</v>
      </c>
      <c r="E7" s="10">
        <v>1112</v>
      </c>
      <c r="F7" s="10"/>
      <c r="G7" s="10">
        <v>192</v>
      </c>
      <c r="H7" s="10">
        <v>236</v>
      </c>
      <c r="I7" s="10">
        <v>325</v>
      </c>
      <c r="J7" s="10">
        <v>380</v>
      </c>
      <c r="K7" s="10">
        <v>348</v>
      </c>
      <c r="L7" s="10">
        <v>572</v>
      </c>
      <c r="M7" s="10"/>
      <c r="N7" s="10">
        <v>1161</v>
      </c>
      <c r="O7" s="10">
        <v>892</v>
      </c>
      <c r="P7" s="10"/>
      <c r="Q7" s="10">
        <v>175</v>
      </c>
      <c r="R7" s="10">
        <v>152</v>
      </c>
      <c r="S7" s="10">
        <v>180</v>
      </c>
      <c r="T7" s="10">
        <v>273</v>
      </c>
      <c r="U7" s="10">
        <v>217</v>
      </c>
      <c r="V7" s="10">
        <v>227</v>
      </c>
      <c r="W7" s="10">
        <v>175</v>
      </c>
      <c r="X7" s="10">
        <v>143</v>
      </c>
      <c r="Y7" s="10">
        <v>108</v>
      </c>
      <c r="Z7" s="10">
        <v>153</v>
      </c>
      <c r="AA7" s="10">
        <v>79</v>
      </c>
      <c r="AB7" s="10">
        <v>54</v>
      </c>
      <c r="AC7" s="10">
        <v>25</v>
      </c>
      <c r="AD7" s="10">
        <v>17</v>
      </c>
      <c r="AE7" s="10">
        <v>34</v>
      </c>
      <c r="AF7" s="10"/>
      <c r="AG7" s="10">
        <v>204</v>
      </c>
      <c r="AH7" s="10">
        <v>344</v>
      </c>
      <c r="AI7" s="10">
        <v>158</v>
      </c>
      <c r="AJ7" s="10">
        <v>186</v>
      </c>
      <c r="AK7" s="10">
        <v>197</v>
      </c>
      <c r="AL7" s="10">
        <v>511</v>
      </c>
      <c r="AM7" s="10"/>
      <c r="AN7" s="10">
        <v>571</v>
      </c>
      <c r="AO7" s="10">
        <v>447</v>
      </c>
      <c r="AP7" s="10">
        <v>778</v>
      </c>
      <c r="AQ7" s="10"/>
      <c r="AR7" s="10">
        <v>150</v>
      </c>
      <c r="AS7" s="10">
        <v>698</v>
      </c>
      <c r="AT7" s="10">
        <v>1093</v>
      </c>
      <c r="AU7" s="10"/>
      <c r="AV7" s="10">
        <v>166</v>
      </c>
      <c r="AW7" s="10">
        <v>999</v>
      </c>
      <c r="AX7" s="10">
        <v>770</v>
      </c>
      <c r="AY7" s="10"/>
      <c r="AZ7" s="10">
        <v>1177</v>
      </c>
      <c r="BA7" s="10">
        <v>876</v>
      </c>
    </row>
    <row r="8" spans="2:53" ht="30" customHeight="1" x14ac:dyDescent="0.35">
      <c r="B8" s="11" t="s">
        <v>18</v>
      </c>
      <c r="C8" s="11">
        <v>2053</v>
      </c>
      <c r="D8" s="11">
        <v>974</v>
      </c>
      <c r="E8" s="11">
        <v>1075</v>
      </c>
      <c r="F8" s="11"/>
      <c r="G8" s="11">
        <v>212</v>
      </c>
      <c r="H8" s="11">
        <v>302</v>
      </c>
      <c r="I8" s="11">
        <v>326</v>
      </c>
      <c r="J8" s="11">
        <v>348</v>
      </c>
      <c r="K8" s="11">
        <v>329</v>
      </c>
      <c r="L8" s="11">
        <v>535</v>
      </c>
      <c r="M8" s="11"/>
      <c r="N8" s="11">
        <v>815</v>
      </c>
      <c r="O8" s="11">
        <v>1238</v>
      </c>
      <c r="P8" s="11"/>
      <c r="Q8" s="11">
        <v>198</v>
      </c>
      <c r="R8" s="11">
        <v>168</v>
      </c>
      <c r="S8" s="11">
        <v>195</v>
      </c>
      <c r="T8" s="11">
        <v>305</v>
      </c>
      <c r="U8" s="11">
        <v>213</v>
      </c>
      <c r="V8" s="11">
        <v>216</v>
      </c>
      <c r="W8" s="11">
        <v>164</v>
      </c>
      <c r="X8" s="11">
        <v>141</v>
      </c>
      <c r="Y8" s="11">
        <v>99</v>
      </c>
      <c r="Z8" s="11">
        <v>138</v>
      </c>
      <c r="AA8" s="11">
        <v>69</v>
      </c>
      <c r="AB8" s="11">
        <v>45</v>
      </c>
      <c r="AC8" s="11">
        <v>22</v>
      </c>
      <c r="AD8" s="11">
        <v>15</v>
      </c>
      <c r="AE8" s="11">
        <v>27</v>
      </c>
      <c r="AF8" s="11"/>
      <c r="AG8" s="11">
        <v>192</v>
      </c>
      <c r="AH8" s="11">
        <v>330</v>
      </c>
      <c r="AI8" s="11">
        <v>179</v>
      </c>
      <c r="AJ8" s="11">
        <v>173</v>
      </c>
      <c r="AK8" s="11">
        <v>196</v>
      </c>
      <c r="AL8" s="11">
        <v>533</v>
      </c>
      <c r="AM8" s="11"/>
      <c r="AN8" s="11">
        <v>569</v>
      </c>
      <c r="AO8" s="11">
        <v>467</v>
      </c>
      <c r="AP8" s="11">
        <v>751</v>
      </c>
      <c r="AQ8" s="11"/>
      <c r="AR8" s="11">
        <v>162</v>
      </c>
      <c r="AS8" s="11">
        <v>689</v>
      </c>
      <c r="AT8" s="11">
        <v>1078</v>
      </c>
      <c r="AU8" s="11"/>
      <c r="AV8" s="11">
        <v>182</v>
      </c>
      <c r="AW8" s="11">
        <v>976</v>
      </c>
      <c r="AX8" s="11">
        <v>765</v>
      </c>
      <c r="AY8" s="11"/>
      <c r="AZ8" s="11">
        <v>1171</v>
      </c>
      <c r="BA8" s="11">
        <v>882</v>
      </c>
    </row>
    <row r="9" spans="2:53" x14ac:dyDescent="0.35">
      <c r="B9" s="18" t="s">
        <v>449</v>
      </c>
      <c r="C9" s="17">
        <v>0.118195558011245</v>
      </c>
      <c r="D9" s="17">
        <v>0.120524056883712</v>
      </c>
      <c r="E9" s="17">
        <v>0.11594627081957801</v>
      </c>
      <c r="F9" s="17"/>
      <c r="G9" s="17">
        <v>0.213735257976401</v>
      </c>
      <c r="H9" s="17">
        <v>0.151320347215742</v>
      </c>
      <c r="I9" s="17">
        <v>0.133976574829067</v>
      </c>
      <c r="J9" s="17">
        <v>9.3201812928465397E-2</v>
      </c>
      <c r="K9" s="17">
        <v>0.104643674962345</v>
      </c>
      <c r="L9" s="17">
        <v>7.6645831849176199E-2</v>
      </c>
      <c r="M9" s="17"/>
      <c r="N9" s="17">
        <v>0.12854904573720199</v>
      </c>
      <c r="O9" s="17">
        <v>0.111379651222826</v>
      </c>
      <c r="P9" s="17"/>
      <c r="Q9" s="17">
        <v>0.169394825374798</v>
      </c>
      <c r="R9" s="17">
        <v>0.163211264410975</v>
      </c>
      <c r="S9" s="17">
        <v>8.6140325650457497E-2</v>
      </c>
      <c r="T9" s="17">
        <v>0.108300526530928</v>
      </c>
      <c r="U9" s="17">
        <v>0.12790642851706799</v>
      </c>
      <c r="V9" s="17">
        <v>0.14077827617364999</v>
      </c>
      <c r="W9" s="17">
        <v>0.10190424894363399</v>
      </c>
      <c r="X9" s="17">
        <v>0.13252883011678901</v>
      </c>
      <c r="Y9" s="17">
        <v>8.0903101469541203E-2</v>
      </c>
      <c r="Z9" s="17">
        <v>8.5445204891070506E-2</v>
      </c>
      <c r="AA9" s="17">
        <v>4.92779016864913E-2</v>
      </c>
      <c r="AB9" s="17">
        <v>0.101051571569932</v>
      </c>
      <c r="AC9" s="17">
        <v>8.3691772415187896E-2</v>
      </c>
      <c r="AD9" s="17">
        <v>0.148350324155965</v>
      </c>
      <c r="AE9" s="17">
        <v>0.13325476884460799</v>
      </c>
      <c r="AF9" s="17"/>
      <c r="AG9" s="17">
        <v>0.14402575743123899</v>
      </c>
      <c r="AH9" s="17">
        <v>7.3002201310164494E-2</v>
      </c>
      <c r="AI9" s="17">
        <v>0.227110996921178</v>
      </c>
      <c r="AJ9" s="17">
        <v>0.15087163948069199</v>
      </c>
      <c r="AK9" s="17">
        <v>9.4176146613162703E-2</v>
      </c>
      <c r="AL9" s="17">
        <v>9.9861647424386801E-2</v>
      </c>
      <c r="AM9" s="17"/>
      <c r="AN9" s="17">
        <v>0.172885384495859</v>
      </c>
      <c r="AO9" s="17">
        <v>0.13478943548229699</v>
      </c>
      <c r="AP9" s="17">
        <v>8.2965329075526201E-2</v>
      </c>
      <c r="AQ9" s="17"/>
      <c r="AR9" s="17">
        <v>0.26643360230491803</v>
      </c>
      <c r="AS9" s="17">
        <v>0.12967817274005999</v>
      </c>
      <c r="AT9" s="17">
        <v>9.5108007194073793E-2</v>
      </c>
      <c r="AU9" s="17"/>
      <c r="AV9" s="17">
        <v>0.22064850675908801</v>
      </c>
      <c r="AW9" s="17">
        <v>0.121473671478752</v>
      </c>
      <c r="AX9" s="17">
        <v>0.101930660530861</v>
      </c>
      <c r="AY9" s="17"/>
      <c r="AZ9" s="17">
        <v>0.14237992411502001</v>
      </c>
      <c r="BA9" s="17">
        <v>8.6106011611610106E-2</v>
      </c>
    </row>
    <row r="10" spans="2:53" x14ac:dyDescent="0.35">
      <c r="B10" s="18" t="s">
        <v>450</v>
      </c>
      <c r="C10" s="17">
        <v>0.31906244452034399</v>
      </c>
      <c r="D10" s="17">
        <v>0.32186956088558599</v>
      </c>
      <c r="E10" s="17">
        <v>0.316071492288448</v>
      </c>
      <c r="F10" s="17"/>
      <c r="G10" s="17">
        <v>0.28250356247059</v>
      </c>
      <c r="H10" s="17">
        <v>0.29835718992176802</v>
      </c>
      <c r="I10" s="17">
        <v>0.29097341239670899</v>
      </c>
      <c r="J10" s="17">
        <v>0.29861141141598002</v>
      </c>
      <c r="K10" s="17">
        <v>0.298550317494927</v>
      </c>
      <c r="L10" s="17">
        <v>0.38826573878318699</v>
      </c>
      <c r="M10" s="17"/>
      <c r="N10" s="17">
        <v>0.34324234867297898</v>
      </c>
      <c r="O10" s="17">
        <v>0.30314433294098803</v>
      </c>
      <c r="P10" s="17"/>
      <c r="Q10" s="17">
        <v>0.20163342028807399</v>
      </c>
      <c r="R10" s="17">
        <v>0.218081594213313</v>
      </c>
      <c r="S10" s="17">
        <v>0.31738629189611101</v>
      </c>
      <c r="T10" s="17">
        <v>0.37511359230791202</v>
      </c>
      <c r="U10" s="17">
        <v>0.300750777480363</v>
      </c>
      <c r="V10" s="17">
        <v>0.32024290534928002</v>
      </c>
      <c r="W10" s="17">
        <v>0.30063493992420398</v>
      </c>
      <c r="X10" s="17">
        <v>0.38849343630639999</v>
      </c>
      <c r="Y10" s="17">
        <v>0.37918162901966002</v>
      </c>
      <c r="Z10" s="17">
        <v>0.36080114233210803</v>
      </c>
      <c r="AA10" s="17">
        <v>0.43217053493195601</v>
      </c>
      <c r="AB10" s="17">
        <v>0.294882823858028</v>
      </c>
      <c r="AC10" s="17">
        <v>0.37352051219386001</v>
      </c>
      <c r="AD10" s="17">
        <v>0.40386908288783302</v>
      </c>
      <c r="AE10" s="17">
        <v>0.31975474469181298</v>
      </c>
      <c r="AF10" s="17"/>
      <c r="AG10" s="17">
        <v>0.43916864085359902</v>
      </c>
      <c r="AH10" s="17">
        <v>0.246022786107396</v>
      </c>
      <c r="AI10" s="17">
        <v>0.43081550608880897</v>
      </c>
      <c r="AJ10" s="17">
        <v>0.44964965147891001</v>
      </c>
      <c r="AK10" s="17">
        <v>0.38775652706497399</v>
      </c>
      <c r="AL10" s="17">
        <v>0.24687279656963601</v>
      </c>
      <c r="AM10" s="17"/>
      <c r="AN10" s="17">
        <v>0.41957744387489398</v>
      </c>
      <c r="AO10" s="17">
        <v>0.31667403488557899</v>
      </c>
      <c r="AP10" s="17">
        <v>0.29545016978355998</v>
      </c>
      <c r="AQ10" s="17"/>
      <c r="AR10" s="17">
        <v>0.36932441288492301</v>
      </c>
      <c r="AS10" s="17">
        <v>0.41308008201094698</v>
      </c>
      <c r="AT10" s="17">
        <v>0.268877170137305</v>
      </c>
      <c r="AU10" s="17"/>
      <c r="AV10" s="17">
        <v>0.33207641328049903</v>
      </c>
      <c r="AW10" s="17">
        <v>0.38329549801131402</v>
      </c>
      <c r="AX10" s="17">
        <v>0.26177365078151099</v>
      </c>
      <c r="AY10" s="17"/>
      <c r="AZ10" s="17">
        <v>0.35489982180851698</v>
      </c>
      <c r="BA10" s="17">
        <v>0.27151084956038402</v>
      </c>
    </row>
    <row r="11" spans="2:53" x14ac:dyDescent="0.35">
      <c r="B11" s="18" t="s">
        <v>451</v>
      </c>
      <c r="C11" s="17">
        <v>0.25744196146357201</v>
      </c>
      <c r="D11" s="17">
        <v>0.30051001880887102</v>
      </c>
      <c r="E11" s="17">
        <v>0.217919738069418</v>
      </c>
      <c r="F11" s="17"/>
      <c r="G11" s="17">
        <v>0.262836804493432</v>
      </c>
      <c r="H11" s="17">
        <v>0.295263144551005</v>
      </c>
      <c r="I11" s="17">
        <v>0.24678660062531799</v>
      </c>
      <c r="J11" s="17">
        <v>0.28302363521482998</v>
      </c>
      <c r="K11" s="17">
        <v>0.24075323146291999</v>
      </c>
      <c r="L11" s="17">
        <v>0.23405107199154801</v>
      </c>
      <c r="M11" s="17"/>
      <c r="N11" s="17">
        <v>0.27130465901905298</v>
      </c>
      <c r="O11" s="17">
        <v>0.248315872084308</v>
      </c>
      <c r="P11" s="17"/>
      <c r="Q11" s="17">
        <v>0.27459537785021199</v>
      </c>
      <c r="R11" s="17">
        <v>0.24457662342331199</v>
      </c>
      <c r="S11" s="17">
        <v>0.22795548258163401</v>
      </c>
      <c r="T11" s="17">
        <v>0.23706573685368099</v>
      </c>
      <c r="U11" s="17">
        <v>0.25673708939902201</v>
      </c>
      <c r="V11" s="17">
        <v>0.24963011776539301</v>
      </c>
      <c r="W11" s="17">
        <v>0.30492334001522697</v>
      </c>
      <c r="X11" s="17">
        <v>0.19452299266281001</v>
      </c>
      <c r="Y11" s="17">
        <v>0.29062743192801999</v>
      </c>
      <c r="Z11" s="17">
        <v>0.31633923817605403</v>
      </c>
      <c r="AA11" s="17">
        <v>0.26264883066872202</v>
      </c>
      <c r="AB11" s="17">
        <v>0.29358814748463802</v>
      </c>
      <c r="AC11" s="17">
        <v>0.48653993021191799</v>
      </c>
      <c r="AD11" s="17">
        <v>0.25158683908332902</v>
      </c>
      <c r="AE11" s="17">
        <v>0.299950851985477</v>
      </c>
      <c r="AF11" s="17"/>
      <c r="AG11" s="17">
        <v>0.25516899185502201</v>
      </c>
      <c r="AH11" s="17">
        <v>0.33342592282948003</v>
      </c>
      <c r="AI11" s="17">
        <v>0.158150518737917</v>
      </c>
      <c r="AJ11" s="17">
        <v>0.17746526227697201</v>
      </c>
      <c r="AK11" s="17">
        <v>0.17450494205054201</v>
      </c>
      <c r="AL11" s="17">
        <v>0.31722043207143502</v>
      </c>
      <c r="AM11" s="17"/>
      <c r="AN11" s="17">
        <v>0.191553764067764</v>
      </c>
      <c r="AO11" s="17">
        <v>0.29994180484987598</v>
      </c>
      <c r="AP11" s="17">
        <v>0.294375951035242</v>
      </c>
      <c r="AQ11" s="17"/>
      <c r="AR11" s="17">
        <v>0.18615983596532101</v>
      </c>
      <c r="AS11" s="17">
        <v>0.24275523110868699</v>
      </c>
      <c r="AT11" s="17">
        <v>0.29130114403198398</v>
      </c>
      <c r="AU11" s="17"/>
      <c r="AV11" s="17">
        <v>0.28742230846935501</v>
      </c>
      <c r="AW11" s="17">
        <v>0.24592928270063999</v>
      </c>
      <c r="AX11" s="17">
        <v>0.27603830587358902</v>
      </c>
      <c r="AY11" s="17"/>
      <c r="AZ11" s="17">
        <v>0.258468836938121</v>
      </c>
      <c r="BA11" s="17">
        <v>0.25607942965083902</v>
      </c>
    </row>
    <row r="12" spans="2:53" x14ac:dyDescent="0.35">
      <c r="B12" s="18" t="s">
        <v>452</v>
      </c>
      <c r="C12" s="17">
        <v>0.10752996476709099</v>
      </c>
      <c r="D12" s="17">
        <v>0.10626358899209699</v>
      </c>
      <c r="E12" s="17">
        <v>0.109061773781033</v>
      </c>
      <c r="F12" s="17"/>
      <c r="G12" s="17">
        <v>0.105802388154717</v>
      </c>
      <c r="H12" s="17">
        <v>0.11898768448653201</v>
      </c>
      <c r="I12" s="17">
        <v>0.137392521229287</v>
      </c>
      <c r="J12" s="17">
        <v>8.7264071458918499E-2</v>
      </c>
      <c r="K12" s="17">
        <v>9.2637053653507204E-2</v>
      </c>
      <c r="L12" s="17">
        <v>0.105941621499907</v>
      </c>
      <c r="M12" s="17"/>
      <c r="N12" s="17">
        <v>9.8032834031769295E-2</v>
      </c>
      <c r="O12" s="17">
        <v>0.113782114724936</v>
      </c>
      <c r="P12" s="17"/>
      <c r="Q12" s="17">
        <v>0.114861785133271</v>
      </c>
      <c r="R12" s="17">
        <v>0.13136502780183401</v>
      </c>
      <c r="S12" s="17">
        <v>0.10359465461718299</v>
      </c>
      <c r="T12" s="17">
        <v>7.3207205308189097E-2</v>
      </c>
      <c r="U12" s="17">
        <v>0.11327363173756</v>
      </c>
      <c r="V12" s="17">
        <v>7.3433572552903004E-2</v>
      </c>
      <c r="W12" s="17">
        <v>0.13675198502951</v>
      </c>
      <c r="X12" s="17">
        <v>0.15037779035451099</v>
      </c>
      <c r="Y12" s="17">
        <v>0.11827931457553501</v>
      </c>
      <c r="Z12" s="17">
        <v>0.10213946018442099</v>
      </c>
      <c r="AA12" s="17">
        <v>0.127861207641429</v>
      </c>
      <c r="AB12" s="17">
        <v>0.122580253452216</v>
      </c>
      <c r="AC12" s="17">
        <v>5.6247785179034601E-2</v>
      </c>
      <c r="AD12" s="17">
        <v>9.2236002751225996E-2</v>
      </c>
      <c r="AE12" s="17">
        <v>7.5910714492261402E-2</v>
      </c>
      <c r="AF12" s="17"/>
      <c r="AG12" s="17">
        <v>7.8457462586751001E-2</v>
      </c>
      <c r="AH12" s="17">
        <v>0.13860133018168</v>
      </c>
      <c r="AI12" s="17">
        <v>9.4222941118144402E-2</v>
      </c>
      <c r="AJ12" s="17">
        <v>9.3090560151440196E-2</v>
      </c>
      <c r="AK12" s="17">
        <v>0.126567331059108</v>
      </c>
      <c r="AL12" s="17">
        <v>9.1978004539473704E-2</v>
      </c>
      <c r="AM12" s="17"/>
      <c r="AN12" s="17">
        <v>9.6134322756146903E-2</v>
      </c>
      <c r="AO12" s="17">
        <v>8.3242654568005697E-2</v>
      </c>
      <c r="AP12" s="17">
        <v>0.133715406928445</v>
      </c>
      <c r="AQ12" s="17"/>
      <c r="AR12" s="17">
        <v>0.104169900813673</v>
      </c>
      <c r="AS12" s="17">
        <v>9.6274781838237997E-2</v>
      </c>
      <c r="AT12" s="17">
        <v>0.12028870910061699</v>
      </c>
      <c r="AU12" s="17"/>
      <c r="AV12" s="17">
        <v>8.48828649704126E-2</v>
      </c>
      <c r="AW12" s="17">
        <v>9.83600227365483E-2</v>
      </c>
      <c r="AX12" s="17">
        <v>0.13110769194750499</v>
      </c>
      <c r="AY12" s="17"/>
      <c r="AZ12" s="17">
        <v>0.118913012407153</v>
      </c>
      <c r="BA12" s="17">
        <v>9.2426123142811706E-2</v>
      </c>
    </row>
    <row r="13" spans="2:53" x14ac:dyDescent="0.35">
      <c r="B13" s="18" t="s">
        <v>453</v>
      </c>
      <c r="C13" s="17">
        <v>6.8526275799985506E-2</v>
      </c>
      <c r="D13" s="17">
        <v>6.4155081523691607E-2</v>
      </c>
      <c r="E13" s="17">
        <v>7.2731460155792793E-2</v>
      </c>
      <c r="F13" s="17"/>
      <c r="G13" s="17">
        <v>2.1618233919080802E-2</v>
      </c>
      <c r="H13" s="17">
        <v>6.0952816624916098E-2</v>
      </c>
      <c r="I13" s="17">
        <v>8.0269068982900302E-2</v>
      </c>
      <c r="J13" s="17">
        <v>8.6259406120504603E-2</v>
      </c>
      <c r="K13" s="17">
        <v>9.4737111316372802E-2</v>
      </c>
      <c r="L13" s="17">
        <v>5.6569704705510003E-2</v>
      </c>
      <c r="M13" s="17"/>
      <c r="N13" s="17">
        <v>6.1806967404399699E-2</v>
      </c>
      <c r="O13" s="17">
        <v>7.2949730090865403E-2</v>
      </c>
      <c r="P13" s="17"/>
      <c r="Q13" s="17">
        <v>6.9693729815198793E-2</v>
      </c>
      <c r="R13" s="17">
        <v>8.6098434278135794E-2</v>
      </c>
      <c r="S13" s="17">
        <v>7.4464117228627294E-2</v>
      </c>
      <c r="T13" s="17">
        <v>8.6953840928186699E-2</v>
      </c>
      <c r="U13" s="17">
        <v>6.4510928923547303E-2</v>
      </c>
      <c r="V13" s="17">
        <v>8.9591888220610996E-2</v>
      </c>
      <c r="W13" s="17">
        <v>5.5297823746611699E-2</v>
      </c>
      <c r="X13" s="17">
        <v>3.4842244625016498E-2</v>
      </c>
      <c r="Y13" s="17">
        <v>4.4644241160817701E-2</v>
      </c>
      <c r="Z13" s="17">
        <v>4.74669482273831E-2</v>
      </c>
      <c r="AA13" s="17">
        <v>3.5947796844364999E-2</v>
      </c>
      <c r="AB13" s="17">
        <v>8.8661835870408504E-2</v>
      </c>
      <c r="AC13" s="17">
        <v>0</v>
      </c>
      <c r="AD13" s="17">
        <v>0.103957751121647</v>
      </c>
      <c r="AE13" s="17">
        <v>0.12663343476244199</v>
      </c>
      <c r="AF13" s="17"/>
      <c r="AG13" s="17">
        <v>2.1284670405859501E-2</v>
      </c>
      <c r="AH13" s="17">
        <v>0.108586577967957</v>
      </c>
      <c r="AI13" s="17">
        <v>3.3550677218792797E-2</v>
      </c>
      <c r="AJ13" s="17">
        <v>3.6897941327578898E-2</v>
      </c>
      <c r="AK13" s="17">
        <v>9.5973276059096696E-2</v>
      </c>
      <c r="AL13" s="17">
        <v>7.4687663328449103E-2</v>
      </c>
      <c r="AM13" s="17"/>
      <c r="AN13" s="17">
        <v>3.4404796574792798E-2</v>
      </c>
      <c r="AO13" s="17">
        <v>5.0220125182916901E-2</v>
      </c>
      <c r="AP13" s="17">
        <v>9.6140076239632402E-2</v>
      </c>
      <c r="AQ13" s="17"/>
      <c r="AR13" s="17">
        <v>4.2951985300140397E-2</v>
      </c>
      <c r="AS13" s="17">
        <v>2.6857075806714498E-2</v>
      </c>
      <c r="AT13" s="17">
        <v>0.10475824052516899</v>
      </c>
      <c r="AU13" s="17"/>
      <c r="AV13" s="17">
        <v>5.3206007581997103E-2</v>
      </c>
      <c r="AW13" s="17">
        <v>4.9506562123585701E-2</v>
      </c>
      <c r="AX13" s="17">
        <v>0.104995037944856</v>
      </c>
      <c r="AY13" s="17"/>
      <c r="AZ13" s="17">
        <v>5.0785735679001603E-2</v>
      </c>
      <c r="BA13" s="17">
        <v>9.2065693079897606E-2</v>
      </c>
    </row>
    <row r="14" spans="2:53" x14ac:dyDescent="0.35">
      <c r="B14" s="18" t="s">
        <v>130</v>
      </c>
      <c r="C14" s="19">
        <v>0.12924379543776199</v>
      </c>
      <c r="D14" s="19">
        <v>8.6677692906043102E-2</v>
      </c>
      <c r="E14" s="19">
        <v>0.16826926488572899</v>
      </c>
      <c r="F14" s="19"/>
      <c r="G14" s="19">
        <v>0.113503752985777</v>
      </c>
      <c r="H14" s="19">
        <v>7.5118817200036894E-2</v>
      </c>
      <c r="I14" s="19">
        <v>0.110601821936719</v>
      </c>
      <c r="J14" s="19">
        <v>0.15163966286130101</v>
      </c>
      <c r="K14" s="19">
        <v>0.16867861110992899</v>
      </c>
      <c r="L14" s="19">
        <v>0.138526031170672</v>
      </c>
      <c r="M14" s="19"/>
      <c r="N14" s="19">
        <v>9.7064145134597296E-2</v>
      </c>
      <c r="O14" s="19">
        <v>0.15042829893607601</v>
      </c>
      <c r="P14" s="19"/>
      <c r="Q14" s="19">
        <v>0.169820861538445</v>
      </c>
      <c r="R14" s="19">
        <v>0.15666705587242999</v>
      </c>
      <c r="S14" s="19">
        <v>0.190459128025987</v>
      </c>
      <c r="T14" s="19">
        <v>0.119359098071103</v>
      </c>
      <c r="U14" s="19">
        <v>0.13682114394243999</v>
      </c>
      <c r="V14" s="19">
        <v>0.126323239938163</v>
      </c>
      <c r="W14" s="19">
        <v>0.10048766234081399</v>
      </c>
      <c r="X14" s="19">
        <v>9.9234705934473005E-2</v>
      </c>
      <c r="Y14" s="19">
        <v>8.6364281846426402E-2</v>
      </c>
      <c r="Z14" s="19">
        <v>8.7808006188963506E-2</v>
      </c>
      <c r="AA14" s="19">
        <v>9.20937282270375E-2</v>
      </c>
      <c r="AB14" s="19">
        <v>9.9235367764778204E-2</v>
      </c>
      <c r="AC14" s="19">
        <v>0</v>
      </c>
      <c r="AD14" s="19">
        <v>0</v>
      </c>
      <c r="AE14" s="19">
        <v>4.4495485223399703E-2</v>
      </c>
      <c r="AF14" s="19"/>
      <c r="AG14" s="19">
        <v>6.1894476867529101E-2</v>
      </c>
      <c r="AH14" s="19">
        <v>0.100361181603323</v>
      </c>
      <c r="AI14" s="19">
        <v>5.6149359915158598E-2</v>
      </c>
      <c r="AJ14" s="19">
        <v>9.2024945284406898E-2</v>
      </c>
      <c r="AK14" s="19">
        <v>0.121021777153116</v>
      </c>
      <c r="AL14" s="19">
        <v>0.169379456066619</v>
      </c>
      <c r="AM14" s="19"/>
      <c r="AN14" s="19">
        <v>8.5444288230544105E-2</v>
      </c>
      <c r="AO14" s="19">
        <v>0.115131945031326</v>
      </c>
      <c r="AP14" s="19">
        <v>9.7353066937594102E-2</v>
      </c>
      <c r="AQ14" s="19"/>
      <c r="AR14" s="19">
        <v>3.09602627310244E-2</v>
      </c>
      <c r="AS14" s="19">
        <v>9.1354656495353098E-2</v>
      </c>
      <c r="AT14" s="19">
        <v>0.11966672901085</v>
      </c>
      <c r="AU14" s="19"/>
      <c r="AV14" s="19">
        <v>2.17638989386486E-2</v>
      </c>
      <c r="AW14" s="19">
        <v>0.10143496294916</v>
      </c>
      <c r="AX14" s="19">
        <v>0.124154652921677</v>
      </c>
      <c r="AY14" s="19"/>
      <c r="AZ14" s="19">
        <v>7.4552669052188103E-2</v>
      </c>
      <c r="BA14" s="19">
        <v>0.20181189295445801</v>
      </c>
    </row>
    <row r="15" spans="2:53" x14ac:dyDescent="0.35">
      <c r="B15" s="16"/>
    </row>
    <row r="16" spans="2:53" x14ac:dyDescent="0.35">
      <c r="B16" t="s">
        <v>87</v>
      </c>
    </row>
    <row r="17" spans="2:2" x14ac:dyDescent="0.35">
      <c r="B17" t="s">
        <v>88</v>
      </c>
    </row>
    <row r="19" spans="2:2" x14ac:dyDescent="0.35">
      <c r="B19" s="8" t="str">
        <f>HYPERLINK("#'Contents'!A1", "Return to Contents")</f>
        <v>Return to Contents</v>
      </c>
    </row>
  </sheetData>
  <mergeCells count="10">
    <mergeCell ref="AN5:AP5"/>
    <mergeCell ref="AR5:AT5"/>
    <mergeCell ref="AV5:AX5"/>
    <mergeCell ref="AZ5:BA5"/>
    <mergeCell ref="D2:AT2"/>
    <mergeCell ref="D5:E5"/>
    <mergeCell ref="G5:L5"/>
    <mergeCell ref="N5:O5"/>
    <mergeCell ref="Q5:AE5"/>
    <mergeCell ref="AG5:AL5"/>
  </mergeCells>
  <pageMargins left="0.7" right="0.7" top="0.75" bottom="0.75" header="0.3" footer="0.3"/>
  <pageSetup paperSize="9" orientation="portrait" horizontalDpi="300" verticalDpi="300"/>
  <drawing r:id="rId1"/>
</worksheet>
</file>

<file path=xl/worksheets/sheet1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7A00-000000000000}">
  <dimension ref="B2:BA19"/>
  <sheetViews>
    <sheetView showGridLines="0" workbookViewId="0">
      <pane xSplit="2" topLeftCell="U1" activePane="topRight" state="frozen"/>
      <selection activeCell="B19" sqref="B19"/>
      <selection pane="topRight" activeCell="AA11" sqref="AA11"/>
    </sheetView>
  </sheetViews>
  <sheetFormatPr defaultColWidth="11.54296875" defaultRowHeight="14.5" x14ac:dyDescent="0.35"/>
  <cols>
    <col min="2" max="2" width="25.6328125" customWidth="1"/>
    <col min="3" max="5" width="10.6328125" customWidth="1"/>
    <col min="6" max="6" width="2.1796875" customWidth="1"/>
    <col min="7" max="12" width="10.6328125" customWidth="1"/>
    <col min="13" max="13" width="2.1796875" customWidth="1"/>
    <col min="14" max="15" width="10.6328125" customWidth="1"/>
    <col min="16" max="16" width="2.1796875" customWidth="1"/>
    <col min="17" max="31" width="10.6328125" customWidth="1"/>
    <col min="32" max="32" width="2.1796875" customWidth="1"/>
    <col min="33" max="38" width="10.6328125" customWidth="1"/>
    <col min="39" max="39" width="2.1796875" customWidth="1"/>
    <col min="40" max="42" width="10.6328125" customWidth="1"/>
    <col min="43" max="43" width="2.1796875" customWidth="1"/>
    <col min="44" max="46" width="10.6328125" customWidth="1"/>
    <col min="47" max="47" width="2.1796875" customWidth="1"/>
    <col min="48" max="50" width="10.6328125" customWidth="1"/>
    <col min="51" max="51" width="2.1796875" customWidth="1"/>
    <col min="52" max="53" width="10.6328125" customWidth="1"/>
    <col min="54" max="54" width="2.1796875" customWidth="1"/>
  </cols>
  <sheetData>
    <row r="2" spans="2:53" ht="40" customHeight="1" x14ac:dyDescent="0.35">
      <c r="D2" s="28" t="s">
        <v>456</v>
      </c>
      <c r="E2" s="24"/>
      <c r="F2" s="24"/>
      <c r="G2" s="24"/>
      <c r="H2" s="24"/>
      <c r="I2" s="24"/>
      <c r="J2" s="24"/>
      <c r="K2" s="24"/>
      <c r="L2" s="24"/>
      <c r="M2" s="24"/>
      <c r="N2" s="24"/>
      <c r="O2" s="24"/>
      <c r="P2" s="24"/>
      <c r="Q2" s="24"/>
      <c r="R2" s="24"/>
      <c r="S2" s="24"/>
      <c r="T2" s="24"/>
      <c r="U2" s="24"/>
      <c r="V2" s="24"/>
      <c r="W2" s="24"/>
      <c r="X2" s="24"/>
      <c r="Y2" s="24"/>
      <c r="Z2" s="24"/>
      <c r="AA2" s="24"/>
      <c r="AB2" s="24"/>
      <c r="AC2" s="24"/>
      <c r="AD2" s="24"/>
      <c r="AE2" s="24"/>
      <c r="AF2" s="24"/>
      <c r="AG2" s="24"/>
      <c r="AH2" s="24"/>
      <c r="AI2" s="24"/>
      <c r="AJ2" s="24"/>
      <c r="AK2" s="24"/>
      <c r="AL2" s="24"/>
      <c r="AM2" s="24"/>
      <c r="AN2" s="24"/>
      <c r="AO2" s="24"/>
      <c r="AP2" s="24"/>
      <c r="AQ2" s="24"/>
      <c r="AR2" s="24"/>
      <c r="AS2" s="24"/>
      <c r="AT2" s="24"/>
    </row>
    <row r="5" spans="2:53" ht="30" customHeight="1" x14ac:dyDescent="0.35">
      <c r="B5" s="15"/>
      <c r="C5" s="15"/>
      <c r="D5" s="27" t="s">
        <v>56</v>
      </c>
      <c r="E5" s="27"/>
      <c r="F5" s="15"/>
      <c r="G5" s="27" t="s">
        <v>57</v>
      </c>
      <c r="H5" s="27"/>
      <c r="I5" s="27"/>
      <c r="J5" s="27"/>
      <c r="K5" s="27"/>
      <c r="L5" s="27"/>
      <c r="M5" s="15"/>
      <c r="N5" s="27" t="s">
        <v>58</v>
      </c>
      <c r="O5" s="27"/>
      <c r="P5" s="15"/>
      <c r="Q5" s="27" t="s">
        <v>59</v>
      </c>
      <c r="R5" s="27"/>
      <c r="S5" s="27"/>
      <c r="T5" s="27"/>
      <c r="U5" s="27"/>
      <c r="V5" s="27"/>
      <c r="W5" s="27"/>
      <c r="X5" s="27"/>
      <c r="Y5" s="27"/>
      <c r="Z5" s="27"/>
      <c r="AA5" s="27"/>
      <c r="AB5" s="27"/>
      <c r="AC5" s="27"/>
      <c r="AD5" s="27"/>
      <c r="AE5" s="27"/>
      <c r="AF5" s="15"/>
      <c r="AG5" s="27" t="s">
        <v>60</v>
      </c>
      <c r="AH5" s="27"/>
      <c r="AI5" s="27"/>
      <c r="AJ5" s="27"/>
      <c r="AK5" s="27"/>
      <c r="AL5" s="27"/>
      <c r="AM5" s="15"/>
      <c r="AN5" s="27" t="s">
        <v>61</v>
      </c>
      <c r="AO5" s="27"/>
      <c r="AP5" s="27"/>
      <c r="AQ5" s="15"/>
      <c r="AR5" s="27" t="s">
        <v>62</v>
      </c>
      <c r="AS5" s="27"/>
      <c r="AT5" s="27"/>
      <c r="AU5" s="15"/>
      <c r="AV5" s="27" t="s">
        <v>63</v>
      </c>
      <c r="AW5" s="27"/>
      <c r="AX5" s="27"/>
      <c r="AY5" s="15"/>
      <c r="AZ5" s="27" t="s">
        <v>64</v>
      </c>
      <c r="BA5" s="27"/>
    </row>
    <row r="6" spans="2:53" ht="33" customHeight="1" x14ac:dyDescent="0.35">
      <c r="B6" t="s">
        <v>13</v>
      </c>
      <c r="C6" s="9" t="s">
        <v>14</v>
      </c>
      <c r="D6" s="12" t="s">
        <v>15</v>
      </c>
      <c r="E6" s="12" t="s">
        <v>16</v>
      </c>
      <c r="G6" s="12" t="s">
        <v>19</v>
      </c>
      <c r="H6" s="12" t="s">
        <v>20</v>
      </c>
      <c r="I6" s="12" t="s">
        <v>21</v>
      </c>
      <c r="J6" s="12" t="s">
        <v>22</v>
      </c>
      <c r="K6" s="12" t="s">
        <v>23</v>
      </c>
      <c r="L6" s="12" t="s">
        <v>24</v>
      </c>
      <c r="N6" s="12" t="s">
        <v>25</v>
      </c>
      <c r="O6" s="12" t="s">
        <v>26</v>
      </c>
      <c r="Q6" s="12" t="s">
        <v>27</v>
      </c>
      <c r="R6" s="12" t="s">
        <v>28</v>
      </c>
      <c r="S6" s="12" t="s">
        <v>29</v>
      </c>
      <c r="T6" s="12" t="s">
        <v>30</v>
      </c>
      <c r="U6" s="12" t="s">
        <v>31</v>
      </c>
      <c r="V6" s="12" t="s">
        <v>32</v>
      </c>
      <c r="W6" s="12" t="s">
        <v>33</v>
      </c>
      <c r="X6" s="12" t="s">
        <v>34</v>
      </c>
      <c r="Y6" s="12" t="s">
        <v>35</v>
      </c>
      <c r="Z6" s="12" t="s">
        <v>36</v>
      </c>
      <c r="AA6" s="12" t="s">
        <v>37</v>
      </c>
      <c r="AB6" s="12" t="s">
        <v>38</v>
      </c>
      <c r="AC6" s="12" t="s">
        <v>39</v>
      </c>
      <c r="AD6" s="12" t="s">
        <v>40</v>
      </c>
      <c r="AE6" s="12" t="s">
        <v>41</v>
      </c>
      <c r="AG6" s="12" t="s">
        <v>42</v>
      </c>
      <c r="AH6" s="12" t="s">
        <v>43</v>
      </c>
      <c r="AI6" s="12" t="s">
        <v>44</v>
      </c>
      <c r="AJ6" s="12" t="s">
        <v>45</v>
      </c>
      <c r="AK6" s="12" t="s">
        <v>46</v>
      </c>
      <c r="AL6" s="12" t="s">
        <v>47</v>
      </c>
      <c r="AN6" s="12" t="s">
        <v>48</v>
      </c>
      <c r="AO6" s="12" t="s">
        <v>49</v>
      </c>
      <c r="AP6" s="12" t="s">
        <v>50</v>
      </c>
      <c r="AR6" s="12" t="s">
        <v>51</v>
      </c>
      <c r="AS6" s="12" t="s">
        <v>52</v>
      </c>
      <c r="AT6" s="12" t="s">
        <v>53</v>
      </c>
      <c r="AV6" s="12" t="s">
        <v>51</v>
      </c>
      <c r="AW6" s="12" t="s">
        <v>52</v>
      </c>
      <c r="AX6" s="12" t="s">
        <v>53</v>
      </c>
      <c r="AZ6" s="12" t="s">
        <v>54</v>
      </c>
      <c r="BA6" s="12" t="s">
        <v>55</v>
      </c>
    </row>
    <row r="7" spans="2:53" ht="30" customHeight="1" x14ac:dyDescent="0.35">
      <c r="B7" s="10" t="s">
        <v>17</v>
      </c>
      <c r="C7" s="10">
        <v>2053</v>
      </c>
      <c r="D7" s="10">
        <v>938</v>
      </c>
      <c r="E7" s="10">
        <v>1112</v>
      </c>
      <c r="F7" s="10"/>
      <c r="G7" s="10">
        <v>192</v>
      </c>
      <c r="H7" s="10">
        <v>236</v>
      </c>
      <c r="I7" s="10">
        <v>325</v>
      </c>
      <c r="J7" s="10">
        <v>380</v>
      </c>
      <c r="K7" s="10">
        <v>348</v>
      </c>
      <c r="L7" s="10">
        <v>572</v>
      </c>
      <c r="M7" s="10"/>
      <c r="N7" s="10">
        <v>1161</v>
      </c>
      <c r="O7" s="10">
        <v>892</v>
      </c>
      <c r="P7" s="10"/>
      <c r="Q7" s="10">
        <v>175</v>
      </c>
      <c r="R7" s="10">
        <v>152</v>
      </c>
      <c r="S7" s="10">
        <v>180</v>
      </c>
      <c r="T7" s="10">
        <v>273</v>
      </c>
      <c r="U7" s="10">
        <v>217</v>
      </c>
      <c r="V7" s="10">
        <v>227</v>
      </c>
      <c r="W7" s="10">
        <v>175</v>
      </c>
      <c r="X7" s="10">
        <v>143</v>
      </c>
      <c r="Y7" s="10">
        <v>108</v>
      </c>
      <c r="Z7" s="10">
        <v>153</v>
      </c>
      <c r="AA7" s="10">
        <v>79</v>
      </c>
      <c r="AB7" s="10">
        <v>54</v>
      </c>
      <c r="AC7" s="10">
        <v>25</v>
      </c>
      <c r="AD7" s="10">
        <v>17</v>
      </c>
      <c r="AE7" s="10">
        <v>34</v>
      </c>
      <c r="AF7" s="10"/>
      <c r="AG7" s="10">
        <v>204</v>
      </c>
      <c r="AH7" s="10">
        <v>344</v>
      </c>
      <c r="AI7" s="10">
        <v>158</v>
      </c>
      <c r="AJ7" s="10">
        <v>186</v>
      </c>
      <c r="AK7" s="10">
        <v>197</v>
      </c>
      <c r="AL7" s="10">
        <v>511</v>
      </c>
      <c r="AM7" s="10"/>
      <c r="AN7" s="10">
        <v>571</v>
      </c>
      <c r="AO7" s="10">
        <v>447</v>
      </c>
      <c r="AP7" s="10">
        <v>778</v>
      </c>
      <c r="AQ7" s="10"/>
      <c r="AR7" s="10">
        <v>150</v>
      </c>
      <c r="AS7" s="10">
        <v>698</v>
      </c>
      <c r="AT7" s="10">
        <v>1093</v>
      </c>
      <c r="AU7" s="10"/>
      <c r="AV7" s="10">
        <v>166</v>
      </c>
      <c r="AW7" s="10">
        <v>999</v>
      </c>
      <c r="AX7" s="10">
        <v>770</v>
      </c>
      <c r="AY7" s="10"/>
      <c r="AZ7" s="10">
        <v>1177</v>
      </c>
      <c r="BA7" s="10">
        <v>876</v>
      </c>
    </row>
    <row r="8" spans="2:53" ht="30" customHeight="1" x14ac:dyDescent="0.35">
      <c r="B8" s="11" t="s">
        <v>18</v>
      </c>
      <c r="C8" s="11">
        <v>2053</v>
      </c>
      <c r="D8" s="11">
        <v>974</v>
      </c>
      <c r="E8" s="11">
        <v>1075</v>
      </c>
      <c r="F8" s="11"/>
      <c r="G8" s="11">
        <v>212</v>
      </c>
      <c r="H8" s="11">
        <v>302</v>
      </c>
      <c r="I8" s="11">
        <v>326</v>
      </c>
      <c r="J8" s="11">
        <v>348</v>
      </c>
      <c r="K8" s="11">
        <v>329</v>
      </c>
      <c r="L8" s="11">
        <v>535</v>
      </c>
      <c r="M8" s="11"/>
      <c r="N8" s="11">
        <v>815</v>
      </c>
      <c r="O8" s="11">
        <v>1238</v>
      </c>
      <c r="P8" s="11"/>
      <c r="Q8" s="11">
        <v>198</v>
      </c>
      <c r="R8" s="11">
        <v>168</v>
      </c>
      <c r="S8" s="11">
        <v>195</v>
      </c>
      <c r="T8" s="11">
        <v>305</v>
      </c>
      <c r="U8" s="11">
        <v>213</v>
      </c>
      <c r="V8" s="11">
        <v>216</v>
      </c>
      <c r="W8" s="11">
        <v>164</v>
      </c>
      <c r="X8" s="11">
        <v>141</v>
      </c>
      <c r="Y8" s="11">
        <v>99</v>
      </c>
      <c r="Z8" s="11">
        <v>138</v>
      </c>
      <c r="AA8" s="11">
        <v>69</v>
      </c>
      <c r="AB8" s="11">
        <v>45</v>
      </c>
      <c r="AC8" s="11">
        <v>22</v>
      </c>
      <c r="AD8" s="11">
        <v>15</v>
      </c>
      <c r="AE8" s="11">
        <v>27</v>
      </c>
      <c r="AF8" s="11"/>
      <c r="AG8" s="11">
        <v>192</v>
      </c>
      <c r="AH8" s="11">
        <v>330</v>
      </c>
      <c r="AI8" s="11">
        <v>179</v>
      </c>
      <c r="AJ8" s="11">
        <v>173</v>
      </c>
      <c r="AK8" s="11">
        <v>196</v>
      </c>
      <c r="AL8" s="11">
        <v>533</v>
      </c>
      <c r="AM8" s="11"/>
      <c r="AN8" s="11">
        <v>569</v>
      </c>
      <c r="AO8" s="11">
        <v>467</v>
      </c>
      <c r="AP8" s="11">
        <v>751</v>
      </c>
      <c r="AQ8" s="11"/>
      <c r="AR8" s="11">
        <v>162</v>
      </c>
      <c r="AS8" s="11">
        <v>689</v>
      </c>
      <c r="AT8" s="11">
        <v>1078</v>
      </c>
      <c r="AU8" s="11"/>
      <c r="AV8" s="11">
        <v>182</v>
      </c>
      <c r="AW8" s="11">
        <v>976</v>
      </c>
      <c r="AX8" s="11">
        <v>765</v>
      </c>
      <c r="AY8" s="11"/>
      <c r="AZ8" s="11">
        <v>1171</v>
      </c>
      <c r="BA8" s="11">
        <v>882</v>
      </c>
    </row>
    <row r="9" spans="2:53" x14ac:dyDescent="0.35">
      <c r="B9" s="18" t="s">
        <v>449</v>
      </c>
      <c r="C9" s="17">
        <v>0.10959638397787599</v>
      </c>
      <c r="D9" s="17">
        <v>0.13515630666084</v>
      </c>
      <c r="E9" s="17">
        <v>8.6831955733602903E-2</v>
      </c>
      <c r="F9" s="17"/>
      <c r="G9" s="17">
        <v>0.20533940894462299</v>
      </c>
      <c r="H9" s="17">
        <v>0.168430601825721</v>
      </c>
      <c r="I9" s="17">
        <v>0.13017755731480901</v>
      </c>
      <c r="J9" s="17">
        <v>7.56276513176765E-2</v>
      </c>
      <c r="K9" s="17">
        <v>8.3906142474845499E-2</v>
      </c>
      <c r="L9" s="17">
        <v>6.3844786331024306E-2</v>
      </c>
      <c r="M9" s="17"/>
      <c r="N9" s="17">
        <v>0.118234157148529</v>
      </c>
      <c r="O9" s="17">
        <v>0.10390996618814199</v>
      </c>
      <c r="P9" s="17"/>
      <c r="Q9" s="17">
        <v>0.131388181305752</v>
      </c>
      <c r="R9" s="17">
        <v>0.151818351545392</v>
      </c>
      <c r="S9" s="17">
        <v>0.117133016870972</v>
      </c>
      <c r="T9" s="17">
        <v>9.6847101056870305E-2</v>
      </c>
      <c r="U9" s="17">
        <v>9.4320266245371404E-2</v>
      </c>
      <c r="V9" s="17">
        <v>0.122409270876397</v>
      </c>
      <c r="W9" s="17">
        <v>9.6981982999045799E-2</v>
      </c>
      <c r="X9" s="17">
        <v>8.6196487437358804E-2</v>
      </c>
      <c r="Y9" s="17">
        <v>8.0446063631307602E-2</v>
      </c>
      <c r="Z9" s="17">
        <v>9.8142412209507604E-2</v>
      </c>
      <c r="AA9" s="17">
        <v>9.6993414180211901E-2</v>
      </c>
      <c r="AB9" s="17">
        <v>0.14137188414987401</v>
      </c>
      <c r="AC9" s="17">
        <v>0.17961206655324899</v>
      </c>
      <c r="AD9" s="17">
        <v>0.233553909375144</v>
      </c>
      <c r="AE9" s="17">
        <v>6.5219645373147603E-2</v>
      </c>
      <c r="AF9" s="17"/>
      <c r="AG9" s="17">
        <v>0.16871149735163199</v>
      </c>
      <c r="AH9" s="17">
        <v>6.7034823277929201E-2</v>
      </c>
      <c r="AI9" s="17">
        <v>0.26692710359461302</v>
      </c>
      <c r="AJ9" s="17">
        <v>0.119729571398121</v>
      </c>
      <c r="AK9" s="17">
        <v>8.2556672248046498E-2</v>
      </c>
      <c r="AL9" s="17">
        <v>7.3046475384649007E-2</v>
      </c>
      <c r="AM9" s="17"/>
      <c r="AN9" s="17">
        <v>0.16512629427679401</v>
      </c>
      <c r="AO9" s="17">
        <v>0.13201010398003599</v>
      </c>
      <c r="AP9" s="17">
        <v>7.9206142578364294E-2</v>
      </c>
      <c r="AQ9" s="17"/>
      <c r="AR9" s="17">
        <v>0.30024151445490399</v>
      </c>
      <c r="AS9" s="17">
        <v>0.122519680777134</v>
      </c>
      <c r="AT9" s="17">
        <v>8.0117319880171595E-2</v>
      </c>
      <c r="AU9" s="17"/>
      <c r="AV9" s="17">
        <v>0.27073916884883897</v>
      </c>
      <c r="AW9" s="17">
        <v>0.110634305942268</v>
      </c>
      <c r="AX9" s="17">
        <v>8.2503611805400001E-2</v>
      </c>
      <c r="AY9" s="17"/>
      <c r="AZ9" s="17">
        <v>0.142728898326165</v>
      </c>
      <c r="BA9" s="17">
        <v>6.5633794594560702E-2</v>
      </c>
    </row>
    <row r="10" spans="2:53" x14ac:dyDescent="0.35">
      <c r="B10" s="18" t="s">
        <v>450</v>
      </c>
      <c r="C10" s="17">
        <v>0.31555950939418298</v>
      </c>
      <c r="D10" s="17">
        <v>0.338103530584141</v>
      </c>
      <c r="E10" s="17">
        <v>0.29411271751996398</v>
      </c>
      <c r="F10" s="17"/>
      <c r="G10" s="17">
        <v>0.290241987422383</v>
      </c>
      <c r="H10" s="17">
        <v>0.30384236090550298</v>
      </c>
      <c r="I10" s="17">
        <v>0.30425562180944199</v>
      </c>
      <c r="J10" s="17">
        <v>0.33600379218590398</v>
      </c>
      <c r="K10" s="17">
        <v>0.30695935470319102</v>
      </c>
      <c r="L10" s="17">
        <v>0.331069395437872</v>
      </c>
      <c r="M10" s="17"/>
      <c r="N10" s="17">
        <v>0.34464283388070799</v>
      </c>
      <c r="O10" s="17">
        <v>0.29641337873325302</v>
      </c>
      <c r="P10" s="17"/>
      <c r="Q10" s="17">
        <v>0.227187942481023</v>
      </c>
      <c r="R10" s="17">
        <v>0.253953495937014</v>
      </c>
      <c r="S10" s="17">
        <v>0.235245393043815</v>
      </c>
      <c r="T10" s="17">
        <v>0.349649965486859</v>
      </c>
      <c r="U10" s="17">
        <v>0.33686005644154898</v>
      </c>
      <c r="V10" s="17">
        <v>0.321978660019276</v>
      </c>
      <c r="W10" s="17">
        <v>0.35115506347117098</v>
      </c>
      <c r="X10" s="17">
        <v>0.39266427016197802</v>
      </c>
      <c r="Y10" s="17">
        <v>0.37141718382757</v>
      </c>
      <c r="Z10" s="17">
        <v>0.33592857878682603</v>
      </c>
      <c r="AA10" s="17">
        <v>0.33717766563171397</v>
      </c>
      <c r="AB10" s="17">
        <v>0.33964382421178801</v>
      </c>
      <c r="AC10" s="17">
        <v>0.32325768768964303</v>
      </c>
      <c r="AD10" s="17">
        <v>0.328099953629855</v>
      </c>
      <c r="AE10" s="17">
        <v>0.45617815117018601</v>
      </c>
      <c r="AF10" s="17"/>
      <c r="AG10" s="17">
        <v>0.42956630850087602</v>
      </c>
      <c r="AH10" s="17">
        <v>0.22151972005273499</v>
      </c>
      <c r="AI10" s="17">
        <v>0.35265496294270898</v>
      </c>
      <c r="AJ10" s="17">
        <v>0.40694359710217898</v>
      </c>
      <c r="AK10" s="17">
        <v>0.38922251449850997</v>
      </c>
      <c r="AL10" s="17">
        <v>0.279288117030077</v>
      </c>
      <c r="AM10" s="17"/>
      <c r="AN10" s="17">
        <v>0.399317936011021</v>
      </c>
      <c r="AO10" s="17">
        <v>0.340342954626981</v>
      </c>
      <c r="AP10" s="17">
        <v>0.29517295439052998</v>
      </c>
      <c r="AQ10" s="17"/>
      <c r="AR10" s="17">
        <v>0.37769675755217003</v>
      </c>
      <c r="AS10" s="17">
        <v>0.425124554288556</v>
      </c>
      <c r="AT10" s="17">
        <v>0.25374388896095401</v>
      </c>
      <c r="AU10" s="17"/>
      <c r="AV10" s="17">
        <v>0.37230042912087702</v>
      </c>
      <c r="AW10" s="17">
        <v>0.38461361109165998</v>
      </c>
      <c r="AX10" s="17">
        <v>0.24286055939776699</v>
      </c>
      <c r="AY10" s="17"/>
      <c r="AZ10" s="17">
        <v>0.35107077244079798</v>
      </c>
      <c r="BA10" s="17">
        <v>0.26844062613074399</v>
      </c>
    </row>
    <row r="11" spans="2:53" x14ac:dyDescent="0.35">
      <c r="B11" s="18" t="s">
        <v>451</v>
      </c>
      <c r="C11" s="17">
        <v>0.27289921237726</v>
      </c>
      <c r="D11" s="17">
        <v>0.27427537655634499</v>
      </c>
      <c r="E11" s="17">
        <v>0.27120356446988703</v>
      </c>
      <c r="F11" s="17"/>
      <c r="G11" s="17">
        <v>0.25964063559544298</v>
      </c>
      <c r="H11" s="17">
        <v>0.19122716423281499</v>
      </c>
      <c r="I11" s="17">
        <v>0.315926658529945</v>
      </c>
      <c r="J11" s="17">
        <v>0.24740044796900101</v>
      </c>
      <c r="K11" s="17">
        <v>0.26836549273608701</v>
      </c>
      <c r="L11" s="17">
        <v>0.317485833328365</v>
      </c>
      <c r="M11" s="17"/>
      <c r="N11" s="17">
        <v>0.27242366744417101</v>
      </c>
      <c r="O11" s="17">
        <v>0.27321227306013701</v>
      </c>
      <c r="P11" s="17"/>
      <c r="Q11" s="17">
        <v>0.23709453997736499</v>
      </c>
      <c r="R11" s="17">
        <v>0.239063677632605</v>
      </c>
      <c r="S11" s="17">
        <v>0.29489561109898699</v>
      </c>
      <c r="T11" s="17">
        <v>0.25620928654642</v>
      </c>
      <c r="U11" s="17">
        <v>0.31891933713688297</v>
      </c>
      <c r="V11" s="17">
        <v>0.26069123172699499</v>
      </c>
      <c r="W11" s="17">
        <v>0.28943466290169401</v>
      </c>
      <c r="X11" s="17">
        <v>0.276016476535002</v>
      </c>
      <c r="Y11" s="17">
        <v>0.33384157143342802</v>
      </c>
      <c r="Z11" s="17">
        <v>0.26399930344364803</v>
      </c>
      <c r="AA11" s="17">
        <v>0.30864648530257399</v>
      </c>
      <c r="AB11" s="17">
        <v>0.284001014220362</v>
      </c>
      <c r="AC11" s="17">
        <v>0.252742456078415</v>
      </c>
      <c r="AD11" s="17">
        <v>0.34611013424377501</v>
      </c>
      <c r="AE11" s="17">
        <v>0.178594163456989</v>
      </c>
      <c r="AF11" s="17"/>
      <c r="AG11" s="17">
        <v>0.266284227589206</v>
      </c>
      <c r="AH11" s="17">
        <v>0.35498532806271899</v>
      </c>
      <c r="AI11" s="17">
        <v>0.17741122969043099</v>
      </c>
      <c r="AJ11" s="17">
        <v>0.321819739780137</v>
      </c>
      <c r="AK11" s="17">
        <v>0.25512696577331601</v>
      </c>
      <c r="AL11" s="17">
        <v>0.27770170089273499</v>
      </c>
      <c r="AM11" s="17"/>
      <c r="AN11" s="17">
        <v>0.24163864485907799</v>
      </c>
      <c r="AO11" s="17">
        <v>0.27241033496894301</v>
      </c>
      <c r="AP11" s="17">
        <v>0.29812096083466799</v>
      </c>
      <c r="AQ11" s="17"/>
      <c r="AR11" s="17">
        <v>0.18366021056363299</v>
      </c>
      <c r="AS11" s="17">
        <v>0.26675258061913398</v>
      </c>
      <c r="AT11" s="17">
        <v>0.307723891186585</v>
      </c>
      <c r="AU11" s="17"/>
      <c r="AV11" s="17">
        <v>0.18800715220162201</v>
      </c>
      <c r="AW11" s="17">
        <v>0.27919725609547502</v>
      </c>
      <c r="AX11" s="17">
        <v>0.290577799762754</v>
      </c>
      <c r="AY11" s="17"/>
      <c r="AZ11" s="17">
        <v>0.26564112966849301</v>
      </c>
      <c r="BA11" s="17">
        <v>0.282529755549488</v>
      </c>
    </row>
    <row r="12" spans="2:53" x14ac:dyDescent="0.35">
      <c r="B12" s="18" t="s">
        <v>452</v>
      </c>
      <c r="C12" s="17">
        <v>8.8472232686460303E-2</v>
      </c>
      <c r="D12" s="17">
        <v>9.7121393155274696E-2</v>
      </c>
      <c r="E12" s="17">
        <v>8.0952786260104895E-2</v>
      </c>
      <c r="F12" s="17"/>
      <c r="G12" s="17">
        <v>0.100686954188983</v>
      </c>
      <c r="H12" s="17">
        <v>0.145009880462279</v>
      </c>
      <c r="I12" s="17">
        <v>5.1400712163656999E-2</v>
      </c>
      <c r="J12" s="17">
        <v>9.6218051507807004E-2</v>
      </c>
      <c r="K12" s="17">
        <v>7.4733768625967895E-2</v>
      </c>
      <c r="L12" s="17">
        <v>7.7672871345254094E-2</v>
      </c>
      <c r="M12" s="17"/>
      <c r="N12" s="17">
        <v>9.2306623361214896E-2</v>
      </c>
      <c r="O12" s="17">
        <v>8.59479770808841E-2</v>
      </c>
      <c r="P12" s="17"/>
      <c r="Q12" s="17">
        <v>9.3182941826872701E-2</v>
      </c>
      <c r="R12" s="17">
        <v>9.3654478500680802E-2</v>
      </c>
      <c r="S12" s="17">
        <v>7.16640367896373E-2</v>
      </c>
      <c r="T12" s="17">
        <v>0.11263402427246499</v>
      </c>
      <c r="U12" s="17">
        <v>5.6947952987738498E-2</v>
      </c>
      <c r="V12" s="17">
        <v>6.1608515243493103E-2</v>
      </c>
      <c r="W12" s="17">
        <v>0.101677921552826</v>
      </c>
      <c r="X12" s="17">
        <v>8.9574084442334501E-2</v>
      </c>
      <c r="Y12" s="17">
        <v>8.1552598429829704E-2</v>
      </c>
      <c r="Z12" s="17">
        <v>0.116866982147026</v>
      </c>
      <c r="AA12" s="17">
        <v>0.13328056667902199</v>
      </c>
      <c r="AB12" s="17">
        <v>6.7928379222448598E-2</v>
      </c>
      <c r="AC12" s="17">
        <v>5.3904865315685398E-2</v>
      </c>
      <c r="AD12" s="17">
        <v>0</v>
      </c>
      <c r="AE12" s="17">
        <v>7.7463010049475006E-2</v>
      </c>
      <c r="AF12" s="17"/>
      <c r="AG12" s="17">
        <v>5.4468854394685497E-2</v>
      </c>
      <c r="AH12" s="17">
        <v>0.12304819186433</v>
      </c>
      <c r="AI12" s="17">
        <v>8.5078986085294406E-2</v>
      </c>
      <c r="AJ12" s="17">
        <v>2.9105378967954499E-2</v>
      </c>
      <c r="AK12" s="17">
        <v>7.3135146463123399E-2</v>
      </c>
      <c r="AL12" s="17">
        <v>8.50764819383584E-2</v>
      </c>
      <c r="AM12" s="17"/>
      <c r="AN12" s="17">
        <v>5.9514631472014898E-2</v>
      </c>
      <c r="AO12" s="17">
        <v>8.1462872964637695E-2</v>
      </c>
      <c r="AP12" s="17">
        <v>0.115371441119955</v>
      </c>
      <c r="AQ12" s="17"/>
      <c r="AR12" s="17">
        <v>6.6203181761741295E-2</v>
      </c>
      <c r="AS12" s="17">
        <v>6.8818395924820197E-2</v>
      </c>
      <c r="AT12" s="17">
        <v>0.106574591483445</v>
      </c>
      <c r="AU12" s="17"/>
      <c r="AV12" s="17">
        <v>5.7231546673537297E-2</v>
      </c>
      <c r="AW12" s="17">
        <v>7.6702227103359499E-2</v>
      </c>
      <c r="AX12" s="17">
        <v>0.120864829053155</v>
      </c>
      <c r="AY12" s="17"/>
      <c r="AZ12" s="17">
        <v>8.9045732291478094E-2</v>
      </c>
      <c r="BA12" s="17">
        <v>8.7711272398875204E-2</v>
      </c>
    </row>
    <row r="13" spans="2:53" x14ac:dyDescent="0.35">
      <c r="B13" s="18" t="s">
        <v>453</v>
      </c>
      <c r="C13" s="17">
        <v>7.9731011201535806E-2</v>
      </c>
      <c r="D13" s="17">
        <v>6.5599964950792206E-2</v>
      </c>
      <c r="E13" s="17">
        <v>9.2818325075741906E-2</v>
      </c>
      <c r="F13" s="17"/>
      <c r="G13" s="17">
        <v>4.3457985037620397E-2</v>
      </c>
      <c r="H13" s="17">
        <v>9.5321605327596898E-2</v>
      </c>
      <c r="I13" s="17">
        <v>8.4211374423073401E-2</v>
      </c>
      <c r="J13" s="17">
        <v>0.111920305947427</v>
      </c>
      <c r="K13" s="17">
        <v>6.8490101551761801E-2</v>
      </c>
      <c r="L13" s="17">
        <v>6.8542900359726794E-2</v>
      </c>
      <c r="M13" s="17"/>
      <c r="N13" s="17">
        <v>7.2363006692459805E-2</v>
      </c>
      <c r="O13" s="17">
        <v>8.45815150394464E-2</v>
      </c>
      <c r="P13" s="17"/>
      <c r="Q13" s="17">
        <v>9.5163267769898294E-2</v>
      </c>
      <c r="R13" s="17">
        <v>0.123012535910452</v>
      </c>
      <c r="S13" s="17">
        <v>9.88612073954869E-2</v>
      </c>
      <c r="T13" s="17">
        <v>7.7078867094500694E-2</v>
      </c>
      <c r="U13" s="17">
        <v>5.2298923832566603E-2</v>
      </c>
      <c r="V13" s="17">
        <v>9.6178792833153406E-2</v>
      </c>
      <c r="W13" s="17">
        <v>5.1658260390182897E-2</v>
      </c>
      <c r="X13" s="17">
        <v>6.6502483629095596E-2</v>
      </c>
      <c r="Y13" s="17">
        <v>7.3439299895965801E-2</v>
      </c>
      <c r="Z13" s="17">
        <v>9.4824967355387105E-2</v>
      </c>
      <c r="AA13" s="17">
        <v>3.5947796844364999E-2</v>
      </c>
      <c r="AB13" s="17">
        <v>4.7399609514241298E-2</v>
      </c>
      <c r="AC13" s="17">
        <v>5.3095424347106297E-2</v>
      </c>
      <c r="AD13" s="17">
        <v>0</v>
      </c>
      <c r="AE13" s="17">
        <v>0.15479100919365399</v>
      </c>
      <c r="AF13" s="17"/>
      <c r="AG13" s="17">
        <v>2.97201743653288E-2</v>
      </c>
      <c r="AH13" s="17">
        <v>0.14332502921093199</v>
      </c>
      <c r="AI13" s="17">
        <v>5.89393940697037E-2</v>
      </c>
      <c r="AJ13" s="17">
        <v>2.3066609917072399E-2</v>
      </c>
      <c r="AK13" s="17">
        <v>9.9219108715224602E-2</v>
      </c>
      <c r="AL13" s="17">
        <v>9.6256987815490094E-2</v>
      </c>
      <c r="AM13" s="17"/>
      <c r="AN13" s="17">
        <v>4.5824999470081701E-2</v>
      </c>
      <c r="AO13" s="17">
        <v>5.32725769861545E-2</v>
      </c>
      <c r="AP13" s="17">
        <v>0.11778773815249501</v>
      </c>
      <c r="AQ13" s="17"/>
      <c r="AR13" s="17">
        <v>1.5920919483285601E-2</v>
      </c>
      <c r="AS13" s="17">
        <v>3.5120538222234099E-2</v>
      </c>
      <c r="AT13" s="17">
        <v>0.120002988561265</v>
      </c>
      <c r="AU13" s="17"/>
      <c r="AV13" s="17">
        <v>4.3484186732006498E-2</v>
      </c>
      <c r="AW13" s="17">
        <v>4.9683221300703302E-2</v>
      </c>
      <c r="AX13" s="17">
        <v>0.13263344074379699</v>
      </c>
      <c r="AY13" s="17"/>
      <c r="AZ13" s="17">
        <v>7.2931559421468894E-2</v>
      </c>
      <c r="BA13" s="17">
        <v>8.8753010060314594E-2</v>
      </c>
    </row>
    <row r="14" spans="2:53" x14ac:dyDescent="0.35">
      <c r="B14" s="18" t="s">
        <v>130</v>
      </c>
      <c r="C14" s="19">
        <v>0.13374165036268501</v>
      </c>
      <c r="D14" s="19">
        <v>8.9743428092607005E-2</v>
      </c>
      <c r="E14" s="19">
        <v>0.17408065094069899</v>
      </c>
      <c r="F14" s="19"/>
      <c r="G14" s="19">
        <v>0.100633028810948</v>
      </c>
      <c r="H14" s="19">
        <v>9.6168387246084702E-2</v>
      </c>
      <c r="I14" s="19">
        <v>0.11402807575907301</v>
      </c>
      <c r="J14" s="19">
        <v>0.132829751072184</v>
      </c>
      <c r="K14" s="19">
        <v>0.19754513990814601</v>
      </c>
      <c r="L14" s="19">
        <v>0.14138421319775801</v>
      </c>
      <c r="M14" s="19"/>
      <c r="N14" s="19">
        <v>0.100029711472917</v>
      </c>
      <c r="O14" s="19">
        <v>0.155934889898138</v>
      </c>
      <c r="P14" s="19"/>
      <c r="Q14" s="19">
        <v>0.215983126639089</v>
      </c>
      <c r="R14" s="19">
        <v>0.138497460473856</v>
      </c>
      <c r="S14" s="19">
        <v>0.18220073480110099</v>
      </c>
      <c r="T14" s="19">
        <v>0.107580755542885</v>
      </c>
      <c r="U14" s="19">
        <v>0.14065346335589099</v>
      </c>
      <c r="V14" s="19">
        <v>0.13713352930068601</v>
      </c>
      <c r="W14" s="19">
        <v>0.10909210868508</v>
      </c>
      <c r="X14" s="19">
        <v>8.9046197794231396E-2</v>
      </c>
      <c r="Y14" s="19">
        <v>5.9303282781898101E-2</v>
      </c>
      <c r="Z14" s="19">
        <v>9.0237756057605201E-2</v>
      </c>
      <c r="AA14" s="19">
        <v>8.7954071362113306E-2</v>
      </c>
      <c r="AB14" s="19">
        <v>0.119655288681286</v>
      </c>
      <c r="AC14" s="19">
        <v>0.137387500015902</v>
      </c>
      <c r="AD14" s="19">
        <v>9.2236002751225996E-2</v>
      </c>
      <c r="AE14" s="19">
        <v>6.77540207565476E-2</v>
      </c>
      <c r="AF14" s="19"/>
      <c r="AG14" s="19">
        <v>5.1248937798271603E-2</v>
      </c>
      <c r="AH14" s="19">
        <v>9.0086907531354898E-2</v>
      </c>
      <c r="AI14" s="19">
        <v>5.89883236172484E-2</v>
      </c>
      <c r="AJ14" s="19">
        <v>9.9335102834536504E-2</v>
      </c>
      <c r="AK14" s="19">
        <v>0.10073959230178001</v>
      </c>
      <c r="AL14" s="19">
        <v>0.18863023693868999</v>
      </c>
      <c r="AM14" s="19"/>
      <c r="AN14" s="19">
        <v>8.8577493911010302E-2</v>
      </c>
      <c r="AO14" s="19">
        <v>0.12050115647324899</v>
      </c>
      <c r="AP14" s="19">
        <v>9.4340762923987298E-2</v>
      </c>
      <c r="AQ14" s="19"/>
      <c r="AR14" s="19">
        <v>5.6277416184265502E-2</v>
      </c>
      <c r="AS14" s="19">
        <v>8.1664250168122801E-2</v>
      </c>
      <c r="AT14" s="19">
        <v>0.13183731992757899</v>
      </c>
      <c r="AU14" s="19"/>
      <c r="AV14" s="19">
        <v>6.8237516423118205E-2</v>
      </c>
      <c r="AW14" s="19">
        <v>9.9169378466533703E-2</v>
      </c>
      <c r="AX14" s="19">
        <v>0.13055975923712701</v>
      </c>
      <c r="AY14" s="19"/>
      <c r="AZ14" s="19">
        <v>7.8581907851596702E-2</v>
      </c>
      <c r="BA14" s="19">
        <v>0.20693154126601701</v>
      </c>
    </row>
    <row r="15" spans="2:53" x14ac:dyDescent="0.35">
      <c r="B15" s="16"/>
    </row>
    <row r="16" spans="2:53" x14ac:dyDescent="0.35">
      <c r="B16" t="s">
        <v>87</v>
      </c>
    </row>
    <row r="17" spans="2:2" x14ac:dyDescent="0.35">
      <c r="B17" t="s">
        <v>88</v>
      </c>
    </row>
    <row r="19" spans="2:2" x14ac:dyDescent="0.35">
      <c r="B19" s="8" t="str">
        <f>HYPERLINK("#'Contents'!A1", "Return to Contents")</f>
        <v>Return to Contents</v>
      </c>
    </row>
  </sheetData>
  <mergeCells count="10">
    <mergeCell ref="AN5:AP5"/>
    <mergeCell ref="AR5:AT5"/>
    <mergeCell ref="AV5:AX5"/>
    <mergeCell ref="AZ5:BA5"/>
    <mergeCell ref="D2:AT2"/>
    <mergeCell ref="D5:E5"/>
    <mergeCell ref="G5:L5"/>
    <mergeCell ref="N5:O5"/>
    <mergeCell ref="Q5:AE5"/>
    <mergeCell ref="AG5:AL5"/>
  </mergeCells>
  <pageMargins left="0.7" right="0.7" top="0.75" bottom="0.75" header="0.3" footer="0.3"/>
  <pageSetup paperSize="9" orientation="portrait" horizontalDpi="300" verticalDpi="300"/>
  <drawing r:id="rId1"/>
</worksheet>
</file>

<file path=xl/worksheets/sheet1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7B00-000000000000}">
  <dimension ref="B2:BA19"/>
  <sheetViews>
    <sheetView showGridLines="0" workbookViewId="0">
      <pane xSplit="2" topLeftCell="S1" activePane="topRight" state="frozen"/>
      <selection activeCell="B19" sqref="B19"/>
      <selection pane="topRight" activeCell="AA10" sqref="AA10"/>
    </sheetView>
  </sheetViews>
  <sheetFormatPr defaultColWidth="11.54296875" defaultRowHeight="14.5" x14ac:dyDescent="0.35"/>
  <cols>
    <col min="2" max="2" width="25.6328125" customWidth="1"/>
    <col min="3" max="5" width="10.6328125" customWidth="1"/>
    <col min="6" max="6" width="2.1796875" customWidth="1"/>
    <col min="7" max="12" width="10.6328125" customWidth="1"/>
    <col min="13" max="13" width="2.1796875" customWidth="1"/>
    <col min="14" max="15" width="10.6328125" customWidth="1"/>
    <col min="16" max="16" width="2.1796875" customWidth="1"/>
    <col min="17" max="31" width="10.6328125" customWidth="1"/>
    <col min="32" max="32" width="2.1796875" customWidth="1"/>
    <col min="33" max="38" width="10.6328125" customWidth="1"/>
    <col min="39" max="39" width="2.1796875" customWidth="1"/>
    <col min="40" max="42" width="10.6328125" customWidth="1"/>
    <col min="43" max="43" width="2.1796875" customWidth="1"/>
    <col min="44" max="46" width="10.6328125" customWidth="1"/>
    <col min="47" max="47" width="2.1796875" customWidth="1"/>
    <col min="48" max="50" width="10.6328125" customWidth="1"/>
    <col min="51" max="51" width="2.1796875" customWidth="1"/>
    <col min="52" max="53" width="10.6328125" customWidth="1"/>
    <col min="54" max="54" width="2.1796875" customWidth="1"/>
  </cols>
  <sheetData>
    <row r="2" spans="2:53" ht="40" customHeight="1" x14ac:dyDescent="0.35">
      <c r="D2" s="28" t="s">
        <v>457</v>
      </c>
      <c r="E2" s="24"/>
      <c r="F2" s="24"/>
      <c r="G2" s="24"/>
      <c r="H2" s="24"/>
      <c r="I2" s="24"/>
      <c r="J2" s="24"/>
      <c r="K2" s="24"/>
      <c r="L2" s="24"/>
      <c r="M2" s="24"/>
      <c r="N2" s="24"/>
      <c r="O2" s="24"/>
      <c r="P2" s="24"/>
      <c r="Q2" s="24"/>
      <c r="R2" s="24"/>
      <c r="S2" s="24"/>
      <c r="T2" s="24"/>
      <c r="U2" s="24"/>
      <c r="V2" s="24"/>
      <c r="W2" s="24"/>
      <c r="X2" s="24"/>
      <c r="Y2" s="24"/>
      <c r="Z2" s="24"/>
      <c r="AA2" s="24"/>
      <c r="AB2" s="24"/>
      <c r="AC2" s="24"/>
      <c r="AD2" s="24"/>
      <c r="AE2" s="24"/>
      <c r="AF2" s="24"/>
      <c r="AG2" s="24"/>
      <c r="AH2" s="24"/>
      <c r="AI2" s="24"/>
      <c r="AJ2" s="24"/>
      <c r="AK2" s="24"/>
      <c r="AL2" s="24"/>
      <c r="AM2" s="24"/>
      <c r="AN2" s="24"/>
      <c r="AO2" s="24"/>
      <c r="AP2" s="24"/>
      <c r="AQ2" s="24"/>
      <c r="AR2" s="24"/>
      <c r="AS2" s="24"/>
      <c r="AT2" s="24"/>
    </row>
    <row r="5" spans="2:53" ht="30" customHeight="1" x14ac:dyDescent="0.35">
      <c r="B5" s="15"/>
      <c r="C5" s="15"/>
      <c r="D5" s="27" t="s">
        <v>56</v>
      </c>
      <c r="E5" s="27"/>
      <c r="F5" s="15"/>
      <c r="G5" s="27" t="s">
        <v>57</v>
      </c>
      <c r="H5" s="27"/>
      <c r="I5" s="27"/>
      <c r="J5" s="27"/>
      <c r="K5" s="27"/>
      <c r="L5" s="27"/>
      <c r="M5" s="15"/>
      <c r="N5" s="27" t="s">
        <v>58</v>
      </c>
      <c r="O5" s="27"/>
      <c r="P5" s="15"/>
      <c r="Q5" s="27" t="s">
        <v>59</v>
      </c>
      <c r="R5" s="27"/>
      <c r="S5" s="27"/>
      <c r="T5" s="27"/>
      <c r="U5" s="27"/>
      <c r="V5" s="27"/>
      <c r="W5" s="27"/>
      <c r="X5" s="27"/>
      <c r="Y5" s="27"/>
      <c r="Z5" s="27"/>
      <c r="AA5" s="27"/>
      <c r="AB5" s="27"/>
      <c r="AC5" s="27"/>
      <c r="AD5" s="27"/>
      <c r="AE5" s="27"/>
      <c r="AF5" s="15"/>
      <c r="AG5" s="27" t="s">
        <v>60</v>
      </c>
      <c r="AH5" s="27"/>
      <c r="AI5" s="27"/>
      <c r="AJ5" s="27"/>
      <c r="AK5" s="27"/>
      <c r="AL5" s="27"/>
      <c r="AM5" s="15"/>
      <c r="AN5" s="27" t="s">
        <v>61</v>
      </c>
      <c r="AO5" s="27"/>
      <c r="AP5" s="27"/>
      <c r="AQ5" s="15"/>
      <c r="AR5" s="27" t="s">
        <v>62</v>
      </c>
      <c r="AS5" s="27"/>
      <c r="AT5" s="27"/>
      <c r="AU5" s="15"/>
      <c r="AV5" s="27" t="s">
        <v>63</v>
      </c>
      <c r="AW5" s="27"/>
      <c r="AX5" s="27"/>
      <c r="AY5" s="15"/>
      <c r="AZ5" s="27" t="s">
        <v>64</v>
      </c>
      <c r="BA5" s="27"/>
    </row>
    <row r="6" spans="2:53" ht="33" customHeight="1" x14ac:dyDescent="0.35">
      <c r="B6" t="s">
        <v>13</v>
      </c>
      <c r="C6" s="9" t="s">
        <v>14</v>
      </c>
      <c r="D6" s="12" t="s">
        <v>15</v>
      </c>
      <c r="E6" s="12" t="s">
        <v>16</v>
      </c>
      <c r="G6" s="12" t="s">
        <v>19</v>
      </c>
      <c r="H6" s="12" t="s">
        <v>20</v>
      </c>
      <c r="I6" s="12" t="s">
        <v>21</v>
      </c>
      <c r="J6" s="12" t="s">
        <v>22</v>
      </c>
      <c r="K6" s="12" t="s">
        <v>23</v>
      </c>
      <c r="L6" s="12" t="s">
        <v>24</v>
      </c>
      <c r="N6" s="12" t="s">
        <v>25</v>
      </c>
      <c r="O6" s="12" t="s">
        <v>26</v>
      </c>
      <c r="Q6" s="12" t="s">
        <v>27</v>
      </c>
      <c r="R6" s="12" t="s">
        <v>28</v>
      </c>
      <c r="S6" s="12" t="s">
        <v>29</v>
      </c>
      <c r="T6" s="12" t="s">
        <v>30</v>
      </c>
      <c r="U6" s="12" t="s">
        <v>31</v>
      </c>
      <c r="V6" s="12" t="s">
        <v>32</v>
      </c>
      <c r="W6" s="12" t="s">
        <v>33</v>
      </c>
      <c r="X6" s="12" t="s">
        <v>34</v>
      </c>
      <c r="Y6" s="12" t="s">
        <v>35</v>
      </c>
      <c r="Z6" s="12" t="s">
        <v>36</v>
      </c>
      <c r="AA6" s="12" t="s">
        <v>37</v>
      </c>
      <c r="AB6" s="12" t="s">
        <v>38</v>
      </c>
      <c r="AC6" s="12" t="s">
        <v>39</v>
      </c>
      <c r="AD6" s="12" t="s">
        <v>40</v>
      </c>
      <c r="AE6" s="12" t="s">
        <v>41</v>
      </c>
      <c r="AG6" s="12" t="s">
        <v>42</v>
      </c>
      <c r="AH6" s="12" t="s">
        <v>43</v>
      </c>
      <c r="AI6" s="12" t="s">
        <v>44</v>
      </c>
      <c r="AJ6" s="12" t="s">
        <v>45</v>
      </c>
      <c r="AK6" s="12" t="s">
        <v>46</v>
      </c>
      <c r="AL6" s="12" t="s">
        <v>47</v>
      </c>
      <c r="AN6" s="12" t="s">
        <v>48</v>
      </c>
      <c r="AO6" s="12" t="s">
        <v>49</v>
      </c>
      <c r="AP6" s="12" t="s">
        <v>50</v>
      </c>
      <c r="AR6" s="12" t="s">
        <v>51</v>
      </c>
      <c r="AS6" s="12" t="s">
        <v>52</v>
      </c>
      <c r="AT6" s="12" t="s">
        <v>53</v>
      </c>
      <c r="AV6" s="12" t="s">
        <v>51</v>
      </c>
      <c r="AW6" s="12" t="s">
        <v>52</v>
      </c>
      <c r="AX6" s="12" t="s">
        <v>53</v>
      </c>
      <c r="AZ6" s="12" t="s">
        <v>54</v>
      </c>
      <c r="BA6" s="12" t="s">
        <v>55</v>
      </c>
    </row>
    <row r="7" spans="2:53" ht="30" customHeight="1" x14ac:dyDescent="0.35">
      <c r="B7" s="10" t="s">
        <v>17</v>
      </c>
      <c r="C7" s="10">
        <v>2053</v>
      </c>
      <c r="D7" s="10">
        <v>938</v>
      </c>
      <c r="E7" s="10">
        <v>1112</v>
      </c>
      <c r="F7" s="10"/>
      <c r="G7" s="10">
        <v>192</v>
      </c>
      <c r="H7" s="10">
        <v>236</v>
      </c>
      <c r="I7" s="10">
        <v>325</v>
      </c>
      <c r="J7" s="10">
        <v>380</v>
      </c>
      <c r="K7" s="10">
        <v>348</v>
      </c>
      <c r="L7" s="10">
        <v>572</v>
      </c>
      <c r="M7" s="10"/>
      <c r="N7" s="10">
        <v>1161</v>
      </c>
      <c r="O7" s="10">
        <v>892</v>
      </c>
      <c r="P7" s="10"/>
      <c r="Q7" s="10">
        <v>175</v>
      </c>
      <c r="R7" s="10">
        <v>152</v>
      </c>
      <c r="S7" s="10">
        <v>180</v>
      </c>
      <c r="T7" s="10">
        <v>273</v>
      </c>
      <c r="U7" s="10">
        <v>217</v>
      </c>
      <c r="V7" s="10">
        <v>227</v>
      </c>
      <c r="W7" s="10">
        <v>175</v>
      </c>
      <c r="X7" s="10">
        <v>143</v>
      </c>
      <c r="Y7" s="10">
        <v>108</v>
      </c>
      <c r="Z7" s="10">
        <v>153</v>
      </c>
      <c r="AA7" s="10">
        <v>79</v>
      </c>
      <c r="AB7" s="10">
        <v>54</v>
      </c>
      <c r="AC7" s="10">
        <v>25</v>
      </c>
      <c r="AD7" s="10">
        <v>17</v>
      </c>
      <c r="AE7" s="10">
        <v>34</v>
      </c>
      <c r="AF7" s="10"/>
      <c r="AG7" s="10">
        <v>204</v>
      </c>
      <c r="AH7" s="10">
        <v>344</v>
      </c>
      <c r="AI7" s="10">
        <v>158</v>
      </c>
      <c r="AJ7" s="10">
        <v>186</v>
      </c>
      <c r="AK7" s="10">
        <v>197</v>
      </c>
      <c r="AL7" s="10">
        <v>511</v>
      </c>
      <c r="AM7" s="10"/>
      <c r="AN7" s="10">
        <v>571</v>
      </c>
      <c r="AO7" s="10">
        <v>447</v>
      </c>
      <c r="AP7" s="10">
        <v>778</v>
      </c>
      <c r="AQ7" s="10"/>
      <c r="AR7" s="10">
        <v>150</v>
      </c>
      <c r="AS7" s="10">
        <v>698</v>
      </c>
      <c r="AT7" s="10">
        <v>1093</v>
      </c>
      <c r="AU7" s="10"/>
      <c r="AV7" s="10">
        <v>166</v>
      </c>
      <c r="AW7" s="10">
        <v>999</v>
      </c>
      <c r="AX7" s="10">
        <v>770</v>
      </c>
      <c r="AY7" s="10"/>
      <c r="AZ7" s="10">
        <v>1177</v>
      </c>
      <c r="BA7" s="10">
        <v>876</v>
      </c>
    </row>
    <row r="8" spans="2:53" ht="30" customHeight="1" x14ac:dyDescent="0.35">
      <c r="B8" s="11" t="s">
        <v>18</v>
      </c>
      <c r="C8" s="11">
        <v>2053</v>
      </c>
      <c r="D8" s="11">
        <v>974</v>
      </c>
      <c r="E8" s="11">
        <v>1075</v>
      </c>
      <c r="F8" s="11"/>
      <c r="G8" s="11">
        <v>212</v>
      </c>
      <c r="H8" s="11">
        <v>302</v>
      </c>
      <c r="I8" s="11">
        <v>326</v>
      </c>
      <c r="J8" s="11">
        <v>348</v>
      </c>
      <c r="K8" s="11">
        <v>329</v>
      </c>
      <c r="L8" s="11">
        <v>535</v>
      </c>
      <c r="M8" s="11"/>
      <c r="N8" s="11">
        <v>815</v>
      </c>
      <c r="O8" s="11">
        <v>1238</v>
      </c>
      <c r="P8" s="11"/>
      <c r="Q8" s="11">
        <v>198</v>
      </c>
      <c r="R8" s="11">
        <v>168</v>
      </c>
      <c r="S8" s="11">
        <v>195</v>
      </c>
      <c r="T8" s="11">
        <v>305</v>
      </c>
      <c r="U8" s="11">
        <v>213</v>
      </c>
      <c r="V8" s="11">
        <v>216</v>
      </c>
      <c r="W8" s="11">
        <v>164</v>
      </c>
      <c r="X8" s="11">
        <v>141</v>
      </c>
      <c r="Y8" s="11">
        <v>99</v>
      </c>
      <c r="Z8" s="11">
        <v>138</v>
      </c>
      <c r="AA8" s="11">
        <v>69</v>
      </c>
      <c r="AB8" s="11">
        <v>45</v>
      </c>
      <c r="AC8" s="11">
        <v>22</v>
      </c>
      <c r="AD8" s="11">
        <v>15</v>
      </c>
      <c r="AE8" s="11">
        <v>27</v>
      </c>
      <c r="AF8" s="11"/>
      <c r="AG8" s="11">
        <v>192</v>
      </c>
      <c r="AH8" s="11">
        <v>330</v>
      </c>
      <c r="AI8" s="11">
        <v>179</v>
      </c>
      <c r="AJ8" s="11">
        <v>173</v>
      </c>
      <c r="AK8" s="11">
        <v>196</v>
      </c>
      <c r="AL8" s="11">
        <v>533</v>
      </c>
      <c r="AM8" s="11"/>
      <c r="AN8" s="11">
        <v>569</v>
      </c>
      <c r="AO8" s="11">
        <v>467</v>
      </c>
      <c r="AP8" s="11">
        <v>751</v>
      </c>
      <c r="AQ8" s="11"/>
      <c r="AR8" s="11">
        <v>162</v>
      </c>
      <c r="AS8" s="11">
        <v>689</v>
      </c>
      <c r="AT8" s="11">
        <v>1078</v>
      </c>
      <c r="AU8" s="11"/>
      <c r="AV8" s="11">
        <v>182</v>
      </c>
      <c r="AW8" s="11">
        <v>976</v>
      </c>
      <c r="AX8" s="11">
        <v>765</v>
      </c>
      <c r="AY8" s="11"/>
      <c r="AZ8" s="11">
        <v>1171</v>
      </c>
      <c r="BA8" s="11">
        <v>882</v>
      </c>
    </row>
    <row r="9" spans="2:53" x14ac:dyDescent="0.35">
      <c r="B9" s="18" t="s">
        <v>449</v>
      </c>
      <c r="C9" s="17">
        <v>9.3963636176900997E-2</v>
      </c>
      <c r="D9" s="17">
        <v>0.107677649340195</v>
      </c>
      <c r="E9" s="17">
        <v>8.1312845671335302E-2</v>
      </c>
      <c r="F9" s="17"/>
      <c r="G9" s="17">
        <v>0.116724461900142</v>
      </c>
      <c r="H9" s="17">
        <v>0.16929084080005699</v>
      </c>
      <c r="I9" s="17">
        <v>0.109002458990895</v>
      </c>
      <c r="J9" s="17">
        <v>6.9554987967252194E-2</v>
      </c>
      <c r="K9" s="17">
        <v>8.7253387736901694E-2</v>
      </c>
      <c r="L9" s="17">
        <v>5.3284738046388197E-2</v>
      </c>
      <c r="M9" s="17"/>
      <c r="N9" s="17">
        <v>9.2378041237041797E-2</v>
      </c>
      <c r="O9" s="17">
        <v>9.5007464846072601E-2</v>
      </c>
      <c r="P9" s="17"/>
      <c r="Q9" s="17">
        <v>0.12742187324920001</v>
      </c>
      <c r="R9" s="17">
        <v>0.121958161397272</v>
      </c>
      <c r="S9" s="17">
        <v>6.0883354324814398E-2</v>
      </c>
      <c r="T9" s="17">
        <v>9.6470918359407701E-2</v>
      </c>
      <c r="U9" s="17">
        <v>0.110118073309677</v>
      </c>
      <c r="V9" s="17">
        <v>7.9764524162759198E-2</v>
      </c>
      <c r="W9" s="17">
        <v>8.9892001336600802E-2</v>
      </c>
      <c r="X9" s="17">
        <v>0.107325171350539</v>
      </c>
      <c r="Y9" s="17">
        <v>9.8398704594560904E-2</v>
      </c>
      <c r="Z9" s="17">
        <v>6.0871969774633099E-2</v>
      </c>
      <c r="AA9" s="17">
        <v>3.0135206231445499E-2</v>
      </c>
      <c r="AB9" s="17">
        <v>5.75084024571322E-2</v>
      </c>
      <c r="AC9" s="17">
        <v>0.25010173113964701</v>
      </c>
      <c r="AD9" s="17">
        <v>0.16924275663830701</v>
      </c>
      <c r="AE9" s="17">
        <v>0.107343996449005</v>
      </c>
      <c r="AF9" s="17"/>
      <c r="AG9" s="17">
        <v>0.145324229309261</v>
      </c>
      <c r="AH9" s="17">
        <v>7.9183096915318593E-2</v>
      </c>
      <c r="AI9" s="17">
        <v>0.17991885145719599</v>
      </c>
      <c r="AJ9" s="17">
        <v>9.5731402219848896E-2</v>
      </c>
      <c r="AK9" s="17">
        <v>7.5572514317309103E-2</v>
      </c>
      <c r="AL9" s="17">
        <v>6.6840540861466999E-2</v>
      </c>
      <c r="AM9" s="17"/>
      <c r="AN9" s="17">
        <v>0.13073717754359299</v>
      </c>
      <c r="AO9" s="17">
        <v>0.10735535853894899</v>
      </c>
      <c r="AP9" s="17">
        <v>7.5788047305435993E-2</v>
      </c>
      <c r="AQ9" s="17"/>
      <c r="AR9" s="17">
        <v>0.29003341685680101</v>
      </c>
      <c r="AS9" s="17">
        <v>8.1036436258903194E-2</v>
      </c>
      <c r="AT9" s="17">
        <v>7.89135950417309E-2</v>
      </c>
      <c r="AU9" s="17"/>
      <c r="AV9" s="17">
        <v>0.223786984146705</v>
      </c>
      <c r="AW9" s="17">
        <v>8.8579060976957794E-2</v>
      </c>
      <c r="AX9" s="17">
        <v>7.8300350107921093E-2</v>
      </c>
      <c r="AY9" s="17"/>
      <c r="AZ9" s="17">
        <v>0.110704227196365</v>
      </c>
      <c r="BA9" s="17">
        <v>7.1751022872450096E-2</v>
      </c>
    </row>
    <row r="10" spans="2:53" x14ac:dyDescent="0.35">
      <c r="B10" s="18" t="s">
        <v>450</v>
      </c>
      <c r="C10" s="17">
        <v>0.27944365969946799</v>
      </c>
      <c r="D10" s="17">
        <v>0.28749709751311098</v>
      </c>
      <c r="E10" s="17">
        <v>0.27155806170770802</v>
      </c>
      <c r="F10" s="17"/>
      <c r="G10" s="17">
        <v>0.33075146191237698</v>
      </c>
      <c r="H10" s="17">
        <v>0.27009517491530799</v>
      </c>
      <c r="I10" s="17">
        <v>0.30789289592722302</v>
      </c>
      <c r="J10" s="17">
        <v>0.25859415474191599</v>
      </c>
      <c r="K10" s="17">
        <v>0.24454851129830801</v>
      </c>
      <c r="L10" s="17">
        <v>0.28213916465100097</v>
      </c>
      <c r="M10" s="17"/>
      <c r="N10" s="17">
        <v>0.29263210268348</v>
      </c>
      <c r="O10" s="17">
        <v>0.27076144550820203</v>
      </c>
      <c r="P10" s="17"/>
      <c r="Q10" s="17">
        <v>0.26952733403047402</v>
      </c>
      <c r="R10" s="17">
        <v>0.26820872797991802</v>
      </c>
      <c r="S10" s="17">
        <v>0.25509978230215102</v>
      </c>
      <c r="T10" s="17">
        <v>0.31770277272556802</v>
      </c>
      <c r="U10" s="17">
        <v>0.223244806444718</v>
      </c>
      <c r="V10" s="17">
        <v>0.30838476854223401</v>
      </c>
      <c r="W10" s="17">
        <v>0.30182171880039999</v>
      </c>
      <c r="X10" s="17">
        <v>0.28519519301323598</v>
      </c>
      <c r="Y10" s="17">
        <v>0.28679989483153501</v>
      </c>
      <c r="Z10" s="17">
        <v>0.279086229922965</v>
      </c>
      <c r="AA10" s="17">
        <v>0.34855338571518202</v>
      </c>
      <c r="AB10" s="17">
        <v>0.31814797938696299</v>
      </c>
      <c r="AC10" s="17">
        <v>0.233333369694147</v>
      </c>
      <c r="AD10" s="17">
        <v>0.248496775984554</v>
      </c>
      <c r="AE10" s="17">
        <v>0.14846172894099099</v>
      </c>
      <c r="AF10" s="17"/>
      <c r="AG10" s="17">
        <v>0.35418980803528599</v>
      </c>
      <c r="AH10" s="17">
        <v>0.173791159879672</v>
      </c>
      <c r="AI10" s="17">
        <v>0.39889413962603099</v>
      </c>
      <c r="AJ10" s="17">
        <v>0.36074799760389398</v>
      </c>
      <c r="AK10" s="17">
        <v>0.32174266397471801</v>
      </c>
      <c r="AL10" s="17">
        <v>0.23600141320022999</v>
      </c>
      <c r="AM10" s="17"/>
      <c r="AN10" s="17">
        <v>0.39089328939817197</v>
      </c>
      <c r="AO10" s="17">
        <v>0.33095169052211898</v>
      </c>
      <c r="AP10" s="17">
        <v>0.209148207140325</v>
      </c>
      <c r="AQ10" s="17"/>
      <c r="AR10" s="17">
        <v>0.30844610387058902</v>
      </c>
      <c r="AS10" s="17">
        <v>0.39603122568729299</v>
      </c>
      <c r="AT10" s="17">
        <v>0.22354650266245399</v>
      </c>
      <c r="AU10" s="17"/>
      <c r="AV10" s="17">
        <v>0.35593224098415199</v>
      </c>
      <c r="AW10" s="17">
        <v>0.33626443160179598</v>
      </c>
      <c r="AX10" s="17">
        <v>0.21178584447301699</v>
      </c>
      <c r="AY10" s="17"/>
      <c r="AZ10" s="17">
        <v>0.33205154599763798</v>
      </c>
      <c r="BA10" s="17">
        <v>0.20963975410574701</v>
      </c>
    </row>
    <row r="11" spans="2:53" x14ac:dyDescent="0.35">
      <c r="B11" s="18" t="s">
        <v>451</v>
      </c>
      <c r="C11" s="17">
        <v>0.24782310349095699</v>
      </c>
      <c r="D11" s="17">
        <v>0.25545630536939901</v>
      </c>
      <c r="E11" s="17">
        <v>0.24036914217689601</v>
      </c>
      <c r="F11" s="17"/>
      <c r="G11" s="17">
        <v>0.21331551791446701</v>
      </c>
      <c r="H11" s="17">
        <v>0.20712067633741901</v>
      </c>
      <c r="I11" s="17">
        <v>0.244690075889018</v>
      </c>
      <c r="J11" s="17">
        <v>0.251587816737042</v>
      </c>
      <c r="K11" s="17">
        <v>0.24010065738481101</v>
      </c>
      <c r="L11" s="17">
        <v>0.28868823699737201</v>
      </c>
      <c r="M11" s="17"/>
      <c r="N11" s="17">
        <v>0.27496167780279701</v>
      </c>
      <c r="O11" s="17">
        <v>0.22995724052998201</v>
      </c>
      <c r="P11" s="17"/>
      <c r="Q11" s="17">
        <v>0.17322342269552601</v>
      </c>
      <c r="R11" s="17">
        <v>0.21039842863640801</v>
      </c>
      <c r="S11" s="17">
        <v>0.23595612266921201</v>
      </c>
      <c r="T11" s="17">
        <v>0.24372811398504199</v>
      </c>
      <c r="U11" s="17">
        <v>0.28228212584838402</v>
      </c>
      <c r="V11" s="17">
        <v>0.264789360468976</v>
      </c>
      <c r="W11" s="17">
        <v>0.175242278704662</v>
      </c>
      <c r="X11" s="17">
        <v>0.26533880516118802</v>
      </c>
      <c r="Y11" s="17">
        <v>0.30106027813669101</v>
      </c>
      <c r="Z11" s="17">
        <v>0.253495122538482</v>
      </c>
      <c r="AA11" s="17">
        <v>0.32593125800204098</v>
      </c>
      <c r="AB11" s="17">
        <v>0.37837759154566297</v>
      </c>
      <c r="AC11" s="17">
        <v>0.28808902549763499</v>
      </c>
      <c r="AD11" s="17">
        <v>0.40096702369174297</v>
      </c>
      <c r="AE11" s="17">
        <v>0.445632453734642</v>
      </c>
      <c r="AF11" s="17"/>
      <c r="AG11" s="17">
        <v>0.30424926194096702</v>
      </c>
      <c r="AH11" s="17">
        <v>0.27842787898114302</v>
      </c>
      <c r="AI11" s="17">
        <v>0.172483269588698</v>
      </c>
      <c r="AJ11" s="17">
        <v>0.25918737109530399</v>
      </c>
      <c r="AK11" s="17">
        <v>0.2708497156936</v>
      </c>
      <c r="AL11" s="17">
        <v>0.24149703392635399</v>
      </c>
      <c r="AM11" s="17"/>
      <c r="AN11" s="17">
        <v>0.210203783356117</v>
      </c>
      <c r="AO11" s="17">
        <v>0.24927642791909599</v>
      </c>
      <c r="AP11" s="17">
        <v>0.286223415429049</v>
      </c>
      <c r="AQ11" s="17"/>
      <c r="AR11" s="17">
        <v>0.19831106028764101</v>
      </c>
      <c r="AS11" s="17">
        <v>0.26170365390043199</v>
      </c>
      <c r="AT11" s="17">
        <v>0.25408682103994901</v>
      </c>
      <c r="AU11" s="17"/>
      <c r="AV11" s="17">
        <v>0.21414463150135901</v>
      </c>
      <c r="AW11" s="17">
        <v>0.25795539812042401</v>
      </c>
      <c r="AX11" s="17">
        <v>0.257832815634222</v>
      </c>
      <c r="AY11" s="17"/>
      <c r="AZ11" s="17">
        <v>0.23852373577848099</v>
      </c>
      <c r="BA11" s="17">
        <v>0.26016216958085597</v>
      </c>
    </row>
    <row r="12" spans="2:53" x14ac:dyDescent="0.35">
      <c r="B12" s="18" t="s">
        <v>452</v>
      </c>
      <c r="C12" s="17">
        <v>0.140979708203431</v>
      </c>
      <c r="D12" s="17">
        <v>0.159131552779323</v>
      </c>
      <c r="E12" s="17">
        <v>0.125038947246076</v>
      </c>
      <c r="F12" s="17"/>
      <c r="G12" s="17">
        <v>0.178765286181475</v>
      </c>
      <c r="H12" s="17">
        <v>0.17114275692867201</v>
      </c>
      <c r="I12" s="17">
        <v>0.109279328204702</v>
      </c>
      <c r="J12" s="17">
        <v>0.148220364355206</v>
      </c>
      <c r="K12" s="17">
        <v>0.12052417785261101</v>
      </c>
      <c r="L12" s="17">
        <v>0.13613586384870599</v>
      </c>
      <c r="M12" s="17"/>
      <c r="N12" s="17">
        <v>0.12575995886701199</v>
      </c>
      <c r="O12" s="17">
        <v>0.150999171747108</v>
      </c>
      <c r="P12" s="17"/>
      <c r="Q12" s="17">
        <v>0.15477210454113599</v>
      </c>
      <c r="R12" s="17">
        <v>0.116192470206501</v>
      </c>
      <c r="S12" s="17">
        <v>0.15639362554935601</v>
      </c>
      <c r="T12" s="17">
        <v>0.121239496003234</v>
      </c>
      <c r="U12" s="17">
        <v>0.113634011058052</v>
      </c>
      <c r="V12" s="17">
        <v>8.2095801242621502E-2</v>
      </c>
      <c r="W12" s="17">
        <v>0.23466530725073301</v>
      </c>
      <c r="X12" s="17">
        <v>0.17791438610820101</v>
      </c>
      <c r="Y12" s="17">
        <v>0.15756442569024601</v>
      </c>
      <c r="Z12" s="17">
        <v>0.19359826888464099</v>
      </c>
      <c r="AA12" s="17">
        <v>9.5129936648917904E-2</v>
      </c>
      <c r="AB12" s="17">
        <v>8.5753164795128095E-2</v>
      </c>
      <c r="AC12" s="17">
        <v>3.1239001551531399E-2</v>
      </c>
      <c r="AD12" s="17">
        <v>9.2236002751225996E-2</v>
      </c>
      <c r="AE12" s="17">
        <v>0.130309314156521</v>
      </c>
      <c r="AF12" s="17"/>
      <c r="AG12" s="17">
        <v>7.6864269991604103E-2</v>
      </c>
      <c r="AH12" s="17">
        <v>0.16042753720056999</v>
      </c>
      <c r="AI12" s="17">
        <v>0.13397745469231701</v>
      </c>
      <c r="AJ12" s="17">
        <v>0.13316274175026599</v>
      </c>
      <c r="AK12" s="17">
        <v>0.106895752797451</v>
      </c>
      <c r="AL12" s="17">
        <v>0.17131187122671501</v>
      </c>
      <c r="AM12" s="17"/>
      <c r="AN12" s="17">
        <v>0.106883274418059</v>
      </c>
      <c r="AO12" s="17">
        <v>0.123518983741019</v>
      </c>
      <c r="AP12" s="17">
        <v>0.18528971565967001</v>
      </c>
      <c r="AQ12" s="17"/>
      <c r="AR12" s="17">
        <v>0.129334065606795</v>
      </c>
      <c r="AS12" s="17">
        <v>0.114974295472801</v>
      </c>
      <c r="AT12" s="17">
        <v>0.16180097761645201</v>
      </c>
      <c r="AU12" s="17"/>
      <c r="AV12" s="17">
        <v>0.124707420652829</v>
      </c>
      <c r="AW12" s="17">
        <v>0.13336508960363699</v>
      </c>
      <c r="AX12" s="17">
        <v>0.15754228606332801</v>
      </c>
      <c r="AY12" s="17"/>
      <c r="AZ12" s="17">
        <v>0.142527159378188</v>
      </c>
      <c r="BA12" s="17">
        <v>0.138926439324667</v>
      </c>
    </row>
    <row r="13" spans="2:53" x14ac:dyDescent="0.35">
      <c r="B13" s="18" t="s">
        <v>453</v>
      </c>
      <c r="C13" s="17">
        <v>9.8577330085264897E-2</v>
      </c>
      <c r="D13" s="17">
        <v>9.3273759837445597E-2</v>
      </c>
      <c r="E13" s="17">
        <v>0.103734672826218</v>
      </c>
      <c r="F13" s="17"/>
      <c r="G13" s="17">
        <v>5.9939656095835903E-2</v>
      </c>
      <c r="H13" s="17">
        <v>9.4268802001170604E-2</v>
      </c>
      <c r="I13" s="17">
        <v>0.112720032281933</v>
      </c>
      <c r="J13" s="17">
        <v>0.116754455646071</v>
      </c>
      <c r="K13" s="17">
        <v>0.10665117205297001</v>
      </c>
      <c r="L13" s="17">
        <v>9.0916151777453699E-2</v>
      </c>
      <c r="M13" s="17"/>
      <c r="N13" s="17">
        <v>9.6465794871097105E-2</v>
      </c>
      <c r="O13" s="17">
        <v>9.9967395692253602E-2</v>
      </c>
      <c r="P13" s="17"/>
      <c r="Q13" s="17">
        <v>0.105001043575722</v>
      </c>
      <c r="R13" s="17">
        <v>0.119090939747724</v>
      </c>
      <c r="S13" s="17">
        <v>8.7937771630592299E-2</v>
      </c>
      <c r="T13" s="17">
        <v>0.11061419685116</v>
      </c>
      <c r="U13" s="17">
        <v>0.109822739618799</v>
      </c>
      <c r="V13" s="17">
        <v>0.118763666480591</v>
      </c>
      <c r="W13" s="17">
        <v>7.4616926669966804E-2</v>
      </c>
      <c r="X13" s="17">
        <v>7.2904605338689907E-2</v>
      </c>
      <c r="Y13" s="17">
        <v>6.7894673295259306E-2</v>
      </c>
      <c r="Z13" s="17">
        <v>0.100725788487326</v>
      </c>
      <c r="AA13" s="17">
        <v>8.7048034251057796E-2</v>
      </c>
      <c r="AB13" s="17">
        <v>6.1629552444061701E-2</v>
      </c>
      <c r="AC13" s="17">
        <v>0.19723687211704</v>
      </c>
      <c r="AD13" s="17">
        <v>8.9057440934169799E-2</v>
      </c>
      <c r="AE13" s="17">
        <v>0.10076812439242699</v>
      </c>
      <c r="AF13" s="17"/>
      <c r="AG13" s="17">
        <v>5.9440265807711397E-2</v>
      </c>
      <c r="AH13" s="17">
        <v>0.20201920235507501</v>
      </c>
      <c r="AI13" s="17">
        <v>4.4499638670562197E-2</v>
      </c>
      <c r="AJ13" s="17">
        <v>4.0152076240368199E-2</v>
      </c>
      <c r="AK13" s="17">
        <v>0.113600690402631</v>
      </c>
      <c r="AL13" s="17">
        <v>9.3661842481457799E-2</v>
      </c>
      <c r="AM13" s="17"/>
      <c r="AN13" s="17">
        <v>5.5099109854605199E-2</v>
      </c>
      <c r="AO13" s="17">
        <v>6.1254876650084798E-2</v>
      </c>
      <c r="AP13" s="17">
        <v>0.15411952434579201</v>
      </c>
      <c r="AQ13" s="17"/>
      <c r="AR13" s="17">
        <v>3.53085839762384E-2</v>
      </c>
      <c r="AS13" s="17">
        <v>5.3025158855037599E-2</v>
      </c>
      <c r="AT13" s="17">
        <v>0.14361153819815001</v>
      </c>
      <c r="AU13" s="17"/>
      <c r="AV13" s="17">
        <v>4.1919165686745703E-2</v>
      </c>
      <c r="AW13" s="17">
        <v>7.3210182544427196E-2</v>
      </c>
      <c r="AX13" s="17">
        <v>0.155586382274811</v>
      </c>
      <c r="AY13" s="17"/>
      <c r="AZ13" s="17">
        <v>9.01967342332331E-2</v>
      </c>
      <c r="BA13" s="17">
        <v>0.109697303968243</v>
      </c>
    </row>
    <row r="14" spans="2:53" x14ac:dyDescent="0.35">
      <c r="B14" s="18" t="s">
        <v>130</v>
      </c>
      <c r="C14" s="19">
        <v>0.139212562343977</v>
      </c>
      <c r="D14" s="19">
        <v>9.6963635160526696E-2</v>
      </c>
      <c r="E14" s="19">
        <v>0.177986330371767</v>
      </c>
      <c r="F14" s="19"/>
      <c r="G14" s="19">
        <v>0.100503615995702</v>
      </c>
      <c r="H14" s="19">
        <v>8.8081749017372299E-2</v>
      </c>
      <c r="I14" s="19">
        <v>0.116415208706229</v>
      </c>
      <c r="J14" s="19">
        <v>0.15528822055251301</v>
      </c>
      <c r="K14" s="19">
        <v>0.20092209367439701</v>
      </c>
      <c r="L14" s="19">
        <v>0.14883584467907901</v>
      </c>
      <c r="M14" s="19"/>
      <c r="N14" s="19">
        <v>0.117802424538571</v>
      </c>
      <c r="O14" s="19">
        <v>0.153307281676382</v>
      </c>
      <c r="P14" s="19"/>
      <c r="Q14" s="19">
        <v>0.170054221907943</v>
      </c>
      <c r="R14" s="19">
        <v>0.164151272032177</v>
      </c>
      <c r="S14" s="19">
        <v>0.20372934352387501</v>
      </c>
      <c r="T14" s="19">
        <v>0.110244502075588</v>
      </c>
      <c r="U14" s="19">
        <v>0.16089824372037001</v>
      </c>
      <c r="V14" s="19">
        <v>0.14620187910281901</v>
      </c>
      <c r="W14" s="19">
        <v>0.123761767237637</v>
      </c>
      <c r="X14" s="19">
        <v>9.1321839028146307E-2</v>
      </c>
      <c r="Y14" s="19">
        <v>8.8282023451708394E-2</v>
      </c>
      <c r="Z14" s="19">
        <v>0.11222262039195401</v>
      </c>
      <c r="AA14" s="19">
        <v>0.113202179151355</v>
      </c>
      <c r="AB14" s="19">
        <v>9.8583309371051794E-2</v>
      </c>
      <c r="AC14" s="19">
        <v>0</v>
      </c>
      <c r="AD14" s="19">
        <v>0</v>
      </c>
      <c r="AE14" s="19">
        <v>6.7484382326414599E-2</v>
      </c>
      <c r="AF14" s="19"/>
      <c r="AG14" s="19">
        <v>5.9932164915169998E-2</v>
      </c>
      <c r="AH14" s="19">
        <v>0.106151124668222</v>
      </c>
      <c r="AI14" s="19">
        <v>7.02266459651954E-2</v>
      </c>
      <c r="AJ14" s="19">
        <v>0.111018411090319</v>
      </c>
      <c r="AK14" s="19">
        <v>0.111338662814291</v>
      </c>
      <c r="AL14" s="19">
        <v>0.19068729830377601</v>
      </c>
      <c r="AM14" s="19"/>
      <c r="AN14" s="19">
        <v>0.106183365429454</v>
      </c>
      <c r="AO14" s="19">
        <v>0.127642662628732</v>
      </c>
      <c r="AP14" s="19">
        <v>8.9431090119728607E-2</v>
      </c>
      <c r="AQ14" s="19"/>
      <c r="AR14" s="19">
        <v>3.8566769401935298E-2</v>
      </c>
      <c r="AS14" s="19">
        <v>9.3229229825532403E-2</v>
      </c>
      <c r="AT14" s="19">
        <v>0.138040565441264</v>
      </c>
      <c r="AU14" s="19"/>
      <c r="AV14" s="19">
        <v>3.9509557028209699E-2</v>
      </c>
      <c r="AW14" s="19">
        <v>0.11062583715275801</v>
      </c>
      <c r="AX14" s="19">
        <v>0.138952321446701</v>
      </c>
      <c r="AY14" s="19"/>
      <c r="AZ14" s="19">
        <v>8.5996597416095097E-2</v>
      </c>
      <c r="BA14" s="19">
        <v>0.20982331014803701</v>
      </c>
    </row>
    <row r="15" spans="2:53" x14ac:dyDescent="0.35">
      <c r="B15" s="16"/>
    </row>
    <row r="16" spans="2:53" x14ac:dyDescent="0.35">
      <c r="B16" t="s">
        <v>87</v>
      </c>
    </row>
    <row r="17" spans="2:2" x14ac:dyDescent="0.35">
      <c r="B17" t="s">
        <v>88</v>
      </c>
    </row>
    <row r="19" spans="2:2" x14ac:dyDescent="0.35">
      <c r="B19" s="8" t="str">
        <f>HYPERLINK("#'Contents'!A1", "Return to Contents")</f>
        <v>Return to Contents</v>
      </c>
    </row>
  </sheetData>
  <mergeCells count="10">
    <mergeCell ref="AN5:AP5"/>
    <mergeCell ref="AR5:AT5"/>
    <mergeCell ref="AV5:AX5"/>
    <mergeCell ref="AZ5:BA5"/>
    <mergeCell ref="D2:AT2"/>
    <mergeCell ref="D5:E5"/>
    <mergeCell ref="G5:L5"/>
    <mergeCell ref="N5:O5"/>
    <mergeCell ref="Q5:AE5"/>
    <mergeCell ref="AG5:AL5"/>
  </mergeCells>
  <pageMargins left="0.7" right="0.7" top="0.75" bottom="0.75" header="0.3" footer="0.3"/>
  <pageSetup paperSize="9" orientation="portrait" horizontalDpi="300" verticalDpi="300"/>
  <drawing r:id="rId1"/>
</worksheet>
</file>

<file path=xl/worksheets/sheet1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7C00-000000000000}">
  <dimension ref="B2:BA19"/>
  <sheetViews>
    <sheetView showGridLines="0" workbookViewId="0">
      <pane xSplit="2" topLeftCell="AA1" activePane="topRight" state="frozen"/>
      <selection activeCell="B19" sqref="B19"/>
      <selection pane="topRight" activeCell="X10" sqref="X10"/>
    </sheetView>
  </sheetViews>
  <sheetFormatPr defaultColWidth="11.54296875" defaultRowHeight="14.5" x14ac:dyDescent="0.35"/>
  <cols>
    <col min="2" max="2" width="25.6328125" customWidth="1"/>
    <col min="3" max="5" width="10.6328125" customWidth="1"/>
    <col min="6" max="6" width="2.1796875" customWidth="1"/>
    <col min="7" max="12" width="10.6328125" customWidth="1"/>
    <col min="13" max="13" width="2.1796875" customWidth="1"/>
    <col min="14" max="15" width="10.6328125" customWidth="1"/>
    <col min="16" max="16" width="2.1796875" customWidth="1"/>
    <col min="17" max="31" width="10.6328125" customWidth="1"/>
    <col min="32" max="32" width="2.1796875" customWidth="1"/>
    <col min="33" max="38" width="10.6328125" customWidth="1"/>
    <col min="39" max="39" width="2.1796875" customWidth="1"/>
    <col min="40" max="42" width="10.6328125" customWidth="1"/>
    <col min="43" max="43" width="2.1796875" customWidth="1"/>
    <col min="44" max="46" width="10.6328125" customWidth="1"/>
    <col min="47" max="47" width="2.1796875" customWidth="1"/>
    <col min="48" max="50" width="10.6328125" customWidth="1"/>
    <col min="51" max="51" width="2.1796875" customWidth="1"/>
    <col min="52" max="53" width="10.6328125" customWidth="1"/>
    <col min="54" max="54" width="2.1796875" customWidth="1"/>
  </cols>
  <sheetData>
    <row r="2" spans="2:53" ht="40" customHeight="1" x14ac:dyDescent="0.35">
      <c r="D2" s="28" t="s">
        <v>458</v>
      </c>
      <c r="E2" s="24"/>
      <c r="F2" s="24"/>
      <c r="G2" s="24"/>
      <c r="H2" s="24"/>
      <c r="I2" s="24"/>
      <c r="J2" s="24"/>
      <c r="K2" s="24"/>
      <c r="L2" s="24"/>
      <c r="M2" s="24"/>
      <c r="N2" s="24"/>
      <c r="O2" s="24"/>
      <c r="P2" s="24"/>
      <c r="Q2" s="24"/>
      <c r="R2" s="24"/>
      <c r="S2" s="24"/>
      <c r="T2" s="24"/>
      <c r="U2" s="24"/>
      <c r="V2" s="24"/>
      <c r="W2" s="24"/>
      <c r="X2" s="24"/>
      <c r="Y2" s="24"/>
      <c r="Z2" s="24"/>
      <c r="AA2" s="24"/>
      <c r="AB2" s="24"/>
      <c r="AC2" s="24"/>
      <c r="AD2" s="24"/>
      <c r="AE2" s="24"/>
      <c r="AF2" s="24"/>
      <c r="AG2" s="24"/>
      <c r="AH2" s="24"/>
      <c r="AI2" s="24"/>
      <c r="AJ2" s="24"/>
      <c r="AK2" s="24"/>
      <c r="AL2" s="24"/>
      <c r="AM2" s="24"/>
      <c r="AN2" s="24"/>
      <c r="AO2" s="24"/>
      <c r="AP2" s="24"/>
      <c r="AQ2" s="24"/>
      <c r="AR2" s="24"/>
      <c r="AS2" s="24"/>
      <c r="AT2" s="24"/>
    </row>
    <row r="5" spans="2:53" ht="30" customHeight="1" x14ac:dyDescent="0.35">
      <c r="B5" s="15"/>
      <c r="C5" s="15"/>
      <c r="D5" s="27" t="s">
        <v>56</v>
      </c>
      <c r="E5" s="27"/>
      <c r="F5" s="15"/>
      <c r="G5" s="27" t="s">
        <v>57</v>
      </c>
      <c r="H5" s="27"/>
      <c r="I5" s="27"/>
      <c r="J5" s="27"/>
      <c r="K5" s="27"/>
      <c r="L5" s="27"/>
      <c r="M5" s="15"/>
      <c r="N5" s="27" t="s">
        <v>58</v>
      </c>
      <c r="O5" s="27"/>
      <c r="P5" s="15"/>
      <c r="Q5" s="27" t="s">
        <v>59</v>
      </c>
      <c r="R5" s="27"/>
      <c r="S5" s="27"/>
      <c r="T5" s="27"/>
      <c r="U5" s="27"/>
      <c r="V5" s="27"/>
      <c r="W5" s="27"/>
      <c r="X5" s="27"/>
      <c r="Y5" s="27"/>
      <c r="Z5" s="27"/>
      <c r="AA5" s="27"/>
      <c r="AB5" s="27"/>
      <c r="AC5" s="27"/>
      <c r="AD5" s="27"/>
      <c r="AE5" s="27"/>
      <c r="AF5" s="15"/>
      <c r="AG5" s="27" t="s">
        <v>60</v>
      </c>
      <c r="AH5" s="27"/>
      <c r="AI5" s="27"/>
      <c r="AJ5" s="27"/>
      <c r="AK5" s="27"/>
      <c r="AL5" s="27"/>
      <c r="AM5" s="15"/>
      <c r="AN5" s="27" t="s">
        <v>61</v>
      </c>
      <c r="AO5" s="27"/>
      <c r="AP5" s="27"/>
      <c r="AQ5" s="15"/>
      <c r="AR5" s="27" t="s">
        <v>62</v>
      </c>
      <c r="AS5" s="27"/>
      <c r="AT5" s="27"/>
      <c r="AU5" s="15"/>
      <c r="AV5" s="27" t="s">
        <v>63</v>
      </c>
      <c r="AW5" s="27"/>
      <c r="AX5" s="27"/>
      <c r="AY5" s="15"/>
      <c r="AZ5" s="27" t="s">
        <v>64</v>
      </c>
      <c r="BA5" s="27"/>
    </row>
    <row r="6" spans="2:53" ht="33" customHeight="1" x14ac:dyDescent="0.35">
      <c r="B6" t="s">
        <v>13</v>
      </c>
      <c r="C6" s="9" t="s">
        <v>14</v>
      </c>
      <c r="D6" s="12" t="s">
        <v>15</v>
      </c>
      <c r="E6" s="12" t="s">
        <v>16</v>
      </c>
      <c r="G6" s="12" t="s">
        <v>19</v>
      </c>
      <c r="H6" s="12" t="s">
        <v>20</v>
      </c>
      <c r="I6" s="12" t="s">
        <v>21</v>
      </c>
      <c r="J6" s="12" t="s">
        <v>22</v>
      </c>
      <c r="K6" s="12" t="s">
        <v>23</v>
      </c>
      <c r="L6" s="12" t="s">
        <v>24</v>
      </c>
      <c r="N6" s="12" t="s">
        <v>25</v>
      </c>
      <c r="O6" s="12" t="s">
        <v>26</v>
      </c>
      <c r="Q6" s="12" t="s">
        <v>27</v>
      </c>
      <c r="R6" s="12" t="s">
        <v>28</v>
      </c>
      <c r="S6" s="12" t="s">
        <v>29</v>
      </c>
      <c r="T6" s="12" t="s">
        <v>30</v>
      </c>
      <c r="U6" s="12" t="s">
        <v>31</v>
      </c>
      <c r="V6" s="12" t="s">
        <v>32</v>
      </c>
      <c r="W6" s="12" t="s">
        <v>33</v>
      </c>
      <c r="X6" s="12" t="s">
        <v>34</v>
      </c>
      <c r="Y6" s="12" t="s">
        <v>35</v>
      </c>
      <c r="Z6" s="12" t="s">
        <v>36</v>
      </c>
      <c r="AA6" s="12" t="s">
        <v>37</v>
      </c>
      <c r="AB6" s="12" t="s">
        <v>38</v>
      </c>
      <c r="AC6" s="12" t="s">
        <v>39</v>
      </c>
      <c r="AD6" s="12" t="s">
        <v>40</v>
      </c>
      <c r="AE6" s="12" t="s">
        <v>41</v>
      </c>
      <c r="AG6" s="12" t="s">
        <v>42</v>
      </c>
      <c r="AH6" s="12" t="s">
        <v>43</v>
      </c>
      <c r="AI6" s="12" t="s">
        <v>44</v>
      </c>
      <c r="AJ6" s="12" t="s">
        <v>45</v>
      </c>
      <c r="AK6" s="12" t="s">
        <v>46</v>
      </c>
      <c r="AL6" s="12" t="s">
        <v>47</v>
      </c>
      <c r="AN6" s="12" t="s">
        <v>48</v>
      </c>
      <c r="AO6" s="12" t="s">
        <v>49</v>
      </c>
      <c r="AP6" s="12" t="s">
        <v>50</v>
      </c>
      <c r="AR6" s="12" t="s">
        <v>51</v>
      </c>
      <c r="AS6" s="12" t="s">
        <v>52</v>
      </c>
      <c r="AT6" s="12" t="s">
        <v>53</v>
      </c>
      <c r="AV6" s="12" t="s">
        <v>51</v>
      </c>
      <c r="AW6" s="12" t="s">
        <v>52</v>
      </c>
      <c r="AX6" s="12" t="s">
        <v>53</v>
      </c>
      <c r="AZ6" s="12" t="s">
        <v>54</v>
      </c>
      <c r="BA6" s="12" t="s">
        <v>55</v>
      </c>
    </row>
    <row r="7" spans="2:53" ht="30" customHeight="1" x14ac:dyDescent="0.35">
      <c r="B7" s="10" t="s">
        <v>17</v>
      </c>
      <c r="C7" s="10">
        <v>2053</v>
      </c>
      <c r="D7" s="10">
        <v>938</v>
      </c>
      <c r="E7" s="10">
        <v>1112</v>
      </c>
      <c r="F7" s="10"/>
      <c r="G7" s="10">
        <v>192</v>
      </c>
      <c r="H7" s="10">
        <v>236</v>
      </c>
      <c r="I7" s="10">
        <v>325</v>
      </c>
      <c r="J7" s="10">
        <v>380</v>
      </c>
      <c r="K7" s="10">
        <v>348</v>
      </c>
      <c r="L7" s="10">
        <v>572</v>
      </c>
      <c r="M7" s="10"/>
      <c r="N7" s="10">
        <v>1161</v>
      </c>
      <c r="O7" s="10">
        <v>892</v>
      </c>
      <c r="P7" s="10"/>
      <c r="Q7" s="10">
        <v>175</v>
      </c>
      <c r="R7" s="10">
        <v>152</v>
      </c>
      <c r="S7" s="10">
        <v>180</v>
      </c>
      <c r="T7" s="10">
        <v>273</v>
      </c>
      <c r="U7" s="10">
        <v>217</v>
      </c>
      <c r="V7" s="10">
        <v>227</v>
      </c>
      <c r="W7" s="10">
        <v>175</v>
      </c>
      <c r="X7" s="10">
        <v>143</v>
      </c>
      <c r="Y7" s="10">
        <v>108</v>
      </c>
      <c r="Z7" s="10">
        <v>153</v>
      </c>
      <c r="AA7" s="10">
        <v>79</v>
      </c>
      <c r="AB7" s="10">
        <v>54</v>
      </c>
      <c r="AC7" s="10">
        <v>25</v>
      </c>
      <c r="AD7" s="10">
        <v>17</v>
      </c>
      <c r="AE7" s="10">
        <v>34</v>
      </c>
      <c r="AF7" s="10"/>
      <c r="AG7" s="10">
        <v>204</v>
      </c>
      <c r="AH7" s="10">
        <v>344</v>
      </c>
      <c r="AI7" s="10">
        <v>158</v>
      </c>
      <c r="AJ7" s="10">
        <v>186</v>
      </c>
      <c r="AK7" s="10">
        <v>197</v>
      </c>
      <c r="AL7" s="10">
        <v>511</v>
      </c>
      <c r="AM7" s="10"/>
      <c r="AN7" s="10">
        <v>571</v>
      </c>
      <c r="AO7" s="10">
        <v>447</v>
      </c>
      <c r="AP7" s="10">
        <v>778</v>
      </c>
      <c r="AQ7" s="10"/>
      <c r="AR7" s="10">
        <v>150</v>
      </c>
      <c r="AS7" s="10">
        <v>698</v>
      </c>
      <c r="AT7" s="10">
        <v>1093</v>
      </c>
      <c r="AU7" s="10"/>
      <c r="AV7" s="10">
        <v>166</v>
      </c>
      <c r="AW7" s="10">
        <v>999</v>
      </c>
      <c r="AX7" s="10">
        <v>770</v>
      </c>
      <c r="AY7" s="10"/>
      <c r="AZ7" s="10">
        <v>1177</v>
      </c>
      <c r="BA7" s="10">
        <v>876</v>
      </c>
    </row>
    <row r="8" spans="2:53" ht="30" customHeight="1" x14ac:dyDescent="0.35">
      <c r="B8" s="11" t="s">
        <v>18</v>
      </c>
      <c r="C8" s="11">
        <v>2053</v>
      </c>
      <c r="D8" s="11">
        <v>974</v>
      </c>
      <c r="E8" s="11">
        <v>1075</v>
      </c>
      <c r="F8" s="11"/>
      <c r="G8" s="11">
        <v>212</v>
      </c>
      <c r="H8" s="11">
        <v>302</v>
      </c>
      <c r="I8" s="11">
        <v>326</v>
      </c>
      <c r="J8" s="11">
        <v>348</v>
      </c>
      <c r="K8" s="11">
        <v>329</v>
      </c>
      <c r="L8" s="11">
        <v>535</v>
      </c>
      <c r="M8" s="11"/>
      <c r="N8" s="11">
        <v>815</v>
      </c>
      <c r="O8" s="11">
        <v>1238</v>
      </c>
      <c r="P8" s="11"/>
      <c r="Q8" s="11">
        <v>198</v>
      </c>
      <c r="R8" s="11">
        <v>168</v>
      </c>
      <c r="S8" s="11">
        <v>195</v>
      </c>
      <c r="T8" s="11">
        <v>305</v>
      </c>
      <c r="U8" s="11">
        <v>213</v>
      </c>
      <c r="V8" s="11">
        <v>216</v>
      </c>
      <c r="W8" s="11">
        <v>164</v>
      </c>
      <c r="X8" s="11">
        <v>141</v>
      </c>
      <c r="Y8" s="11">
        <v>99</v>
      </c>
      <c r="Z8" s="11">
        <v>138</v>
      </c>
      <c r="AA8" s="11">
        <v>69</v>
      </c>
      <c r="AB8" s="11">
        <v>45</v>
      </c>
      <c r="AC8" s="11">
        <v>22</v>
      </c>
      <c r="AD8" s="11">
        <v>15</v>
      </c>
      <c r="AE8" s="11">
        <v>27</v>
      </c>
      <c r="AF8" s="11"/>
      <c r="AG8" s="11">
        <v>192</v>
      </c>
      <c r="AH8" s="11">
        <v>330</v>
      </c>
      <c r="AI8" s="11">
        <v>179</v>
      </c>
      <c r="AJ8" s="11">
        <v>173</v>
      </c>
      <c r="AK8" s="11">
        <v>196</v>
      </c>
      <c r="AL8" s="11">
        <v>533</v>
      </c>
      <c r="AM8" s="11"/>
      <c r="AN8" s="11">
        <v>569</v>
      </c>
      <c r="AO8" s="11">
        <v>467</v>
      </c>
      <c r="AP8" s="11">
        <v>751</v>
      </c>
      <c r="AQ8" s="11"/>
      <c r="AR8" s="11">
        <v>162</v>
      </c>
      <c r="AS8" s="11">
        <v>689</v>
      </c>
      <c r="AT8" s="11">
        <v>1078</v>
      </c>
      <c r="AU8" s="11"/>
      <c r="AV8" s="11">
        <v>182</v>
      </c>
      <c r="AW8" s="11">
        <v>976</v>
      </c>
      <c r="AX8" s="11">
        <v>765</v>
      </c>
      <c r="AY8" s="11"/>
      <c r="AZ8" s="11">
        <v>1171</v>
      </c>
      <c r="BA8" s="11">
        <v>882</v>
      </c>
    </row>
    <row r="9" spans="2:53" x14ac:dyDescent="0.35">
      <c r="B9" s="18" t="s">
        <v>449</v>
      </c>
      <c r="C9" s="17">
        <v>0.102696990353547</v>
      </c>
      <c r="D9" s="17">
        <v>0.10735018881920599</v>
      </c>
      <c r="E9" s="17">
        <v>9.8286190156282302E-2</v>
      </c>
      <c r="F9" s="17"/>
      <c r="G9" s="17">
        <v>0.15175985895154201</v>
      </c>
      <c r="H9" s="17">
        <v>0.14622579115141901</v>
      </c>
      <c r="I9" s="17">
        <v>0.122928698602274</v>
      </c>
      <c r="J9" s="17">
        <v>7.68340213304647E-2</v>
      </c>
      <c r="K9" s="17">
        <v>7.4452552958480994E-2</v>
      </c>
      <c r="L9" s="17">
        <v>8.0593879321050499E-2</v>
      </c>
      <c r="M9" s="17"/>
      <c r="N9" s="17">
        <v>0.11369100754785801</v>
      </c>
      <c r="O9" s="17">
        <v>9.54594102829351E-2</v>
      </c>
      <c r="P9" s="17"/>
      <c r="Q9" s="17">
        <v>0.120753032128986</v>
      </c>
      <c r="R9" s="17">
        <v>0.103936207556282</v>
      </c>
      <c r="S9" s="17">
        <v>8.2550704697933103E-2</v>
      </c>
      <c r="T9" s="17">
        <v>0.116986496024563</v>
      </c>
      <c r="U9" s="17">
        <v>0.12643473170333699</v>
      </c>
      <c r="V9" s="17">
        <v>9.5612730914340499E-2</v>
      </c>
      <c r="W9" s="17">
        <v>6.2263332340612598E-2</v>
      </c>
      <c r="X9" s="17">
        <v>0.11715572271076399</v>
      </c>
      <c r="Y9" s="17">
        <v>7.9656883253236402E-2</v>
      </c>
      <c r="Z9" s="17">
        <v>0.122237865933153</v>
      </c>
      <c r="AA9" s="17">
        <v>0.10738337321087101</v>
      </c>
      <c r="AB9" s="17">
        <v>9.1090378243662007E-2</v>
      </c>
      <c r="AC9" s="17">
        <v>5.7873295178365397E-2</v>
      </c>
      <c r="AD9" s="17">
        <v>5.5663559802695398E-2</v>
      </c>
      <c r="AE9" s="17">
        <v>0.129368966611833</v>
      </c>
      <c r="AF9" s="17"/>
      <c r="AG9" s="17">
        <v>0.114323338634936</v>
      </c>
      <c r="AH9" s="17">
        <v>9.0314065695258197E-2</v>
      </c>
      <c r="AI9" s="17">
        <v>0.17453807883446901</v>
      </c>
      <c r="AJ9" s="17">
        <v>9.9953938525925601E-2</v>
      </c>
      <c r="AK9" s="17">
        <v>0.106668329102773</v>
      </c>
      <c r="AL9" s="17">
        <v>6.9447383295517903E-2</v>
      </c>
      <c r="AM9" s="17"/>
      <c r="AN9" s="17">
        <v>0.14241041833675899</v>
      </c>
      <c r="AO9" s="17">
        <v>0.115746484200925</v>
      </c>
      <c r="AP9" s="17">
        <v>7.5183802138165598E-2</v>
      </c>
      <c r="AQ9" s="17"/>
      <c r="AR9" s="17">
        <v>0.27647835430800699</v>
      </c>
      <c r="AS9" s="17">
        <v>9.53144625184391E-2</v>
      </c>
      <c r="AT9" s="17">
        <v>8.9942955159284299E-2</v>
      </c>
      <c r="AU9" s="17"/>
      <c r="AV9" s="17">
        <v>0.19294424853934999</v>
      </c>
      <c r="AW9" s="17">
        <v>0.103593388757878</v>
      </c>
      <c r="AX9" s="17">
        <v>8.9615377832527696E-2</v>
      </c>
      <c r="AY9" s="17"/>
      <c r="AZ9" s="17">
        <v>0.120902543292275</v>
      </c>
      <c r="BA9" s="17">
        <v>7.8540560813424906E-2</v>
      </c>
    </row>
    <row r="10" spans="2:53" x14ac:dyDescent="0.35">
      <c r="B10" s="18" t="s">
        <v>450</v>
      </c>
      <c r="C10" s="17">
        <v>0.21915046916869199</v>
      </c>
      <c r="D10" s="17">
        <v>0.23933097466304101</v>
      </c>
      <c r="E10" s="17">
        <v>0.20006259551189801</v>
      </c>
      <c r="F10" s="17"/>
      <c r="G10" s="17">
        <v>0.229677055967734</v>
      </c>
      <c r="H10" s="17">
        <v>0.242791551688295</v>
      </c>
      <c r="I10" s="17">
        <v>0.24015722176537499</v>
      </c>
      <c r="J10" s="17">
        <v>0.20678487291893599</v>
      </c>
      <c r="K10" s="17">
        <v>0.19448241915793599</v>
      </c>
      <c r="L10" s="17">
        <v>0.21208825647750501</v>
      </c>
      <c r="M10" s="17"/>
      <c r="N10" s="17">
        <v>0.221249970350236</v>
      </c>
      <c r="O10" s="17">
        <v>0.21776832580460501</v>
      </c>
      <c r="P10" s="17"/>
      <c r="Q10" s="17">
        <v>0.19203979616777</v>
      </c>
      <c r="R10" s="17">
        <v>0.189874174307575</v>
      </c>
      <c r="S10" s="17">
        <v>0.18324834620177799</v>
      </c>
      <c r="T10" s="17">
        <v>0.25153780827039901</v>
      </c>
      <c r="U10" s="17">
        <v>0.21577024971547101</v>
      </c>
      <c r="V10" s="17">
        <v>0.21775812097726699</v>
      </c>
      <c r="W10" s="17">
        <v>0.23754323395562801</v>
      </c>
      <c r="X10" s="17">
        <v>0.23486055015767199</v>
      </c>
      <c r="Y10" s="17">
        <v>0.25101802187049099</v>
      </c>
      <c r="Z10" s="17">
        <v>0.169573304730021</v>
      </c>
      <c r="AA10" s="17">
        <v>0.28202343928331802</v>
      </c>
      <c r="AB10" s="17">
        <v>0.21000349178635799</v>
      </c>
      <c r="AC10" s="17">
        <v>0.31448163597204298</v>
      </c>
      <c r="AD10" s="17">
        <v>0.446224095054639</v>
      </c>
      <c r="AE10" s="17">
        <v>0.201264634513176</v>
      </c>
      <c r="AF10" s="17"/>
      <c r="AG10" s="17">
        <v>0.310287799252222</v>
      </c>
      <c r="AH10" s="17">
        <v>0.14103278484628701</v>
      </c>
      <c r="AI10" s="17">
        <v>0.342561256201596</v>
      </c>
      <c r="AJ10" s="17">
        <v>0.30920529104755701</v>
      </c>
      <c r="AK10" s="17">
        <v>0.23449383268020599</v>
      </c>
      <c r="AL10" s="17">
        <v>0.169184701576122</v>
      </c>
      <c r="AM10" s="17"/>
      <c r="AN10" s="17">
        <v>0.30312981862712901</v>
      </c>
      <c r="AO10" s="17">
        <v>0.24749577856472199</v>
      </c>
      <c r="AP10" s="17">
        <v>0.18611563912576701</v>
      </c>
      <c r="AQ10" s="17"/>
      <c r="AR10" s="17">
        <v>0.21266180955533501</v>
      </c>
      <c r="AS10" s="17">
        <v>0.33600631023175598</v>
      </c>
      <c r="AT10" s="17">
        <v>0.15551410967288701</v>
      </c>
      <c r="AU10" s="17"/>
      <c r="AV10" s="17">
        <v>0.28172505163647199</v>
      </c>
      <c r="AW10" s="17">
        <v>0.28935293022415598</v>
      </c>
      <c r="AX10" s="17">
        <v>0.13364022399328401</v>
      </c>
      <c r="AY10" s="17"/>
      <c r="AZ10" s="17">
        <v>0.25650212600699202</v>
      </c>
      <c r="BA10" s="17">
        <v>0.16958961981366799</v>
      </c>
    </row>
    <row r="11" spans="2:53" x14ac:dyDescent="0.35">
      <c r="B11" s="18" t="s">
        <v>451</v>
      </c>
      <c r="C11" s="17">
        <v>0.32938661880611902</v>
      </c>
      <c r="D11" s="17">
        <v>0.33636348231638002</v>
      </c>
      <c r="E11" s="17">
        <v>0.32281894111338</v>
      </c>
      <c r="F11" s="17"/>
      <c r="G11" s="17">
        <v>0.27134886853368001</v>
      </c>
      <c r="H11" s="17">
        <v>0.28720666511945098</v>
      </c>
      <c r="I11" s="17">
        <v>0.34440868316600098</v>
      </c>
      <c r="J11" s="17">
        <v>0.31452169630772697</v>
      </c>
      <c r="K11" s="17">
        <v>0.319951265622123</v>
      </c>
      <c r="L11" s="17">
        <v>0.38254928324447801</v>
      </c>
      <c r="M11" s="17"/>
      <c r="N11" s="17">
        <v>0.35576036840732</v>
      </c>
      <c r="O11" s="17">
        <v>0.31202425515621501</v>
      </c>
      <c r="P11" s="17"/>
      <c r="Q11" s="17">
        <v>0.28392659601964199</v>
      </c>
      <c r="R11" s="17">
        <v>0.27163996943834101</v>
      </c>
      <c r="S11" s="17">
        <v>0.30885052932631601</v>
      </c>
      <c r="T11" s="17">
        <v>0.32682639953700499</v>
      </c>
      <c r="U11" s="17">
        <v>0.34331402279636702</v>
      </c>
      <c r="V11" s="17">
        <v>0.334230694993777</v>
      </c>
      <c r="W11" s="17">
        <v>0.37826361905039302</v>
      </c>
      <c r="X11" s="17">
        <v>0.29767210325722798</v>
      </c>
      <c r="Y11" s="17">
        <v>0.432042229012159</v>
      </c>
      <c r="Z11" s="17">
        <v>0.34212853458741699</v>
      </c>
      <c r="AA11" s="17">
        <v>0.29910233278326398</v>
      </c>
      <c r="AB11" s="17">
        <v>0.39433534543230703</v>
      </c>
      <c r="AC11" s="17">
        <v>0.41077802967084298</v>
      </c>
      <c r="AD11" s="17">
        <v>0.40587634239143899</v>
      </c>
      <c r="AE11" s="17">
        <v>0.37587434210312298</v>
      </c>
      <c r="AF11" s="17"/>
      <c r="AG11" s="17">
        <v>0.40368793412093201</v>
      </c>
      <c r="AH11" s="17">
        <v>0.397077060543509</v>
      </c>
      <c r="AI11" s="17">
        <v>0.19247735723130899</v>
      </c>
      <c r="AJ11" s="17">
        <v>0.35206885973063801</v>
      </c>
      <c r="AK11" s="17">
        <v>0.32618643558098098</v>
      </c>
      <c r="AL11" s="17">
        <v>0.33453451868023898</v>
      </c>
      <c r="AM11" s="17"/>
      <c r="AN11" s="17">
        <v>0.28740460588447397</v>
      </c>
      <c r="AO11" s="17">
        <v>0.331652688813734</v>
      </c>
      <c r="AP11" s="17">
        <v>0.38799660590148199</v>
      </c>
      <c r="AQ11" s="17"/>
      <c r="AR11" s="17">
        <v>0.297960310304274</v>
      </c>
      <c r="AS11" s="17">
        <v>0.33083981698430398</v>
      </c>
      <c r="AT11" s="17">
        <v>0.35529671708462801</v>
      </c>
      <c r="AU11" s="17"/>
      <c r="AV11" s="17">
        <v>0.30154218722298798</v>
      </c>
      <c r="AW11" s="17">
        <v>0.32853031978758401</v>
      </c>
      <c r="AX11" s="17">
        <v>0.35995835985266</v>
      </c>
      <c r="AY11" s="17"/>
      <c r="AZ11" s="17">
        <v>0.31984228659367098</v>
      </c>
      <c r="BA11" s="17">
        <v>0.34205072131228698</v>
      </c>
    </row>
    <row r="12" spans="2:53" x14ac:dyDescent="0.35">
      <c r="B12" s="18" t="s">
        <v>452</v>
      </c>
      <c r="C12" s="17">
        <v>0.122577009778861</v>
      </c>
      <c r="D12" s="17">
        <v>0.13709654149417899</v>
      </c>
      <c r="E12" s="17">
        <v>0.109861182119168</v>
      </c>
      <c r="F12" s="17"/>
      <c r="G12" s="17">
        <v>0.14893454917259799</v>
      </c>
      <c r="H12" s="17">
        <v>0.15034192523848</v>
      </c>
      <c r="I12" s="17">
        <v>0.110086109376321</v>
      </c>
      <c r="J12" s="17">
        <v>0.139119794757014</v>
      </c>
      <c r="K12" s="17">
        <v>9.5406142669830496E-2</v>
      </c>
      <c r="L12" s="17">
        <v>0.11001030046221801</v>
      </c>
      <c r="M12" s="17"/>
      <c r="N12" s="17">
        <v>0.119459192367783</v>
      </c>
      <c r="O12" s="17">
        <v>0.1246295309601</v>
      </c>
      <c r="P12" s="17"/>
      <c r="Q12" s="17">
        <v>9.8921081869167496E-2</v>
      </c>
      <c r="R12" s="17">
        <v>9.7181143742147105E-2</v>
      </c>
      <c r="S12" s="17">
        <v>0.19698919970736301</v>
      </c>
      <c r="T12" s="17">
        <v>9.6359955250055307E-2</v>
      </c>
      <c r="U12" s="17">
        <v>7.2074855985906502E-2</v>
      </c>
      <c r="V12" s="17">
        <v>0.13118127892626</v>
      </c>
      <c r="W12" s="17">
        <v>0.12802304516263999</v>
      </c>
      <c r="X12" s="17">
        <v>0.15872760597407301</v>
      </c>
      <c r="Y12" s="17">
        <v>0.11807957834511</v>
      </c>
      <c r="Z12" s="17">
        <v>0.16195098906812899</v>
      </c>
      <c r="AA12" s="17">
        <v>0.112490064668312</v>
      </c>
      <c r="AB12" s="17">
        <v>0.21977016152664</v>
      </c>
      <c r="AC12" s="17">
        <v>8.2154715269860401E-2</v>
      </c>
      <c r="AD12" s="17">
        <v>0</v>
      </c>
      <c r="AE12" s="17">
        <v>0.125239550053027</v>
      </c>
      <c r="AF12" s="17"/>
      <c r="AG12" s="17">
        <v>7.63401606472668E-2</v>
      </c>
      <c r="AH12" s="17">
        <v>0.121721982588801</v>
      </c>
      <c r="AI12" s="17">
        <v>0.15246502056827099</v>
      </c>
      <c r="AJ12" s="17">
        <v>0.103298693842111</v>
      </c>
      <c r="AK12" s="17">
        <v>0.12811565514135201</v>
      </c>
      <c r="AL12" s="17">
        <v>0.12814581024654401</v>
      </c>
      <c r="AM12" s="17"/>
      <c r="AN12" s="17">
        <v>0.10337478503683201</v>
      </c>
      <c r="AO12" s="17">
        <v>0.140554574395445</v>
      </c>
      <c r="AP12" s="17">
        <v>0.13522098327427701</v>
      </c>
      <c r="AQ12" s="17"/>
      <c r="AR12" s="17">
        <v>0.15047388940606701</v>
      </c>
      <c r="AS12" s="17">
        <v>0.11005511006166099</v>
      </c>
      <c r="AT12" s="17">
        <v>0.134006047468061</v>
      </c>
      <c r="AU12" s="17"/>
      <c r="AV12" s="17">
        <v>0.115193637361518</v>
      </c>
      <c r="AW12" s="17">
        <v>0.113309867797085</v>
      </c>
      <c r="AX12" s="17">
        <v>0.14736221685456599</v>
      </c>
      <c r="AY12" s="17"/>
      <c r="AZ12" s="17">
        <v>0.134559888234316</v>
      </c>
      <c r="BA12" s="17">
        <v>0.106677269734093</v>
      </c>
    </row>
    <row r="13" spans="2:53" x14ac:dyDescent="0.35">
      <c r="B13" s="18" t="s">
        <v>453</v>
      </c>
      <c r="C13" s="17">
        <v>9.0000934683395595E-2</v>
      </c>
      <c r="D13" s="17">
        <v>9.3857826540012498E-2</v>
      </c>
      <c r="E13" s="17">
        <v>8.6828571552961503E-2</v>
      </c>
      <c r="F13" s="17"/>
      <c r="G13" s="17">
        <v>7.7785253728502202E-2</v>
      </c>
      <c r="H13" s="17">
        <v>0.104839987858291</v>
      </c>
      <c r="I13" s="17">
        <v>7.2599174680481507E-2</v>
      </c>
      <c r="J13" s="17">
        <v>0.113682144237749</v>
      </c>
      <c r="K13" s="17">
        <v>0.10737471360595099</v>
      </c>
      <c r="L13" s="17">
        <v>7.0937058670865E-2</v>
      </c>
      <c r="M13" s="17"/>
      <c r="N13" s="17">
        <v>7.41148740305516E-2</v>
      </c>
      <c r="O13" s="17">
        <v>0.10045904421237099</v>
      </c>
      <c r="P13" s="17"/>
      <c r="Q13" s="17">
        <v>0.111891932761989</v>
      </c>
      <c r="R13" s="17">
        <v>0.170715725006717</v>
      </c>
      <c r="S13" s="17">
        <v>4.8989811389090102E-2</v>
      </c>
      <c r="T13" s="17">
        <v>9.5861611014999001E-2</v>
      </c>
      <c r="U13" s="17">
        <v>0.102803110986043</v>
      </c>
      <c r="V13" s="17">
        <v>8.2581020896724394E-2</v>
      </c>
      <c r="W13" s="17">
        <v>6.4886016853176701E-2</v>
      </c>
      <c r="X13" s="17">
        <v>7.8982306703697297E-2</v>
      </c>
      <c r="Y13" s="17">
        <v>2.6140079842888801E-2</v>
      </c>
      <c r="Z13" s="17">
        <v>0.10490819555387</v>
      </c>
      <c r="AA13" s="17">
        <v>9.9253384057304994E-2</v>
      </c>
      <c r="AB13" s="17">
        <v>3.3025724442371403E-2</v>
      </c>
      <c r="AC13" s="17">
        <v>0.13471232390888699</v>
      </c>
      <c r="AD13" s="17">
        <v>0</v>
      </c>
      <c r="AE13" s="17">
        <v>0.10076812439242699</v>
      </c>
      <c r="AF13" s="17"/>
      <c r="AG13" s="17">
        <v>4.5482006057757901E-2</v>
      </c>
      <c r="AH13" s="17">
        <v>0.15398822302585199</v>
      </c>
      <c r="AI13" s="17">
        <v>6.0640403773045401E-2</v>
      </c>
      <c r="AJ13" s="17">
        <v>3.6206361321669697E-2</v>
      </c>
      <c r="AK13" s="17">
        <v>8.8362818185205597E-2</v>
      </c>
      <c r="AL13" s="17">
        <v>0.106834521846964</v>
      </c>
      <c r="AM13" s="17"/>
      <c r="AN13" s="17">
        <v>6.4924578528768206E-2</v>
      </c>
      <c r="AO13" s="17">
        <v>5.4596220251177503E-2</v>
      </c>
      <c r="AP13" s="17">
        <v>0.115903766355478</v>
      </c>
      <c r="AQ13" s="17"/>
      <c r="AR13" s="17">
        <v>2.54611181276602E-2</v>
      </c>
      <c r="AS13" s="17">
        <v>4.2681806718291901E-2</v>
      </c>
      <c r="AT13" s="17">
        <v>0.13133528444779499</v>
      </c>
      <c r="AU13" s="17"/>
      <c r="AV13" s="17">
        <v>5.8390428982032103E-2</v>
      </c>
      <c r="AW13" s="17">
        <v>5.9798534297869799E-2</v>
      </c>
      <c r="AX13" s="17">
        <v>0.13897292640915501</v>
      </c>
      <c r="AY13" s="17"/>
      <c r="AZ13" s="17">
        <v>7.9106439194698605E-2</v>
      </c>
      <c r="BA13" s="17">
        <v>0.104456530376292</v>
      </c>
    </row>
    <row r="14" spans="2:53" x14ac:dyDescent="0.35">
      <c r="B14" s="18" t="s">
        <v>130</v>
      </c>
      <c r="C14" s="19">
        <v>0.136187977209385</v>
      </c>
      <c r="D14" s="19">
        <v>8.6000986167181506E-2</v>
      </c>
      <c r="E14" s="19">
        <v>0.182142519546311</v>
      </c>
      <c r="F14" s="19"/>
      <c r="G14" s="19">
        <v>0.120494413645944</v>
      </c>
      <c r="H14" s="19">
        <v>6.8594078944063996E-2</v>
      </c>
      <c r="I14" s="19">
        <v>0.109820112409548</v>
      </c>
      <c r="J14" s="19">
        <v>0.14905747044810899</v>
      </c>
      <c r="K14" s="19">
        <v>0.208332905985678</v>
      </c>
      <c r="L14" s="19">
        <v>0.14382122182388299</v>
      </c>
      <c r="M14" s="19"/>
      <c r="N14" s="19">
        <v>0.115724587296252</v>
      </c>
      <c r="O14" s="19">
        <v>0.14965943358377401</v>
      </c>
      <c r="P14" s="19"/>
      <c r="Q14" s="19">
        <v>0.192467561052445</v>
      </c>
      <c r="R14" s="19">
        <v>0.16665277994893801</v>
      </c>
      <c r="S14" s="19">
        <v>0.17937140867751999</v>
      </c>
      <c r="T14" s="19">
        <v>0.112427729902979</v>
      </c>
      <c r="U14" s="19">
        <v>0.13960302881287601</v>
      </c>
      <c r="V14" s="19">
        <v>0.13863615329163201</v>
      </c>
      <c r="W14" s="19">
        <v>0.12902075263755</v>
      </c>
      <c r="X14" s="19">
        <v>0.11260171119656499</v>
      </c>
      <c r="Y14" s="19">
        <v>9.3063207676114201E-2</v>
      </c>
      <c r="Z14" s="19">
        <v>9.9201110127409106E-2</v>
      </c>
      <c r="AA14" s="19">
        <v>9.9747405996930105E-2</v>
      </c>
      <c r="AB14" s="19">
        <v>5.1774898568661902E-2</v>
      </c>
      <c r="AC14" s="19">
        <v>0</v>
      </c>
      <c r="AD14" s="19">
        <v>9.2236002751225996E-2</v>
      </c>
      <c r="AE14" s="19">
        <v>6.7484382326414599E-2</v>
      </c>
      <c r="AF14" s="19"/>
      <c r="AG14" s="19">
        <v>4.9878761286884801E-2</v>
      </c>
      <c r="AH14" s="19">
        <v>9.5865883300293303E-2</v>
      </c>
      <c r="AI14" s="19">
        <v>7.7317883391309003E-2</v>
      </c>
      <c r="AJ14" s="19">
        <v>9.9266855532099199E-2</v>
      </c>
      <c r="AK14" s="19">
        <v>0.116172929309482</v>
      </c>
      <c r="AL14" s="19">
        <v>0.191853064354612</v>
      </c>
      <c r="AM14" s="19"/>
      <c r="AN14" s="19">
        <v>9.8755793586037602E-2</v>
      </c>
      <c r="AO14" s="19">
        <v>0.10995425377399699</v>
      </c>
      <c r="AP14" s="19">
        <v>9.9579203204830199E-2</v>
      </c>
      <c r="AQ14" s="19"/>
      <c r="AR14" s="19">
        <v>3.6964518298655803E-2</v>
      </c>
      <c r="AS14" s="19">
        <v>8.5102493485547701E-2</v>
      </c>
      <c r="AT14" s="19">
        <v>0.133904886167345</v>
      </c>
      <c r="AU14" s="19"/>
      <c r="AV14" s="19">
        <v>5.0204446257641103E-2</v>
      </c>
      <c r="AW14" s="19">
        <v>0.105414959135428</v>
      </c>
      <c r="AX14" s="19">
        <v>0.13045089505780699</v>
      </c>
      <c r="AY14" s="19"/>
      <c r="AZ14" s="19">
        <v>8.9086716678047198E-2</v>
      </c>
      <c r="BA14" s="19">
        <v>0.19868529795023401</v>
      </c>
    </row>
    <row r="15" spans="2:53" x14ac:dyDescent="0.35">
      <c r="B15" s="16"/>
    </row>
    <row r="16" spans="2:53" x14ac:dyDescent="0.35">
      <c r="B16" t="s">
        <v>87</v>
      </c>
    </row>
    <row r="17" spans="2:2" x14ac:dyDescent="0.35">
      <c r="B17" t="s">
        <v>88</v>
      </c>
    </row>
    <row r="19" spans="2:2" x14ac:dyDescent="0.35">
      <c r="B19" s="8" t="str">
        <f>HYPERLINK("#'Contents'!A1", "Return to Contents")</f>
        <v>Return to Contents</v>
      </c>
    </row>
  </sheetData>
  <mergeCells count="10">
    <mergeCell ref="AN5:AP5"/>
    <mergeCell ref="AR5:AT5"/>
    <mergeCell ref="AV5:AX5"/>
    <mergeCell ref="AZ5:BA5"/>
    <mergeCell ref="D2:AT2"/>
    <mergeCell ref="D5:E5"/>
    <mergeCell ref="G5:L5"/>
    <mergeCell ref="N5:O5"/>
    <mergeCell ref="Q5:AE5"/>
    <mergeCell ref="AG5:AL5"/>
  </mergeCells>
  <pageMargins left="0.7" right="0.7" top="0.75" bottom="0.75" header="0.3" footer="0.3"/>
  <pageSetup paperSize="9" orientation="portrait" horizontalDpi="300" verticalDpi="300"/>
  <drawing r:id="rId1"/>
</worksheet>
</file>

<file path=xl/worksheets/sheet1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7D00-000000000000}">
  <dimension ref="B2:BA19"/>
  <sheetViews>
    <sheetView showGridLines="0" workbookViewId="0">
      <pane xSplit="2" topLeftCell="O1" activePane="topRight" state="frozen"/>
      <selection activeCell="B19" sqref="B19"/>
      <selection pane="topRight" activeCell="V9" sqref="V9"/>
    </sheetView>
  </sheetViews>
  <sheetFormatPr defaultColWidth="11.54296875" defaultRowHeight="14.5" x14ac:dyDescent="0.35"/>
  <cols>
    <col min="2" max="2" width="25.6328125" customWidth="1"/>
    <col min="3" max="5" width="10.6328125" customWidth="1"/>
    <col min="6" max="6" width="2.1796875" customWidth="1"/>
    <col min="7" max="12" width="10.6328125" customWidth="1"/>
    <col min="13" max="13" width="2.1796875" customWidth="1"/>
    <col min="14" max="15" width="10.6328125" customWidth="1"/>
    <col min="16" max="16" width="2.1796875" customWidth="1"/>
    <col min="17" max="31" width="10.6328125" customWidth="1"/>
    <col min="32" max="32" width="2.1796875" customWidth="1"/>
    <col min="33" max="38" width="10.6328125" customWidth="1"/>
    <col min="39" max="39" width="2.1796875" customWidth="1"/>
    <col min="40" max="42" width="10.6328125" customWidth="1"/>
    <col min="43" max="43" width="2.1796875" customWidth="1"/>
    <col min="44" max="46" width="10.6328125" customWidth="1"/>
    <col min="47" max="47" width="2.1796875" customWidth="1"/>
    <col min="48" max="50" width="10.6328125" customWidth="1"/>
    <col min="51" max="51" width="2.1796875" customWidth="1"/>
    <col min="52" max="53" width="10.6328125" customWidth="1"/>
    <col min="54" max="54" width="2.1796875" customWidth="1"/>
  </cols>
  <sheetData>
    <row r="2" spans="2:53" ht="40" customHeight="1" x14ac:dyDescent="0.35">
      <c r="D2" s="28" t="s">
        <v>459</v>
      </c>
      <c r="E2" s="24"/>
      <c r="F2" s="24"/>
      <c r="G2" s="24"/>
      <c r="H2" s="24"/>
      <c r="I2" s="24"/>
      <c r="J2" s="24"/>
      <c r="K2" s="24"/>
      <c r="L2" s="24"/>
      <c r="M2" s="24"/>
      <c r="N2" s="24"/>
      <c r="O2" s="24"/>
      <c r="P2" s="24"/>
      <c r="Q2" s="24"/>
      <c r="R2" s="24"/>
      <c r="S2" s="24"/>
      <c r="T2" s="24"/>
      <c r="U2" s="24"/>
      <c r="V2" s="24"/>
      <c r="W2" s="24"/>
      <c r="X2" s="24"/>
      <c r="Y2" s="24"/>
      <c r="Z2" s="24"/>
      <c r="AA2" s="24"/>
      <c r="AB2" s="24"/>
      <c r="AC2" s="24"/>
      <c r="AD2" s="24"/>
      <c r="AE2" s="24"/>
      <c r="AF2" s="24"/>
      <c r="AG2" s="24"/>
      <c r="AH2" s="24"/>
      <c r="AI2" s="24"/>
      <c r="AJ2" s="24"/>
      <c r="AK2" s="24"/>
      <c r="AL2" s="24"/>
      <c r="AM2" s="24"/>
      <c r="AN2" s="24"/>
      <c r="AO2" s="24"/>
      <c r="AP2" s="24"/>
      <c r="AQ2" s="24"/>
      <c r="AR2" s="24"/>
      <c r="AS2" s="24"/>
      <c r="AT2" s="24"/>
    </row>
    <row r="5" spans="2:53" ht="30" customHeight="1" x14ac:dyDescent="0.35">
      <c r="B5" s="15"/>
      <c r="C5" s="15"/>
      <c r="D5" s="27" t="s">
        <v>56</v>
      </c>
      <c r="E5" s="27"/>
      <c r="F5" s="15"/>
      <c r="G5" s="27" t="s">
        <v>57</v>
      </c>
      <c r="H5" s="27"/>
      <c r="I5" s="27"/>
      <c r="J5" s="27"/>
      <c r="K5" s="27"/>
      <c r="L5" s="27"/>
      <c r="M5" s="15"/>
      <c r="N5" s="27" t="s">
        <v>58</v>
      </c>
      <c r="O5" s="27"/>
      <c r="P5" s="15"/>
      <c r="Q5" s="27" t="s">
        <v>59</v>
      </c>
      <c r="R5" s="27"/>
      <c r="S5" s="27"/>
      <c r="T5" s="27"/>
      <c r="U5" s="27"/>
      <c r="V5" s="27"/>
      <c r="W5" s="27"/>
      <c r="X5" s="27"/>
      <c r="Y5" s="27"/>
      <c r="Z5" s="27"/>
      <c r="AA5" s="27"/>
      <c r="AB5" s="27"/>
      <c r="AC5" s="27"/>
      <c r="AD5" s="27"/>
      <c r="AE5" s="27"/>
      <c r="AF5" s="15"/>
      <c r="AG5" s="27" t="s">
        <v>60</v>
      </c>
      <c r="AH5" s="27"/>
      <c r="AI5" s="27"/>
      <c r="AJ5" s="27"/>
      <c r="AK5" s="27"/>
      <c r="AL5" s="27"/>
      <c r="AM5" s="15"/>
      <c r="AN5" s="27" t="s">
        <v>61</v>
      </c>
      <c r="AO5" s="27"/>
      <c r="AP5" s="27"/>
      <c r="AQ5" s="15"/>
      <c r="AR5" s="27" t="s">
        <v>62</v>
      </c>
      <c r="AS5" s="27"/>
      <c r="AT5" s="27"/>
      <c r="AU5" s="15"/>
      <c r="AV5" s="27" t="s">
        <v>63</v>
      </c>
      <c r="AW5" s="27"/>
      <c r="AX5" s="27"/>
      <c r="AY5" s="15"/>
      <c r="AZ5" s="27" t="s">
        <v>64</v>
      </c>
      <c r="BA5" s="27"/>
    </row>
    <row r="6" spans="2:53" ht="33" customHeight="1" x14ac:dyDescent="0.35">
      <c r="B6" t="s">
        <v>13</v>
      </c>
      <c r="C6" s="9" t="s">
        <v>14</v>
      </c>
      <c r="D6" s="12" t="s">
        <v>15</v>
      </c>
      <c r="E6" s="12" t="s">
        <v>16</v>
      </c>
      <c r="G6" s="12" t="s">
        <v>19</v>
      </c>
      <c r="H6" s="12" t="s">
        <v>20</v>
      </c>
      <c r="I6" s="12" t="s">
        <v>21</v>
      </c>
      <c r="J6" s="12" t="s">
        <v>22</v>
      </c>
      <c r="K6" s="12" t="s">
        <v>23</v>
      </c>
      <c r="L6" s="12" t="s">
        <v>24</v>
      </c>
      <c r="N6" s="12" t="s">
        <v>25</v>
      </c>
      <c r="O6" s="12" t="s">
        <v>26</v>
      </c>
      <c r="Q6" s="12" t="s">
        <v>27</v>
      </c>
      <c r="R6" s="12" t="s">
        <v>28</v>
      </c>
      <c r="S6" s="12" t="s">
        <v>29</v>
      </c>
      <c r="T6" s="12" t="s">
        <v>30</v>
      </c>
      <c r="U6" s="12" t="s">
        <v>31</v>
      </c>
      <c r="V6" s="12" t="s">
        <v>32</v>
      </c>
      <c r="W6" s="12" t="s">
        <v>33</v>
      </c>
      <c r="X6" s="12" t="s">
        <v>34</v>
      </c>
      <c r="Y6" s="12" t="s">
        <v>35</v>
      </c>
      <c r="Z6" s="12" t="s">
        <v>36</v>
      </c>
      <c r="AA6" s="12" t="s">
        <v>37</v>
      </c>
      <c r="AB6" s="12" t="s">
        <v>38</v>
      </c>
      <c r="AC6" s="12" t="s">
        <v>39</v>
      </c>
      <c r="AD6" s="12" t="s">
        <v>40</v>
      </c>
      <c r="AE6" s="12" t="s">
        <v>41</v>
      </c>
      <c r="AG6" s="12" t="s">
        <v>42</v>
      </c>
      <c r="AH6" s="12" t="s">
        <v>43</v>
      </c>
      <c r="AI6" s="12" t="s">
        <v>44</v>
      </c>
      <c r="AJ6" s="12" t="s">
        <v>45</v>
      </c>
      <c r="AK6" s="12" t="s">
        <v>46</v>
      </c>
      <c r="AL6" s="12" t="s">
        <v>47</v>
      </c>
      <c r="AN6" s="12" t="s">
        <v>48</v>
      </c>
      <c r="AO6" s="12" t="s">
        <v>49</v>
      </c>
      <c r="AP6" s="12" t="s">
        <v>50</v>
      </c>
      <c r="AR6" s="12" t="s">
        <v>51</v>
      </c>
      <c r="AS6" s="12" t="s">
        <v>52</v>
      </c>
      <c r="AT6" s="12" t="s">
        <v>53</v>
      </c>
      <c r="AV6" s="12" t="s">
        <v>51</v>
      </c>
      <c r="AW6" s="12" t="s">
        <v>52</v>
      </c>
      <c r="AX6" s="12" t="s">
        <v>53</v>
      </c>
      <c r="AZ6" s="12" t="s">
        <v>54</v>
      </c>
      <c r="BA6" s="12" t="s">
        <v>55</v>
      </c>
    </row>
    <row r="7" spans="2:53" ht="30" customHeight="1" x14ac:dyDescent="0.35">
      <c r="B7" s="10" t="s">
        <v>17</v>
      </c>
      <c r="C7" s="10">
        <v>2053</v>
      </c>
      <c r="D7" s="10">
        <v>938</v>
      </c>
      <c r="E7" s="10">
        <v>1112</v>
      </c>
      <c r="F7" s="10"/>
      <c r="G7" s="10">
        <v>192</v>
      </c>
      <c r="H7" s="10">
        <v>236</v>
      </c>
      <c r="I7" s="10">
        <v>325</v>
      </c>
      <c r="J7" s="10">
        <v>380</v>
      </c>
      <c r="K7" s="10">
        <v>348</v>
      </c>
      <c r="L7" s="10">
        <v>572</v>
      </c>
      <c r="M7" s="10"/>
      <c r="N7" s="10">
        <v>1161</v>
      </c>
      <c r="O7" s="10">
        <v>892</v>
      </c>
      <c r="P7" s="10"/>
      <c r="Q7" s="10">
        <v>175</v>
      </c>
      <c r="R7" s="10">
        <v>152</v>
      </c>
      <c r="S7" s="10">
        <v>180</v>
      </c>
      <c r="T7" s="10">
        <v>273</v>
      </c>
      <c r="U7" s="10">
        <v>217</v>
      </c>
      <c r="V7" s="10">
        <v>227</v>
      </c>
      <c r="W7" s="10">
        <v>175</v>
      </c>
      <c r="X7" s="10">
        <v>143</v>
      </c>
      <c r="Y7" s="10">
        <v>108</v>
      </c>
      <c r="Z7" s="10">
        <v>153</v>
      </c>
      <c r="AA7" s="10">
        <v>79</v>
      </c>
      <c r="AB7" s="10">
        <v>54</v>
      </c>
      <c r="AC7" s="10">
        <v>25</v>
      </c>
      <c r="AD7" s="10">
        <v>17</v>
      </c>
      <c r="AE7" s="10">
        <v>34</v>
      </c>
      <c r="AF7" s="10"/>
      <c r="AG7" s="10">
        <v>204</v>
      </c>
      <c r="AH7" s="10">
        <v>344</v>
      </c>
      <c r="AI7" s="10">
        <v>158</v>
      </c>
      <c r="AJ7" s="10">
        <v>186</v>
      </c>
      <c r="AK7" s="10">
        <v>197</v>
      </c>
      <c r="AL7" s="10">
        <v>511</v>
      </c>
      <c r="AM7" s="10"/>
      <c r="AN7" s="10">
        <v>571</v>
      </c>
      <c r="AO7" s="10">
        <v>447</v>
      </c>
      <c r="AP7" s="10">
        <v>778</v>
      </c>
      <c r="AQ7" s="10"/>
      <c r="AR7" s="10">
        <v>150</v>
      </c>
      <c r="AS7" s="10">
        <v>698</v>
      </c>
      <c r="AT7" s="10">
        <v>1093</v>
      </c>
      <c r="AU7" s="10"/>
      <c r="AV7" s="10">
        <v>166</v>
      </c>
      <c r="AW7" s="10">
        <v>999</v>
      </c>
      <c r="AX7" s="10">
        <v>770</v>
      </c>
      <c r="AY7" s="10"/>
      <c r="AZ7" s="10">
        <v>1177</v>
      </c>
      <c r="BA7" s="10">
        <v>876</v>
      </c>
    </row>
    <row r="8" spans="2:53" ht="30" customHeight="1" x14ac:dyDescent="0.35">
      <c r="B8" s="11" t="s">
        <v>18</v>
      </c>
      <c r="C8" s="11">
        <v>2053</v>
      </c>
      <c r="D8" s="11">
        <v>974</v>
      </c>
      <c r="E8" s="11">
        <v>1075</v>
      </c>
      <c r="F8" s="11"/>
      <c r="G8" s="11">
        <v>212</v>
      </c>
      <c r="H8" s="11">
        <v>302</v>
      </c>
      <c r="I8" s="11">
        <v>326</v>
      </c>
      <c r="J8" s="11">
        <v>348</v>
      </c>
      <c r="K8" s="11">
        <v>329</v>
      </c>
      <c r="L8" s="11">
        <v>535</v>
      </c>
      <c r="M8" s="11"/>
      <c r="N8" s="11">
        <v>815</v>
      </c>
      <c r="O8" s="11">
        <v>1238</v>
      </c>
      <c r="P8" s="11"/>
      <c r="Q8" s="11">
        <v>198</v>
      </c>
      <c r="R8" s="11">
        <v>168</v>
      </c>
      <c r="S8" s="11">
        <v>195</v>
      </c>
      <c r="T8" s="11">
        <v>305</v>
      </c>
      <c r="U8" s="11">
        <v>213</v>
      </c>
      <c r="V8" s="11">
        <v>216</v>
      </c>
      <c r="W8" s="11">
        <v>164</v>
      </c>
      <c r="X8" s="11">
        <v>141</v>
      </c>
      <c r="Y8" s="11">
        <v>99</v>
      </c>
      <c r="Z8" s="11">
        <v>138</v>
      </c>
      <c r="AA8" s="11">
        <v>69</v>
      </c>
      <c r="AB8" s="11">
        <v>45</v>
      </c>
      <c r="AC8" s="11">
        <v>22</v>
      </c>
      <c r="AD8" s="11">
        <v>15</v>
      </c>
      <c r="AE8" s="11">
        <v>27</v>
      </c>
      <c r="AF8" s="11"/>
      <c r="AG8" s="11">
        <v>192</v>
      </c>
      <c r="AH8" s="11">
        <v>330</v>
      </c>
      <c r="AI8" s="11">
        <v>179</v>
      </c>
      <c r="AJ8" s="11">
        <v>173</v>
      </c>
      <c r="AK8" s="11">
        <v>196</v>
      </c>
      <c r="AL8" s="11">
        <v>533</v>
      </c>
      <c r="AM8" s="11"/>
      <c r="AN8" s="11">
        <v>569</v>
      </c>
      <c r="AO8" s="11">
        <v>467</v>
      </c>
      <c r="AP8" s="11">
        <v>751</v>
      </c>
      <c r="AQ8" s="11"/>
      <c r="AR8" s="11">
        <v>162</v>
      </c>
      <c r="AS8" s="11">
        <v>689</v>
      </c>
      <c r="AT8" s="11">
        <v>1078</v>
      </c>
      <c r="AU8" s="11"/>
      <c r="AV8" s="11">
        <v>182</v>
      </c>
      <c r="AW8" s="11">
        <v>976</v>
      </c>
      <c r="AX8" s="11">
        <v>765</v>
      </c>
      <c r="AY8" s="11"/>
      <c r="AZ8" s="11">
        <v>1171</v>
      </c>
      <c r="BA8" s="11">
        <v>882</v>
      </c>
    </row>
    <row r="9" spans="2:53" x14ac:dyDescent="0.35">
      <c r="B9" s="18" t="s">
        <v>449</v>
      </c>
      <c r="C9" s="17">
        <v>0.101428873201225</v>
      </c>
      <c r="D9" s="17">
        <v>0.10627871574676</v>
      </c>
      <c r="E9" s="17">
        <v>9.7397799274324501E-2</v>
      </c>
      <c r="F9" s="17"/>
      <c r="G9" s="17">
        <v>0.15126543617771701</v>
      </c>
      <c r="H9" s="17">
        <v>0.149224100309026</v>
      </c>
      <c r="I9" s="17">
        <v>0.131039602893565</v>
      </c>
      <c r="J9" s="17">
        <v>8.5986670957554107E-2</v>
      </c>
      <c r="K9" s="17">
        <v>9.6790691749931101E-2</v>
      </c>
      <c r="L9" s="17">
        <v>4.9590089085790601E-2</v>
      </c>
      <c r="M9" s="17"/>
      <c r="N9" s="17">
        <v>9.8549607849578905E-2</v>
      </c>
      <c r="O9" s="17">
        <v>0.10332435081952999</v>
      </c>
      <c r="P9" s="17"/>
      <c r="Q9" s="17">
        <v>0.1052468054287</v>
      </c>
      <c r="R9" s="17">
        <v>0.12509603380255199</v>
      </c>
      <c r="S9" s="17">
        <v>7.5648869312171393E-2</v>
      </c>
      <c r="T9" s="17">
        <v>0.116015797219249</v>
      </c>
      <c r="U9" s="17">
        <v>0.103965694594797</v>
      </c>
      <c r="V9" s="17">
        <v>8.9217943695097807E-2</v>
      </c>
      <c r="W9" s="17">
        <v>0.101825375876295</v>
      </c>
      <c r="X9" s="17">
        <v>0.100470971026851</v>
      </c>
      <c r="Y9" s="17">
        <v>9.5071936615491001E-2</v>
      </c>
      <c r="Z9" s="17">
        <v>9.5818198787672199E-2</v>
      </c>
      <c r="AA9" s="17">
        <v>7.3621684743861701E-2</v>
      </c>
      <c r="AB9" s="17">
        <v>7.0832706494748293E-2</v>
      </c>
      <c r="AC9" s="17">
        <v>0.19526079519426801</v>
      </c>
      <c r="AD9" s="17">
        <v>0.28993044878163399</v>
      </c>
      <c r="AE9" s="17">
        <v>0.107343996449005</v>
      </c>
      <c r="AF9" s="17"/>
      <c r="AG9" s="17">
        <v>0.11700464637927301</v>
      </c>
      <c r="AH9" s="17">
        <v>0.101773646451667</v>
      </c>
      <c r="AI9" s="17">
        <v>0.199297812903104</v>
      </c>
      <c r="AJ9" s="17">
        <v>0.100423288716537</v>
      </c>
      <c r="AK9" s="17">
        <v>5.62309501652156E-2</v>
      </c>
      <c r="AL9" s="17">
        <v>6.8677092052266894E-2</v>
      </c>
      <c r="AM9" s="17"/>
      <c r="AN9" s="17">
        <v>0.13260982298256099</v>
      </c>
      <c r="AO9" s="17">
        <v>0.111687413786276</v>
      </c>
      <c r="AP9" s="17">
        <v>9.2263737185909203E-2</v>
      </c>
      <c r="AQ9" s="17"/>
      <c r="AR9" s="17">
        <v>0.22075636372989299</v>
      </c>
      <c r="AS9" s="17">
        <v>9.8979579744086194E-2</v>
      </c>
      <c r="AT9" s="17">
        <v>9.4064892921368701E-2</v>
      </c>
      <c r="AU9" s="17"/>
      <c r="AV9" s="17">
        <v>0.17157978057982801</v>
      </c>
      <c r="AW9" s="17">
        <v>9.5410036031012099E-2</v>
      </c>
      <c r="AX9" s="17">
        <v>0.105493827511063</v>
      </c>
      <c r="AY9" s="17"/>
      <c r="AZ9" s="17">
        <v>0.116859148331126</v>
      </c>
      <c r="BA9" s="17">
        <v>8.0954880721313793E-2</v>
      </c>
    </row>
    <row r="10" spans="2:53" x14ac:dyDescent="0.35">
      <c r="B10" s="18" t="s">
        <v>450</v>
      </c>
      <c r="C10" s="17">
        <v>0.21803399830890099</v>
      </c>
      <c r="D10" s="17">
        <v>0.235395588818025</v>
      </c>
      <c r="E10" s="17">
        <v>0.201495964149428</v>
      </c>
      <c r="F10" s="17"/>
      <c r="G10" s="17">
        <v>0.229556595900612</v>
      </c>
      <c r="H10" s="17">
        <v>0.265307252353572</v>
      </c>
      <c r="I10" s="17">
        <v>0.214407051592855</v>
      </c>
      <c r="J10" s="17">
        <v>0.20002061999183199</v>
      </c>
      <c r="K10" s="17">
        <v>0.163855581152546</v>
      </c>
      <c r="L10" s="17">
        <v>0.234059977998236</v>
      </c>
      <c r="M10" s="17"/>
      <c r="N10" s="17">
        <v>0.224541151052918</v>
      </c>
      <c r="O10" s="17">
        <v>0.21375021030092101</v>
      </c>
      <c r="P10" s="17"/>
      <c r="Q10" s="17">
        <v>0.21870820102756</v>
      </c>
      <c r="R10" s="17">
        <v>0.17580939877078999</v>
      </c>
      <c r="S10" s="17">
        <v>0.20091480690833</v>
      </c>
      <c r="T10" s="17">
        <v>0.21111476089981199</v>
      </c>
      <c r="U10" s="17">
        <v>0.21719761214187999</v>
      </c>
      <c r="V10" s="17">
        <v>0.24930600005820899</v>
      </c>
      <c r="W10" s="17">
        <v>0.21224772434769101</v>
      </c>
      <c r="X10" s="17">
        <v>0.25162319448355203</v>
      </c>
      <c r="Y10" s="17">
        <v>0.220013060703077</v>
      </c>
      <c r="Z10" s="17">
        <v>0.21350667298272299</v>
      </c>
      <c r="AA10" s="17">
        <v>0.313427756532141</v>
      </c>
      <c r="AB10" s="17">
        <v>0.21093963396478199</v>
      </c>
      <c r="AC10" s="17">
        <v>0.24858060224331699</v>
      </c>
      <c r="AD10" s="17">
        <v>0.28320109919844799</v>
      </c>
      <c r="AE10" s="17">
        <v>0.19893770771000299</v>
      </c>
      <c r="AF10" s="17"/>
      <c r="AG10" s="17">
        <v>0.323786405576729</v>
      </c>
      <c r="AH10" s="17">
        <v>0.14023224518349101</v>
      </c>
      <c r="AI10" s="17">
        <v>0.30736923309675401</v>
      </c>
      <c r="AJ10" s="17">
        <v>0.301201285770413</v>
      </c>
      <c r="AK10" s="17">
        <v>0.231239937473535</v>
      </c>
      <c r="AL10" s="17">
        <v>0.18003932760431501</v>
      </c>
      <c r="AM10" s="17"/>
      <c r="AN10" s="17">
        <v>0.29349082653936698</v>
      </c>
      <c r="AO10" s="17">
        <v>0.24084654311238099</v>
      </c>
      <c r="AP10" s="17">
        <v>0.19338057188230301</v>
      </c>
      <c r="AQ10" s="17"/>
      <c r="AR10" s="17">
        <v>0.34405049150526701</v>
      </c>
      <c r="AS10" s="17">
        <v>0.29324776962351301</v>
      </c>
      <c r="AT10" s="17">
        <v>0.16593941392984099</v>
      </c>
      <c r="AU10" s="17"/>
      <c r="AV10" s="17">
        <v>0.27367317790236001</v>
      </c>
      <c r="AW10" s="17">
        <v>0.27024770861105202</v>
      </c>
      <c r="AX10" s="17">
        <v>0.15632964042334499</v>
      </c>
      <c r="AY10" s="17"/>
      <c r="AZ10" s="17">
        <v>0.25145323366734801</v>
      </c>
      <c r="BA10" s="17">
        <v>0.17369096698554401</v>
      </c>
    </row>
    <row r="11" spans="2:53" x14ac:dyDescent="0.35">
      <c r="B11" s="18" t="s">
        <v>451</v>
      </c>
      <c r="C11" s="17">
        <v>0.27069943517717199</v>
      </c>
      <c r="D11" s="17">
        <v>0.28737528636549697</v>
      </c>
      <c r="E11" s="17">
        <v>0.25599732486412602</v>
      </c>
      <c r="F11" s="17"/>
      <c r="G11" s="17">
        <v>0.25774523279859501</v>
      </c>
      <c r="H11" s="17">
        <v>0.27744206773991298</v>
      </c>
      <c r="I11" s="17">
        <v>0.26741819123218102</v>
      </c>
      <c r="J11" s="17">
        <v>0.273194881007503</v>
      </c>
      <c r="K11" s="17">
        <v>0.27255616572623098</v>
      </c>
      <c r="L11" s="17">
        <v>0.27125419202815998</v>
      </c>
      <c r="M11" s="17"/>
      <c r="N11" s="17">
        <v>0.315689449670429</v>
      </c>
      <c r="O11" s="17">
        <v>0.24108161427350799</v>
      </c>
      <c r="P11" s="17"/>
      <c r="Q11" s="17">
        <v>0.237301381995107</v>
      </c>
      <c r="R11" s="17">
        <v>0.246985190361771</v>
      </c>
      <c r="S11" s="17">
        <v>0.27051400116170798</v>
      </c>
      <c r="T11" s="17">
        <v>0.26108689038241201</v>
      </c>
      <c r="U11" s="17">
        <v>0.28980258581603702</v>
      </c>
      <c r="V11" s="17">
        <v>0.24505533147165001</v>
      </c>
      <c r="W11" s="17">
        <v>0.27414178219354002</v>
      </c>
      <c r="X11" s="17">
        <v>0.24781242078658799</v>
      </c>
      <c r="Y11" s="17">
        <v>0.33832589736294999</v>
      </c>
      <c r="Z11" s="17">
        <v>0.34777654221839099</v>
      </c>
      <c r="AA11" s="17">
        <v>0.27066371152812602</v>
      </c>
      <c r="AB11" s="17">
        <v>0.299017460094541</v>
      </c>
      <c r="AC11" s="17">
        <v>0.28568646382412</v>
      </c>
      <c r="AD11" s="17">
        <v>0.33463244926869101</v>
      </c>
      <c r="AE11" s="17">
        <v>0.35265121708034303</v>
      </c>
      <c r="AF11" s="17"/>
      <c r="AG11" s="17">
        <v>0.34936255907601499</v>
      </c>
      <c r="AH11" s="17">
        <v>0.24785605081187401</v>
      </c>
      <c r="AI11" s="17">
        <v>0.25488316007658401</v>
      </c>
      <c r="AJ11" s="17">
        <v>0.31304386291230302</v>
      </c>
      <c r="AK11" s="17">
        <v>0.28017570552286702</v>
      </c>
      <c r="AL11" s="17">
        <v>0.264261273481535</v>
      </c>
      <c r="AM11" s="17"/>
      <c r="AN11" s="17">
        <v>0.269158675191359</v>
      </c>
      <c r="AO11" s="17">
        <v>0.30452731321253101</v>
      </c>
      <c r="AP11" s="17">
        <v>0.25979364550239997</v>
      </c>
      <c r="AQ11" s="17"/>
      <c r="AR11" s="17">
        <v>0.28075525113697097</v>
      </c>
      <c r="AS11" s="17">
        <v>0.27952257190698299</v>
      </c>
      <c r="AT11" s="17">
        <v>0.27925880706747702</v>
      </c>
      <c r="AU11" s="17"/>
      <c r="AV11" s="17">
        <v>0.278313129056799</v>
      </c>
      <c r="AW11" s="17">
        <v>0.275427193342</v>
      </c>
      <c r="AX11" s="17">
        <v>0.28144430477166399</v>
      </c>
      <c r="AY11" s="17"/>
      <c r="AZ11" s="17">
        <v>0.28616837853661597</v>
      </c>
      <c r="BA11" s="17">
        <v>0.250174134925091</v>
      </c>
    </row>
    <row r="12" spans="2:53" x14ac:dyDescent="0.35">
      <c r="B12" s="18" t="s">
        <v>452</v>
      </c>
      <c r="C12" s="17">
        <v>0.11948134012533899</v>
      </c>
      <c r="D12" s="17">
        <v>0.12719829003821201</v>
      </c>
      <c r="E12" s="17">
        <v>0.112917328155952</v>
      </c>
      <c r="F12" s="17"/>
      <c r="G12" s="17">
        <v>0.118402571073305</v>
      </c>
      <c r="H12" s="17">
        <v>0.114167527610399</v>
      </c>
      <c r="I12" s="17">
        <v>0.123466484897693</v>
      </c>
      <c r="J12" s="17">
        <v>0.105801995033378</v>
      </c>
      <c r="K12" s="17">
        <v>0.10277820180776</v>
      </c>
      <c r="L12" s="17">
        <v>0.13967225229560701</v>
      </c>
      <c r="M12" s="17"/>
      <c r="N12" s="17">
        <v>0.119868745636763</v>
      </c>
      <c r="O12" s="17">
        <v>0.119226303375881</v>
      </c>
      <c r="P12" s="17"/>
      <c r="Q12" s="17">
        <v>9.3195013275333805E-2</v>
      </c>
      <c r="R12" s="17">
        <v>0.13963539890214799</v>
      </c>
      <c r="S12" s="17">
        <v>0.10709187659403301</v>
      </c>
      <c r="T12" s="17">
        <v>0.13435382250983299</v>
      </c>
      <c r="U12" s="17">
        <v>0.132370744651641</v>
      </c>
      <c r="V12" s="17">
        <v>9.3527852907252795E-2</v>
      </c>
      <c r="W12" s="17">
        <v>0.13318850194469201</v>
      </c>
      <c r="X12" s="17">
        <v>0.14955545239120199</v>
      </c>
      <c r="Y12" s="17">
        <v>8.2700741392010002E-2</v>
      </c>
      <c r="Z12" s="17">
        <v>0.111696646586998</v>
      </c>
      <c r="AA12" s="17">
        <v>8.0447568043674006E-2</v>
      </c>
      <c r="AB12" s="17">
        <v>0.197300999041405</v>
      </c>
      <c r="AC12" s="17">
        <v>5.0615947962190398E-2</v>
      </c>
      <c r="AD12" s="17">
        <v>9.2236002751225996E-2</v>
      </c>
      <c r="AE12" s="17">
        <v>4.5520395525303799E-2</v>
      </c>
      <c r="AF12" s="17"/>
      <c r="AG12" s="17">
        <v>9.8447894971361E-2</v>
      </c>
      <c r="AH12" s="17">
        <v>9.8651480957726106E-2</v>
      </c>
      <c r="AI12" s="17">
        <v>0.13349935446775801</v>
      </c>
      <c r="AJ12" s="17">
        <v>0.116551686883431</v>
      </c>
      <c r="AK12" s="17">
        <v>0.15593160610887699</v>
      </c>
      <c r="AL12" s="17">
        <v>0.120654276106946</v>
      </c>
      <c r="AM12" s="17"/>
      <c r="AN12" s="17">
        <v>0.11624843974307</v>
      </c>
      <c r="AO12" s="17">
        <v>0.119235466891423</v>
      </c>
      <c r="AP12" s="17">
        <v>0.12980723361966001</v>
      </c>
      <c r="AQ12" s="17"/>
      <c r="AR12" s="17">
        <v>6.3026892262354001E-2</v>
      </c>
      <c r="AS12" s="17">
        <v>0.13916099625530701</v>
      </c>
      <c r="AT12" s="17">
        <v>0.11935001737639001</v>
      </c>
      <c r="AU12" s="17"/>
      <c r="AV12" s="17">
        <v>0.13120853042493999</v>
      </c>
      <c r="AW12" s="17">
        <v>0.11280558023196401</v>
      </c>
      <c r="AX12" s="17">
        <v>0.127380000264528</v>
      </c>
      <c r="AY12" s="17"/>
      <c r="AZ12" s="17">
        <v>0.115781973669266</v>
      </c>
      <c r="BA12" s="17">
        <v>0.124389924085407</v>
      </c>
    </row>
    <row r="13" spans="2:53" x14ac:dyDescent="0.35">
      <c r="B13" s="18" t="s">
        <v>453</v>
      </c>
      <c r="C13" s="17">
        <v>0.146296438339762</v>
      </c>
      <c r="D13" s="17">
        <v>0.154872621287028</v>
      </c>
      <c r="E13" s="17">
        <v>0.13762511894965099</v>
      </c>
      <c r="F13" s="17"/>
      <c r="G13" s="17">
        <v>9.4362274240234703E-2</v>
      </c>
      <c r="H13" s="17">
        <v>0.10906642722879401</v>
      </c>
      <c r="I13" s="17">
        <v>0.14621901512924201</v>
      </c>
      <c r="J13" s="17">
        <v>0.18764247334072101</v>
      </c>
      <c r="K13" s="17">
        <v>0.15999951714594199</v>
      </c>
      <c r="L13" s="17">
        <v>0.15259472076792699</v>
      </c>
      <c r="M13" s="17"/>
      <c r="N13" s="17">
        <v>0.12409450222038899</v>
      </c>
      <c r="O13" s="17">
        <v>0.16091241424251901</v>
      </c>
      <c r="P13" s="17"/>
      <c r="Q13" s="17">
        <v>0.14754058161504399</v>
      </c>
      <c r="R13" s="17">
        <v>0.178605438503389</v>
      </c>
      <c r="S13" s="17">
        <v>0.104042788076526</v>
      </c>
      <c r="T13" s="17">
        <v>0.15286960875649899</v>
      </c>
      <c r="U13" s="17">
        <v>0.119700318291902</v>
      </c>
      <c r="V13" s="17">
        <v>0.17098360842330401</v>
      </c>
      <c r="W13" s="17">
        <v>0.16733783479132799</v>
      </c>
      <c r="X13" s="17">
        <v>0.146779832580022</v>
      </c>
      <c r="Y13" s="17">
        <v>0.15690596019710801</v>
      </c>
      <c r="Z13" s="17">
        <v>0.121692847197344</v>
      </c>
      <c r="AA13" s="17">
        <v>0.183783760171221</v>
      </c>
      <c r="AB13" s="17">
        <v>0.123325891033472</v>
      </c>
      <c r="AC13" s="17">
        <v>0.21985619077610399</v>
      </c>
      <c r="AD13" s="17">
        <v>0</v>
      </c>
      <c r="AE13" s="17">
        <v>0.22806230090893101</v>
      </c>
      <c r="AF13" s="17"/>
      <c r="AG13" s="17">
        <v>4.4546247363531001E-2</v>
      </c>
      <c r="AH13" s="17">
        <v>0.31668966341548799</v>
      </c>
      <c r="AI13" s="17">
        <v>4.0534296399902497E-2</v>
      </c>
      <c r="AJ13" s="17">
        <v>4.7392744163509297E-2</v>
      </c>
      <c r="AK13" s="17">
        <v>0.164229352606337</v>
      </c>
      <c r="AL13" s="17">
        <v>0.16193919014623501</v>
      </c>
      <c r="AM13" s="17"/>
      <c r="AN13" s="17">
        <v>6.5962714507486905E-2</v>
      </c>
      <c r="AO13" s="17">
        <v>9.9961998299478202E-2</v>
      </c>
      <c r="AP13" s="17">
        <v>0.23207497718558301</v>
      </c>
      <c r="AQ13" s="17"/>
      <c r="AR13" s="17">
        <v>5.3161297966490897E-2</v>
      </c>
      <c r="AS13" s="17">
        <v>7.45841574150128E-2</v>
      </c>
      <c r="AT13" s="17">
        <v>0.21148367281642499</v>
      </c>
      <c r="AU13" s="17"/>
      <c r="AV13" s="17">
        <v>8.3810799571176806E-2</v>
      </c>
      <c r="AW13" s="17">
        <v>0.12246717143819</v>
      </c>
      <c r="AX13" s="17">
        <v>0.19829714351486399</v>
      </c>
      <c r="AY13" s="17"/>
      <c r="AZ13" s="17">
        <v>0.13656876745431301</v>
      </c>
      <c r="BA13" s="17">
        <v>0.15920380770803699</v>
      </c>
    </row>
    <row r="14" spans="2:53" x14ac:dyDescent="0.35">
      <c r="B14" s="18" t="s">
        <v>130</v>
      </c>
      <c r="C14" s="19">
        <v>0.144059914847601</v>
      </c>
      <c r="D14" s="19">
        <v>8.8879497744476996E-2</v>
      </c>
      <c r="E14" s="19">
        <v>0.194566464606518</v>
      </c>
      <c r="F14" s="19"/>
      <c r="G14" s="19">
        <v>0.14866788980953699</v>
      </c>
      <c r="H14" s="19">
        <v>8.4792624758295798E-2</v>
      </c>
      <c r="I14" s="19">
        <v>0.11744965425446301</v>
      </c>
      <c r="J14" s="19">
        <v>0.147353359669012</v>
      </c>
      <c r="K14" s="19">
        <v>0.20401984241759</v>
      </c>
      <c r="L14" s="19">
        <v>0.15282876782428101</v>
      </c>
      <c r="M14" s="19"/>
      <c r="N14" s="19">
        <v>0.117256543569921</v>
      </c>
      <c r="O14" s="19">
        <v>0.16170510698764201</v>
      </c>
      <c r="P14" s="19"/>
      <c r="Q14" s="19">
        <v>0.19800801665825599</v>
      </c>
      <c r="R14" s="19">
        <v>0.13386853965935</v>
      </c>
      <c r="S14" s="19">
        <v>0.241787657947233</v>
      </c>
      <c r="T14" s="19">
        <v>0.124559120232194</v>
      </c>
      <c r="U14" s="19">
        <v>0.136963044503743</v>
      </c>
      <c r="V14" s="19">
        <v>0.15190926344448699</v>
      </c>
      <c r="W14" s="19">
        <v>0.11125878084645401</v>
      </c>
      <c r="X14" s="19">
        <v>0.103758128731785</v>
      </c>
      <c r="Y14" s="19">
        <v>0.106982403729363</v>
      </c>
      <c r="Z14" s="19">
        <v>0.109509092226871</v>
      </c>
      <c r="AA14" s="19">
        <v>7.8055518980975694E-2</v>
      </c>
      <c r="AB14" s="19">
        <v>9.8583309371051794E-2</v>
      </c>
      <c r="AC14" s="19">
        <v>0</v>
      </c>
      <c r="AD14" s="19">
        <v>0</v>
      </c>
      <c r="AE14" s="19">
        <v>6.7484382326414599E-2</v>
      </c>
      <c r="AF14" s="19"/>
      <c r="AG14" s="19">
        <v>6.6852246633091805E-2</v>
      </c>
      <c r="AH14" s="19">
        <v>9.4796913179754597E-2</v>
      </c>
      <c r="AI14" s="19">
        <v>6.4416143055897698E-2</v>
      </c>
      <c r="AJ14" s="19">
        <v>0.121387131553806</v>
      </c>
      <c r="AK14" s="19">
        <v>0.112192448123168</v>
      </c>
      <c r="AL14" s="19">
        <v>0.20442884060870201</v>
      </c>
      <c r="AM14" s="19"/>
      <c r="AN14" s="19">
        <v>0.122529521036156</v>
      </c>
      <c r="AO14" s="19">
        <v>0.123741264697911</v>
      </c>
      <c r="AP14" s="19">
        <v>9.2679834624144794E-2</v>
      </c>
      <c r="AQ14" s="19"/>
      <c r="AR14" s="19">
        <v>3.8249703399024698E-2</v>
      </c>
      <c r="AS14" s="19">
        <v>0.114504925055099</v>
      </c>
      <c r="AT14" s="19">
        <v>0.129903195888498</v>
      </c>
      <c r="AU14" s="19"/>
      <c r="AV14" s="19">
        <v>6.1414582464896499E-2</v>
      </c>
      <c r="AW14" s="19">
        <v>0.12364231034578201</v>
      </c>
      <c r="AX14" s="19">
        <v>0.13105508351453601</v>
      </c>
      <c r="AY14" s="19"/>
      <c r="AZ14" s="19">
        <v>9.3168498341331493E-2</v>
      </c>
      <c r="BA14" s="19">
        <v>0.21158628557460801</v>
      </c>
    </row>
    <row r="15" spans="2:53" x14ac:dyDescent="0.35">
      <c r="B15" s="16"/>
    </row>
    <row r="16" spans="2:53" x14ac:dyDescent="0.35">
      <c r="B16" t="s">
        <v>87</v>
      </c>
    </row>
    <row r="17" spans="2:2" x14ac:dyDescent="0.35">
      <c r="B17" t="s">
        <v>88</v>
      </c>
    </row>
    <row r="19" spans="2:2" x14ac:dyDescent="0.35">
      <c r="B19" s="8" t="str">
        <f>HYPERLINK("#'Contents'!A1", "Return to Contents")</f>
        <v>Return to Contents</v>
      </c>
    </row>
  </sheetData>
  <mergeCells count="10">
    <mergeCell ref="AN5:AP5"/>
    <mergeCell ref="AR5:AT5"/>
    <mergeCell ref="AV5:AX5"/>
    <mergeCell ref="AZ5:BA5"/>
    <mergeCell ref="D2:AT2"/>
    <mergeCell ref="D5:E5"/>
    <mergeCell ref="G5:L5"/>
    <mergeCell ref="N5:O5"/>
    <mergeCell ref="Q5:AE5"/>
    <mergeCell ref="AG5:AL5"/>
  </mergeCells>
  <pageMargins left="0.7" right="0.7" top="0.75" bottom="0.75" header="0.3" footer="0.3"/>
  <pageSetup paperSize="9" orientation="portrait" horizontalDpi="300" verticalDpi="300"/>
  <drawing r:id="rId1"/>
</worksheet>
</file>

<file path=xl/worksheets/sheet1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7E00-000000000000}">
  <dimension ref="B2:BA19"/>
  <sheetViews>
    <sheetView showGridLines="0" workbookViewId="0">
      <pane xSplit="2" topLeftCell="S1" activePane="topRight" state="frozen"/>
      <selection activeCell="B19" sqref="B19"/>
      <selection pane="topRight" activeCell="Y6" sqref="Y6"/>
    </sheetView>
  </sheetViews>
  <sheetFormatPr defaultColWidth="11.54296875" defaultRowHeight="14.5" x14ac:dyDescent="0.35"/>
  <cols>
    <col min="2" max="2" width="25.6328125" customWidth="1"/>
    <col min="3" max="5" width="10.6328125" customWidth="1"/>
    <col min="6" max="6" width="2.1796875" customWidth="1"/>
    <col min="7" max="12" width="10.6328125" customWidth="1"/>
    <col min="13" max="13" width="2.1796875" customWidth="1"/>
    <col min="14" max="15" width="10.6328125" customWidth="1"/>
    <col min="16" max="16" width="2.1796875" customWidth="1"/>
    <col min="17" max="31" width="10.6328125" customWidth="1"/>
    <col min="32" max="32" width="2.1796875" customWidth="1"/>
    <col min="33" max="38" width="10.6328125" customWidth="1"/>
    <col min="39" max="39" width="2.1796875" customWidth="1"/>
    <col min="40" max="42" width="10.6328125" customWidth="1"/>
    <col min="43" max="43" width="2.1796875" customWidth="1"/>
    <col min="44" max="46" width="10.6328125" customWidth="1"/>
    <col min="47" max="47" width="2.1796875" customWidth="1"/>
    <col min="48" max="50" width="10.6328125" customWidth="1"/>
    <col min="51" max="51" width="2.1796875" customWidth="1"/>
    <col min="52" max="53" width="10.6328125" customWidth="1"/>
    <col min="54" max="54" width="2.1796875" customWidth="1"/>
  </cols>
  <sheetData>
    <row r="2" spans="2:53" ht="40" customHeight="1" x14ac:dyDescent="0.35">
      <c r="D2" s="28" t="s">
        <v>460</v>
      </c>
      <c r="E2" s="24"/>
      <c r="F2" s="24"/>
      <c r="G2" s="24"/>
      <c r="H2" s="24"/>
      <c r="I2" s="24"/>
      <c r="J2" s="24"/>
      <c r="K2" s="24"/>
      <c r="L2" s="24"/>
      <c r="M2" s="24"/>
      <c r="N2" s="24"/>
      <c r="O2" s="24"/>
      <c r="P2" s="24"/>
      <c r="Q2" s="24"/>
      <c r="R2" s="24"/>
      <c r="S2" s="24"/>
      <c r="T2" s="24"/>
      <c r="U2" s="24"/>
      <c r="V2" s="24"/>
      <c r="W2" s="24"/>
      <c r="X2" s="24"/>
      <c r="Y2" s="24"/>
      <c r="Z2" s="24"/>
      <c r="AA2" s="24"/>
      <c r="AB2" s="24"/>
      <c r="AC2" s="24"/>
      <c r="AD2" s="24"/>
      <c r="AE2" s="24"/>
      <c r="AF2" s="24"/>
      <c r="AG2" s="24"/>
      <c r="AH2" s="24"/>
      <c r="AI2" s="24"/>
      <c r="AJ2" s="24"/>
      <c r="AK2" s="24"/>
      <c r="AL2" s="24"/>
      <c r="AM2" s="24"/>
      <c r="AN2" s="24"/>
      <c r="AO2" s="24"/>
      <c r="AP2" s="24"/>
      <c r="AQ2" s="24"/>
      <c r="AR2" s="24"/>
      <c r="AS2" s="24"/>
      <c r="AT2" s="24"/>
    </row>
    <row r="5" spans="2:53" ht="30" customHeight="1" x14ac:dyDescent="0.35">
      <c r="B5" s="15"/>
      <c r="C5" s="15"/>
      <c r="D5" s="27" t="s">
        <v>56</v>
      </c>
      <c r="E5" s="27"/>
      <c r="F5" s="15"/>
      <c r="G5" s="27" t="s">
        <v>57</v>
      </c>
      <c r="H5" s="27"/>
      <c r="I5" s="27"/>
      <c r="J5" s="27"/>
      <c r="K5" s="27"/>
      <c r="L5" s="27"/>
      <c r="M5" s="15"/>
      <c r="N5" s="27" t="s">
        <v>58</v>
      </c>
      <c r="O5" s="27"/>
      <c r="P5" s="15"/>
      <c r="Q5" s="27" t="s">
        <v>59</v>
      </c>
      <c r="R5" s="27"/>
      <c r="S5" s="27"/>
      <c r="T5" s="27"/>
      <c r="U5" s="27"/>
      <c r="V5" s="27"/>
      <c r="W5" s="27"/>
      <c r="X5" s="27"/>
      <c r="Y5" s="27"/>
      <c r="Z5" s="27"/>
      <c r="AA5" s="27"/>
      <c r="AB5" s="27"/>
      <c r="AC5" s="27"/>
      <c r="AD5" s="27"/>
      <c r="AE5" s="27"/>
      <c r="AF5" s="15"/>
      <c r="AG5" s="27" t="s">
        <v>60</v>
      </c>
      <c r="AH5" s="27"/>
      <c r="AI5" s="27"/>
      <c r="AJ5" s="27"/>
      <c r="AK5" s="27"/>
      <c r="AL5" s="27"/>
      <c r="AM5" s="15"/>
      <c r="AN5" s="27" t="s">
        <v>61</v>
      </c>
      <c r="AO5" s="27"/>
      <c r="AP5" s="27"/>
      <c r="AQ5" s="15"/>
      <c r="AR5" s="27" t="s">
        <v>62</v>
      </c>
      <c r="AS5" s="27"/>
      <c r="AT5" s="27"/>
      <c r="AU5" s="15"/>
      <c r="AV5" s="27" t="s">
        <v>63</v>
      </c>
      <c r="AW5" s="27"/>
      <c r="AX5" s="27"/>
      <c r="AY5" s="15"/>
      <c r="AZ5" s="27" t="s">
        <v>64</v>
      </c>
      <c r="BA5" s="27"/>
    </row>
    <row r="6" spans="2:53" ht="33" customHeight="1" x14ac:dyDescent="0.35">
      <c r="B6" t="s">
        <v>13</v>
      </c>
      <c r="C6" s="9" t="s">
        <v>14</v>
      </c>
      <c r="D6" s="12" t="s">
        <v>15</v>
      </c>
      <c r="E6" s="12" t="s">
        <v>16</v>
      </c>
      <c r="G6" s="12" t="s">
        <v>19</v>
      </c>
      <c r="H6" s="12" t="s">
        <v>20</v>
      </c>
      <c r="I6" s="12" t="s">
        <v>21</v>
      </c>
      <c r="J6" s="12" t="s">
        <v>22</v>
      </c>
      <c r="K6" s="12" t="s">
        <v>23</v>
      </c>
      <c r="L6" s="12" t="s">
        <v>24</v>
      </c>
      <c r="N6" s="12" t="s">
        <v>25</v>
      </c>
      <c r="O6" s="12" t="s">
        <v>26</v>
      </c>
      <c r="Q6" s="12" t="s">
        <v>27</v>
      </c>
      <c r="R6" s="12" t="s">
        <v>28</v>
      </c>
      <c r="S6" s="12" t="s">
        <v>29</v>
      </c>
      <c r="T6" s="12" t="s">
        <v>30</v>
      </c>
      <c r="U6" s="12" t="s">
        <v>31</v>
      </c>
      <c r="V6" s="12" t="s">
        <v>32</v>
      </c>
      <c r="W6" s="12" t="s">
        <v>33</v>
      </c>
      <c r="X6" s="12" t="s">
        <v>34</v>
      </c>
      <c r="Y6" s="12" t="s">
        <v>35</v>
      </c>
      <c r="Z6" s="12" t="s">
        <v>36</v>
      </c>
      <c r="AA6" s="12" t="s">
        <v>37</v>
      </c>
      <c r="AB6" s="12" t="s">
        <v>38</v>
      </c>
      <c r="AC6" s="12" t="s">
        <v>39</v>
      </c>
      <c r="AD6" s="12" t="s">
        <v>40</v>
      </c>
      <c r="AE6" s="12" t="s">
        <v>41</v>
      </c>
      <c r="AG6" s="12" t="s">
        <v>42</v>
      </c>
      <c r="AH6" s="12" t="s">
        <v>43</v>
      </c>
      <c r="AI6" s="12" t="s">
        <v>44</v>
      </c>
      <c r="AJ6" s="12" t="s">
        <v>45</v>
      </c>
      <c r="AK6" s="12" t="s">
        <v>46</v>
      </c>
      <c r="AL6" s="12" t="s">
        <v>47</v>
      </c>
      <c r="AN6" s="12" t="s">
        <v>48</v>
      </c>
      <c r="AO6" s="12" t="s">
        <v>49</v>
      </c>
      <c r="AP6" s="12" t="s">
        <v>50</v>
      </c>
      <c r="AR6" s="12" t="s">
        <v>51</v>
      </c>
      <c r="AS6" s="12" t="s">
        <v>52</v>
      </c>
      <c r="AT6" s="12" t="s">
        <v>53</v>
      </c>
      <c r="AV6" s="12" t="s">
        <v>51</v>
      </c>
      <c r="AW6" s="12" t="s">
        <v>52</v>
      </c>
      <c r="AX6" s="12" t="s">
        <v>53</v>
      </c>
      <c r="AZ6" s="12" t="s">
        <v>54</v>
      </c>
      <c r="BA6" s="12" t="s">
        <v>55</v>
      </c>
    </row>
    <row r="7" spans="2:53" ht="30" customHeight="1" x14ac:dyDescent="0.35">
      <c r="B7" s="10" t="s">
        <v>17</v>
      </c>
      <c r="C7" s="10">
        <v>2053</v>
      </c>
      <c r="D7" s="10">
        <v>938</v>
      </c>
      <c r="E7" s="10">
        <v>1112</v>
      </c>
      <c r="F7" s="10"/>
      <c r="G7" s="10">
        <v>192</v>
      </c>
      <c r="H7" s="10">
        <v>236</v>
      </c>
      <c r="I7" s="10">
        <v>325</v>
      </c>
      <c r="J7" s="10">
        <v>380</v>
      </c>
      <c r="K7" s="10">
        <v>348</v>
      </c>
      <c r="L7" s="10">
        <v>572</v>
      </c>
      <c r="M7" s="10"/>
      <c r="N7" s="10">
        <v>1161</v>
      </c>
      <c r="O7" s="10">
        <v>892</v>
      </c>
      <c r="P7" s="10"/>
      <c r="Q7" s="10">
        <v>175</v>
      </c>
      <c r="R7" s="10">
        <v>152</v>
      </c>
      <c r="S7" s="10">
        <v>180</v>
      </c>
      <c r="T7" s="10">
        <v>273</v>
      </c>
      <c r="U7" s="10">
        <v>217</v>
      </c>
      <c r="V7" s="10">
        <v>227</v>
      </c>
      <c r="W7" s="10">
        <v>175</v>
      </c>
      <c r="X7" s="10">
        <v>143</v>
      </c>
      <c r="Y7" s="10">
        <v>108</v>
      </c>
      <c r="Z7" s="10">
        <v>153</v>
      </c>
      <c r="AA7" s="10">
        <v>79</v>
      </c>
      <c r="AB7" s="10">
        <v>54</v>
      </c>
      <c r="AC7" s="10">
        <v>25</v>
      </c>
      <c r="AD7" s="10">
        <v>17</v>
      </c>
      <c r="AE7" s="10">
        <v>34</v>
      </c>
      <c r="AF7" s="10"/>
      <c r="AG7" s="10">
        <v>204</v>
      </c>
      <c r="AH7" s="10">
        <v>344</v>
      </c>
      <c r="AI7" s="10">
        <v>158</v>
      </c>
      <c r="AJ7" s="10">
        <v>186</v>
      </c>
      <c r="AK7" s="10">
        <v>197</v>
      </c>
      <c r="AL7" s="10">
        <v>511</v>
      </c>
      <c r="AM7" s="10"/>
      <c r="AN7" s="10">
        <v>571</v>
      </c>
      <c r="AO7" s="10">
        <v>447</v>
      </c>
      <c r="AP7" s="10">
        <v>778</v>
      </c>
      <c r="AQ7" s="10"/>
      <c r="AR7" s="10">
        <v>150</v>
      </c>
      <c r="AS7" s="10">
        <v>698</v>
      </c>
      <c r="AT7" s="10">
        <v>1093</v>
      </c>
      <c r="AU7" s="10"/>
      <c r="AV7" s="10">
        <v>166</v>
      </c>
      <c r="AW7" s="10">
        <v>999</v>
      </c>
      <c r="AX7" s="10">
        <v>770</v>
      </c>
      <c r="AY7" s="10"/>
      <c r="AZ7" s="10">
        <v>1177</v>
      </c>
      <c r="BA7" s="10">
        <v>876</v>
      </c>
    </row>
    <row r="8" spans="2:53" ht="30" customHeight="1" x14ac:dyDescent="0.35">
      <c r="B8" s="11" t="s">
        <v>18</v>
      </c>
      <c r="C8" s="11">
        <v>2053</v>
      </c>
      <c r="D8" s="11">
        <v>974</v>
      </c>
      <c r="E8" s="11">
        <v>1075</v>
      </c>
      <c r="F8" s="11"/>
      <c r="G8" s="11">
        <v>212</v>
      </c>
      <c r="H8" s="11">
        <v>302</v>
      </c>
      <c r="I8" s="11">
        <v>326</v>
      </c>
      <c r="J8" s="11">
        <v>348</v>
      </c>
      <c r="K8" s="11">
        <v>329</v>
      </c>
      <c r="L8" s="11">
        <v>535</v>
      </c>
      <c r="M8" s="11"/>
      <c r="N8" s="11">
        <v>815</v>
      </c>
      <c r="O8" s="11">
        <v>1238</v>
      </c>
      <c r="P8" s="11"/>
      <c r="Q8" s="11">
        <v>198</v>
      </c>
      <c r="R8" s="11">
        <v>168</v>
      </c>
      <c r="S8" s="11">
        <v>195</v>
      </c>
      <c r="T8" s="11">
        <v>305</v>
      </c>
      <c r="U8" s="11">
        <v>213</v>
      </c>
      <c r="V8" s="11">
        <v>216</v>
      </c>
      <c r="W8" s="11">
        <v>164</v>
      </c>
      <c r="X8" s="11">
        <v>141</v>
      </c>
      <c r="Y8" s="11">
        <v>99</v>
      </c>
      <c r="Z8" s="11">
        <v>138</v>
      </c>
      <c r="AA8" s="11">
        <v>69</v>
      </c>
      <c r="AB8" s="11">
        <v>45</v>
      </c>
      <c r="AC8" s="11">
        <v>22</v>
      </c>
      <c r="AD8" s="11">
        <v>15</v>
      </c>
      <c r="AE8" s="11">
        <v>27</v>
      </c>
      <c r="AF8" s="11"/>
      <c r="AG8" s="11">
        <v>192</v>
      </c>
      <c r="AH8" s="11">
        <v>330</v>
      </c>
      <c r="AI8" s="11">
        <v>179</v>
      </c>
      <c r="AJ8" s="11">
        <v>173</v>
      </c>
      <c r="AK8" s="11">
        <v>196</v>
      </c>
      <c r="AL8" s="11">
        <v>533</v>
      </c>
      <c r="AM8" s="11"/>
      <c r="AN8" s="11">
        <v>569</v>
      </c>
      <c r="AO8" s="11">
        <v>467</v>
      </c>
      <c r="AP8" s="11">
        <v>751</v>
      </c>
      <c r="AQ8" s="11"/>
      <c r="AR8" s="11">
        <v>162</v>
      </c>
      <c r="AS8" s="11">
        <v>689</v>
      </c>
      <c r="AT8" s="11">
        <v>1078</v>
      </c>
      <c r="AU8" s="11"/>
      <c r="AV8" s="11">
        <v>182</v>
      </c>
      <c r="AW8" s="11">
        <v>976</v>
      </c>
      <c r="AX8" s="11">
        <v>765</v>
      </c>
      <c r="AY8" s="11"/>
      <c r="AZ8" s="11">
        <v>1171</v>
      </c>
      <c r="BA8" s="11">
        <v>882</v>
      </c>
    </row>
    <row r="9" spans="2:53" x14ac:dyDescent="0.35">
      <c r="B9" s="18" t="s">
        <v>449</v>
      </c>
      <c r="C9" s="17">
        <v>7.8013738639763505E-2</v>
      </c>
      <c r="D9" s="17">
        <v>8.7147650607492702E-2</v>
      </c>
      <c r="E9" s="17">
        <v>7.0017726565956895E-2</v>
      </c>
      <c r="F9" s="17"/>
      <c r="G9" s="17">
        <v>0.139644019037583</v>
      </c>
      <c r="H9" s="17">
        <v>0.10716924756625699</v>
      </c>
      <c r="I9" s="17">
        <v>0.11039173300244801</v>
      </c>
      <c r="J9" s="17">
        <v>5.7889744423369402E-2</v>
      </c>
      <c r="K9" s="17">
        <v>6.2937004705470798E-2</v>
      </c>
      <c r="L9" s="17">
        <v>3.98162544612966E-2</v>
      </c>
      <c r="M9" s="17"/>
      <c r="N9" s="17">
        <v>7.8978652453873893E-2</v>
      </c>
      <c r="O9" s="17">
        <v>7.7378516694278796E-2</v>
      </c>
      <c r="P9" s="17"/>
      <c r="Q9" s="17">
        <v>9.7571755901566096E-2</v>
      </c>
      <c r="R9" s="17">
        <v>9.2703537781461801E-2</v>
      </c>
      <c r="S9" s="17">
        <v>5.6530032833359403E-2</v>
      </c>
      <c r="T9" s="17">
        <v>6.7040976469438102E-2</v>
      </c>
      <c r="U9" s="17">
        <v>7.5743602585492203E-2</v>
      </c>
      <c r="V9" s="17">
        <v>8.4249769013449993E-2</v>
      </c>
      <c r="W9" s="17">
        <v>9.4439017717803095E-2</v>
      </c>
      <c r="X9" s="17">
        <v>6.1206937660353997E-2</v>
      </c>
      <c r="Y9" s="17">
        <v>8.4795065943741602E-2</v>
      </c>
      <c r="Z9" s="17">
        <v>5.1315622599500003E-2</v>
      </c>
      <c r="AA9" s="17">
        <v>9.7277277438948803E-2</v>
      </c>
      <c r="AB9" s="17">
        <v>0.10798493928123</v>
      </c>
      <c r="AC9" s="17">
        <v>2.6416495284821501E-2</v>
      </c>
      <c r="AD9" s="17">
        <v>0.26822634088744701</v>
      </c>
      <c r="AE9" s="17">
        <v>6.5219645373147603E-2</v>
      </c>
      <c r="AF9" s="17"/>
      <c r="AG9" s="17">
        <v>9.0699199431987398E-2</v>
      </c>
      <c r="AH9" s="17">
        <v>6.1547663751387302E-2</v>
      </c>
      <c r="AI9" s="17">
        <v>0.16335963610552201</v>
      </c>
      <c r="AJ9" s="17">
        <v>0.108064984805901</v>
      </c>
      <c r="AK9" s="17">
        <v>5.2690722955623701E-2</v>
      </c>
      <c r="AL9" s="17">
        <v>4.8816381914485403E-2</v>
      </c>
      <c r="AM9" s="17"/>
      <c r="AN9" s="17">
        <v>0.121619124608579</v>
      </c>
      <c r="AO9" s="17">
        <v>7.7120261938778203E-2</v>
      </c>
      <c r="AP9" s="17">
        <v>6.0826377869182803E-2</v>
      </c>
      <c r="AQ9" s="17"/>
      <c r="AR9" s="17">
        <v>0.255953226195265</v>
      </c>
      <c r="AS9" s="17">
        <v>7.0189398189380706E-2</v>
      </c>
      <c r="AT9" s="17">
        <v>6.3156858300938201E-2</v>
      </c>
      <c r="AU9" s="17"/>
      <c r="AV9" s="17">
        <v>0.181136320299181</v>
      </c>
      <c r="AW9" s="17">
        <v>7.0808621246291295E-2</v>
      </c>
      <c r="AX9" s="17">
        <v>7.0759072815489904E-2</v>
      </c>
      <c r="AY9" s="17"/>
      <c r="AZ9" s="17">
        <v>9.1124148376257305E-2</v>
      </c>
      <c r="BA9" s="17">
        <v>6.0617909460193201E-2</v>
      </c>
    </row>
    <row r="10" spans="2:53" x14ac:dyDescent="0.35">
      <c r="B10" s="18" t="s">
        <v>450</v>
      </c>
      <c r="C10" s="17">
        <v>0.20768198542517199</v>
      </c>
      <c r="D10" s="17">
        <v>0.222357867523444</v>
      </c>
      <c r="E10" s="17">
        <v>0.19297767173017599</v>
      </c>
      <c r="F10" s="17"/>
      <c r="G10" s="17">
        <v>0.19222262943525001</v>
      </c>
      <c r="H10" s="17">
        <v>0.249395941390119</v>
      </c>
      <c r="I10" s="17">
        <v>0.206043730653933</v>
      </c>
      <c r="J10" s="17">
        <v>0.175518357864417</v>
      </c>
      <c r="K10" s="17">
        <v>0.21132483522926199</v>
      </c>
      <c r="L10" s="17">
        <v>0.20994657750546</v>
      </c>
      <c r="M10" s="17"/>
      <c r="N10" s="17">
        <v>0.23252531073701699</v>
      </c>
      <c r="O10" s="17">
        <v>0.191327130508467</v>
      </c>
      <c r="P10" s="17"/>
      <c r="Q10" s="17">
        <v>0.13318038087380299</v>
      </c>
      <c r="R10" s="17">
        <v>0.191374336987296</v>
      </c>
      <c r="S10" s="17">
        <v>0.176410604772853</v>
      </c>
      <c r="T10" s="17">
        <v>0.25915579149714002</v>
      </c>
      <c r="U10" s="17">
        <v>0.22823160376736401</v>
      </c>
      <c r="V10" s="17">
        <v>0.181084278678002</v>
      </c>
      <c r="W10" s="17">
        <v>0.20395610731250899</v>
      </c>
      <c r="X10" s="17">
        <v>0.24890869125700801</v>
      </c>
      <c r="Y10" s="17">
        <v>0.25925707358341599</v>
      </c>
      <c r="Z10" s="17">
        <v>0.19809390402552099</v>
      </c>
      <c r="AA10" s="17">
        <v>0.238128745892352</v>
      </c>
      <c r="AB10" s="17">
        <v>0.18696369685144101</v>
      </c>
      <c r="AC10" s="17">
        <v>0.34671141930469701</v>
      </c>
      <c r="AD10" s="17">
        <v>0.20996652291930101</v>
      </c>
      <c r="AE10" s="17">
        <v>0.15066388868825401</v>
      </c>
      <c r="AF10" s="17"/>
      <c r="AG10" s="17">
        <v>0.32272419228732901</v>
      </c>
      <c r="AH10" s="17">
        <v>0.16547275020190999</v>
      </c>
      <c r="AI10" s="17">
        <v>0.297584841619423</v>
      </c>
      <c r="AJ10" s="17">
        <v>0.30220821742753501</v>
      </c>
      <c r="AK10" s="17">
        <v>0.215010272892975</v>
      </c>
      <c r="AL10" s="17">
        <v>0.135250721838449</v>
      </c>
      <c r="AM10" s="17"/>
      <c r="AN10" s="17">
        <v>0.26828293139228698</v>
      </c>
      <c r="AO10" s="17">
        <v>0.23739514480291499</v>
      </c>
      <c r="AP10" s="17">
        <v>0.18436676204151101</v>
      </c>
      <c r="AQ10" s="17"/>
      <c r="AR10" s="17">
        <v>0.23126026486901999</v>
      </c>
      <c r="AS10" s="17">
        <v>0.29093309310468102</v>
      </c>
      <c r="AT10" s="17">
        <v>0.16646523367205299</v>
      </c>
      <c r="AU10" s="17"/>
      <c r="AV10" s="17">
        <v>0.25674814078997099</v>
      </c>
      <c r="AW10" s="17">
        <v>0.258768331177822</v>
      </c>
      <c r="AX10" s="17">
        <v>0.154621679954416</v>
      </c>
      <c r="AY10" s="17"/>
      <c r="AZ10" s="17">
        <v>0.25461089591932801</v>
      </c>
      <c r="BA10" s="17">
        <v>0.145413351038615</v>
      </c>
    </row>
    <row r="11" spans="2:53" x14ac:dyDescent="0.35">
      <c r="B11" s="18" t="s">
        <v>451</v>
      </c>
      <c r="C11" s="17">
        <v>0.26497833711165603</v>
      </c>
      <c r="D11" s="17">
        <v>0.27536896300979902</v>
      </c>
      <c r="E11" s="17">
        <v>0.25651236159626001</v>
      </c>
      <c r="F11" s="17"/>
      <c r="G11" s="17">
        <v>0.23990530511379299</v>
      </c>
      <c r="H11" s="17">
        <v>0.28291742277780302</v>
      </c>
      <c r="I11" s="17">
        <v>0.27149250600210401</v>
      </c>
      <c r="J11" s="17">
        <v>0.27091873243917303</v>
      </c>
      <c r="K11" s="17">
        <v>0.21023753870105399</v>
      </c>
      <c r="L11" s="17">
        <v>0.29065406980507902</v>
      </c>
      <c r="M11" s="17"/>
      <c r="N11" s="17">
        <v>0.28038769448531797</v>
      </c>
      <c r="O11" s="17">
        <v>0.25483405082781702</v>
      </c>
      <c r="P11" s="17"/>
      <c r="Q11" s="17">
        <v>0.280021935706328</v>
      </c>
      <c r="R11" s="17">
        <v>0.23585819929892901</v>
      </c>
      <c r="S11" s="17">
        <v>0.26685882481313</v>
      </c>
      <c r="T11" s="17">
        <v>0.22681941464805</v>
      </c>
      <c r="U11" s="17">
        <v>0.26964197375955301</v>
      </c>
      <c r="V11" s="17">
        <v>0.24368099811041599</v>
      </c>
      <c r="W11" s="17">
        <v>0.26119394165008097</v>
      </c>
      <c r="X11" s="17">
        <v>0.322088932286619</v>
      </c>
      <c r="Y11" s="17">
        <v>0.29659960895276299</v>
      </c>
      <c r="Z11" s="17">
        <v>0.32139602249201299</v>
      </c>
      <c r="AA11" s="17">
        <v>0.28675131230329898</v>
      </c>
      <c r="AB11" s="17">
        <v>0.28041355585798999</v>
      </c>
      <c r="AC11" s="17">
        <v>0.24642301852066401</v>
      </c>
      <c r="AD11" s="17">
        <v>0.19365960612689601</v>
      </c>
      <c r="AE11" s="17">
        <v>0.37470443356224598</v>
      </c>
      <c r="AF11" s="17"/>
      <c r="AG11" s="17">
        <v>0.33704606057115899</v>
      </c>
      <c r="AH11" s="17">
        <v>0.21949143319801001</v>
      </c>
      <c r="AI11" s="17">
        <v>0.19496314335711201</v>
      </c>
      <c r="AJ11" s="17">
        <v>0.27538490327096699</v>
      </c>
      <c r="AK11" s="17">
        <v>0.29306805611558001</v>
      </c>
      <c r="AL11" s="17">
        <v>0.277241584642481</v>
      </c>
      <c r="AM11" s="17"/>
      <c r="AN11" s="17">
        <v>0.28729080426101</v>
      </c>
      <c r="AO11" s="17">
        <v>0.279228654743438</v>
      </c>
      <c r="AP11" s="17">
        <v>0.246696091280039</v>
      </c>
      <c r="AQ11" s="17"/>
      <c r="AR11" s="17">
        <v>0.29887860045030801</v>
      </c>
      <c r="AS11" s="17">
        <v>0.31573610925103102</v>
      </c>
      <c r="AT11" s="17">
        <v>0.242398920911018</v>
      </c>
      <c r="AU11" s="17"/>
      <c r="AV11" s="17">
        <v>0.28617661173986497</v>
      </c>
      <c r="AW11" s="17">
        <v>0.26382462591685402</v>
      </c>
      <c r="AX11" s="17">
        <v>0.26168344682297601</v>
      </c>
      <c r="AY11" s="17"/>
      <c r="AZ11" s="17">
        <v>0.27249454423298702</v>
      </c>
      <c r="BA11" s="17">
        <v>0.25500529601005001</v>
      </c>
    </row>
    <row r="12" spans="2:53" x14ac:dyDescent="0.35">
      <c r="B12" s="18" t="s">
        <v>452</v>
      </c>
      <c r="C12" s="17">
        <v>0.185569331733171</v>
      </c>
      <c r="D12" s="17">
        <v>0.200309589294804</v>
      </c>
      <c r="E12" s="17">
        <v>0.17287879089316499</v>
      </c>
      <c r="F12" s="17"/>
      <c r="G12" s="17">
        <v>0.21527741619268401</v>
      </c>
      <c r="H12" s="17">
        <v>0.180726833599233</v>
      </c>
      <c r="I12" s="17">
        <v>0.15261052852340501</v>
      </c>
      <c r="J12" s="17">
        <v>0.18168835864586599</v>
      </c>
      <c r="K12" s="17">
        <v>0.16912895105616299</v>
      </c>
      <c r="L12" s="17">
        <v>0.20922502338312099</v>
      </c>
      <c r="M12" s="17"/>
      <c r="N12" s="17">
        <v>0.178583909411001</v>
      </c>
      <c r="O12" s="17">
        <v>0.19016797411203701</v>
      </c>
      <c r="P12" s="17"/>
      <c r="Q12" s="17">
        <v>0.167979158791879</v>
      </c>
      <c r="R12" s="17">
        <v>0.160017436258655</v>
      </c>
      <c r="S12" s="17">
        <v>0.19872213328052599</v>
      </c>
      <c r="T12" s="17">
        <v>0.182787063157755</v>
      </c>
      <c r="U12" s="17">
        <v>0.17758108672582101</v>
      </c>
      <c r="V12" s="17">
        <v>0.19777851121273499</v>
      </c>
      <c r="W12" s="17">
        <v>0.23299958100474299</v>
      </c>
      <c r="X12" s="17">
        <v>0.173855088394088</v>
      </c>
      <c r="Y12" s="17">
        <v>0.181260947050631</v>
      </c>
      <c r="Z12" s="17">
        <v>0.205362423739474</v>
      </c>
      <c r="AA12" s="17">
        <v>0.13524044241670599</v>
      </c>
      <c r="AB12" s="17">
        <v>0.185014948169239</v>
      </c>
      <c r="AC12" s="17">
        <v>0.23330768807349</v>
      </c>
      <c r="AD12" s="17">
        <v>9.3228087445775806E-2</v>
      </c>
      <c r="AE12" s="17">
        <v>0.14352482212408599</v>
      </c>
      <c r="AF12" s="17"/>
      <c r="AG12" s="17">
        <v>0.16763419259659801</v>
      </c>
      <c r="AH12" s="17">
        <v>0.21188367149406001</v>
      </c>
      <c r="AI12" s="17">
        <v>0.19057227928911499</v>
      </c>
      <c r="AJ12" s="17">
        <v>0.143198859526044</v>
      </c>
      <c r="AK12" s="17">
        <v>0.20388141766845799</v>
      </c>
      <c r="AL12" s="17">
        <v>0.204907771772811</v>
      </c>
      <c r="AM12" s="17"/>
      <c r="AN12" s="17">
        <v>0.143858429743906</v>
      </c>
      <c r="AO12" s="17">
        <v>0.197473681627368</v>
      </c>
      <c r="AP12" s="17">
        <v>0.22913019064041801</v>
      </c>
      <c r="AQ12" s="17"/>
      <c r="AR12" s="17">
        <v>0.12828133599122901</v>
      </c>
      <c r="AS12" s="17">
        <v>0.17808058269968099</v>
      </c>
      <c r="AT12" s="17">
        <v>0.203843355177211</v>
      </c>
      <c r="AU12" s="17"/>
      <c r="AV12" s="17">
        <v>0.16115640886230201</v>
      </c>
      <c r="AW12" s="17">
        <v>0.205940313865975</v>
      </c>
      <c r="AX12" s="17">
        <v>0.183665991863739</v>
      </c>
      <c r="AY12" s="17"/>
      <c r="AZ12" s="17">
        <v>0.18384264166096601</v>
      </c>
      <c r="BA12" s="17">
        <v>0.18786042759865901</v>
      </c>
    </row>
    <row r="13" spans="2:53" x14ac:dyDescent="0.35">
      <c r="B13" s="18" t="s">
        <v>453</v>
      </c>
      <c r="C13" s="17">
        <v>0.13699217127986699</v>
      </c>
      <c r="D13" s="17">
        <v>0.13303113803591399</v>
      </c>
      <c r="E13" s="17">
        <v>0.13964583109869599</v>
      </c>
      <c r="F13" s="17"/>
      <c r="G13" s="17">
        <v>8.1273057338434596E-2</v>
      </c>
      <c r="H13" s="17">
        <v>9.9776120654681999E-2</v>
      </c>
      <c r="I13" s="17">
        <v>0.16562463742212</v>
      </c>
      <c r="J13" s="17">
        <v>0.16353723126634301</v>
      </c>
      <c r="K13" s="17">
        <v>0.16723239661522299</v>
      </c>
      <c r="L13" s="17">
        <v>0.126774428791152</v>
      </c>
      <c r="M13" s="17"/>
      <c r="N13" s="17">
        <v>0.123185256856107</v>
      </c>
      <c r="O13" s="17">
        <v>0.14608153751459901</v>
      </c>
      <c r="P13" s="17"/>
      <c r="Q13" s="17">
        <v>0.12940697518472299</v>
      </c>
      <c r="R13" s="17">
        <v>0.162360111424144</v>
      </c>
      <c r="S13" s="17">
        <v>0.110713622530223</v>
      </c>
      <c r="T13" s="17">
        <v>0.17178564349839401</v>
      </c>
      <c r="U13" s="17">
        <v>0.11911096581040601</v>
      </c>
      <c r="V13" s="17">
        <v>0.17303086664117201</v>
      </c>
      <c r="W13" s="17">
        <v>0.106804542999329</v>
      </c>
      <c r="X13" s="17">
        <v>0.103319159129785</v>
      </c>
      <c r="Y13" s="17">
        <v>0.110950001313654</v>
      </c>
      <c r="Z13" s="17">
        <v>0.140438868435703</v>
      </c>
      <c r="AA13" s="17">
        <v>0.126182284337815</v>
      </c>
      <c r="AB13" s="17">
        <v>0.119967571158815</v>
      </c>
      <c r="AC13" s="17">
        <v>0.118832788367847</v>
      </c>
      <c r="AD13" s="17">
        <v>0.142683439869355</v>
      </c>
      <c r="AE13" s="17">
        <v>0.12663343476244199</v>
      </c>
      <c r="AF13" s="17"/>
      <c r="AG13" s="17">
        <v>2.7176715659253399E-2</v>
      </c>
      <c r="AH13" s="17">
        <v>0.26506524514796398</v>
      </c>
      <c r="AI13" s="17">
        <v>8.5734154938875595E-2</v>
      </c>
      <c r="AJ13" s="17">
        <v>7.9214207065973999E-2</v>
      </c>
      <c r="AK13" s="17">
        <v>0.124328475270854</v>
      </c>
      <c r="AL13" s="17">
        <v>0.15602089233566999</v>
      </c>
      <c r="AM13" s="17"/>
      <c r="AN13" s="17">
        <v>8.6325045768641695E-2</v>
      </c>
      <c r="AO13" s="17">
        <v>9.2188457557106002E-2</v>
      </c>
      <c r="AP13" s="17">
        <v>0.19211163902721301</v>
      </c>
      <c r="AQ13" s="17"/>
      <c r="AR13" s="17">
        <v>4.1686188242210299E-2</v>
      </c>
      <c r="AS13" s="17">
        <v>5.7393434559127599E-2</v>
      </c>
      <c r="AT13" s="17">
        <v>0.20998175074969699</v>
      </c>
      <c r="AU13" s="17"/>
      <c r="AV13" s="17">
        <v>5.8416050537948197E-2</v>
      </c>
      <c r="AW13" s="17">
        <v>9.8422578021118395E-2</v>
      </c>
      <c r="AX13" s="17">
        <v>0.22054961936838</v>
      </c>
      <c r="AY13" s="17"/>
      <c r="AZ13" s="17">
        <v>0.118430895429052</v>
      </c>
      <c r="BA13" s="17">
        <v>0.16162059941791901</v>
      </c>
    </row>
    <row r="14" spans="2:53" x14ac:dyDescent="0.35">
      <c r="B14" s="18" t="s">
        <v>130</v>
      </c>
      <c r="C14" s="19">
        <v>0.126764435810371</v>
      </c>
      <c r="D14" s="19">
        <v>8.1784791528545606E-2</v>
      </c>
      <c r="E14" s="19">
        <v>0.16796761811574601</v>
      </c>
      <c r="F14" s="19"/>
      <c r="G14" s="19">
        <v>0.13167757288225501</v>
      </c>
      <c r="H14" s="19">
        <v>8.0014434011904903E-2</v>
      </c>
      <c r="I14" s="19">
        <v>9.3836864395989594E-2</v>
      </c>
      <c r="J14" s="19">
        <v>0.150447575360831</v>
      </c>
      <c r="K14" s="19">
        <v>0.17913927369282701</v>
      </c>
      <c r="L14" s="19">
        <v>0.12358364605389099</v>
      </c>
      <c r="M14" s="19"/>
      <c r="N14" s="19">
        <v>0.106339176056684</v>
      </c>
      <c r="O14" s="19">
        <v>0.14021079034280101</v>
      </c>
      <c r="P14" s="19"/>
      <c r="Q14" s="19">
        <v>0.1918397935417</v>
      </c>
      <c r="R14" s="19">
        <v>0.15768637824951301</v>
      </c>
      <c r="S14" s="19">
        <v>0.19076478176990999</v>
      </c>
      <c r="T14" s="19">
        <v>9.2411110729223603E-2</v>
      </c>
      <c r="U14" s="19">
        <v>0.12969076735136301</v>
      </c>
      <c r="V14" s="19">
        <v>0.120175576344225</v>
      </c>
      <c r="W14" s="19">
        <v>0.10060680931553399</v>
      </c>
      <c r="X14" s="19">
        <v>9.0621191272146004E-2</v>
      </c>
      <c r="Y14" s="19">
        <v>6.7137303155795205E-2</v>
      </c>
      <c r="Z14" s="19">
        <v>8.3393158707789197E-2</v>
      </c>
      <c r="AA14" s="19">
        <v>0.116419937610879</v>
      </c>
      <c r="AB14" s="19">
        <v>0.119655288681286</v>
      </c>
      <c r="AC14" s="19">
        <v>2.8308590448480501E-2</v>
      </c>
      <c r="AD14" s="19">
        <v>9.2236002751225996E-2</v>
      </c>
      <c r="AE14" s="19">
        <v>0.13925377548982301</v>
      </c>
      <c r="AF14" s="19"/>
      <c r="AG14" s="19">
        <v>5.4719639453673197E-2</v>
      </c>
      <c r="AH14" s="19">
        <v>7.6539236206669498E-2</v>
      </c>
      <c r="AI14" s="19">
        <v>6.7785944689951402E-2</v>
      </c>
      <c r="AJ14" s="19">
        <v>9.1928827903577801E-2</v>
      </c>
      <c r="AK14" s="19">
        <v>0.111021055096509</v>
      </c>
      <c r="AL14" s="19">
        <v>0.17776264749610399</v>
      </c>
      <c r="AM14" s="19"/>
      <c r="AN14" s="19">
        <v>9.2623664225577204E-2</v>
      </c>
      <c r="AO14" s="19">
        <v>0.116593799330395</v>
      </c>
      <c r="AP14" s="19">
        <v>8.6868939141635307E-2</v>
      </c>
      <c r="AQ14" s="19"/>
      <c r="AR14" s="19">
        <v>4.3940384251967599E-2</v>
      </c>
      <c r="AS14" s="19">
        <v>8.7667382196099194E-2</v>
      </c>
      <c r="AT14" s="19">
        <v>0.114153881189082</v>
      </c>
      <c r="AU14" s="19"/>
      <c r="AV14" s="19">
        <v>5.6366467770733099E-2</v>
      </c>
      <c r="AW14" s="19">
        <v>0.102235529771939</v>
      </c>
      <c r="AX14" s="19">
        <v>0.108720189174999</v>
      </c>
      <c r="AY14" s="19"/>
      <c r="AZ14" s="19">
        <v>7.9496874381409594E-2</v>
      </c>
      <c r="BA14" s="19">
        <v>0.18948241647456299</v>
      </c>
    </row>
    <row r="15" spans="2:53" x14ac:dyDescent="0.35">
      <c r="B15" s="16"/>
    </row>
    <row r="16" spans="2:53" x14ac:dyDescent="0.35">
      <c r="B16" t="s">
        <v>87</v>
      </c>
    </row>
    <row r="17" spans="2:2" x14ac:dyDescent="0.35">
      <c r="B17" t="s">
        <v>88</v>
      </c>
    </row>
    <row r="19" spans="2:2" x14ac:dyDescent="0.35">
      <c r="B19" s="8" t="str">
        <f>HYPERLINK("#'Contents'!A1", "Return to Contents")</f>
        <v>Return to Contents</v>
      </c>
    </row>
  </sheetData>
  <mergeCells count="10">
    <mergeCell ref="AN5:AP5"/>
    <mergeCell ref="AR5:AT5"/>
    <mergeCell ref="AV5:AX5"/>
    <mergeCell ref="AZ5:BA5"/>
    <mergeCell ref="D2:AT2"/>
    <mergeCell ref="D5:E5"/>
    <mergeCell ref="G5:L5"/>
    <mergeCell ref="N5:O5"/>
    <mergeCell ref="Q5:AE5"/>
    <mergeCell ref="AG5:AL5"/>
  </mergeCells>
  <pageMargins left="0.7" right="0.7" top="0.75" bottom="0.75" header="0.3" footer="0.3"/>
  <pageSetup paperSize="9" orientation="portrait" horizontalDpi="300" verticalDpi="300"/>
  <drawing r:id="rId1"/>
</worksheet>
</file>

<file path=xl/worksheets/sheet1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7F00-000000000000}">
  <dimension ref="B2:BA19"/>
  <sheetViews>
    <sheetView showGridLines="0" workbookViewId="0">
      <pane xSplit="2" topLeftCell="AI1" activePane="topRight" state="frozen"/>
      <selection activeCell="B19" sqref="B19"/>
      <selection pane="topRight" activeCell="AB11" sqref="AB11"/>
    </sheetView>
  </sheetViews>
  <sheetFormatPr defaultColWidth="11.54296875" defaultRowHeight="14.5" x14ac:dyDescent="0.35"/>
  <cols>
    <col min="2" max="2" width="25.6328125" customWidth="1"/>
    <col min="3" max="5" width="10.6328125" customWidth="1"/>
    <col min="6" max="6" width="2.1796875" customWidth="1"/>
    <col min="7" max="12" width="10.6328125" customWidth="1"/>
    <col min="13" max="13" width="2.1796875" customWidth="1"/>
    <col min="14" max="15" width="10.6328125" customWidth="1"/>
    <col min="16" max="16" width="2.1796875" customWidth="1"/>
    <col min="17" max="31" width="10.6328125" customWidth="1"/>
    <col min="32" max="32" width="2.1796875" customWidth="1"/>
    <col min="33" max="38" width="10.6328125" customWidth="1"/>
    <col min="39" max="39" width="2.1796875" customWidth="1"/>
    <col min="40" max="42" width="10.6328125" customWidth="1"/>
    <col min="43" max="43" width="2.1796875" customWidth="1"/>
    <col min="44" max="46" width="10.6328125" customWidth="1"/>
    <col min="47" max="47" width="2.1796875" customWidth="1"/>
    <col min="48" max="50" width="10.6328125" customWidth="1"/>
    <col min="51" max="51" width="2.1796875" customWidth="1"/>
    <col min="52" max="53" width="10.6328125" customWidth="1"/>
    <col min="54" max="54" width="2.1796875" customWidth="1"/>
  </cols>
  <sheetData>
    <row r="2" spans="2:53" ht="40" customHeight="1" x14ac:dyDescent="0.35">
      <c r="D2" s="28" t="s">
        <v>461</v>
      </c>
      <c r="E2" s="24"/>
      <c r="F2" s="24"/>
      <c r="G2" s="24"/>
      <c r="H2" s="24"/>
      <c r="I2" s="24"/>
      <c r="J2" s="24"/>
      <c r="K2" s="24"/>
      <c r="L2" s="24"/>
      <c r="M2" s="24"/>
      <c r="N2" s="24"/>
      <c r="O2" s="24"/>
      <c r="P2" s="24"/>
      <c r="Q2" s="24"/>
      <c r="R2" s="24"/>
      <c r="S2" s="24"/>
      <c r="T2" s="24"/>
      <c r="U2" s="24"/>
      <c r="V2" s="24"/>
      <c r="W2" s="24"/>
      <c r="X2" s="24"/>
      <c r="Y2" s="24"/>
      <c r="Z2" s="24"/>
      <c r="AA2" s="24"/>
      <c r="AB2" s="24"/>
      <c r="AC2" s="24"/>
      <c r="AD2" s="24"/>
      <c r="AE2" s="24"/>
      <c r="AF2" s="24"/>
      <c r="AG2" s="24"/>
      <c r="AH2" s="24"/>
      <c r="AI2" s="24"/>
      <c r="AJ2" s="24"/>
      <c r="AK2" s="24"/>
      <c r="AL2" s="24"/>
      <c r="AM2" s="24"/>
      <c r="AN2" s="24"/>
      <c r="AO2" s="24"/>
      <c r="AP2" s="24"/>
      <c r="AQ2" s="24"/>
      <c r="AR2" s="24"/>
      <c r="AS2" s="24"/>
      <c r="AT2" s="24"/>
    </row>
    <row r="5" spans="2:53" ht="30" customHeight="1" x14ac:dyDescent="0.35">
      <c r="B5" s="15"/>
      <c r="C5" s="15"/>
      <c r="D5" s="27" t="s">
        <v>56</v>
      </c>
      <c r="E5" s="27"/>
      <c r="F5" s="15"/>
      <c r="G5" s="27" t="s">
        <v>57</v>
      </c>
      <c r="H5" s="27"/>
      <c r="I5" s="27"/>
      <c r="J5" s="27"/>
      <c r="K5" s="27"/>
      <c r="L5" s="27"/>
      <c r="M5" s="15"/>
      <c r="N5" s="27" t="s">
        <v>58</v>
      </c>
      <c r="O5" s="27"/>
      <c r="P5" s="15"/>
      <c r="Q5" s="27" t="s">
        <v>59</v>
      </c>
      <c r="R5" s="27"/>
      <c r="S5" s="27"/>
      <c r="T5" s="27"/>
      <c r="U5" s="27"/>
      <c r="V5" s="27"/>
      <c r="W5" s="27"/>
      <c r="X5" s="27"/>
      <c r="Y5" s="27"/>
      <c r="Z5" s="27"/>
      <c r="AA5" s="27"/>
      <c r="AB5" s="27"/>
      <c r="AC5" s="27"/>
      <c r="AD5" s="27"/>
      <c r="AE5" s="27"/>
      <c r="AF5" s="15"/>
      <c r="AG5" s="27" t="s">
        <v>60</v>
      </c>
      <c r="AH5" s="27"/>
      <c r="AI5" s="27"/>
      <c r="AJ5" s="27"/>
      <c r="AK5" s="27"/>
      <c r="AL5" s="27"/>
      <c r="AM5" s="15"/>
      <c r="AN5" s="27" t="s">
        <v>61</v>
      </c>
      <c r="AO5" s="27"/>
      <c r="AP5" s="27"/>
      <c r="AQ5" s="15"/>
      <c r="AR5" s="27" t="s">
        <v>62</v>
      </c>
      <c r="AS5" s="27"/>
      <c r="AT5" s="27"/>
      <c r="AU5" s="15"/>
      <c r="AV5" s="27" t="s">
        <v>63</v>
      </c>
      <c r="AW5" s="27"/>
      <c r="AX5" s="27"/>
      <c r="AY5" s="15"/>
      <c r="AZ5" s="27" t="s">
        <v>64</v>
      </c>
      <c r="BA5" s="27"/>
    </row>
    <row r="6" spans="2:53" ht="33" customHeight="1" x14ac:dyDescent="0.35">
      <c r="B6" t="s">
        <v>13</v>
      </c>
      <c r="C6" s="9" t="s">
        <v>14</v>
      </c>
      <c r="D6" s="12" t="s">
        <v>15</v>
      </c>
      <c r="E6" s="12" t="s">
        <v>16</v>
      </c>
      <c r="G6" s="12" t="s">
        <v>19</v>
      </c>
      <c r="H6" s="12" t="s">
        <v>20</v>
      </c>
      <c r="I6" s="12" t="s">
        <v>21</v>
      </c>
      <c r="J6" s="12" t="s">
        <v>22</v>
      </c>
      <c r="K6" s="12" t="s">
        <v>23</v>
      </c>
      <c r="L6" s="12" t="s">
        <v>24</v>
      </c>
      <c r="N6" s="12" t="s">
        <v>25</v>
      </c>
      <c r="O6" s="12" t="s">
        <v>26</v>
      </c>
      <c r="Q6" s="12" t="s">
        <v>27</v>
      </c>
      <c r="R6" s="12" t="s">
        <v>28</v>
      </c>
      <c r="S6" s="12" t="s">
        <v>29</v>
      </c>
      <c r="T6" s="12" t="s">
        <v>30</v>
      </c>
      <c r="U6" s="12" t="s">
        <v>31</v>
      </c>
      <c r="V6" s="12" t="s">
        <v>32</v>
      </c>
      <c r="W6" s="12" t="s">
        <v>33</v>
      </c>
      <c r="X6" s="12" t="s">
        <v>34</v>
      </c>
      <c r="Y6" s="12" t="s">
        <v>35</v>
      </c>
      <c r="Z6" s="12" t="s">
        <v>36</v>
      </c>
      <c r="AA6" s="12" t="s">
        <v>37</v>
      </c>
      <c r="AB6" s="12" t="s">
        <v>38</v>
      </c>
      <c r="AC6" s="12" t="s">
        <v>39</v>
      </c>
      <c r="AD6" s="12" t="s">
        <v>40</v>
      </c>
      <c r="AE6" s="12" t="s">
        <v>41</v>
      </c>
      <c r="AG6" s="12" t="s">
        <v>42</v>
      </c>
      <c r="AH6" s="12" t="s">
        <v>43</v>
      </c>
      <c r="AI6" s="12" t="s">
        <v>44</v>
      </c>
      <c r="AJ6" s="12" t="s">
        <v>45</v>
      </c>
      <c r="AK6" s="12" t="s">
        <v>46</v>
      </c>
      <c r="AL6" s="12" t="s">
        <v>47</v>
      </c>
      <c r="AN6" s="12" t="s">
        <v>48</v>
      </c>
      <c r="AO6" s="12" t="s">
        <v>49</v>
      </c>
      <c r="AP6" s="12" t="s">
        <v>50</v>
      </c>
      <c r="AR6" s="12" t="s">
        <v>51</v>
      </c>
      <c r="AS6" s="12" t="s">
        <v>52</v>
      </c>
      <c r="AT6" s="12" t="s">
        <v>53</v>
      </c>
      <c r="AV6" s="12" t="s">
        <v>51</v>
      </c>
      <c r="AW6" s="12" t="s">
        <v>52</v>
      </c>
      <c r="AX6" s="12" t="s">
        <v>53</v>
      </c>
      <c r="AZ6" s="12" t="s">
        <v>54</v>
      </c>
      <c r="BA6" s="12" t="s">
        <v>55</v>
      </c>
    </row>
    <row r="7" spans="2:53" ht="30" customHeight="1" x14ac:dyDescent="0.35">
      <c r="B7" s="10" t="s">
        <v>17</v>
      </c>
      <c r="C7" s="10">
        <v>2053</v>
      </c>
      <c r="D7" s="10">
        <v>938</v>
      </c>
      <c r="E7" s="10">
        <v>1112</v>
      </c>
      <c r="F7" s="10"/>
      <c r="G7" s="10">
        <v>192</v>
      </c>
      <c r="H7" s="10">
        <v>236</v>
      </c>
      <c r="I7" s="10">
        <v>325</v>
      </c>
      <c r="J7" s="10">
        <v>380</v>
      </c>
      <c r="K7" s="10">
        <v>348</v>
      </c>
      <c r="L7" s="10">
        <v>572</v>
      </c>
      <c r="M7" s="10"/>
      <c r="N7" s="10">
        <v>1161</v>
      </c>
      <c r="O7" s="10">
        <v>892</v>
      </c>
      <c r="P7" s="10"/>
      <c r="Q7" s="10">
        <v>175</v>
      </c>
      <c r="R7" s="10">
        <v>152</v>
      </c>
      <c r="S7" s="10">
        <v>180</v>
      </c>
      <c r="T7" s="10">
        <v>273</v>
      </c>
      <c r="U7" s="10">
        <v>217</v>
      </c>
      <c r="V7" s="10">
        <v>227</v>
      </c>
      <c r="W7" s="10">
        <v>175</v>
      </c>
      <c r="X7" s="10">
        <v>143</v>
      </c>
      <c r="Y7" s="10">
        <v>108</v>
      </c>
      <c r="Z7" s="10">
        <v>153</v>
      </c>
      <c r="AA7" s="10">
        <v>79</v>
      </c>
      <c r="AB7" s="10">
        <v>54</v>
      </c>
      <c r="AC7" s="10">
        <v>25</v>
      </c>
      <c r="AD7" s="10">
        <v>17</v>
      </c>
      <c r="AE7" s="10">
        <v>34</v>
      </c>
      <c r="AF7" s="10"/>
      <c r="AG7" s="10">
        <v>204</v>
      </c>
      <c r="AH7" s="10">
        <v>344</v>
      </c>
      <c r="AI7" s="10">
        <v>158</v>
      </c>
      <c r="AJ7" s="10">
        <v>186</v>
      </c>
      <c r="AK7" s="10">
        <v>197</v>
      </c>
      <c r="AL7" s="10">
        <v>511</v>
      </c>
      <c r="AM7" s="10"/>
      <c r="AN7" s="10">
        <v>571</v>
      </c>
      <c r="AO7" s="10">
        <v>447</v>
      </c>
      <c r="AP7" s="10">
        <v>778</v>
      </c>
      <c r="AQ7" s="10"/>
      <c r="AR7" s="10">
        <v>150</v>
      </c>
      <c r="AS7" s="10">
        <v>698</v>
      </c>
      <c r="AT7" s="10">
        <v>1093</v>
      </c>
      <c r="AU7" s="10"/>
      <c r="AV7" s="10">
        <v>166</v>
      </c>
      <c r="AW7" s="10">
        <v>999</v>
      </c>
      <c r="AX7" s="10">
        <v>770</v>
      </c>
      <c r="AY7" s="10"/>
      <c r="AZ7" s="10">
        <v>1177</v>
      </c>
      <c r="BA7" s="10">
        <v>876</v>
      </c>
    </row>
    <row r="8" spans="2:53" ht="30" customHeight="1" x14ac:dyDescent="0.35">
      <c r="B8" s="11" t="s">
        <v>18</v>
      </c>
      <c r="C8" s="11">
        <v>2053</v>
      </c>
      <c r="D8" s="11">
        <v>974</v>
      </c>
      <c r="E8" s="11">
        <v>1075</v>
      </c>
      <c r="F8" s="11"/>
      <c r="G8" s="11">
        <v>212</v>
      </c>
      <c r="H8" s="11">
        <v>302</v>
      </c>
      <c r="I8" s="11">
        <v>326</v>
      </c>
      <c r="J8" s="11">
        <v>348</v>
      </c>
      <c r="K8" s="11">
        <v>329</v>
      </c>
      <c r="L8" s="11">
        <v>535</v>
      </c>
      <c r="M8" s="11"/>
      <c r="N8" s="11">
        <v>815</v>
      </c>
      <c r="O8" s="11">
        <v>1238</v>
      </c>
      <c r="P8" s="11"/>
      <c r="Q8" s="11">
        <v>198</v>
      </c>
      <c r="R8" s="11">
        <v>168</v>
      </c>
      <c r="S8" s="11">
        <v>195</v>
      </c>
      <c r="T8" s="11">
        <v>305</v>
      </c>
      <c r="U8" s="11">
        <v>213</v>
      </c>
      <c r="V8" s="11">
        <v>216</v>
      </c>
      <c r="W8" s="11">
        <v>164</v>
      </c>
      <c r="X8" s="11">
        <v>141</v>
      </c>
      <c r="Y8" s="11">
        <v>99</v>
      </c>
      <c r="Z8" s="11">
        <v>138</v>
      </c>
      <c r="AA8" s="11">
        <v>69</v>
      </c>
      <c r="AB8" s="11">
        <v>45</v>
      </c>
      <c r="AC8" s="11">
        <v>22</v>
      </c>
      <c r="AD8" s="11">
        <v>15</v>
      </c>
      <c r="AE8" s="11">
        <v>27</v>
      </c>
      <c r="AF8" s="11"/>
      <c r="AG8" s="11">
        <v>192</v>
      </c>
      <c r="AH8" s="11">
        <v>330</v>
      </c>
      <c r="AI8" s="11">
        <v>179</v>
      </c>
      <c r="AJ8" s="11">
        <v>173</v>
      </c>
      <c r="AK8" s="11">
        <v>196</v>
      </c>
      <c r="AL8" s="11">
        <v>533</v>
      </c>
      <c r="AM8" s="11"/>
      <c r="AN8" s="11">
        <v>569</v>
      </c>
      <c r="AO8" s="11">
        <v>467</v>
      </c>
      <c r="AP8" s="11">
        <v>751</v>
      </c>
      <c r="AQ8" s="11"/>
      <c r="AR8" s="11">
        <v>162</v>
      </c>
      <c r="AS8" s="11">
        <v>689</v>
      </c>
      <c r="AT8" s="11">
        <v>1078</v>
      </c>
      <c r="AU8" s="11"/>
      <c r="AV8" s="11">
        <v>182</v>
      </c>
      <c r="AW8" s="11">
        <v>976</v>
      </c>
      <c r="AX8" s="11">
        <v>765</v>
      </c>
      <c r="AY8" s="11"/>
      <c r="AZ8" s="11">
        <v>1171</v>
      </c>
      <c r="BA8" s="11">
        <v>882</v>
      </c>
    </row>
    <row r="9" spans="2:53" x14ac:dyDescent="0.35">
      <c r="B9" s="18" t="s">
        <v>449</v>
      </c>
      <c r="C9" s="17">
        <v>8.2797659721901201E-2</v>
      </c>
      <c r="D9" s="17">
        <v>8.7182671555527599E-2</v>
      </c>
      <c r="E9" s="17">
        <v>7.91210811586711E-2</v>
      </c>
      <c r="F9" s="17"/>
      <c r="G9" s="17">
        <v>0.13901023426197301</v>
      </c>
      <c r="H9" s="17">
        <v>0.124261745461787</v>
      </c>
      <c r="I9" s="17">
        <v>9.1931460128387099E-2</v>
      </c>
      <c r="J9" s="17">
        <v>5.5343806201025601E-2</v>
      </c>
      <c r="K9" s="17">
        <v>8.7850980711002294E-2</v>
      </c>
      <c r="L9" s="17">
        <v>4.6315153111372701E-2</v>
      </c>
      <c r="M9" s="17"/>
      <c r="N9" s="17">
        <v>8.0306467322955502E-2</v>
      </c>
      <c r="O9" s="17">
        <v>8.4437661200887207E-2</v>
      </c>
      <c r="P9" s="17"/>
      <c r="Q9" s="17">
        <v>0.15681480788146801</v>
      </c>
      <c r="R9" s="17">
        <v>9.9001243991363799E-2</v>
      </c>
      <c r="S9" s="17">
        <v>7.4486364675601699E-2</v>
      </c>
      <c r="T9" s="17">
        <v>5.79264860851951E-2</v>
      </c>
      <c r="U9" s="17">
        <v>8.7604725499345101E-2</v>
      </c>
      <c r="V9" s="17">
        <v>7.0413859894980696E-2</v>
      </c>
      <c r="W9" s="17">
        <v>9.1728570588207797E-2</v>
      </c>
      <c r="X9" s="17">
        <v>8.4623019698712096E-2</v>
      </c>
      <c r="Y9" s="17">
        <v>6.9403023861762905E-2</v>
      </c>
      <c r="Z9" s="17">
        <v>5.1273204132615498E-2</v>
      </c>
      <c r="AA9" s="17">
        <v>6.9089858862220604E-2</v>
      </c>
      <c r="AB9" s="17">
        <v>5.75084024571322E-2</v>
      </c>
      <c r="AC9" s="17">
        <v>0</v>
      </c>
      <c r="AD9" s="17">
        <v>0.19492045893886201</v>
      </c>
      <c r="AE9" s="17">
        <v>8.7750831893503398E-2</v>
      </c>
      <c r="AF9" s="17"/>
      <c r="AG9" s="17">
        <v>9.1895715919394994E-2</v>
      </c>
      <c r="AH9" s="17">
        <v>8.6229657134155702E-2</v>
      </c>
      <c r="AI9" s="17">
        <v>0.15753524001284999</v>
      </c>
      <c r="AJ9" s="17">
        <v>7.0674874820066902E-2</v>
      </c>
      <c r="AK9" s="17">
        <v>6.93167550707528E-2</v>
      </c>
      <c r="AL9" s="17">
        <v>5.2191011392752597E-2</v>
      </c>
      <c r="AM9" s="17"/>
      <c r="AN9" s="17">
        <v>0.10469779466122001</v>
      </c>
      <c r="AO9" s="17">
        <v>8.0290347492219194E-2</v>
      </c>
      <c r="AP9" s="17">
        <v>7.0924230061764501E-2</v>
      </c>
      <c r="AQ9" s="17"/>
      <c r="AR9" s="17">
        <v>0.24678924087265</v>
      </c>
      <c r="AS9" s="17">
        <v>7.3101960230207499E-2</v>
      </c>
      <c r="AT9" s="17">
        <v>7.02451496450687E-2</v>
      </c>
      <c r="AU9" s="17"/>
      <c r="AV9" s="17">
        <v>0.17835702608107001</v>
      </c>
      <c r="AW9" s="17">
        <v>6.6000005262873904E-2</v>
      </c>
      <c r="AX9" s="17">
        <v>8.2013640695188406E-2</v>
      </c>
      <c r="AY9" s="17"/>
      <c r="AZ9" s="17">
        <v>9.2694118825082605E-2</v>
      </c>
      <c r="BA9" s="17">
        <v>6.9666330076090494E-2</v>
      </c>
    </row>
    <row r="10" spans="2:53" x14ac:dyDescent="0.35">
      <c r="B10" s="18" t="s">
        <v>450</v>
      </c>
      <c r="C10" s="17">
        <v>0.16121727046538001</v>
      </c>
      <c r="D10" s="17">
        <v>0.19355603810181299</v>
      </c>
      <c r="E10" s="17">
        <v>0.13193364089107201</v>
      </c>
      <c r="F10" s="17"/>
      <c r="G10" s="17">
        <v>0.19349207242939101</v>
      </c>
      <c r="H10" s="17">
        <v>0.26230964087258402</v>
      </c>
      <c r="I10" s="17">
        <v>0.19106746513787501</v>
      </c>
      <c r="J10" s="17">
        <v>0.14527422655113001</v>
      </c>
      <c r="K10" s="17">
        <v>0.11790562042833</v>
      </c>
      <c r="L10" s="17">
        <v>0.11023220052348399</v>
      </c>
      <c r="M10" s="17"/>
      <c r="N10" s="17">
        <v>0.16864844178864499</v>
      </c>
      <c r="O10" s="17">
        <v>0.15632518265798601</v>
      </c>
      <c r="P10" s="17"/>
      <c r="Q10" s="17">
        <v>0.155687638209516</v>
      </c>
      <c r="R10" s="17">
        <v>0.159134026661781</v>
      </c>
      <c r="S10" s="17">
        <v>0.14307678807507701</v>
      </c>
      <c r="T10" s="17">
        <v>0.16827783884057701</v>
      </c>
      <c r="U10" s="17">
        <v>0.183811189360847</v>
      </c>
      <c r="V10" s="17">
        <v>0.102448946271864</v>
      </c>
      <c r="W10" s="17">
        <v>0.15070573710940699</v>
      </c>
      <c r="X10" s="17">
        <v>0.190569319584556</v>
      </c>
      <c r="Y10" s="17">
        <v>0.153785836324449</v>
      </c>
      <c r="Z10" s="17">
        <v>0.15834538992605601</v>
      </c>
      <c r="AA10" s="17">
        <v>0.23695460813697999</v>
      </c>
      <c r="AB10" s="17">
        <v>0.21668742257502499</v>
      </c>
      <c r="AC10" s="17">
        <v>0.41780613248006798</v>
      </c>
      <c r="AD10" s="17">
        <v>0.33994058410621503</v>
      </c>
      <c r="AE10" s="17">
        <v>0.13601708551019701</v>
      </c>
      <c r="AF10" s="17"/>
      <c r="AG10" s="17">
        <v>0.25407579509498202</v>
      </c>
      <c r="AH10" s="17">
        <v>0.109787911055094</v>
      </c>
      <c r="AI10" s="17">
        <v>0.23451268317430399</v>
      </c>
      <c r="AJ10" s="17">
        <v>0.17703170258859399</v>
      </c>
      <c r="AK10" s="17">
        <v>0.19066246941364601</v>
      </c>
      <c r="AL10" s="17">
        <v>0.134916712873209</v>
      </c>
      <c r="AM10" s="17"/>
      <c r="AN10" s="17">
        <v>0.184325020919541</v>
      </c>
      <c r="AO10" s="17">
        <v>0.18884993238582701</v>
      </c>
      <c r="AP10" s="17">
        <v>0.15892448646364299</v>
      </c>
      <c r="AQ10" s="17"/>
      <c r="AR10" s="17">
        <v>0.27265798023118798</v>
      </c>
      <c r="AS10" s="17">
        <v>0.21107939307535201</v>
      </c>
      <c r="AT10" s="17">
        <v>0.124719629628278</v>
      </c>
      <c r="AU10" s="17"/>
      <c r="AV10" s="17">
        <v>0.26036883580551201</v>
      </c>
      <c r="AW10" s="17">
        <v>0.17470907736609001</v>
      </c>
      <c r="AX10" s="17">
        <v>0.134723500872034</v>
      </c>
      <c r="AY10" s="17"/>
      <c r="AZ10" s="17">
        <v>0.18523420492103601</v>
      </c>
      <c r="BA10" s="17">
        <v>0.12934988434970701</v>
      </c>
    </row>
    <row r="11" spans="2:53" x14ac:dyDescent="0.35">
      <c r="B11" s="18" t="s">
        <v>451</v>
      </c>
      <c r="C11" s="17">
        <v>0.34184258786183402</v>
      </c>
      <c r="D11" s="17">
        <v>0.34609584034316099</v>
      </c>
      <c r="E11" s="17">
        <v>0.336198187169027</v>
      </c>
      <c r="F11" s="17"/>
      <c r="G11" s="17">
        <v>0.281491613086153</v>
      </c>
      <c r="H11" s="17">
        <v>0.22774437600075401</v>
      </c>
      <c r="I11" s="17">
        <v>0.31141201004105301</v>
      </c>
      <c r="J11" s="17">
        <v>0.36424068879478999</v>
      </c>
      <c r="K11" s="17">
        <v>0.32867551686436403</v>
      </c>
      <c r="L11" s="17">
        <v>0.44221591806312899</v>
      </c>
      <c r="M11" s="17"/>
      <c r="N11" s="17">
        <v>0.375397096481629</v>
      </c>
      <c r="O11" s="17">
        <v>0.31975298780268102</v>
      </c>
      <c r="P11" s="17"/>
      <c r="Q11" s="17">
        <v>0.26031179227376799</v>
      </c>
      <c r="R11" s="17">
        <v>0.25900668976623697</v>
      </c>
      <c r="S11" s="17">
        <v>0.242949991394529</v>
      </c>
      <c r="T11" s="17">
        <v>0.325913682038105</v>
      </c>
      <c r="U11" s="17">
        <v>0.33509685693445102</v>
      </c>
      <c r="V11" s="17">
        <v>0.43543480357992798</v>
      </c>
      <c r="W11" s="17">
        <v>0.40078307464956298</v>
      </c>
      <c r="X11" s="17">
        <v>0.37613006779817598</v>
      </c>
      <c r="Y11" s="17">
        <v>0.45784890281048102</v>
      </c>
      <c r="Z11" s="17">
        <v>0.39554216791903302</v>
      </c>
      <c r="AA11" s="17">
        <v>0.39011377457320001</v>
      </c>
      <c r="AB11" s="17">
        <v>0.37892365325159999</v>
      </c>
      <c r="AC11" s="17">
        <v>0.27091549494602202</v>
      </c>
      <c r="AD11" s="17">
        <v>0.46513895695492302</v>
      </c>
      <c r="AE11" s="17">
        <v>0.33185435050864298</v>
      </c>
      <c r="AF11" s="17"/>
      <c r="AG11" s="17">
        <v>0.46746385767402998</v>
      </c>
      <c r="AH11" s="17">
        <v>0.27925070134158397</v>
      </c>
      <c r="AI11" s="17">
        <v>0.32551534554377898</v>
      </c>
      <c r="AJ11" s="17">
        <v>0.49732974370188598</v>
      </c>
      <c r="AK11" s="17">
        <v>0.36332726860840597</v>
      </c>
      <c r="AL11" s="17">
        <v>0.29595612317972497</v>
      </c>
      <c r="AM11" s="17"/>
      <c r="AN11" s="17">
        <v>0.40760811328969099</v>
      </c>
      <c r="AO11" s="17">
        <v>0.34906022799275399</v>
      </c>
      <c r="AP11" s="17">
        <v>0.33064433653714198</v>
      </c>
      <c r="AQ11" s="17"/>
      <c r="AR11" s="17">
        <v>0.25782222846043601</v>
      </c>
      <c r="AS11" s="17">
        <v>0.42102854665115802</v>
      </c>
      <c r="AT11" s="17">
        <v>0.31964392658326701</v>
      </c>
      <c r="AU11" s="17"/>
      <c r="AV11" s="17">
        <v>0.31708034959231302</v>
      </c>
      <c r="AW11" s="17">
        <v>0.396982232371975</v>
      </c>
      <c r="AX11" s="17">
        <v>0.305422787772893</v>
      </c>
      <c r="AY11" s="17"/>
      <c r="AZ11" s="17">
        <v>0.354815016377444</v>
      </c>
      <c r="BA11" s="17">
        <v>0.324629842033335</v>
      </c>
    </row>
    <row r="12" spans="2:53" x14ac:dyDescent="0.35">
      <c r="B12" s="18" t="s">
        <v>452</v>
      </c>
      <c r="C12" s="17">
        <v>0.16681196455908101</v>
      </c>
      <c r="D12" s="17">
        <v>0.17965221026478001</v>
      </c>
      <c r="E12" s="17">
        <v>0.155775688595471</v>
      </c>
      <c r="F12" s="17"/>
      <c r="G12" s="17">
        <v>0.20761841192139599</v>
      </c>
      <c r="H12" s="17">
        <v>0.17666911611464201</v>
      </c>
      <c r="I12" s="17">
        <v>0.15497684395808001</v>
      </c>
      <c r="J12" s="17">
        <v>0.13079364427270301</v>
      </c>
      <c r="K12" s="17">
        <v>0.16376803299710299</v>
      </c>
      <c r="L12" s="17">
        <v>0.17759479013926599</v>
      </c>
      <c r="M12" s="17"/>
      <c r="N12" s="17">
        <v>0.16968119936269199</v>
      </c>
      <c r="O12" s="17">
        <v>0.164923090249946</v>
      </c>
      <c r="P12" s="17"/>
      <c r="Q12" s="17">
        <v>0.14061898944042101</v>
      </c>
      <c r="R12" s="17">
        <v>0.16214306286042601</v>
      </c>
      <c r="S12" s="17">
        <v>0.20810633118555999</v>
      </c>
      <c r="T12" s="17">
        <v>0.196602142613792</v>
      </c>
      <c r="U12" s="17">
        <v>0.155952793239576</v>
      </c>
      <c r="V12" s="17">
        <v>0.140187700876897</v>
      </c>
      <c r="W12" s="17">
        <v>0.170415955176069</v>
      </c>
      <c r="X12" s="17">
        <v>0.16832877584977801</v>
      </c>
      <c r="Y12" s="17">
        <v>0.16099645623755601</v>
      </c>
      <c r="Z12" s="17">
        <v>0.17772330322211499</v>
      </c>
      <c r="AA12" s="17">
        <v>0.12777803311533401</v>
      </c>
      <c r="AB12" s="17">
        <v>0.116050931784658</v>
      </c>
      <c r="AC12" s="17">
        <v>0.20897933132857699</v>
      </c>
      <c r="AD12" s="17">
        <v>0</v>
      </c>
      <c r="AE12" s="17">
        <v>0.17554240415920899</v>
      </c>
      <c r="AF12" s="17"/>
      <c r="AG12" s="17">
        <v>0.111494443029081</v>
      </c>
      <c r="AH12" s="17">
        <v>0.20475230553481999</v>
      </c>
      <c r="AI12" s="17">
        <v>0.15650219252335501</v>
      </c>
      <c r="AJ12" s="17">
        <v>8.9697967197873402E-2</v>
      </c>
      <c r="AK12" s="17">
        <v>0.1869556499791</v>
      </c>
      <c r="AL12" s="17">
        <v>0.202042581827337</v>
      </c>
      <c r="AM12" s="17"/>
      <c r="AN12" s="17">
        <v>0.127115042346061</v>
      </c>
      <c r="AO12" s="17">
        <v>0.175850464808778</v>
      </c>
      <c r="AP12" s="17">
        <v>0.19781158184372299</v>
      </c>
      <c r="AQ12" s="17"/>
      <c r="AR12" s="17">
        <v>0.105128435646867</v>
      </c>
      <c r="AS12" s="17">
        <v>0.146482600316131</v>
      </c>
      <c r="AT12" s="17">
        <v>0.19454370018030201</v>
      </c>
      <c r="AU12" s="17"/>
      <c r="AV12" s="17">
        <v>0.15442072313696401</v>
      </c>
      <c r="AW12" s="17">
        <v>0.15925142950334201</v>
      </c>
      <c r="AX12" s="17">
        <v>0.19235515642901199</v>
      </c>
      <c r="AY12" s="17"/>
      <c r="AZ12" s="17">
        <v>0.177139286687611</v>
      </c>
      <c r="BA12" s="17">
        <v>0.15310893503970399</v>
      </c>
    </row>
    <row r="13" spans="2:53" x14ac:dyDescent="0.35">
      <c r="B13" s="18" t="s">
        <v>453</v>
      </c>
      <c r="C13" s="17">
        <v>0.121865259668392</v>
      </c>
      <c r="D13" s="17">
        <v>0.10822627469853401</v>
      </c>
      <c r="E13" s="17">
        <v>0.134657453534725</v>
      </c>
      <c r="F13" s="17"/>
      <c r="G13" s="17">
        <v>6.0162828451092602E-2</v>
      </c>
      <c r="H13" s="17">
        <v>0.121250561322645</v>
      </c>
      <c r="I13" s="17">
        <v>0.16316512693983701</v>
      </c>
      <c r="J13" s="17">
        <v>0.15827996073296899</v>
      </c>
      <c r="K13" s="17">
        <v>0.12699759409755401</v>
      </c>
      <c r="L13" s="17">
        <v>9.4678931972207905E-2</v>
      </c>
      <c r="M13" s="17"/>
      <c r="N13" s="17">
        <v>9.9592425931518402E-2</v>
      </c>
      <c r="O13" s="17">
        <v>0.13652790888213401</v>
      </c>
      <c r="P13" s="17"/>
      <c r="Q13" s="17">
        <v>0.111658147588236</v>
      </c>
      <c r="R13" s="17">
        <v>0.18382447399953999</v>
      </c>
      <c r="S13" s="17">
        <v>0.113543084374281</v>
      </c>
      <c r="T13" s="17">
        <v>0.16158872601719501</v>
      </c>
      <c r="U13" s="17">
        <v>0.113555758971268</v>
      </c>
      <c r="V13" s="17">
        <v>0.11543519644904</v>
      </c>
      <c r="W13" s="17">
        <v>8.5463846875925897E-2</v>
      </c>
      <c r="X13" s="17">
        <v>9.2533406766176898E-2</v>
      </c>
      <c r="Y13" s="17">
        <v>6.03096079063093E-2</v>
      </c>
      <c r="Z13" s="17">
        <v>0.15811540239482799</v>
      </c>
      <c r="AA13" s="17">
        <v>0.107060260628833</v>
      </c>
      <c r="AB13" s="17">
        <v>0.113466312586557</v>
      </c>
      <c r="AC13" s="17">
        <v>7.7437046778520896E-2</v>
      </c>
      <c r="AD13" s="17">
        <v>0</v>
      </c>
      <c r="AE13" s="17">
        <v>0.17809241006888499</v>
      </c>
      <c r="AF13" s="17"/>
      <c r="AG13" s="17">
        <v>4.0966290868099997E-2</v>
      </c>
      <c r="AH13" s="17">
        <v>0.221673587578743</v>
      </c>
      <c r="AI13" s="17">
        <v>7.8451915838457301E-2</v>
      </c>
      <c r="AJ13" s="17">
        <v>5.0716700375895402E-2</v>
      </c>
      <c r="AK13" s="17">
        <v>0.103396872436401</v>
      </c>
      <c r="AL13" s="17">
        <v>0.13530358263412601</v>
      </c>
      <c r="AM13" s="17"/>
      <c r="AN13" s="17">
        <v>7.8444401275897205E-2</v>
      </c>
      <c r="AO13" s="17">
        <v>8.1569319952929695E-2</v>
      </c>
      <c r="AP13" s="17">
        <v>0.163792492958792</v>
      </c>
      <c r="AQ13" s="17"/>
      <c r="AR13" s="17">
        <v>7.9046536927510402E-2</v>
      </c>
      <c r="AS13" s="17">
        <v>5.9948722609411899E-2</v>
      </c>
      <c r="AT13" s="17">
        <v>0.176463820324366</v>
      </c>
      <c r="AU13" s="17"/>
      <c r="AV13" s="17">
        <v>4.7379851982537899E-2</v>
      </c>
      <c r="AW13" s="17">
        <v>9.9371172206487293E-2</v>
      </c>
      <c r="AX13" s="17">
        <v>0.177440986114966</v>
      </c>
      <c r="AY13" s="17"/>
      <c r="AZ13" s="17">
        <v>0.113211797406923</v>
      </c>
      <c r="BA13" s="17">
        <v>0.133347292216418</v>
      </c>
    </row>
    <row r="14" spans="2:53" x14ac:dyDescent="0.35">
      <c r="B14" s="18" t="s">
        <v>130</v>
      </c>
      <c r="C14" s="19">
        <v>0.12546525772341199</v>
      </c>
      <c r="D14" s="19">
        <v>8.5286965036183507E-2</v>
      </c>
      <c r="E14" s="19">
        <v>0.16231394865103399</v>
      </c>
      <c r="F14" s="19"/>
      <c r="G14" s="19">
        <v>0.118224839849995</v>
      </c>
      <c r="H14" s="19">
        <v>8.7764560227588398E-2</v>
      </c>
      <c r="I14" s="19">
        <v>8.7447093794769198E-2</v>
      </c>
      <c r="J14" s="19">
        <v>0.146067673447382</v>
      </c>
      <c r="K14" s="19">
        <v>0.174802254901646</v>
      </c>
      <c r="L14" s="19">
        <v>0.12896300619053999</v>
      </c>
      <c r="M14" s="19"/>
      <c r="N14" s="19">
        <v>0.10637436911256</v>
      </c>
      <c r="O14" s="19">
        <v>0.13803316920636499</v>
      </c>
      <c r="P14" s="19"/>
      <c r="Q14" s="19">
        <v>0.17490862460659201</v>
      </c>
      <c r="R14" s="19">
        <v>0.13689050272065301</v>
      </c>
      <c r="S14" s="19">
        <v>0.217837440294951</v>
      </c>
      <c r="T14" s="19">
        <v>8.9691124405137296E-2</v>
      </c>
      <c r="U14" s="19">
        <v>0.123978675994513</v>
      </c>
      <c r="V14" s="19">
        <v>0.13607949292728999</v>
      </c>
      <c r="W14" s="19">
        <v>0.10090281560082701</v>
      </c>
      <c r="X14" s="19">
        <v>8.78154103025999E-2</v>
      </c>
      <c r="Y14" s="19">
        <v>9.7656172859441406E-2</v>
      </c>
      <c r="Z14" s="19">
        <v>5.9000532405352198E-2</v>
      </c>
      <c r="AA14" s="19">
        <v>6.9003464683432103E-2</v>
      </c>
      <c r="AB14" s="19">
        <v>0.11736327734502799</v>
      </c>
      <c r="AC14" s="19">
        <v>2.48619944668124E-2</v>
      </c>
      <c r="AD14" s="19">
        <v>0</v>
      </c>
      <c r="AE14" s="19">
        <v>9.0742917859562497E-2</v>
      </c>
      <c r="AF14" s="19"/>
      <c r="AG14" s="19">
        <v>3.4103897414411603E-2</v>
      </c>
      <c r="AH14" s="19">
        <v>9.8305837355602402E-2</v>
      </c>
      <c r="AI14" s="19">
        <v>4.7482622907253899E-2</v>
      </c>
      <c r="AJ14" s="19">
        <v>0.114549011315684</v>
      </c>
      <c r="AK14" s="19">
        <v>8.6340984491694597E-2</v>
      </c>
      <c r="AL14" s="19">
        <v>0.17958998809285001</v>
      </c>
      <c r="AM14" s="19"/>
      <c r="AN14" s="19">
        <v>9.7809627507590702E-2</v>
      </c>
      <c r="AO14" s="19">
        <v>0.124379707367492</v>
      </c>
      <c r="AP14" s="19">
        <v>7.7902872134935797E-2</v>
      </c>
      <c r="AQ14" s="19"/>
      <c r="AR14" s="19">
        <v>3.8555577861348098E-2</v>
      </c>
      <c r="AS14" s="19">
        <v>8.8358777117739706E-2</v>
      </c>
      <c r="AT14" s="19">
        <v>0.114383773638718</v>
      </c>
      <c r="AU14" s="19"/>
      <c r="AV14" s="19">
        <v>4.2393213401603201E-2</v>
      </c>
      <c r="AW14" s="19">
        <v>0.103686083289232</v>
      </c>
      <c r="AX14" s="19">
        <v>0.108043928115907</v>
      </c>
      <c r="AY14" s="19"/>
      <c r="AZ14" s="19">
        <v>7.6905575781904295E-2</v>
      </c>
      <c r="BA14" s="19">
        <v>0.189897716284745</v>
      </c>
    </row>
    <row r="15" spans="2:53" x14ac:dyDescent="0.35">
      <c r="B15" s="16"/>
    </row>
    <row r="16" spans="2:53" x14ac:dyDescent="0.35">
      <c r="B16" t="s">
        <v>87</v>
      </c>
    </row>
    <row r="17" spans="2:2" x14ac:dyDescent="0.35">
      <c r="B17" t="s">
        <v>88</v>
      </c>
    </row>
    <row r="19" spans="2:2" x14ac:dyDescent="0.35">
      <c r="B19" s="8" t="str">
        <f>HYPERLINK("#'Contents'!A1", "Return to Contents")</f>
        <v>Return to Contents</v>
      </c>
    </row>
  </sheetData>
  <mergeCells count="10">
    <mergeCell ref="AN5:AP5"/>
    <mergeCell ref="AR5:AT5"/>
    <mergeCell ref="AV5:AX5"/>
    <mergeCell ref="AZ5:BA5"/>
    <mergeCell ref="D2:AT2"/>
    <mergeCell ref="D5:E5"/>
    <mergeCell ref="G5:L5"/>
    <mergeCell ref="N5:O5"/>
    <mergeCell ref="Q5:AE5"/>
    <mergeCell ref="AG5:AL5"/>
  </mergeCells>
  <pageMargins left="0.7" right="0.7" top="0.75" bottom="0.75" header="0.3" footer="0.3"/>
  <pageSetup paperSize="9" orientation="portrait" horizontalDpi="300" verticalDpi="300"/>
  <drawing r:id="rId1"/>
</worksheet>
</file>

<file path=xl/worksheets/sheet1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8000-000000000000}">
  <dimension ref="B2:BA19"/>
  <sheetViews>
    <sheetView showGridLines="0" workbookViewId="0">
      <pane xSplit="2" topLeftCell="C1" activePane="topRight" state="frozen"/>
      <selection activeCell="B19" sqref="B19"/>
      <selection pane="topRight" activeCell="B19" sqref="B19"/>
    </sheetView>
  </sheetViews>
  <sheetFormatPr defaultColWidth="11.54296875" defaultRowHeight="14.5" x14ac:dyDescent="0.35"/>
  <cols>
    <col min="2" max="2" width="25.6328125" customWidth="1"/>
    <col min="3" max="5" width="10.6328125" customWidth="1"/>
    <col min="6" max="6" width="2.1796875" customWidth="1"/>
    <col min="7" max="12" width="10.6328125" customWidth="1"/>
    <col min="13" max="13" width="2.1796875" customWidth="1"/>
    <col min="14" max="15" width="10.6328125" customWidth="1"/>
    <col min="16" max="16" width="2.1796875" customWidth="1"/>
    <col min="17" max="31" width="10.6328125" customWidth="1"/>
    <col min="32" max="32" width="2.1796875" customWidth="1"/>
    <col min="33" max="38" width="10.6328125" customWidth="1"/>
    <col min="39" max="39" width="2.1796875" customWidth="1"/>
    <col min="40" max="42" width="10.6328125" customWidth="1"/>
    <col min="43" max="43" width="2.1796875" customWidth="1"/>
    <col min="44" max="46" width="10.6328125" customWidth="1"/>
    <col min="47" max="47" width="2.1796875" customWidth="1"/>
    <col min="48" max="50" width="10.6328125" customWidth="1"/>
    <col min="51" max="51" width="2.1796875" customWidth="1"/>
    <col min="52" max="53" width="10.6328125" customWidth="1"/>
    <col min="54" max="54" width="2.1796875" customWidth="1"/>
  </cols>
  <sheetData>
    <row r="2" spans="2:53" ht="40" customHeight="1" x14ac:dyDescent="0.35">
      <c r="D2" s="28" t="s">
        <v>462</v>
      </c>
      <c r="E2" s="24"/>
      <c r="F2" s="24"/>
      <c r="G2" s="24"/>
      <c r="H2" s="24"/>
      <c r="I2" s="24"/>
      <c r="J2" s="24"/>
      <c r="K2" s="24"/>
      <c r="L2" s="24"/>
      <c r="M2" s="24"/>
      <c r="N2" s="24"/>
      <c r="O2" s="24"/>
      <c r="P2" s="24"/>
      <c r="Q2" s="24"/>
      <c r="R2" s="24"/>
      <c r="S2" s="24"/>
      <c r="T2" s="24"/>
      <c r="U2" s="24"/>
      <c r="V2" s="24"/>
      <c r="W2" s="24"/>
      <c r="X2" s="24"/>
      <c r="Y2" s="24"/>
      <c r="Z2" s="24"/>
      <c r="AA2" s="24"/>
      <c r="AB2" s="24"/>
      <c r="AC2" s="24"/>
      <c r="AD2" s="24"/>
      <c r="AE2" s="24"/>
      <c r="AF2" s="24"/>
      <c r="AG2" s="24"/>
      <c r="AH2" s="24"/>
      <c r="AI2" s="24"/>
      <c r="AJ2" s="24"/>
      <c r="AK2" s="24"/>
      <c r="AL2" s="24"/>
      <c r="AM2" s="24"/>
      <c r="AN2" s="24"/>
      <c r="AO2" s="24"/>
      <c r="AP2" s="24"/>
      <c r="AQ2" s="24"/>
      <c r="AR2" s="24"/>
      <c r="AS2" s="24"/>
      <c r="AT2" s="24"/>
    </row>
    <row r="5" spans="2:53" ht="30" customHeight="1" x14ac:dyDescent="0.35">
      <c r="B5" s="15"/>
      <c r="C5" s="15"/>
      <c r="D5" s="27" t="s">
        <v>56</v>
      </c>
      <c r="E5" s="27"/>
      <c r="F5" s="15"/>
      <c r="G5" s="27" t="s">
        <v>57</v>
      </c>
      <c r="H5" s="27"/>
      <c r="I5" s="27"/>
      <c r="J5" s="27"/>
      <c r="K5" s="27"/>
      <c r="L5" s="27"/>
      <c r="M5" s="15"/>
      <c r="N5" s="27" t="s">
        <v>58</v>
      </c>
      <c r="O5" s="27"/>
      <c r="P5" s="15"/>
      <c r="Q5" s="27" t="s">
        <v>59</v>
      </c>
      <c r="R5" s="27"/>
      <c r="S5" s="27"/>
      <c r="T5" s="27"/>
      <c r="U5" s="27"/>
      <c r="V5" s="27"/>
      <c r="W5" s="27"/>
      <c r="X5" s="27"/>
      <c r="Y5" s="27"/>
      <c r="Z5" s="27"/>
      <c r="AA5" s="27"/>
      <c r="AB5" s="27"/>
      <c r="AC5" s="27"/>
      <c r="AD5" s="27"/>
      <c r="AE5" s="27"/>
      <c r="AF5" s="15"/>
      <c r="AG5" s="27" t="s">
        <v>60</v>
      </c>
      <c r="AH5" s="27"/>
      <c r="AI5" s="27"/>
      <c r="AJ5" s="27"/>
      <c r="AK5" s="27"/>
      <c r="AL5" s="27"/>
      <c r="AM5" s="15"/>
      <c r="AN5" s="27" t="s">
        <v>61</v>
      </c>
      <c r="AO5" s="27"/>
      <c r="AP5" s="27"/>
      <c r="AQ5" s="15"/>
      <c r="AR5" s="27" t="s">
        <v>62</v>
      </c>
      <c r="AS5" s="27"/>
      <c r="AT5" s="27"/>
      <c r="AU5" s="15"/>
      <c r="AV5" s="27" t="s">
        <v>63</v>
      </c>
      <c r="AW5" s="27"/>
      <c r="AX5" s="27"/>
      <c r="AY5" s="15"/>
      <c r="AZ5" s="27" t="s">
        <v>64</v>
      </c>
      <c r="BA5" s="27"/>
    </row>
    <row r="6" spans="2:53" ht="33" customHeight="1" x14ac:dyDescent="0.35">
      <c r="B6" t="s">
        <v>13</v>
      </c>
      <c r="C6" s="9" t="s">
        <v>14</v>
      </c>
      <c r="D6" s="12" t="s">
        <v>15</v>
      </c>
      <c r="E6" s="12" t="s">
        <v>16</v>
      </c>
      <c r="G6" s="12" t="s">
        <v>19</v>
      </c>
      <c r="H6" s="12" t="s">
        <v>20</v>
      </c>
      <c r="I6" s="12" t="s">
        <v>21</v>
      </c>
      <c r="J6" s="12" t="s">
        <v>22</v>
      </c>
      <c r="K6" s="12" t="s">
        <v>23</v>
      </c>
      <c r="L6" s="12" t="s">
        <v>24</v>
      </c>
      <c r="N6" s="12" t="s">
        <v>25</v>
      </c>
      <c r="O6" s="12" t="s">
        <v>26</v>
      </c>
      <c r="Q6" s="12" t="s">
        <v>27</v>
      </c>
      <c r="R6" s="12" t="s">
        <v>28</v>
      </c>
      <c r="S6" s="12" t="s">
        <v>29</v>
      </c>
      <c r="T6" s="12" t="s">
        <v>30</v>
      </c>
      <c r="U6" s="12" t="s">
        <v>31</v>
      </c>
      <c r="V6" s="12" t="s">
        <v>32</v>
      </c>
      <c r="W6" s="12" t="s">
        <v>33</v>
      </c>
      <c r="X6" s="12" t="s">
        <v>34</v>
      </c>
      <c r="Y6" s="12" t="s">
        <v>35</v>
      </c>
      <c r="Z6" s="12" t="s">
        <v>36</v>
      </c>
      <c r="AA6" s="12" t="s">
        <v>37</v>
      </c>
      <c r="AB6" s="12" t="s">
        <v>38</v>
      </c>
      <c r="AC6" s="12" t="s">
        <v>39</v>
      </c>
      <c r="AD6" s="12" t="s">
        <v>40</v>
      </c>
      <c r="AE6" s="12" t="s">
        <v>41</v>
      </c>
      <c r="AG6" s="12" t="s">
        <v>42</v>
      </c>
      <c r="AH6" s="12" t="s">
        <v>43</v>
      </c>
      <c r="AI6" s="12" t="s">
        <v>44</v>
      </c>
      <c r="AJ6" s="12" t="s">
        <v>45</v>
      </c>
      <c r="AK6" s="12" t="s">
        <v>46</v>
      </c>
      <c r="AL6" s="12" t="s">
        <v>47</v>
      </c>
      <c r="AN6" s="12" t="s">
        <v>48</v>
      </c>
      <c r="AO6" s="12" t="s">
        <v>49</v>
      </c>
      <c r="AP6" s="12" t="s">
        <v>50</v>
      </c>
      <c r="AR6" s="12" t="s">
        <v>51</v>
      </c>
      <c r="AS6" s="12" t="s">
        <v>52</v>
      </c>
      <c r="AT6" s="12" t="s">
        <v>53</v>
      </c>
      <c r="AV6" s="12" t="s">
        <v>51</v>
      </c>
      <c r="AW6" s="12" t="s">
        <v>52</v>
      </c>
      <c r="AX6" s="12" t="s">
        <v>53</v>
      </c>
      <c r="AZ6" s="12" t="s">
        <v>54</v>
      </c>
      <c r="BA6" s="12" t="s">
        <v>55</v>
      </c>
    </row>
    <row r="7" spans="2:53" ht="30" customHeight="1" x14ac:dyDescent="0.35">
      <c r="B7" s="10" t="s">
        <v>17</v>
      </c>
      <c r="C7" s="10">
        <v>2053</v>
      </c>
      <c r="D7" s="10">
        <v>938</v>
      </c>
      <c r="E7" s="10">
        <v>1112</v>
      </c>
      <c r="F7" s="10"/>
      <c r="G7" s="10">
        <v>192</v>
      </c>
      <c r="H7" s="10">
        <v>236</v>
      </c>
      <c r="I7" s="10">
        <v>325</v>
      </c>
      <c r="J7" s="10">
        <v>380</v>
      </c>
      <c r="K7" s="10">
        <v>348</v>
      </c>
      <c r="L7" s="10">
        <v>572</v>
      </c>
      <c r="M7" s="10"/>
      <c r="N7" s="10">
        <v>1161</v>
      </c>
      <c r="O7" s="10">
        <v>892</v>
      </c>
      <c r="P7" s="10"/>
      <c r="Q7" s="10">
        <v>175</v>
      </c>
      <c r="R7" s="10">
        <v>152</v>
      </c>
      <c r="S7" s="10">
        <v>180</v>
      </c>
      <c r="T7" s="10">
        <v>273</v>
      </c>
      <c r="U7" s="10">
        <v>217</v>
      </c>
      <c r="V7" s="10">
        <v>227</v>
      </c>
      <c r="W7" s="10">
        <v>175</v>
      </c>
      <c r="X7" s="10">
        <v>143</v>
      </c>
      <c r="Y7" s="10">
        <v>108</v>
      </c>
      <c r="Z7" s="10">
        <v>153</v>
      </c>
      <c r="AA7" s="10">
        <v>79</v>
      </c>
      <c r="AB7" s="10">
        <v>54</v>
      </c>
      <c r="AC7" s="10">
        <v>25</v>
      </c>
      <c r="AD7" s="10">
        <v>17</v>
      </c>
      <c r="AE7" s="10">
        <v>34</v>
      </c>
      <c r="AF7" s="10"/>
      <c r="AG7" s="10">
        <v>204</v>
      </c>
      <c r="AH7" s="10">
        <v>344</v>
      </c>
      <c r="AI7" s="10">
        <v>158</v>
      </c>
      <c r="AJ7" s="10">
        <v>186</v>
      </c>
      <c r="AK7" s="10">
        <v>197</v>
      </c>
      <c r="AL7" s="10">
        <v>511</v>
      </c>
      <c r="AM7" s="10"/>
      <c r="AN7" s="10">
        <v>571</v>
      </c>
      <c r="AO7" s="10">
        <v>447</v>
      </c>
      <c r="AP7" s="10">
        <v>778</v>
      </c>
      <c r="AQ7" s="10"/>
      <c r="AR7" s="10">
        <v>150</v>
      </c>
      <c r="AS7" s="10">
        <v>698</v>
      </c>
      <c r="AT7" s="10">
        <v>1093</v>
      </c>
      <c r="AU7" s="10"/>
      <c r="AV7" s="10">
        <v>166</v>
      </c>
      <c r="AW7" s="10">
        <v>999</v>
      </c>
      <c r="AX7" s="10">
        <v>770</v>
      </c>
      <c r="AY7" s="10"/>
      <c r="AZ7" s="10">
        <v>1177</v>
      </c>
      <c r="BA7" s="10">
        <v>876</v>
      </c>
    </row>
    <row r="8" spans="2:53" ht="30" customHeight="1" x14ac:dyDescent="0.35">
      <c r="B8" s="11" t="s">
        <v>18</v>
      </c>
      <c r="C8" s="11">
        <v>2053</v>
      </c>
      <c r="D8" s="11">
        <v>974</v>
      </c>
      <c r="E8" s="11">
        <v>1075</v>
      </c>
      <c r="F8" s="11"/>
      <c r="G8" s="11">
        <v>212</v>
      </c>
      <c r="H8" s="11">
        <v>302</v>
      </c>
      <c r="I8" s="11">
        <v>326</v>
      </c>
      <c r="J8" s="11">
        <v>348</v>
      </c>
      <c r="K8" s="11">
        <v>329</v>
      </c>
      <c r="L8" s="11">
        <v>535</v>
      </c>
      <c r="M8" s="11"/>
      <c r="N8" s="11">
        <v>815</v>
      </c>
      <c r="O8" s="11">
        <v>1238</v>
      </c>
      <c r="P8" s="11"/>
      <c r="Q8" s="11">
        <v>198</v>
      </c>
      <c r="R8" s="11">
        <v>168</v>
      </c>
      <c r="S8" s="11">
        <v>195</v>
      </c>
      <c r="T8" s="11">
        <v>305</v>
      </c>
      <c r="U8" s="11">
        <v>213</v>
      </c>
      <c r="V8" s="11">
        <v>216</v>
      </c>
      <c r="W8" s="11">
        <v>164</v>
      </c>
      <c r="X8" s="11">
        <v>141</v>
      </c>
      <c r="Y8" s="11">
        <v>99</v>
      </c>
      <c r="Z8" s="11">
        <v>138</v>
      </c>
      <c r="AA8" s="11">
        <v>69</v>
      </c>
      <c r="AB8" s="11">
        <v>45</v>
      </c>
      <c r="AC8" s="11">
        <v>22</v>
      </c>
      <c r="AD8" s="11">
        <v>15</v>
      </c>
      <c r="AE8" s="11">
        <v>27</v>
      </c>
      <c r="AF8" s="11"/>
      <c r="AG8" s="11">
        <v>192</v>
      </c>
      <c r="AH8" s="11">
        <v>330</v>
      </c>
      <c r="AI8" s="11">
        <v>179</v>
      </c>
      <c r="AJ8" s="11">
        <v>173</v>
      </c>
      <c r="AK8" s="11">
        <v>196</v>
      </c>
      <c r="AL8" s="11">
        <v>533</v>
      </c>
      <c r="AM8" s="11"/>
      <c r="AN8" s="11">
        <v>569</v>
      </c>
      <c r="AO8" s="11">
        <v>467</v>
      </c>
      <c r="AP8" s="11">
        <v>751</v>
      </c>
      <c r="AQ8" s="11"/>
      <c r="AR8" s="11">
        <v>162</v>
      </c>
      <c r="AS8" s="11">
        <v>689</v>
      </c>
      <c r="AT8" s="11">
        <v>1078</v>
      </c>
      <c r="AU8" s="11"/>
      <c r="AV8" s="11">
        <v>182</v>
      </c>
      <c r="AW8" s="11">
        <v>976</v>
      </c>
      <c r="AX8" s="11">
        <v>765</v>
      </c>
      <c r="AY8" s="11"/>
      <c r="AZ8" s="11">
        <v>1171</v>
      </c>
      <c r="BA8" s="11">
        <v>882</v>
      </c>
    </row>
    <row r="9" spans="2:53" x14ac:dyDescent="0.35">
      <c r="B9" s="18" t="s">
        <v>449</v>
      </c>
      <c r="C9" s="17">
        <v>9.2837116707361805E-2</v>
      </c>
      <c r="D9" s="17">
        <v>0.101004035763841</v>
      </c>
      <c r="E9" s="17">
        <v>8.5770171553262095E-2</v>
      </c>
      <c r="F9" s="17"/>
      <c r="G9" s="17">
        <v>0.16306485426921299</v>
      </c>
      <c r="H9" s="17">
        <v>0.16331473326069201</v>
      </c>
      <c r="I9" s="17">
        <v>9.4068859549830894E-2</v>
      </c>
      <c r="J9" s="17">
        <v>6.9794826914865105E-2</v>
      </c>
      <c r="K9" s="17">
        <v>8.7944884456660904E-2</v>
      </c>
      <c r="L9" s="17">
        <v>4.2475939138422798E-2</v>
      </c>
      <c r="M9" s="17"/>
      <c r="N9" s="17">
        <v>8.9003385084337402E-2</v>
      </c>
      <c r="O9" s="17">
        <v>9.5360938446082594E-2</v>
      </c>
      <c r="P9" s="17"/>
      <c r="Q9" s="17">
        <v>0.144958975769264</v>
      </c>
      <c r="R9" s="17">
        <v>0.104997807166669</v>
      </c>
      <c r="S9" s="17">
        <v>8.8335574304386696E-2</v>
      </c>
      <c r="T9" s="17">
        <v>9.0280314885138005E-2</v>
      </c>
      <c r="U9" s="17">
        <v>0.102055864110236</v>
      </c>
      <c r="V9" s="17">
        <v>0.11092369357251899</v>
      </c>
      <c r="W9" s="17">
        <v>8.5926844723520399E-2</v>
      </c>
      <c r="X9" s="17">
        <v>7.6467941462887601E-2</v>
      </c>
      <c r="Y9" s="17">
        <v>5.4718137586861698E-2</v>
      </c>
      <c r="Z9" s="17">
        <v>6.2943890644307707E-2</v>
      </c>
      <c r="AA9" s="17">
        <v>2.1566927909144801E-2</v>
      </c>
      <c r="AB9" s="17">
        <v>7.7766074206045893E-2</v>
      </c>
      <c r="AC9" s="17">
        <v>0.22107927243108999</v>
      </c>
      <c r="AD9" s="17">
        <v>5.5663559802695398E-2</v>
      </c>
      <c r="AE9" s="17">
        <v>6.5219645373147603E-2</v>
      </c>
      <c r="AF9" s="17"/>
      <c r="AG9" s="17">
        <v>0.130550935367826</v>
      </c>
      <c r="AH9" s="17">
        <v>7.5745633260230802E-2</v>
      </c>
      <c r="AI9" s="17">
        <v>0.209526643148254</v>
      </c>
      <c r="AJ9" s="17">
        <v>7.8285318765585796E-2</v>
      </c>
      <c r="AK9" s="17">
        <v>7.4999242280492803E-2</v>
      </c>
      <c r="AL9" s="17">
        <v>6.7520890205770401E-2</v>
      </c>
      <c r="AM9" s="17"/>
      <c r="AN9" s="17">
        <v>0.13221359118588</v>
      </c>
      <c r="AO9" s="17">
        <v>9.0673549833865899E-2</v>
      </c>
      <c r="AP9" s="17">
        <v>7.5238432336033001E-2</v>
      </c>
      <c r="AQ9" s="17"/>
      <c r="AR9" s="17">
        <v>0.24732825388735699</v>
      </c>
      <c r="AS9" s="17">
        <v>9.4022556092648105E-2</v>
      </c>
      <c r="AT9" s="17">
        <v>7.3670553399794295E-2</v>
      </c>
      <c r="AU9" s="17"/>
      <c r="AV9" s="17">
        <v>0.20693012600692501</v>
      </c>
      <c r="AW9" s="17">
        <v>7.8853762144147702E-2</v>
      </c>
      <c r="AX9" s="17">
        <v>9.2902539750747498E-2</v>
      </c>
      <c r="AY9" s="17"/>
      <c r="AZ9" s="17">
        <v>0.107256015429989</v>
      </c>
      <c r="BA9" s="17">
        <v>7.3705090769366294E-2</v>
      </c>
    </row>
    <row r="10" spans="2:53" x14ac:dyDescent="0.35">
      <c r="B10" s="18" t="s">
        <v>450</v>
      </c>
      <c r="C10" s="17">
        <v>0.17038960916214299</v>
      </c>
      <c r="D10" s="17">
        <v>0.190875647200966</v>
      </c>
      <c r="E10" s="17">
        <v>0.151876910523916</v>
      </c>
      <c r="F10" s="17"/>
      <c r="G10" s="17">
        <v>0.22034099259143999</v>
      </c>
      <c r="H10" s="17">
        <v>0.259665163558643</v>
      </c>
      <c r="I10" s="17">
        <v>0.174960075766321</v>
      </c>
      <c r="J10" s="17">
        <v>0.14526916999952799</v>
      </c>
      <c r="K10" s="17">
        <v>0.151049599395229</v>
      </c>
      <c r="L10" s="17">
        <v>0.12566559591923401</v>
      </c>
      <c r="M10" s="17"/>
      <c r="N10" s="17">
        <v>0.17771366235427799</v>
      </c>
      <c r="O10" s="17">
        <v>0.16556803934988901</v>
      </c>
      <c r="P10" s="17"/>
      <c r="Q10" s="17">
        <v>0.204762842279443</v>
      </c>
      <c r="R10" s="17">
        <v>0.17952551283727999</v>
      </c>
      <c r="S10" s="17">
        <v>0.146153075648048</v>
      </c>
      <c r="T10" s="17">
        <v>0.19589582965670299</v>
      </c>
      <c r="U10" s="17">
        <v>0.116885474385093</v>
      </c>
      <c r="V10" s="17">
        <v>0.12875484290807099</v>
      </c>
      <c r="W10" s="17">
        <v>0.20005331819253699</v>
      </c>
      <c r="X10" s="17">
        <v>0.18366468920190701</v>
      </c>
      <c r="Y10" s="17">
        <v>0.18231201764633301</v>
      </c>
      <c r="Z10" s="17">
        <v>0.14074296023849001</v>
      </c>
      <c r="AA10" s="17">
        <v>0.19753095422382699</v>
      </c>
      <c r="AB10" s="17">
        <v>0.224173851015356</v>
      </c>
      <c r="AC10" s="17">
        <v>0.18815168265191501</v>
      </c>
      <c r="AD10" s="17">
        <v>0.37336041939704001</v>
      </c>
      <c r="AE10" s="17">
        <v>0.10559869042885001</v>
      </c>
      <c r="AF10" s="17"/>
      <c r="AG10" s="17">
        <v>0.245916934919963</v>
      </c>
      <c r="AH10" s="17">
        <v>0.150979520601943</v>
      </c>
      <c r="AI10" s="17">
        <v>0.23895548585537099</v>
      </c>
      <c r="AJ10" s="17">
        <v>0.23425504384522</v>
      </c>
      <c r="AK10" s="17">
        <v>0.114152068974799</v>
      </c>
      <c r="AL10" s="17">
        <v>0.14361482994746999</v>
      </c>
      <c r="AM10" s="17"/>
      <c r="AN10" s="17">
        <v>0.216624940017212</v>
      </c>
      <c r="AO10" s="17">
        <v>0.18791283465578801</v>
      </c>
      <c r="AP10" s="17">
        <v>0.14603557424618899</v>
      </c>
      <c r="AQ10" s="17"/>
      <c r="AR10" s="17">
        <v>0.26002514588407399</v>
      </c>
      <c r="AS10" s="17">
        <v>0.219696866247822</v>
      </c>
      <c r="AT10" s="17">
        <v>0.1332717501864</v>
      </c>
      <c r="AU10" s="17"/>
      <c r="AV10" s="17">
        <v>0.27969065182904201</v>
      </c>
      <c r="AW10" s="17">
        <v>0.186352650946321</v>
      </c>
      <c r="AX10" s="17">
        <v>0.134509871169679</v>
      </c>
      <c r="AY10" s="17"/>
      <c r="AZ10" s="17">
        <v>0.205023393531445</v>
      </c>
      <c r="BA10" s="17">
        <v>0.124435027357321</v>
      </c>
    </row>
    <row r="11" spans="2:53" x14ac:dyDescent="0.35">
      <c r="B11" s="18" t="s">
        <v>451</v>
      </c>
      <c r="C11" s="17">
        <v>0.37918570104971999</v>
      </c>
      <c r="D11" s="17">
        <v>0.37337729517187801</v>
      </c>
      <c r="E11" s="17">
        <v>0.38279032425307002</v>
      </c>
      <c r="F11" s="17"/>
      <c r="G11" s="17">
        <v>0.28383360512205502</v>
      </c>
      <c r="H11" s="17">
        <v>0.27390393723557099</v>
      </c>
      <c r="I11" s="17">
        <v>0.356093569849953</v>
      </c>
      <c r="J11" s="17">
        <v>0.38945283639878298</v>
      </c>
      <c r="K11" s="17">
        <v>0.38839426799118298</v>
      </c>
      <c r="L11" s="17">
        <v>0.47811008622268802</v>
      </c>
      <c r="M11" s="17"/>
      <c r="N11" s="17">
        <v>0.39987547888196801</v>
      </c>
      <c r="O11" s="17">
        <v>0.365565209007781</v>
      </c>
      <c r="P11" s="17"/>
      <c r="Q11" s="17">
        <v>0.25279571657390099</v>
      </c>
      <c r="R11" s="17">
        <v>0.27662324970907098</v>
      </c>
      <c r="S11" s="17">
        <v>0.37411857661521603</v>
      </c>
      <c r="T11" s="17">
        <v>0.35395658531632102</v>
      </c>
      <c r="U11" s="17">
        <v>0.43384634183816401</v>
      </c>
      <c r="V11" s="17">
        <v>0.421885686742832</v>
      </c>
      <c r="W11" s="17">
        <v>0.36761301190461498</v>
      </c>
      <c r="X11" s="17">
        <v>0.44086446424207498</v>
      </c>
      <c r="Y11" s="17">
        <v>0.48839549935538601</v>
      </c>
      <c r="Z11" s="17">
        <v>0.45507289039166599</v>
      </c>
      <c r="AA11" s="17">
        <v>0.42754349389789298</v>
      </c>
      <c r="AB11" s="17">
        <v>0.35875610954068399</v>
      </c>
      <c r="AC11" s="17">
        <v>0.35085470195261398</v>
      </c>
      <c r="AD11" s="17">
        <v>0.440014329301332</v>
      </c>
      <c r="AE11" s="17">
        <v>0.565827205468035</v>
      </c>
      <c r="AF11" s="17"/>
      <c r="AG11" s="17">
        <v>0.48228726927453602</v>
      </c>
      <c r="AH11" s="17">
        <v>0.33497765630298498</v>
      </c>
      <c r="AI11" s="17">
        <v>0.28984782266845199</v>
      </c>
      <c r="AJ11" s="17">
        <v>0.482264434759959</v>
      </c>
      <c r="AK11" s="17">
        <v>0.474496746220267</v>
      </c>
      <c r="AL11" s="17">
        <v>0.33137579806765599</v>
      </c>
      <c r="AM11" s="17"/>
      <c r="AN11" s="17">
        <v>0.41383749060807901</v>
      </c>
      <c r="AO11" s="17">
        <v>0.39048587445471</v>
      </c>
      <c r="AP11" s="17">
        <v>0.39745488996828399</v>
      </c>
      <c r="AQ11" s="17"/>
      <c r="AR11" s="17">
        <v>0.269290873328215</v>
      </c>
      <c r="AS11" s="17">
        <v>0.453934684410286</v>
      </c>
      <c r="AT11" s="17">
        <v>0.37292186968673202</v>
      </c>
      <c r="AU11" s="17"/>
      <c r="AV11" s="17">
        <v>0.34842972928132199</v>
      </c>
      <c r="AW11" s="17">
        <v>0.43671773058729801</v>
      </c>
      <c r="AX11" s="17">
        <v>0.34209344765931698</v>
      </c>
      <c r="AY11" s="17"/>
      <c r="AZ11" s="17">
        <v>0.38187375623423397</v>
      </c>
      <c r="BA11" s="17">
        <v>0.37561899720484299</v>
      </c>
    </row>
    <row r="12" spans="2:53" x14ac:dyDescent="0.35">
      <c r="B12" s="18" t="s">
        <v>452</v>
      </c>
      <c r="C12" s="17">
        <v>0.12960828083579901</v>
      </c>
      <c r="D12" s="17">
        <v>0.14209944289536799</v>
      </c>
      <c r="E12" s="17">
        <v>0.118755223831886</v>
      </c>
      <c r="F12" s="17"/>
      <c r="G12" s="17">
        <v>0.15813183850520601</v>
      </c>
      <c r="H12" s="17">
        <v>0.14298450999086201</v>
      </c>
      <c r="I12" s="17">
        <v>0.16571734692346701</v>
      </c>
      <c r="J12" s="17">
        <v>0.13644101646541201</v>
      </c>
      <c r="K12" s="17">
        <v>9.8799780998007194E-2</v>
      </c>
      <c r="L12" s="17">
        <v>0.103306753216881</v>
      </c>
      <c r="M12" s="17"/>
      <c r="N12" s="17">
        <v>0.13176730849141</v>
      </c>
      <c r="O12" s="17">
        <v>0.12818695001050001</v>
      </c>
      <c r="P12" s="17"/>
      <c r="Q12" s="17">
        <v>0.121695144038358</v>
      </c>
      <c r="R12" s="17">
        <v>0.108800066552227</v>
      </c>
      <c r="S12" s="17">
        <v>0.10564143895446</v>
      </c>
      <c r="T12" s="17">
        <v>0.15514054365586899</v>
      </c>
      <c r="U12" s="17">
        <v>0.119636156976794</v>
      </c>
      <c r="V12" s="17">
        <v>0.105324568783782</v>
      </c>
      <c r="W12" s="17">
        <v>0.132356829629208</v>
      </c>
      <c r="X12" s="17">
        <v>0.13789611550663999</v>
      </c>
      <c r="Y12" s="17">
        <v>0.13750257438446301</v>
      </c>
      <c r="Z12" s="17">
        <v>0.16937065373914401</v>
      </c>
      <c r="AA12" s="17">
        <v>0.219556772785229</v>
      </c>
      <c r="AB12" s="17">
        <v>0.145911220890211</v>
      </c>
      <c r="AC12" s="17">
        <v>5.5738219985038903E-2</v>
      </c>
      <c r="AD12" s="17">
        <v>0</v>
      </c>
      <c r="AE12" s="17">
        <v>4.6247432636162801E-2</v>
      </c>
      <c r="AF12" s="17"/>
      <c r="AG12" s="17">
        <v>4.2832515419178201E-2</v>
      </c>
      <c r="AH12" s="17">
        <v>0.16556540007585699</v>
      </c>
      <c r="AI12" s="17">
        <v>0.1385578816718</v>
      </c>
      <c r="AJ12" s="17">
        <v>6.5175085200261496E-2</v>
      </c>
      <c r="AK12" s="17">
        <v>0.134144783254457</v>
      </c>
      <c r="AL12" s="17">
        <v>0.151970476795771</v>
      </c>
      <c r="AM12" s="17"/>
      <c r="AN12" s="17">
        <v>8.5974142292525105E-2</v>
      </c>
      <c r="AO12" s="17">
        <v>0.15150384673848999</v>
      </c>
      <c r="AP12" s="17">
        <v>0.15180584106408099</v>
      </c>
      <c r="AQ12" s="17"/>
      <c r="AR12" s="17">
        <v>0.13446391289675</v>
      </c>
      <c r="AS12" s="17">
        <v>0.10652908820977</v>
      </c>
      <c r="AT12" s="17">
        <v>0.148305554921181</v>
      </c>
      <c r="AU12" s="17"/>
      <c r="AV12" s="17">
        <v>0.11055518483667599</v>
      </c>
      <c r="AW12" s="17">
        <v>0.122584793452337</v>
      </c>
      <c r="AX12" s="17">
        <v>0.15408924618964201</v>
      </c>
      <c r="AY12" s="17"/>
      <c r="AZ12" s="17">
        <v>0.138061408181616</v>
      </c>
      <c r="BA12" s="17">
        <v>0.118392066980053</v>
      </c>
    </row>
    <row r="13" spans="2:53" x14ac:dyDescent="0.35">
      <c r="B13" s="18" t="s">
        <v>453</v>
      </c>
      <c r="C13" s="17">
        <v>9.7987827098463695E-2</v>
      </c>
      <c r="D13" s="17">
        <v>9.7040135317294399E-2</v>
      </c>
      <c r="E13" s="17">
        <v>9.9196798262880401E-2</v>
      </c>
      <c r="F13" s="17"/>
      <c r="G13" s="17">
        <v>6.7966962756439403E-2</v>
      </c>
      <c r="H13" s="17">
        <v>8.9604363250719493E-2</v>
      </c>
      <c r="I13" s="17">
        <v>0.120026370984137</v>
      </c>
      <c r="J13" s="17">
        <v>0.122278401809257</v>
      </c>
      <c r="K13" s="17">
        <v>0.112325480433981</v>
      </c>
      <c r="L13" s="17">
        <v>7.6574610544721602E-2</v>
      </c>
      <c r="M13" s="17"/>
      <c r="N13" s="17">
        <v>9.4050074025907704E-2</v>
      </c>
      <c r="O13" s="17">
        <v>0.100580128225268</v>
      </c>
      <c r="P13" s="17"/>
      <c r="Q13" s="17">
        <v>0.11638071909344</v>
      </c>
      <c r="R13" s="17">
        <v>0.17417226871627001</v>
      </c>
      <c r="S13" s="17">
        <v>0.101100800224418</v>
      </c>
      <c r="T13" s="17">
        <v>0.104531118793178</v>
      </c>
      <c r="U13" s="17">
        <v>0.100475128247503</v>
      </c>
      <c r="V13" s="17">
        <v>9.3462711682602007E-2</v>
      </c>
      <c r="W13" s="17">
        <v>9.3394751927031894E-2</v>
      </c>
      <c r="X13" s="17">
        <v>3.61564791780929E-2</v>
      </c>
      <c r="Y13" s="17">
        <v>6.8348852253135001E-2</v>
      </c>
      <c r="Z13" s="17">
        <v>8.3869544633930898E-2</v>
      </c>
      <c r="AA13" s="17">
        <v>3.5006090231869201E-2</v>
      </c>
      <c r="AB13" s="17">
        <v>7.2977050795805395E-2</v>
      </c>
      <c r="AC13" s="17">
        <v>0.15931412851252999</v>
      </c>
      <c r="AD13" s="17">
        <v>3.8725688747707099E-2</v>
      </c>
      <c r="AE13" s="17">
        <v>0.17261154087040501</v>
      </c>
      <c r="AF13" s="17"/>
      <c r="AG13" s="17">
        <v>3.5403909493199298E-2</v>
      </c>
      <c r="AH13" s="17">
        <v>0.16406852287693299</v>
      </c>
      <c r="AI13" s="17">
        <v>7.2160665312681893E-2</v>
      </c>
      <c r="AJ13" s="17">
        <v>2.3889841751209201E-2</v>
      </c>
      <c r="AK13" s="17">
        <v>8.4519187250282707E-2</v>
      </c>
      <c r="AL13" s="17">
        <v>0.12811479660647099</v>
      </c>
      <c r="AM13" s="17"/>
      <c r="AN13" s="17">
        <v>5.6509204294356602E-2</v>
      </c>
      <c r="AO13" s="17">
        <v>6.6559770357915396E-2</v>
      </c>
      <c r="AP13" s="17">
        <v>0.13371458749100101</v>
      </c>
      <c r="AQ13" s="17"/>
      <c r="AR13" s="17">
        <v>6.0959015665686699E-2</v>
      </c>
      <c r="AS13" s="17">
        <v>4.25109800397903E-2</v>
      </c>
      <c r="AT13" s="17">
        <v>0.144331583365744</v>
      </c>
      <c r="AU13" s="17"/>
      <c r="AV13" s="17">
        <v>2.6887301050129899E-2</v>
      </c>
      <c r="AW13" s="17">
        <v>7.0833386612023194E-2</v>
      </c>
      <c r="AX13" s="17">
        <v>0.153283730985525</v>
      </c>
      <c r="AY13" s="17"/>
      <c r="AZ13" s="17">
        <v>8.5037367795899405E-2</v>
      </c>
      <c r="BA13" s="17">
        <v>0.115171422604048</v>
      </c>
    </row>
    <row r="14" spans="2:53" x14ac:dyDescent="0.35">
      <c r="B14" s="18" t="s">
        <v>130</v>
      </c>
      <c r="C14" s="19">
        <v>0.129991465146512</v>
      </c>
      <c r="D14" s="19">
        <v>9.5603443650651904E-2</v>
      </c>
      <c r="E14" s="19">
        <v>0.16161057157498501</v>
      </c>
      <c r="F14" s="19"/>
      <c r="G14" s="19">
        <v>0.10666174675564601</v>
      </c>
      <c r="H14" s="19">
        <v>7.0527292703512406E-2</v>
      </c>
      <c r="I14" s="19">
        <v>8.9133776926291194E-2</v>
      </c>
      <c r="J14" s="19">
        <v>0.136763748412154</v>
      </c>
      <c r="K14" s="19">
        <v>0.161485986724938</v>
      </c>
      <c r="L14" s="19">
        <v>0.17386701495805201</v>
      </c>
      <c r="M14" s="19"/>
      <c r="N14" s="19">
        <v>0.107590091162099</v>
      </c>
      <c r="O14" s="19">
        <v>0.14473873496047901</v>
      </c>
      <c r="P14" s="19"/>
      <c r="Q14" s="19">
        <v>0.159406602245595</v>
      </c>
      <c r="R14" s="19">
        <v>0.15588109501848299</v>
      </c>
      <c r="S14" s="19">
        <v>0.184650534253472</v>
      </c>
      <c r="T14" s="19">
        <v>0.10019560769279</v>
      </c>
      <c r="U14" s="19">
        <v>0.12710103444220999</v>
      </c>
      <c r="V14" s="19">
        <v>0.13964849631019299</v>
      </c>
      <c r="W14" s="19">
        <v>0.12065524362308799</v>
      </c>
      <c r="X14" s="19">
        <v>0.12495031040839701</v>
      </c>
      <c r="Y14" s="19">
        <v>6.8722918773821404E-2</v>
      </c>
      <c r="Z14" s="19">
        <v>8.8000060352461898E-2</v>
      </c>
      <c r="AA14" s="19">
        <v>9.8795760952036293E-2</v>
      </c>
      <c r="AB14" s="19">
        <v>0.120415693551897</v>
      </c>
      <c r="AC14" s="19">
        <v>2.48619944668124E-2</v>
      </c>
      <c r="AD14" s="19">
        <v>9.2236002751225996E-2</v>
      </c>
      <c r="AE14" s="19">
        <v>4.4495485223399703E-2</v>
      </c>
      <c r="AF14" s="19"/>
      <c r="AG14" s="19">
        <v>6.3008435525296502E-2</v>
      </c>
      <c r="AH14" s="19">
        <v>0.108663266882051</v>
      </c>
      <c r="AI14" s="19">
        <v>5.0951501343440599E-2</v>
      </c>
      <c r="AJ14" s="19">
        <v>0.116130275677764</v>
      </c>
      <c r="AK14" s="19">
        <v>0.11768797201970101</v>
      </c>
      <c r="AL14" s="19">
        <v>0.17740320837686199</v>
      </c>
      <c r="AM14" s="19"/>
      <c r="AN14" s="19">
        <v>9.4840631601947306E-2</v>
      </c>
      <c r="AO14" s="19">
        <v>0.112864123959231</v>
      </c>
      <c r="AP14" s="19">
        <v>9.5750674894412705E-2</v>
      </c>
      <c r="AQ14" s="19"/>
      <c r="AR14" s="19">
        <v>2.7932798337916499E-2</v>
      </c>
      <c r="AS14" s="19">
        <v>8.3305824999683906E-2</v>
      </c>
      <c r="AT14" s="19">
        <v>0.127498688440149</v>
      </c>
      <c r="AU14" s="19"/>
      <c r="AV14" s="19">
        <v>2.7507006995905098E-2</v>
      </c>
      <c r="AW14" s="19">
        <v>0.10465767625787201</v>
      </c>
      <c r="AX14" s="19">
        <v>0.123121164245089</v>
      </c>
      <c r="AY14" s="19"/>
      <c r="AZ14" s="19">
        <v>8.2748058826817295E-2</v>
      </c>
      <c r="BA14" s="19">
        <v>0.19267739508436901</v>
      </c>
    </row>
    <row r="15" spans="2:53" x14ac:dyDescent="0.35">
      <c r="B15" s="16"/>
    </row>
    <row r="16" spans="2:53" x14ac:dyDescent="0.35">
      <c r="B16" t="s">
        <v>87</v>
      </c>
    </row>
    <row r="17" spans="2:2" x14ac:dyDescent="0.35">
      <c r="B17" t="s">
        <v>88</v>
      </c>
    </row>
    <row r="19" spans="2:2" x14ac:dyDescent="0.35">
      <c r="B19" s="8" t="str">
        <f>HYPERLINK("#'Contents'!A1", "Return to Contents")</f>
        <v>Return to Contents</v>
      </c>
    </row>
  </sheetData>
  <mergeCells count="10">
    <mergeCell ref="AN5:AP5"/>
    <mergeCell ref="AR5:AT5"/>
    <mergeCell ref="AV5:AX5"/>
    <mergeCell ref="AZ5:BA5"/>
    <mergeCell ref="D2:AT2"/>
    <mergeCell ref="D5:E5"/>
    <mergeCell ref="G5:L5"/>
    <mergeCell ref="N5:O5"/>
    <mergeCell ref="Q5:AE5"/>
    <mergeCell ref="AG5:AL5"/>
  </mergeCells>
  <pageMargins left="0.7" right="0.7" top="0.75" bottom="0.75" header="0.3" footer="0.3"/>
  <pageSetup paperSize="9" orientation="portrait" horizontalDpi="300" verticalDpi="300"/>
  <drawing r:id="rId1"/>
</worksheet>
</file>

<file path=xl/worksheets/sheet1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8100-000000000000}">
  <dimension ref="B2:BA19"/>
  <sheetViews>
    <sheetView showGridLines="0" workbookViewId="0">
      <pane xSplit="2" topLeftCell="AH1" activePane="topRight" state="frozen"/>
      <selection activeCell="D2" sqref="D2:AT2"/>
      <selection pane="topRight" activeCell="Y10" sqref="Y10"/>
    </sheetView>
  </sheetViews>
  <sheetFormatPr defaultColWidth="11.54296875" defaultRowHeight="14.5" x14ac:dyDescent="0.35"/>
  <cols>
    <col min="2" max="2" width="25.6328125" customWidth="1"/>
    <col min="3" max="5" width="10.6328125" customWidth="1"/>
    <col min="6" max="6" width="2.1796875" customWidth="1"/>
    <col min="7" max="12" width="10.6328125" customWidth="1"/>
    <col min="13" max="13" width="2.1796875" customWidth="1"/>
    <col min="14" max="15" width="10.6328125" customWidth="1"/>
    <col min="16" max="16" width="2.1796875" customWidth="1"/>
    <col min="17" max="31" width="10.6328125" customWidth="1"/>
    <col min="32" max="32" width="2.1796875" customWidth="1"/>
    <col min="33" max="38" width="10.6328125" customWidth="1"/>
    <col min="39" max="39" width="2.1796875" customWidth="1"/>
    <col min="40" max="42" width="10.6328125" customWidth="1"/>
    <col min="43" max="43" width="2.1796875" customWidth="1"/>
    <col min="44" max="46" width="10.6328125" customWidth="1"/>
    <col min="47" max="47" width="2.1796875" customWidth="1"/>
    <col min="48" max="50" width="10.6328125" customWidth="1"/>
    <col min="51" max="51" width="2.1796875" customWidth="1"/>
    <col min="52" max="53" width="10.6328125" customWidth="1"/>
    <col min="54" max="54" width="2.1796875" customWidth="1"/>
  </cols>
  <sheetData>
    <row r="2" spans="2:53" ht="40" customHeight="1" x14ac:dyDescent="0.35">
      <c r="D2" s="28" t="s">
        <v>463</v>
      </c>
      <c r="E2" s="24"/>
      <c r="F2" s="24"/>
      <c r="G2" s="24"/>
      <c r="H2" s="24"/>
      <c r="I2" s="24"/>
      <c r="J2" s="24"/>
      <c r="K2" s="24"/>
      <c r="L2" s="24"/>
      <c r="M2" s="24"/>
      <c r="N2" s="24"/>
      <c r="O2" s="24"/>
      <c r="P2" s="24"/>
      <c r="Q2" s="24"/>
      <c r="R2" s="24"/>
      <c r="S2" s="24"/>
      <c r="T2" s="24"/>
      <c r="U2" s="24"/>
      <c r="V2" s="24"/>
      <c r="W2" s="24"/>
      <c r="X2" s="24"/>
      <c r="Y2" s="24"/>
      <c r="Z2" s="24"/>
      <c r="AA2" s="24"/>
      <c r="AB2" s="24"/>
      <c r="AC2" s="24"/>
      <c r="AD2" s="24"/>
      <c r="AE2" s="24"/>
      <c r="AF2" s="24"/>
      <c r="AG2" s="24"/>
      <c r="AH2" s="24"/>
      <c r="AI2" s="24"/>
      <c r="AJ2" s="24"/>
      <c r="AK2" s="24"/>
      <c r="AL2" s="24"/>
      <c r="AM2" s="24"/>
      <c r="AN2" s="24"/>
      <c r="AO2" s="24"/>
      <c r="AP2" s="24"/>
      <c r="AQ2" s="24"/>
      <c r="AR2" s="24"/>
      <c r="AS2" s="24"/>
      <c r="AT2" s="24"/>
    </row>
    <row r="5" spans="2:53" ht="30" customHeight="1" x14ac:dyDescent="0.35">
      <c r="B5" s="15"/>
      <c r="C5" s="15"/>
      <c r="D5" s="27" t="s">
        <v>56</v>
      </c>
      <c r="E5" s="27"/>
      <c r="F5" s="15"/>
      <c r="G5" s="27" t="s">
        <v>57</v>
      </c>
      <c r="H5" s="27"/>
      <c r="I5" s="27"/>
      <c r="J5" s="27"/>
      <c r="K5" s="27"/>
      <c r="L5" s="27"/>
      <c r="M5" s="15"/>
      <c r="N5" s="27" t="s">
        <v>58</v>
      </c>
      <c r="O5" s="27"/>
      <c r="P5" s="15"/>
      <c r="Q5" s="27" t="s">
        <v>59</v>
      </c>
      <c r="R5" s="27"/>
      <c r="S5" s="27"/>
      <c r="T5" s="27"/>
      <c r="U5" s="27"/>
      <c r="V5" s="27"/>
      <c r="W5" s="27"/>
      <c r="X5" s="27"/>
      <c r="Y5" s="27"/>
      <c r="Z5" s="27"/>
      <c r="AA5" s="27"/>
      <c r="AB5" s="27"/>
      <c r="AC5" s="27"/>
      <c r="AD5" s="27"/>
      <c r="AE5" s="27"/>
      <c r="AF5" s="15"/>
      <c r="AG5" s="27" t="s">
        <v>60</v>
      </c>
      <c r="AH5" s="27"/>
      <c r="AI5" s="27"/>
      <c r="AJ5" s="27"/>
      <c r="AK5" s="27"/>
      <c r="AL5" s="27"/>
      <c r="AM5" s="15"/>
      <c r="AN5" s="27" t="s">
        <v>61</v>
      </c>
      <c r="AO5" s="27"/>
      <c r="AP5" s="27"/>
      <c r="AQ5" s="15"/>
      <c r="AR5" s="27" t="s">
        <v>62</v>
      </c>
      <c r="AS5" s="27"/>
      <c r="AT5" s="27"/>
      <c r="AU5" s="15"/>
      <c r="AV5" s="27" t="s">
        <v>63</v>
      </c>
      <c r="AW5" s="27"/>
      <c r="AX5" s="27"/>
      <c r="AY5" s="15"/>
      <c r="AZ5" s="27" t="s">
        <v>64</v>
      </c>
      <c r="BA5" s="27"/>
    </row>
    <row r="6" spans="2:53" ht="33" customHeight="1" x14ac:dyDescent="0.35">
      <c r="B6" t="s">
        <v>13</v>
      </c>
      <c r="C6" s="9" t="s">
        <v>14</v>
      </c>
      <c r="D6" s="12" t="s">
        <v>15</v>
      </c>
      <c r="E6" s="12" t="s">
        <v>16</v>
      </c>
      <c r="G6" s="12" t="s">
        <v>19</v>
      </c>
      <c r="H6" s="12" t="s">
        <v>20</v>
      </c>
      <c r="I6" s="12" t="s">
        <v>21</v>
      </c>
      <c r="J6" s="12" t="s">
        <v>22</v>
      </c>
      <c r="K6" s="12" t="s">
        <v>23</v>
      </c>
      <c r="L6" s="12" t="s">
        <v>24</v>
      </c>
      <c r="N6" s="12" t="s">
        <v>25</v>
      </c>
      <c r="O6" s="12" t="s">
        <v>26</v>
      </c>
      <c r="Q6" s="12" t="s">
        <v>27</v>
      </c>
      <c r="R6" s="12" t="s">
        <v>28</v>
      </c>
      <c r="S6" s="12" t="s">
        <v>29</v>
      </c>
      <c r="T6" s="12" t="s">
        <v>30</v>
      </c>
      <c r="U6" s="12" t="s">
        <v>31</v>
      </c>
      <c r="V6" s="12" t="s">
        <v>32</v>
      </c>
      <c r="W6" s="12" t="s">
        <v>33</v>
      </c>
      <c r="X6" s="12" t="s">
        <v>34</v>
      </c>
      <c r="Y6" s="12" t="s">
        <v>35</v>
      </c>
      <c r="Z6" s="12" t="s">
        <v>36</v>
      </c>
      <c r="AA6" s="12" t="s">
        <v>37</v>
      </c>
      <c r="AB6" s="12" t="s">
        <v>38</v>
      </c>
      <c r="AC6" s="12" t="s">
        <v>39</v>
      </c>
      <c r="AD6" s="12" t="s">
        <v>40</v>
      </c>
      <c r="AE6" s="12" t="s">
        <v>41</v>
      </c>
      <c r="AG6" s="12" t="s">
        <v>42</v>
      </c>
      <c r="AH6" s="12" t="s">
        <v>43</v>
      </c>
      <c r="AI6" s="12" t="s">
        <v>44</v>
      </c>
      <c r="AJ6" s="12" t="s">
        <v>45</v>
      </c>
      <c r="AK6" s="12" t="s">
        <v>46</v>
      </c>
      <c r="AL6" s="12" t="s">
        <v>47</v>
      </c>
      <c r="AN6" s="12" t="s">
        <v>48</v>
      </c>
      <c r="AO6" s="12" t="s">
        <v>49</v>
      </c>
      <c r="AP6" s="12" t="s">
        <v>50</v>
      </c>
      <c r="AR6" s="12" t="s">
        <v>51</v>
      </c>
      <c r="AS6" s="12" t="s">
        <v>52</v>
      </c>
      <c r="AT6" s="12" t="s">
        <v>53</v>
      </c>
      <c r="AV6" s="12" t="s">
        <v>51</v>
      </c>
      <c r="AW6" s="12" t="s">
        <v>52</v>
      </c>
      <c r="AX6" s="12" t="s">
        <v>53</v>
      </c>
      <c r="AZ6" s="12" t="s">
        <v>54</v>
      </c>
      <c r="BA6" s="12" t="s">
        <v>55</v>
      </c>
    </row>
    <row r="7" spans="2:53" ht="30" customHeight="1" x14ac:dyDescent="0.35">
      <c r="B7" s="10" t="s">
        <v>17</v>
      </c>
      <c r="C7" s="10">
        <v>2053</v>
      </c>
      <c r="D7" s="10">
        <v>938</v>
      </c>
      <c r="E7" s="10">
        <v>1112</v>
      </c>
      <c r="F7" s="10"/>
      <c r="G7" s="10">
        <v>192</v>
      </c>
      <c r="H7" s="10">
        <v>236</v>
      </c>
      <c r="I7" s="10">
        <v>325</v>
      </c>
      <c r="J7" s="10">
        <v>380</v>
      </c>
      <c r="K7" s="10">
        <v>348</v>
      </c>
      <c r="L7" s="10">
        <v>572</v>
      </c>
      <c r="M7" s="10"/>
      <c r="N7" s="10">
        <v>1161</v>
      </c>
      <c r="O7" s="10">
        <v>892</v>
      </c>
      <c r="P7" s="10"/>
      <c r="Q7" s="10">
        <v>175</v>
      </c>
      <c r="R7" s="10">
        <v>152</v>
      </c>
      <c r="S7" s="10">
        <v>180</v>
      </c>
      <c r="T7" s="10">
        <v>273</v>
      </c>
      <c r="U7" s="10">
        <v>217</v>
      </c>
      <c r="V7" s="10">
        <v>227</v>
      </c>
      <c r="W7" s="10">
        <v>175</v>
      </c>
      <c r="X7" s="10">
        <v>143</v>
      </c>
      <c r="Y7" s="10">
        <v>108</v>
      </c>
      <c r="Z7" s="10">
        <v>153</v>
      </c>
      <c r="AA7" s="10">
        <v>79</v>
      </c>
      <c r="AB7" s="10">
        <v>54</v>
      </c>
      <c r="AC7" s="10">
        <v>25</v>
      </c>
      <c r="AD7" s="10">
        <v>17</v>
      </c>
      <c r="AE7" s="10">
        <v>34</v>
      </c>
      <c r="AF7" s="10"/>
      <c r="AG7" s="10">
        <v>204</v>
      </c>
      <c r="AH7" s="10">
        <v>344</v>
      </c>
      <c r="AI7" s="10">
        <v>158</v>
      </c>
      <c r="AJ7" s="10">
        <v>186</v>
      </c>
      <c r="AK7" s="10">
        <v>197</v>
      </c>
      <c r="AL7" s="10">
        <v>511</v>
      </c>
      <c r="AM7" s="10"/>
      <c r="AN7" s="10">
        <v>571</v>
      </c>
      <c r="AO7" s="10">
        <v>447</v>
      </c>
      <c r="AP7" s="10">
        <v>778</v>
      </c>
      <c r="AQ7" s="10"/>
      <c r="AR7" s="10">
        <v>150</v>
      </c>
      <c r="AS7" s="10">
        <v>698</v>
      </c>
      <c r="AT7" s="10">
        <v>1093</v>
      </c>
      <c r="AU7" s="10"/>
      <c r="AV7" s="10">
        <v>166</v>
      </c>
      <c r="AW7" s="10">
        <v>999</v>
      </c>
      <c r="AX7" s="10">
        <v>770</v>
      </c>
      <c r="AY7" s="10"/>
      <c r="AZ7" s="10">
        <v>1177</v>
      </c>
      <c r="BA7" s="10">
        <v>876</v>
      </c>
    </row>
    <row r="8" spans="2:53" ht="30" customHeight="1" x14ac:dyDescent="0.35">
      <c r="B8" s="11" t="s">
        <v>18</v>
      </c>
      <c r="C8" s="11">
        <v>2053</v>
      </c>
      <c r="D8" s="11">
        <v>974</v>
      </c>
      <c r="E8" s="11">
        <v>1075</v>
      </c>
      <c r="F8" s="11"/>
      <c r="G8" s="11">
        <v>212</v>
      </c>
      <c r="H8" s="11">
        <v>302</v>
      </c>
      <c r="I8" s="11">
        <v>326</v>
      </c>
      <c r="J8" s="11">
        <v>348</v>
      </c>
      <c r="K8" s="11">
        <v>329</v>
      </c>
      <c r="L8" s="11">
        <v>535</v>
      </c>
      <c r="M8" s="11"/>
      <c r="N8" s="11">
        <v>815</v>
      </c>
      <c r="O8" s="11">
        <v>1238</v>
      </c>
      <c r="P8" s="11"/>
      <c r="Q8" s="11">
        <v>198</v>
      </c>
      <c r="R8" s="11">
        <v>168</v>
      </c>
      <c r="S8" s="11">
        <v>195</v>
      </c>
      <c r="T8" s="11">
        <v>305</v>
      </c>
      <c r="U8" s="11">
        <v>213</v>
      </c>
      <c r="V8" s="11">
        <v>216</v>
      </c>
      <c r="W8" s="11">
        <v>164</v>
      </c>
      <c r="X8" s="11">
        <v>141</v>
      </c>
      <c r="Y8" s="11">
        <v>99</v>
      </c>
      <c r="Z8" s="11">
        <v>138</v>
      </c>
      <c r="AA8" s="11">
        <v>69</v>
      </c>
      <c r="AB8" s="11">
        <v>45</v>
      </c>
      <c r="AC8" s="11">
        <v>22</v>
      </c>
      <c r="AD8" s="11">
        <v>15</v>
      </c>
      <c r="AE8" s="11">
        <v>27</v>
      </c>
      <c r="AF8" s="11"/>
      <c r="AG8" s="11">
        <v>192</v>
      </c>
      <c r="AH8" s="11">
        <v>330</v>
      </c>
      <c r="AI8" s="11">
        <v>179</v>
      </c>
      <c r="AJ8" s="11">
        <v>173</v>
      </c>
      <c r="AK8" s="11">
        <v>196</v>
      </c>
      <c r="AL8" s="11">
        <v>533</v>
      </c>
      <c r="AM8" s="11"/>
      <c r="AN8" s="11">
        <v>569</v>
      </c>
      <c r="AO8" s="11">
        <v>467</v>
      </c>
      <c r="AP8" s="11">
        <v>751</v>
      </c>
      <c r="AQ8" s="11"/>
      <c r="AR8" s="11">
        <v>162</v>
      </c>
      <c r="AS8" s="11">
        <v>689</v>
      </c>
      <c r="AT8" s="11">
        <v>1078</v>
      </c>
      <c r="AU8" s="11"/>
      <c r="AV8" s="11">
        <v>182</v>
      </c>
      <c r="AW8" s="11">
        <v>976</v>
      </c>
      <c r="AX8" s="11">
        <v>765</v>
      </c>
      <c r="AY8" s="11"/>
      <c r="AZ8" s="11">
        <v>1171</v>
      </c>
      <c r="BA8" s="11">
        <v>882</v>
      </c>
    </row>
    <row r="9" spans="2:53" x14ac:dyDescent="0.35">
      <c r="B9" s="18" t="s">
        <v>449</v>
      </c>
      <c r="C9" s="17">
        <v>0.110756661483935</v>
      </c>
      <c r="D9" s="17">
        <v>0.112197103430678</v>
      </c>
      <c r="E9" s="17">
        <v>0.109847732966108</v>
      </c>
      <c r="F9" s="17"/>
      <c r="G9" s="17">
        <v>0.18444368845903999</v>
      </c>
      <c r="H9" s="17">
        <v>0.14777248071559199</v>
      </c>
      <c r="I9" s="17">
        <v>0.113599850451659</v>
      </c>
      <c r="J9" s="17">
        <v>8.6452793692936999E-2</v>
      </c>
      <c r="K9" s="17">
        <v>0.113706970601546</v>
      </c>
      <c r="L9" s="17">
        <v>7.2931385594411896E-2</v>
      </c>
      <c r="M9" s="17"/>
      <c r="N9" s="17">
        <v>0.111254064023722</v>
      </c>
      <c r="O9" s="17">
        <v>0.110429211504058</v>
      </c>
      <c r="P9" s="17"/>
      <c r="Q9" s="17">
        <v>0.125670404462083</v>
      </c>
      <c r="R9" s="17">
        <v>0.15628571419068801</v>
      </c>
      <c r="S9" s="17">
        <v>0.11230886174256199</v>
      </c>
      <c r="T9" s="17">
        <v>0.105403134756306</v>
      </c>
      <c r="U9" s="17">
        <v>0.116739477908589</v>
      </c>
      <c r="V9" s="17">
        <v>0.104551173728216</v>
      </c>
      <c r="W9" s="17">
        <v>0.106452386615794</v>
      </c>
      <c r="X9" s="17">
        <v>0.115156937872606</v>
      </c>
      <c r="Y9" s="17">
        <v>7.7130952436577499E-2</v>
      </c>
      <c r="Z9" s="17">
        <v>7.6758304440461597E-2</v>
      </c>
      <c r="AA9" s="17">
        <v>0.110318276761598</v>
      </c>
      <c r="AB9" s="17">
        <v>7.7766074206045893E-2</v>
      </c>
      <c r="AC9" s="17">
        <v>0.16380399530072401</v>
      </c>
      <c r="AD9" s="17">
        <v>0.14753864874411901</v>
      </c>
      <c r="AE9" s="17">
        <v>8.7750831893503398E-2</v>
      </c>
      <c r="AF9" s="17"/>
      <c r="AG9" s="17">
        <v>0.106567084421801</v>
      </c>
      <c r="AH9" s="17">
        <v>0.10791150246014999</v>
      </c>
      <c r="AI9" s="17">
        <v>0.18754581316128399</v>
      </c>
      <c r="AJ9" s="17">
        <v>0.102620079866668</v>
      </c>
      <c r="AK9" s="17">
        <v>0.107326069982437</v>
      </c>
      <c r="AL9" s="17">
        <v>0.100261037633378</v>
      </c>
      <c r="AM9" s="17"/>
      <c r="AN9" s="17">
        <v>0.13910997764837499</v>
      </c>
      <c r="AO9" s="17">
        <v>0.103307004345011</v>
      </c>
      <c r="AP9" s="17">
        <v>0.104819199661859</v>
      </c>
      <c r="AQ9" s="17"/>
      <c r="AR9" s="17">
        <v>0.22892295331896301</v>
      </c>
      <c r="AS9" s="17">
        <v>0.10510056477976799</v>
      </c>
      <c r="AT9" s="17">
        <v>0.104320358438333</v>
      </c>
      <c r="AU9" s="17"/>
      <c r="AV9" s="17">
        <v>0.19803409043034501</v>
      </c>
      <c r="AW9" s="17">
        <v>9.5622731042249096E-2</v>
      </c>
      <c r="AX9" s="17">
        <v>0.12011293104510599</v>
      </c>
      <c r="AY9" s="17"/>
      <c r="AZ9" s="17">
        <v>0.123320541883021</v>
      </c>
      <c r="BA9" s="17">
        <v>9.4086006512207193E-2</v>
      </c>
    </row>
    <row r="10" spans="2:53" x14ac:dyDescent="0.35">
      <c r="B10" s="18" t="s">
        <v>450</v>
      </c>
      <c r="C10" s="17">
        <v>0.192585303698979</v>
      </c>
      <c r="D10" s="17">
        <v>0.212989790968201</v>
      </c>
      <c r="E10" s="17">
        <v>0.172637102519312</v>
      </c>
      <c r="F10" s="17"/>
      <c r="G10" s="17">
        <v>0.199143311559906</v>
      </c>
      <c r="H10" s="17">
        <v>0.27560881486796501</v>
      </c>
      <c r="I10" s="17">
        <v>0.232653861674852</v>
      </c>
      <c r="J10" s="17">
        <v>0.16318834517070199</v>
      </c>
      <c r="K10" s="17">
        <v>0.16133954370477499</v>
      </c>
      <c r="L10" s="17">
        <v>0.157108399524791</v>
      </c>
      <c r="M10" s="17"/>
      <c r="N10" s="17">
        <v>0.21571280876261201</v>
      </c>
      <c r="O10" s="17">
        <v>0.17736000736070101</v>
      </c>
      <c r="P10" s="17"/>
      <c r="Q10" s="17">
        <v>0.208534818506981</v>
      </c>
      <c r="R10" s="17">
        <v>0.13567377936656999</v>
      </c>
      <c r="S10" s="17">
        <v>0.14443609694038001</v>
      </c>
      <c r="T10" s="17">
        <v>0.252149972082854</v>
      </c>
      <c r="U10" s="17">
        <v>0.17450027117299499</v>
      </c>
      <c r="V10" s="17">
        <v>0.15686302622269499</v>
      </c>
      <c r="W10" s="17">
        <v>0.22366258950050899</v>
      </c>
      <c r="X10" s="17">
        <v>0.20306680610721001</v>
      </c>
      <c r="Y10" s="17">
        <v>0.23740734704849301</v>
      </c>
      <c r="Z10" s="17">
        <v>0.19622410317321801</v>
      </c>
      <c r="AA10" s="17">
        <v>0.20614017099222101</v>
      </c>
      <c r="AB10" s="17">
        <v>0.19362289098786001</v>
      </c>
      <c r="AC10" s="17">
        <v>0.322924465952101</v>
      </c>
      <c r="AD10" s="17">
        <v>0.37415863500038898</v>
      </c>
      <c r="AE10" s="17">
        <v>8.1484750632873207E-2</v>
      </c>
      <c r="AF10" s="17"/>
      <c r="AG10" s="17">
        <v>0.28463797978059302</v>
      </c>
      <c r="AH10" s="17">
        <v>0.114771008511921</v>
      </c>
      <c r="AI10" s="17">
        <v>0.32108489792043599</v>
      </c>
      <c r="AJ10" s="17">
        <v>0.27783707146519798</v>
      </c>
      <c r="AK10" s="17">
        <v>0.19063177124942801</v>
      </c>
      <c r="AL10" s="17">
        <v>0.12810227762090001</v>
      </c>
      <c r="AM10" s="17"/>
      <c r="AN10" s="17">
        <v>0.24279056522093001</v>
      </c>
      <c r="AO10" s="17">
        <v>0.24503059838496999</v>
      </c>
      <c r="AP10" s="17">
        <v>0.16383655612725001</v>
      </c>
      <c r="AQ10" s="17"/>
      <c r="AR10" s="17">
        <v>0.30303224914594701</v>
      </c>
      <c r="AS10" s="17">
        <v>0.25146353706500402</v>
      </c>
      <c r="AT10" s="17">
        <v>0.15132255654133001</v>
      </c>
      <c r="AU10" s="17"/>
      <c r="AV10" s="17">
        <v>0.26801736937049703</v>
      </c>
      <c r="AW10" s="17">
        <v>0.232370868133569</v>
      </c>
      <c r="AX10" s="17">
        <v>0.14239150467123701</v>
      </c>
      <c r="AY10" s="17"/>
      <c r="AZ10" s="17">
        <v>0.23128569176129701</v>
      </c>
      <c r="BA10" s="17">
        <v>0.14123486130653401</v>
      </c>
    </row>
    <row r="11" spans="2:53" x14ac:dyDescent="0.35">
      <c r="B11" s="18" t="s">
        <v>451</v>
      </c>
      <c r="C11" s="17">
        <v>0.33188340541834099</v>
      </c>
      <c r="D11" s="17">
        <v>0.33887562710637897</v>
      </c>
      <c r="E11" s="17">
        <v>0.32673550538658003</v>
      </c>
      <c r="F11" s="17"/>
      <c r="G11" s="17">
        <v>0.28770866606333301</v>
      </c>
      <c r="H11" s="17">
        <v>0.25319549041616901</v>
      </c>
      <c r="I11" s="17">
        <v>0.34148239665067798</v>
      </c>
      <c r="J11" s="17">
        <v>0.34471693132346898</v>
      </c>
      <c r="K11" s="17">
        <v>0.30620311843700498</v>
      </c>
      <c r="L11" s="17">
        <v>0.39543407625837201</v>
      </c>
      <c r="M11" s="17"/>
      <c r="N11" s="17">
        <v>0.34992141476334498</v>
      </c>
      <c r="O11" s="17">
        <v>0.32000862528642898</v>
      </c>
      <c r="P11" s="17"/>
      <c r="Q11" s="17">
        <v>0.23499028976172401</v>
      </c>
      <c r="R11" s="17">
        <v>0.30866352553599802</v>
      </c>
      <c r="S11" s="17">
        <v>0.33115619044436301</v>
      </c>
      <c r="T11" s="17">
        <v>0.29185267198445802</v>
      </c>
      <c r="U11" s="17">
        <v>0.33560942683529199</v>
      </c>
      <c r="V11" s="17">
        <v>0.41336459306864098</v>
      </c>
      <c r="W11" s="17">
        <v>0.27380787641298898</v>
      </c>
      <c r="X11" s="17">
        <v>0.35350416300916199</v>
      </c>
      <c r="Y11" s="17">
        <v>0.38104363057386298</v>
      </c>
      <c r="Z11" s="17">
        <v>0.43099560639291201</v>
      </c>
      <c r="AA11" s="17">
        <v>0.39651062295266898</v>
      </c>
      <c r="AB11" s="17">
        <v>0.31748893885056301</v>
      </c>
      <c r="AC11" s="17">
        <v>0.28571006652324799</v>
      </c>
      <c r="AD11" s="17">
        <v>0.383913467705089</v>
      </c>
      <c r="AE11" s="17">
        <v>0.468968057731039</v>
      </c>
      <c r="AF11" s="17"/>
      <c r="AG11" s="17">
        <v>0.449779886149692</v>
      </c>
      <c r="AH11" s="17">
        <v>0.276682533219613</v>
      </c>
      <c r="AI11" s="17">
        <v>0.25899456393935699</v>
      </c>
      <c r="AJ11" s="17">
        <v>0.414706525711528</v>
      </c>
      <c r="AK11" s="17">
        <v>0.33472154007878502</v>
      </c>
      <c r="AL11" s="17">
        <v>0.33383099136904298</v>
      </c>
      <c r="AM11" s="17"/>
      <c r="AN11" s="17">
        <v>0.36407149683807599</v>
      </c>
      <c r="AO11" s="17">
        <v>0.35447148274061102</v>
      </c>
      <c r="AP11" s="17">
        <v>0.31207170657084099</v>
      </c>
      <c r="AQ11" s="17"/>
      <c r="AR11" s="17">
        <v>0.249670306396163</v>
      </c>
      <c r="AS11" s="17">
        <v>0.39566939221943298</v>
      </c>
      <c r="AT11" s="17">
        <v>0.32022859678422</v>
      </c>
      <c r="AU11" s="17"/>
      <c r="AV11" s="17">
        <v>0.31636776126694399</v>
      </c>
      <c r="AW11" s="17">
        <v>0.36603213330901901</v>
      </c>
      <c r="AX11" s="17">
        <v>0.30957956881293403</v>
      </c>
      <c r="AY11" s="17"/>
      <c r="AZ11" s="17">
        <v>0.33684432158708999</v>
      </c>
      <c r="BA11" s="17">
        <v>0.325300907084554</v>
      </c>
    </row>
    <row r="12" spans="2:53" x14ac:dyDescent="0.35">
      <c r="B12" s="18" t="s">
        <v>452</v>
      </c>
      <c r="C12" s="17">
        <v>0.135352564660492</v>
      </c>
      <c r="D12" s="17">
        <v>0.13012987909054</v>
      </c>
      <c r="E12" s="17">
        <v>0.140568134606981</v>
      </c>
      <c r="F12" s="17"/>
      <c r="G12" s="17">
        <v>0.14565115690746</v>
      </c>
      <c r="H12" s="17">
        <v>0.13164691176580301</v>
      </c>
      <c r="I12" s="17">
        <v>9.5263857934083498E-2</v>
      </c>
      <c r="J12" s="17">
        <v>0.122640155459082</v>
      </c>
      <c r="K12" s="17">
        <v>0.15411115529389399</v>
      </c>
      <c r="L12" s="17">
        <v>0.154475384251958</v>
      </c>
      <c r="M12" s="17"/>
      <c r="N12" s="17">
        <v>0.12292297823807399</v>
      </c>
      <c r="O12" s="17">
        <v>0.14353520849184601</v>
      </c>
      <c r="P12" s="17"/>
      <c r="Q12" s="17">
        <v>0.13099890226146199</v>
      </c>
      <c r="R12" s="17">
        <v>0.17103415059561899</v>
      </c>
      <c r="S12" s="17">
        <v>0.136669210953175</v>
      </c>
      <c r="T12" s="17">
        <v>0.14523266528435499</v>
      </c>
      <c r="U12" s="17">
        <v>0.12973525593663701</v>
      </c>
      <c r="V12" s="17">
        <v>0.112533288301132</v>
      </c>
      <c r="W12" s="17">
        <v>0.16962454558822301</v>
      </c>
      <c r="X12" s="17">
        <v>0.15327665723835299</v>
      </c>
      <c r="Y12" s="17">
        <v>0.10921121654138601</v>
      </c>
      <c r="Z12" s="17">
        <v>0.123430747470306</v>
      </c>
      <c r="AA12" s="17">
        <v>9.7640712136314506E-2</v>
      </c>
      <c r="AB12" s="17">
        <v>0.119628707987086</v>
      </c>
      <c r="AC12" s="17">
        <v>8.0079842416453495E-2</v>
      </c>
      <c r="AD12" s="17">
        <v>3.8725688747707099E-2</v>
      </c>
      <c r="AE12" s="17">
        <v>0.147296108485647</v>
      </c>
      <c r="AF12" s="17"/>
      <c r="AG12" s="17">
        <v>9.3681673942874397E-2</v>
      </c>
      <c r="AH12" s="17">
        <v>0.17036350846168699</v>
      </c>
      <c r="AI12" s="17">
        <v>0.14856305663399</v>
      </c>
      <c r="AJ12" s="17">
        <v>7.4710352331864599E-2</v>
      </c>
      <c r="AK12" s="17">
        <v>0.15367849355508101</v>
      </c>
      <c r="AL12" s="17">
        <v>0.14693030649593</v>
      </c>
      <c r="AM12" s="17"/>
      <c r="AN12" s="17">
        <v>8.6572578634489195E-2</v>
      </c>
      <c r="AO12" s="17">
        <v>0.14087663058820099</v>
      </c>
      <c r="AP12" s="17">
        <v>0.16649990668768</v>
      </c>
      <c r="AQ12" s="17"/>
      <c r="AR12" s="17">
        <v>0.10147167851391101</v>
      </c>
      <c r="AS12" s="17">
        <v>0.11883878914418999</v>
      </c>
      <c r="AT12" s="17">
        <v>0.15225429332224</v>
      </c>
      <c r="AU12" s="17"/>
      <c r="AV12" s="17">
        <v>0.12752798963411999</v>
      </c>
      <c r="AW12" s="17">
        <v>0.13107565846049299</v>
      </c>
      <c r="AX12" s="17">
        <v>0.151140320231126</v>
      </c>
      <c r="AY12" s="17"/>
      <c r="AZ12" s="17">
        <v>0.13643781452055301</v>
      </c>
      <c r="BA12" s="17">
        <v>0.133912577538639</v>
      </c>
    </row>
    <row r="13" spans="2:53" x14ac:dyDescent="0.35">
      <c r="B13" s="18" t="s">
        <v>453</v>
      </c>
      <c r="C13" s="17">
        <v>0.106173815165544</v>
      </c>
      <c r="D13" s="17">
        <v>0.113298718288116</v>
      </c>
      <c r="E13" s="17">
        <v>9.8673825469185295E-2</v>
      </c>
      <c r="F13" s="17"/>
      <c r="G13" s="17">
        <v>8.4164874835888304E-2</v>
      </c>
      <c r="H13" s="17">
        <v>9.1997933335392995E-2</v>
      </c>
      <c r="I13" s="17">
        <v>0.13176881211181299</v>
      </c>
      <c r="J13" s="17">
        <v>0.132360109016886</v>
      </c>
      <c r="K13" s="17">
        <v>0.109812632065557</v>
      </c>
      <c r="L13" s="17">
        <v>8.8045084320231004E-2</v>
      </c>
      <c r="M13" s="17"/>
      <c r="N13" s="17">
        <v>9.4710742256157401E-2</v>
      </c>
      <c r="O13" s="17">
        <v>0.113720183937813</v>
      </c>
      <c r="P13" s="17"/>
      <c r="Q13" s="17">
        <v>0.13153443182715599</v>
      </c>
      <c r="R13" s="17">
        <v>7.5656686350944496E-2</v>
      </c>
      <c r="S13" s="17">
        <v>0.11550947900944</v>
      </c>
      <c r="T13" s="17">
        <v>0.121898405403206</v>
      </c>
      <c r="U13" s="17">
        <v>0.10036119934256001</v>
      </c>
      <c r="V13" s="17">
        <v>9.6331746355349204E-2</v>
      </c>
      <c r="W13" s="17">
        <v>9.2201092178539806E-2</v>
      </c>
      <c r="X13" s="17">
        <v>8.5222800010854804E-2</v>
      </c>
      <c r="Y13" s="17">
        <v>8.0966183300080402E-2</v>
      </c>
      <c r="Z13" s="17">
        <v>9.6115172107498106E-2</v>
      </c>
      <c r="AA13" s="17">
        <v>9.7789088918962097E-2</v>
      </c>
      <c r="AB13" s="17">
        <v>0.17288768065472301</v>
      </c>
      <c r="AC13" s="17">
        <v>0.14748162980747501</v>
      </c>
      <c r="AD13" s="17">
        <v>5.5663559802695398E-2</v>
      </c>
      <c r="AE13" s="17">
        <v>0.14674623050039001</v>
      </c>
      <c r="AF13" s="17"/>
      <c r="AG13" s="17">
        <v>2.45536120680445E-2</v>
      </c>
      <c r="AH13" s="17">
        <v>0.24560936251040799</v>
      </c>
      <c r="AI13" s="17">
        <v>2.9884769818041002E-2</v>
      </c>
      <c r="AJ13" s="17">
        <v>2.4418345800973101E-2</v>
      </c>
      <c r="AK13" s="17">
        <v>0.13847261375566999</v>
      </c>
      <c r="AL13" s="17">
        <v>0.11118114164646099</v>
      </c>
      <c r="AM13" s="17"/>
      <c r="AN13" s="17">
        <v>5.7274215622918401E-2</v>
      </c>
      <c r="AO13" s="17">
        <v>6.1875243170847402E-2</v>
      </c>
      <c r="AP13" s="17">
        <v>0.16661847666714699</v>
      </c>
      <c r="AQ13" s="17"/>
      <c r="AR13" s="17">
        <v>5.8377095674521602E-2</v>
      </c>
      <c r="AS13" s="17">
        <v>5.02101562639133E-2</v>
      </c>
      <c r="AT13" s="17">
        <v>0.15722741118483599</v>
      </c>
      <c r="AU13" s="17"/>
      <c r="AV13" s="17">
        <v>4.8986662631517797E-2</v>
      </c>
      <c r="AW13" s="17">
        <v>8.4926241624277504E-2</v>
      </c>
      <c r="AX13" s="17">
        <v>0.15568341119757001</v>
      </c>
      <c r="AY13" s="17"/>
      <c r="AZ13" s="17">
        <v>9.44654162562093E-2</v>
      </c>
      <c r="BA13" s="17">
        <v>0.121709356120157</v>
      </c>
    </row>
    <row r="14" spans="2:53" x14ac:dyDescent="0.35">
      <c r="B14" s="18" t="s">
        <v>130</v>
      </c>
      <c r="C14" s="19">
        <v>0.12324824957270999</v>
      </c>
      <c r="D14" s="19">
        <v>9.2508881116087197E-2</v>
      </c>
      <c r="E14" s="19">
        <v>0.15153769905183501</v>
      </c>
      <c r="F14" s="19"/>
      <c r="G14" s="19">
        <v>9.8888302174373E-2</v>
      </c>
      <c r="H14" s="19">
        <v>9.9778368899077499E-2</v>
      </c>
      <c r="I14" s="19">
        <v>8.5231221176915103E-2</v>
      </c>
      <c r="J14" s="19">
        <v>0.150641665336923</v>
      </c>
      <c r="K14" s="19">
        <v>0.15482657989722301</v>
      </c>
      <c r="L14" s="19">
        <v>0.132005670050235</v>
      </c>
      <c r="M14" s="19"/>
      <c r="N14" s="19">
        <v>0.10547799195609001</v>
      </c>
      <c r="O14" s="19">
        <v>0.13494676341915199</v>
      </c>
      <c r="P14" s="19"/>
      <c r="Q14" s="19">
        <v>0.16827115318059399</v>
      </c>
      <c r="R14" s="19">
        <v>0.15268614396017999</v>
      </c>
      <c r="S14" s="19">
        <v>0.15992016091008099</v>
      </c>
      <c r="T14" s="19">
        <v>8.3463150488820997E-2</v>
      </c>
      <c r="U14" s="19">
        <v>0.143054368803927</v>
      </c>
      <c r="V14" s="19">
        <v>0.116356172323967</v>
      </c>
      <c r="W14" s="19">
        <v>0.134251509703945</v>
      </c>
      <c r="X14" s="19">
        <v>8.9772635761814795E-2</v>
      </c>
      <c r="Y14" s="19">
        <v>0.1142406700996</v>
      </c>
      <c r="Z14" s="19">
        <v>7.6476066415604005E-2</v>
      </c>
      <c r="AA14" s="19">
        <v>9.1601128238234505E-2</v>
      </c>
      <c r="AB14" s="19">
        <v>0.118605707313723</v>
      </c>
      <c r="AC14" s="19">
        <v>0</v>
      </c>
      <c r="AD14" s="19">
        <v>0</v>
      </c>
      <c r="AE14" s="19">
        <v>6.77540207565476E-2</v>
      </c>
      <c r="AF14" s="19"/>
      <c r="AG14" s="19">
        <v>4.0779763636995002E-2</v>
      </c>
      <c r="AH14" s="19">
        <v>8.4662084836221105E-2</v>
      </c>
      <c r="AI14" s="19">
        <v>5.3926898526891497E-2</v>
      </c>
      <c r="AJ14" s="19">
        <v>0.105707624823768</v>
      </c>
      <c r="AK14" s="19">
        <v>7.5169511378599604E-2</v>
      </c>
      <c r="AL14" s="19">
        <v>0.17969424523428701</v>
      </c>
      <c r="AM14" s="19"/>
      <c r="AN14" s="19">
        <v>0.110181166035211</v>
      </c>
      <c r="AO14" s="19">
        <v>9.4439040770358598E-2</v>
      </c>
      <c r="AP14" s="19">
        <v>8.6154154285222107E-2</v>
      </c>
      <c r="AQ14" s="19"/>
      <c r="AR14" s="19">
        <v>5.8525716950494001E-2</v>
      </c>
      <c r="AS14" s="19">
        <v>7.8717560527691993E-2</v>
      </c>
      <c r="AT14" s="19">
        <v>0.114646783729042</v>
      </c>
      <c r="AU14" s="19"/>
      <c r="AV14" s="19">
        <v>4.1066126666575498E-2</v>
      </c>
      <c r="AW14" s="19">
        <v>8.9972367430393094E-2</v>
      </c>
      <c r="AX14" s="19">
        <v>0.121092264042027</v>
      </c>
      <c r="AY14" s="19"/>
      <c r="AZ14" s="19">
        <v>7.7646213991828902E-2</v>
      </c>
      <c r="BA14" s="19">
        <v>0.18375629143791</v>
      </c>
    </row>
    <row r="15" spans="2:53" x14ac:dyDescent="0.35">
      <c r="B15" s="16"/>
    </row>
    <row r="16" spans="2:53" x14ac:dyDescent="0.35">
      <c r="B16" t="s">
        <v>87</v>
      </c>
    </row>
    <row r="17" spans="2:2" x14ac:dyDescent="0.35">
      <c r="B17" t="s">
        <v>88</v>
      </c>
    </row>
    <row r="19" spans="2:2" x14ac:dyDescent="0.35">
      <c r="B19" s="8" t="str">
        <f>HYPERLINK("#'Contents'!A1", "Return to Contents")</f>
        <v>Return to Contents</v>
      </c>
    </row>
  </sheetData>
  <mergeCells count="10">
    <mergeCell ref="AN5:AP5"/>
    <mergeCell ref="AR5:AT5"/>
    <mergeCell ref="AV5:AX5"/>
    <mergeCell ref="AZ5:BA5"/>
    <mergeCell ref="D2:AT2"/>
    <mergeCell ref="D5:E5"/>
    <mergeCell ref="G5:L5"/>
    <mergeCell ref="N5:O5"/>
    <mergeCell ref="Q5:AE5"/>
    <mergeCell ref="AG5:AL5"/>
  </mergeCells>
  <pageMargins left="0.7" right="0.7" top="0.75" bottom="0.75" header="0.3" footer="0.3"/>
  <pageSetup paperSize="9" orientation="portrait" horizontalDpi="300" verticalDpi="300"/>
  <drawing r:id="rId1"/>
</worksheet>
</file>

<file path=xl/worksheets/sheet1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8200-000000000000}">
  <dimension ref="B2:BA19"/>
  <sheetViews>
    <sheetView showGridLines="0" workbookViewId="0">
      <pane xSplit="2" topLeftCell="C1" activePane="topRight" state="frozen"/>
      <selection activeCell="B19" sqref="B19"/>
      <selection pane="topRight" activeCell="AD12" sqref="AD12"/>
    </sheetView>
  </sheetViews>
  <sheetFormatPr defaultColWidth="11.54296875" defaultRowHeight="14.5" x14ac:dyDescent="0.35"/>
  <cols>
    <col min="2" max="2" width="25.6328125" customWidth="1"/>
    <col min="3" max="5" width="10.6328125" customWidth="1"/>
    <col min="6" max="6" width="2.1796875" customWidth="1"/>
    <col min="7" max="12" width="10.6328125" customWidth="1"/>
    <col min="13" max="13" width="2.1796875" customWidth="1"/>
    <col min="14" max="15" width="10.6328125" customWidth="1"/>
    <col min="16" max="16" width="2.1796875" customWidth="1"/>
    <col min="17" max="31" width="10.6328125" customWidth="1"/>
    <col min="32" max="32" width="2.1796875" customWidth="1"/>
    <col min="33" max="38" width="10.6328125" customWidth="1"/>
    <col min="39" max="39" width="2.1796875" customWidth="1"/>
    <col min="40" max="42" width="10.6328125" customWidth="1"/>
    <col min="43" max="43" width="2.1796875" customWidth="1"/>
    <col min="44" max="46" width="10.6328125" customWidth="1"/>
    <col min="47" max="47" width="2.1796875" customWidth="1"/>
    <col min="48" max="50" width="10.6328125" customWidth="1"/>
    <col min="51" max="51" width="2.1796875" customWidth="1"/>
    <col min="52" max="53" width="10.6328125" customWidth="1"/>
    <col min="54" max="54" width="2.1796875" customWidth="1"/>
  </cols>
  <sheetData>
    <row r="2" spans="2:53" ht="40" customHeight="1" x14ac:dyDescent="0.35">
      <c r="D2" s="28" t="s">
        <v>464</v>
      </c>
      <c r="E2" s="24"/>
      <c r="F2" s="24"/>
      <c r="G2" s="24"/>
      <c r="H2" s="24"/>
      <c r="I2" s="24"/>
      <c r="J2" s="24"/>
      <c r="K2" s="24"/>
      <c r="L2" s="24"/>
      <c r="M2" s="24"/>
      <c r="N2" s="24"/>
      <c r="O2" s="24"/>
      <c r="P2" s="24"/>
      <c r="Q2" s="24"/>
      <c r="R2" s="24"/>
      <c r="S2" s="24"/>
      <c r="T2" s="24"/>
      <c r="U2" s="24"/>
      <c r="V2" s="24"/>
      <c r="W2" s="24"/>
      <c r="X2" s="24"/>
      <c r="Y2" s="24"/>
      <c r="Z2" s="24"/>
      <c r="AA2" s="24"/>
      <c r="AB2" s="24"/>
      <c r="AC2" s="24"/>
      <c r="AD2" s="24"/>
      <c r="AE2" s="24"/>
      <c r="AF2" s="24"/>
      <c r="AG2" s="24"/>
      <c r="AH2" s="24"/>
      <c r="AI2" s="24"/>
      <c r="AJ2" s="24"/>
      <c r="AK2" s="24"/>
      <c r="AL2" s="24"/>
      <c r="AM2" s="24"/>
      <c r="AN2" s="24"/>
      <c r="AO2" s="24"/>
      <c r="AP2" s="24"/>
      <c r="AQ2" s="24"/>
      <c r="AR2" s="24"/>
      <c r="AS2" s="24"/>
      <c r="AT2" s="24"/>
    </row>
    <row r="5" spans="2:53" ht="30" customHeight="1" x14ac:dyDescent="0.35">
      <c r="B5" s="15"/>
      <c r="C5" s="15"/>
      <c r="D5" s="27" t="s">
        <v>56</v>
      </c>
      <c r="E5" s="27"/>
      <c r="F5" s="15"/>
      <c r="G5" s="27" t="s">
        <v>57</v>
      </c>
      <c r="H5" s="27"/>
      <c r="I5" s="27"/>
      <c r="J5" s="27"/>
      <c r="K5" s="27"/>
      <c r="L5" s="27"/>
      <c r="M5" s="15"/>
      <c r="N5" s="27" t="s">
        <v>58</v>
      </c>
      <c r="O5" s="27"/>
      <c r="P5" s="15"/>
      <c r="Q5" s="27" t="s">
        <v>59</v>
      </c>
      <c r="R5" s="27"/>
      <c r="S5" s="27"/>
      <c r="T5" s="27"/>
      <c r="U5" s="27"/>
      <c r="V5" s="27"/>
      <c r="W5" s="27"/>
      <c r="X5" s="27"/>
      <c r="Y5" s="27"/>
      <c r="Z5" s="27"/>
      <c r="AA5" s="27"/>
      <c r="AB5" s="27"/>
      <c r="AC5" s="27"/>
      <c r="AD5" s="27"/>
      <c r="AE5" s="27"/>
      <c r="AF5" s="15"/>
      <c r="AG5" s="27" t="s">
        <v>60</v>
      </c>
      <c r="AH5" s="27"/>
      <c r="AI5" s="27"/>
      <c r="AJ5" s="27"/>
      <c r="AK5" s="27"/>
      <c r="AL5" s="27"/>
      <c r="AM5" s="15"/>
      <c r="AN5" s="27" t="s">
        <v>61</v>
      </c>
      <c r="AO5" s="27"/>
      <c r="AP5" s="27"/>
      <c r="AQ5" s="15"/>
      <c r="AR5" s="27" t="s">
        <v>62</v>
      </c>
      <c r="AS5" s="27"/>
      <c r="AT5" s="27"/>
      <c r="AU5" s="15"/>
      <c r="AV5" s="27" t="s">
        <v>63</v>
      </c>
      <c r="AW5" s="27"/>
      <c r="AX5" s="27"/>
      <c r="AY5" s="15"/>
      <c r="AZ5" s="27" t="s">
        <v>64</v>
      </c>
      <c r="BA5" s="27"/>
    </row>
    <row r="6" spans="2:53" ht="33" customHeight="1" x14ac:dyDescent="0.35">
      <c r="B6" t="s">
        <v>13</v>
      </c>
      <c r="C6" s="9" t="s">
        <v>14</v>
      </c>
      <c r="D6" s="12" t="s">
        <v>15</v>
      </c>
      <c r="E6" s="12" t="s">
        <v>16</v>
      </c>
      <c r="G6" s="12" t="s">
        <v>19</v>
      </c>
      <c r="H6" s="12" t="s">
        <v>20</v>
      </c>
      <c r="I6" s="12" t="s">
        <v>21</v>
      </c>
      <c r="J6" s="12" t="s">
        <v>22</v>
      </c>
      <c r="K6" s="12" t="s">
        <v>23</v>
      </c>
      <c r="L6" s="12" t="s">
        <v>24</v>
      </c>
      <c r="N6" s="12" t="s">
        <v>25</v>
      </c>
      <c r="O6" s="12" t="s">
        <v>26</v>
      </c>
      <c r="Q6" s="12" t="s">
        <v>27</v>
      </c>
      <c r="R6" s="12" t="s">
        <v>28</v>
      </c>
      <c r="S6" s="12" t="s">
        <v>29</v>
      </c>
      <c r="T6" s="12" t="s">
        <v>30</v>
      </c>
      <c r="U6" s="12" t="s">
        <v>31</v>
      </c>
      <c r="V6" s="12" t="s">
        <v>32</v>
      </c>
      <c r="W6" s="12" t="s">
        <v>33</v>
      </c>
      <c r="X6" s="12" t="s">
        <v>34</v>
      </c>
      <c r="Y6" s="12" t="s">
        <v>35</v>
      </c>
      <c r="Z6" s="12" t="s">
        <v>36</v>
      </c>
      <c r="AA6" s="12" t="s">
        <v>37</v>
      </c>
      <c r="AB6" s="12" t="s">
        <v>38</v>
      </c>
      <c r="AC6" s="12" t="s">
        <v>39</v>
      </c>
      <c r="AD6" s="12" t="s">
        <v>40</v>
      </c>
      <c r="AE6" s="12" t="s">
        <v>41</v>
      </c>
      <c r="AG6" s="12" t="s">
        <v>42</v>
      </c>
      <c r="AH6" s="12" t="s">
        <v>43</v>
      </c>
      <c r="AI6" s="12" t="s">
        <v>44</v>
      </c>
      <c r="AJ6" s="12" t="s">
        <v>45</v>
      </c>
      <c r="AK6" s="12" t="s">
        <v>46</v>
      </c>
      <c r="AL6" s="12" t="s">
        <v>47</v>
      </c>
      <c r="AN6" s="12" t="s">
        <v>48</v>
      </c>
      <c r="AO6" s="12" t="s">
        <v>49</v>
      </c>
      <c r="AP6" s="12" t="s">
        <v>50</v>
      </c>
      <c r="AR6" s="12" t="s">
        <v>51</v>
      </c>
      <c r="AS6" s="12" t="s">
        <v>52</v>
      </c>
      <c r="AT6" s="12" t="s">
        <v>53</v>
      </c>
      <c r="AV6" s="12" t="s">
        <v>51</v>
      </c>
      <c r="AW6" s="12" t="s">
        <v>52</v>
      </c>
      <c r="AX6" s="12" t="s">
        <v>53</v>
      </c>
      <c r="AZ6" s="12" t="s">
        <v>54</v>
      </c>
      <c r="BA6" s="12" t="s">
        <v>55</v>
      </c>
    </row>
    <row r="7" spans="2:53" ht="30" customHeight="1" x14ac:dyDescent="0.35">
      <c r="B7" s="10" t="s">
        <v>17</v>
      </c>
      <c r="C7" s="10">
        <v>2053</v>
      </c>
      <c r="D7" s="10">
        <v>938</v>
      </c>
      <c r="E7" s="10">
        <v>1112</v>
      </c>
      <c r="F7" s="10"/>
      <c r="G7" s="10">
        <v>192</v>
      </c>
      <c r="H7" s="10">
        <v>236</v>
      </c>
      <c r="I7" s="10">
        <v>325</v>
      </c>
      <c r="J7" s="10">
        <v>380</v>
      </c>
      <c r="K7" s="10">
        <v>348</v>
      </c>
      <c r="L7" s="10">
        <v>572</v>
      </c>
      <c r="M7" s="10"/>
      <c r="N7" s="10">
        <v>1161</v>
      </c>
      <c r="O7" s="10">
        <v>892</v>
      </c>
      <c r="P7" s="10"/>
      <c r="Q7" s="10">
        <v>175</v>
      </c>
      <c r="R7" s="10">
        <v>152</v>
      </c>
      <c r="S7" s="10">
        <v>180</v>
      </c>
      <c r="T7" s="10">
        <v>273</v>
      </c>
      <c r="U7" s="10">
        <v>217</v>
      </c>
      <c r="V7" s="10">
        <v>227</v>
      </c>
      <c r="W7" s="10">
        <v>175</v>
      </c>
      <c r="X7" s="10">
        <v>143</v>
      </c>
      <c r="Y7" s="10">
        <v>108</v>
      </c>
      <c r="Z7" s="10">
        <v>153</v>
      </c>
      <c r="AA7" s="10">
        <v>79</v>
      </c>
      <c r="AB7" s="10">
        <v>54</v>
      </c>
      <c r="AC7" s="10">
        <v>25</v>
      </c>
      <c r="AD7" s="10">
        <v>17</v>
      </c>
      <c r="AE7" s="10">
        <v>34</v>
      </c>
      <c r="AF7" s="10"/>
      <c r="AG7" s="10">
        <v>204</v>
      </c>
      <c r="AH7" s="10">
        <v>344</v>
      </c>
      <c r="AI7" s="10">
        <v>158</v>
      </c>
      <c r="AJ7" s="10">
        <v>186</v>
      </c>
      <c r="AK7" s="10">
        <v>197</v>
      </c>
      <c r="AL7" s="10">
        <v>511</v>
      </c>
      <c r="AM7" s="10"/>
      <c r="AN7" s="10">
        <v>571</v>
      </c>
      <c r="AO7" s="10">
        <v>447</v>
      </c>
      <c r="AP7" s="10">
        <v>778</v>
      </c>
      <c r="AQ7" s="10"/>
      <c r="AR7" s="10">
        <v>150</v>
      </c>
      <c r="AS7" s="10">
        <v>698</v>
      </c>
      <c r="AT7" s="10">
        <v>1093</v>
      </c>
      <c r="AU7" s="10"/>
      <c r="AV7" s="10">
        <v>166</v>
      </c>
      <c r="AW7" s="10">
        <v>999</v>
      </c>
      <c r="AX7" s="10">
        <v>770</v>
      </c>
      <c r="AY7" s="10"/>
      <c r="AZ7" s="10">
        <v>1177</v>
      </c>
      <c r="BA7" s="10">
        <v>876</v>
      </c>
    </row>
    <row r="8" spans="2:53" ht="30" customHeight="1" x14ac:dyDescent="0.35">
      <c r="B8" s="11" t="s">
        <v>18</v>
      </c>
      <c r="C8" s="11">
        <v>2053</v>
      </c>
      <c r="D8" s="11">
        <v>974</v>
      </c>
      <c r="E8" s="11">
        <v>1075</v>
      </c>
      <c r="F8" s="11"/>
      <c r="G8" s="11">
        <v>212</v>
      </c>
      <c r="H8" s="11">
        <v>302</v>
      </c>
      <c r="I8" s="11">
        <v>326</v>
      </c>
      <c r="J8" s="11">
        <v>348</v>
      </c>
      <c r="K8" s="11">
        <v>329</v>
      </c>
      <c r="L8" s="11">
        <v>535</v>
      </c>
      <c r="M8" s="11"/>
      <c r="N8" s="11">
        <v>815</v>
      </c>
      <c r="O8" s="11">
        <v>1238</v>
      </c>
      <c r="P8" s="11"/>
      <c r="Q8" s="11">
        <v>198</v>
      </c>
      <c r="R8" s="11">
        <v>168</v>
      </c>
      <c r="S8" s="11">
        <v>195</v>
      </c>
      <c r="T8" s="11">
        <v>305</v>
      </c>
      <c r="U8" s="11">
        <v>213</v>
      </c>
      <c r="V8" s="11">
        <v>216</v>
      </c>
      <c r="W8" s="11">
        <v>164</v>
      </c>
      <c r="X8" s="11">
        <v>141</v>
      </c>
      <c r="Y8" s="11">
        <v>99</v>
      </c>
      <c r="Z8" s="11">
        <v>138</v>
      </c>
      <c r="AA8" s="11">
        <v>69</v>
      </c>
      <c r="AB8" s="11">
        <v>45</v>
      </c>
      <c r="AC8" s="11">
        <v>22</v>
      </c>
      <c r="AD8" s="11">
        <v>15</v>
      </c>
      <c r="AE8" s="11">
        <v>27</v>
      </c>
      <c r="AF8" s="11"/>
      <c r="AG8" s="11">
        <v>192</v>
      </c>
      <c r="AH8" s="11">
        <v>330</v>
      </c>
      <c r="AI8" s="11">
        <v>179</v>
      </c>
      <c r="AJ8" s="11">
        <v>173</v>
      </c>
      <c r="AK8" s="11">
        <v>196</v>
      </c>
      <c r="AL8" s="11">
        <v>533</v>
      </c>
      <c r="AM8" s="11"/>
      <c r="AN8" s="11">
        <v>569</v>
      </c>
      <c r="AO8" s="11">
        <v>467</v>
      </c>
      <c r="AP8" s="11">
        <v>751</v>
      </c>
      <c r="AQ8" s="11"/>
      <c r="AR8" s="11">
        <v>162</v>
      </c>
      <c r="AS8" s="11">
        <v>689</v>
      </c>
      <c r="AT8" s="11">
        <v>1078</v>
      </c>
      <c r="AU8" s="11"/>
      <c r="AV8" s="11">
        <v>182</v>
      </c>
      <c r="AW8" s="11">
        <v>976</v>
      </c>
      <c r="AX8" s="11">
        <v>765</v>
      </c>
      <c r="AY8" s="11"/>
      <c r="AZ8" s="11">
        <v>1171</v>
      </c>
      <c r="BA8" s="11">
        <v>882</v>
      </c>
    </row>
    <row r="9" spans="2:53" x14ac:dyDescent="0.35">
      <c r="B9" s="18" t="s">
        <v>449</v>
      </c>
      <c r="C9" s="17">
        <v>9.7160654306953503E-2</v>
      </c>
      <c r="D9" s="17">
        <v>0.104369576692175</v>
      </c>
      <c r="E9" s="17">
        <v>9.0977079107123202E-2</v>
      </c>
      <c r="F9" s="17"/>
      <c r="G9" s="17">
        <v>0.12757882927836001</v>
      </c>
      <c r="H9" s="17">
        <v>0.201020533101233</v>
      </c>
      <c r="I9" s="17">
        <v>0.106636246354023</v>
      </c>
      <c r="J9" s="17">
        <v>5.5926296710680001E-2</v>
      </c>
      <c r="K9" s="17">
        <v>7.9209203278179804E-2</v>
      </c>
      <c r="L9" s="17">
        <v>5.8593712033600899E-2</v>
      </c>
      <c r="M9" s="17"/>
      <c r="N9" s="17">
        <v>8.4372297424047296E-2</v>
      </c>
      <c r="O9" s="17">
        <v>0.10557948386449501</v>
      </c>
      <c r="P9" s="17"/>
      <c r="Q9" s="17">
        <v>0.146509149152039</v>
      </c>
      <c r="R9" s="17">
        <v>0.16196571047105299</v>
      </c>
      <c r="S9" s="17">
        <v>6.6402121701497105E-2</v>
      </c>
      <c r="T9" s="17">
        <v>0.13231613200761799</v>
      </c>
      <c r="U9" s="17">
        <v>0.101973232247908</v>
      </c>
      <c r="V9" s="17">
        <v>7.2773403975081793E-2</v>
      </c>
      <c r="W9" s="17">
        <v>6.5586356603617404E-2</v>
      </c>
      <c r="X9" s="17">
        <v>7.4243917507128804E-2</v>
      </c>
      <c r="Y9" s="17">
        <v>6.8222006571247606E-2</v>
      </c>
      <c r="Z9" s="17">
        <v>4.6666348975687701E-2</v>
      </c>
      <c r="AA9" s="17">
        <v>5.4904610080555E-2</v>
      </c>
      <c r="AB9" s="17">
        <v>7.5517945170619702E-2</v>
      </c>
      <c r="AC9" s="17">
        <v>0.16929366276352201</v>
      </c>
      <c r="AD9" s="17">
        <v>0.26822634088744701</v>
      </c>
      <c r="AE9" s="17">
        <v>0.112202571079321</v>
      </c>
      <c r="AF9" s="17"/>
      <c r="AG9" s="17">
        <v>0.14554339551749401</v>
      </c>
      <c r="AH9" s="17">
        <v>7.6640875681375495E-2</v>
      </c>
      <c r="AI9" s="17">
        <v>0.207654022536822</v>
      </c>
      <c r="AJ9" s="17">
        <v>9.4135441717045895E-2</v>
      </c>
      <c r="AK9" s="17">
        <v>7.6391995096263196E-2</v>
      </c>
      <c r="AL9" s="17">
        <v>7.7323246855044506E-2</v>
      </c>
      <c r="AM9" s="17"/>
      <c r="AN9" s="17">
        <v>0.135776707859387</v>
      </c>
      <c r="AO9" s="17">
        <v>9.7875580047959806E-2</v>
      </c>
      <c r="AP9" s="17">
        <v>7.9836795484099596E-2</v>
      </c>
      <c r="AQ9" s="17"/>
      <c r="AR9" s="17">
        <v>0.22273824808751699</v>
      </c>
      <c r="AS9" s="17">
        <v>9.1805336351497902E-2</v>
      </c>
      <c r="AT9" s="17">
        <v>8.9049333864427899E-2</v>
      </c>
      <c r="AU9" s="17"/>
      <c r="AV9" s="17">
        <v>0.26306436160724</v>
      </c>
      <c r="AW9" s="17">
        <v>7.6954795492087696E-2</v>
      </c>
      <c r="AX9" s="17">
        <v>9.22940129756952E-2</v>
      </c>
      <c r="AY9" s="17"/>
      <c r="AZ9" s="17">
        <v>0.10042305493055199</v>
      </c>
      <c r="BA9" s="17">
        <v>9.28318678613647E-2</v>
      </c>
    </row>
    <row r="10" spans="2:53" x14ac:dyDescent="0.35">
      <c r="B10" s="18" t="s">
        <v>450</v>
      </c>
      <c r="C10" s="17">
        <v>0.17842881651800499</v>
      </c>
      <c r="D10" s="17">
        <v>0.19155027076317199</v>
      </c>
      <c r="E10" s="17">
        <v>0.16661690398350901</v>
      </c>
      <c r="F10" s="17"/>
      <c r="G10" s="17">
        <v>0.25155686762325802</v>
      </c>
      <c r="H10" s="17">
        <v>0.18338826607532999</v>
      </c>
      <c r="I10" s="17">
        <v>0.183431987113575</v>
      </c>
      <c r="J10" s="17">
        <v>0.183429322758005</v>
      </c>
      <c r="K10" s="17">
        <v>0.14861874735689801</v>
      </c>
      <c r="L10" s="17">
        <v>0.15870214130958599</v>
      </c>
      <c r="M10" s="17"/>
      <c r="N10" s="17">
        <v>0.18842698182300799</v>
      </c>
      <c r="O10" s="17">
        <v>0.171846825542804</v>
      </c>
      <c r="P10" s="17"/>
      <c r="Q10" s="17">
        <v>0.20320517298136501</v>
      </c>
      <c r="R10" s="17">
        <v>0.15827473306474901</v>
      </c>
      <c r="S10" s="17">
        <v>0.188078229686755</v>
      </c>
      <c r="T10" s="17">
        <v>0.220755468714252</v>
      </c>
      <c r="U10" s="17">
        <v>0.16571314548962299</v>
      </c>
      <c r="V10" s="17">
        <v>0.14618154718766799</v>
      </c>
      <c r="W10" s="17">
        <v>0.157143567135797</v>
      </c>
      <c r="X10" s="17">
        <v>0.17283703685413199</v>
      </c>
      <c r="Y10" s="17">
        <v>0.18739586653040899</v>
      </c>
      <c r="Z10" s="17">
        <v>0.16679947506963999</v>
      </c>
      <c r="AA10" s="17">
        <v>0.206075411778749</v>
      </c>
      <c r="AB10" s="17">
        <v>0.19974470688600099</v>
      </c>
      <c r="AC10" s="17">
        <v>0.16509806483040201</v>
      </c>
      <c r="AD10" s="17">
        <v>0.20996652291930101</v>
      </c>
      <c r="AE10" s="17">
        <v>0.152616326810979</v>
      </c>
      <c r="AF10" s="17"/>
      <c r="AG10" s="17">
        <v>0.26382254556187801</v>
      </c>
      <c r="AH10" s="17">
        <v>0.10876425500209499</v>
      </c>
      <c r="AI10" s="17">
        <v>0.22607266141010501</v>
      </c>
      <c r="AJ10" s="17">
        <v>0.237544569882712</v>
      </c>
      <c r="AK10" s="17">
        <v>0.216895661631368</v>
      </c>
      <c r="AL10" s="17">
        <v>0.14164018758836799</v>
      </c>
      <c r="AM10" s="17"/>
      <c r="AN10" s="17">
        <v>0.20108379598888099</v>
      </c>
      <c r="AO10" s="17">
        <v>0.232900705281163</v>
      </c>
      <c r="AP10" s="17">
        <v>0.16078057459805301</v>
      </c>
      <c r="AQ10" s="17"/>
      <c r="AR10" s="17">
        <v>0.27342729392304899</v>
      </c>
      <c r="AS10" s="17">
        <v>0.23896544758272301</v>
      </c>
      <c r="AT10" s="17">
        <v>0.141142136671254</v>
      </c>
      <c r="AU10" s="17"/>
      <c r="AV10" s="17">
        <v>0.20226021882387701</v>
      </c>
      <c r="AW10" s="17">
        <v>0.20872570763812301</v>
      </c>
      <c r="AX10" s="17">
        <v>0.15475932064738901</v>
      </c>
      <c r="AY10" s="17"/>
      <c r="AZ10" s="17">
        <v>0.21954396231272599</v>
      </c>
      <c r="BA10" s="17">
        <v>0.123874300883974</v>
      </c>
    </row>
    <row r="11" spans="2:53" x14ac:dyDescent="0.35">
      <c r="B11" s="18" t="s">
        <v>451</v>
      </c>
      <c r="C11" s="17">
        <v>0.29469277045577003</v>
      </c>
      <c r="D11" s="17">
        <v>0.33668332524628902</v>
      </c>
      <c r="E11" s="17">
        <v>0.25469117577379502</v>
      </c>
      <c r="F11" s="17"/>
      <c r="G11" s="17">
        <v>0.25196337405159902</v>
      </c>
      <c r="H11" s="17">
        <v>0.27098843879112899</v>
      </c>
      <c r="I11" s="17">
        <v>0.30210548276305799</v>
      </c>
      <c r="J11" s="17">
        <v>0.29931503725690001</v>
      </c>
      <c r="K11" s="17">
        <v>0.258550044460155</v>
      </c>
      <c r="L11" s="17">
        <v>0.33974103697292102</v>
      </c>
      <c r="M11" s="17"/>
      <c r="N11" s="17">
        <v>0.34457462871437899</v>
      </c>
      <c r="O11" s="17">
        <v>0.26185455155573301</v>
      </c>
      <c r="P11" s="17"/>
      <c r="Q11" s="17">
        <v>0.23026302610364999</v>
      </c>
      <c r="R11" s="17">
        <v>0.156055841341257</v>
      </c>
      <c r="S11" s="17">
        <v>0.23221432131237699</v>
      </c>
      <c r="T11" s="17">
        <v>0.25857769426539901</v>
      </c>
      <c r="U11" s="17">
        <v>0.28141080205060498</v>
      </c>
      <c r="V11" s="17">
        <v>0.32179909106119298</v>
      </c>
      <c r="W11" s="17">
        <v>0.312172246210143</v>
      </c>
      <c r="X11" s="17">
        <v>0.37543165208649998</v>
      </c>
      <c r="Y11" s="17">
        <v>0.43936056256427403</v>
      </c>
      <c r="Z11" s="17">
        <v>0.39014853402571498</v>
      </c>
      <c r="AA11" s="17">
        <v>0.40030562758284299</v>
      </c>
      <c r="AB11" s="17">
        <v>0.35870022504923799</v>
      </c>
      <c r="AC11" s="17">
        <v>0.44909649940971402</v>
      </c>
      <c r="AD11" s="17">
        <v>0.28688769357267202</v>
      </c>
      <c r="AE11" s="17">
        <v>0.44740647066627598</v>
      </c>
      <c r="AF11" s="17"/>
      <c r="AG11" s="17">
        <v>0.37390546100951</v>
      </c>
      <c r="AH11" s="17">
        <v>0.29003884405860098</v>
      </c>
      <c r="AI11" s="17">
        <v>0.28935027053409101</v>
      </c>
      <c r="AJ11" s="17">
        <v>0.33838392385544802</v>
      </c>
      <c r="AK11" s="17">
        <v>0.318503615690089</v>
      </c>
      <c r="AL11" s="17">
        <v>0.25942111738075102</v>
      </c>
      <c r="AM11" s="17"/>
      <c r="AN11" s="17">
        <v>0.310131978493488</v>
      </c>
      <c r="AO11" s="17">
        <v>0.30492838419853302</v>
      </c>
      <c r="AP11" s="17">
        <v>0.31475163713940302</v>
      </c>
      <c r="AQ11" s="17"/>
      <c r="AR11" s="17">
        <v>0.244082569113627</v>
      </c>
      <c r="AS11" s="17">
        <v>0.35378828424214398</v>
      </c>
      <c r="AT11" s="17">
        <v>0.278821538721229</v>
      </c>
      <c r="AU11" s="17"/>
      <c r="AV11" s="17">
        <v>0.29782740559662602</v>
      </c>
      <c r="AW11" s="17">
        <v>0.32921354765199501</v>
      </c>
      <c r="AX11" s="17">
        <v>0.27335384621022302</v>
      </c>
      <c r="AY11" s="17"/>
      <c r="AZ11" s="17">
        <v>0.301603848783217</v>
      </c>
      <c r="BA11" s="17">
        <v>0.28552265751137801</v>
      </c>
    </row>
    <row r="12" spans="2:53" x14ac:dyDescent="0.35">
      <c r="B12" s="18" t="s">
        <v>452</v>
      </c>
      <c r="C12" s="17">
        <v>0.17564093187455501</v>
      </c>
      <c r="D12" s="17">
        <v>0.167347679244261</v>
      </c>
      <c r="E12" s="17">
        <v>0.18378238957267201</v>
      </c>
      <c r="F12" s="17"/>
      <c r="G12" s="17">
        <v>0.14364632350048701</v>
      </c>
      <c r="H12" s="17">
        <v>0.15383840775827101</v>
      </c>
      <c r="I12" s="17">
        <v>0.18386118407006399</v>
      </c>
      <c r="J12" s="17">
        <v>0.14460772197677399</v>
      </c>
      <c r="K12" s="17">
        <v>0.19046234920911501</v>
      </c>
      <c r="L12" s="17">
        <v>0.20670751130510401</v>
      </c>
      <c r="M12" s="17"/>
      <c r="N12" s="17">
        <v>0.16743805555542199</v>
      </c>
      <c r="O12" s="17">
        <v>0.18104104842155899</v>
      </c>
      <c r="P12" s="17"/>
      <c r="Q12" s="17">
        <v>0.110616120682622</v>
      </c>
      <c r="R12" s="17">
        <v>0.18183250036291301</v>
      </c>
      <c r="S12" s="17">
        <v>0.20459289996819999</v>
      </c>
      <c r="T12" s="17">
        <v>0.151736895254766</v>
      </c>
      <c r="U12" s="17">
        <v>0.18222134520779701</v>
      </c>
      <c r="V12" s="17">
        <v>0.209825189864285</v>
      </c>
      <c r="W12" s="17">
        <v>0.27458785773032701</v>
      </c>
      <c r="X12" s="17">
        <v>0.19068144700623399</v>
      </c>
      <c r="Y12" s="17">
        <v>9.7389285311160603E-2</v>
      </c>
      <c r="Z12" s="17">
        <v>0.19341671030903301</v>
      </c>
      <c r="AA12" s="17">
        <v>0.115159011616542</v>
      </c>
      <c r="AB12" s="17">
        <v>0.141447574905391</v>
      </c>
      <c r="AC12" s="17">
        <v>0.16730815609813399</v>
      </c>
      <c r="AD12" s="17">
        <v>0.19619375387287299</v>
      </c>
      <c r="AE12" s="17">
        <v>4.9169307928750898E-2</v>
      </c>
      <c r="AF12" s="17"/>
      <c r="AG12" s="17">
        <v>0.13934507728324999</v>
      </c>
      <c r="AH12" s="17">
        <v>0.211604926279892</v>
      </c>
      <c r="AI12" s="17">
        <v>0.15637028612062401</v>
      </c>
      <c r="AJ12" s="17">
        <v>0.17743694204611499</v>
      </c>
      <c r="AK12" s="17">
        <v>0.18730999547174801</v>
      </c>
      <c r="AL12" s="17">
        <v>0.17630508065120001</v>
      </c>
      <c r="AM12" s="17"/>
      <c r="AN12" s="17">
        <v>0.164401548854162</v>
      </c>
      <c r="AO12" s="17">
        <v>0.15929208295841099</v>
      </c>
      <c r="AP12" s="17">
        <v>0.20266639982162399</v>
      </c>
      <c r="AQ12" s="17"/>
      <c r="AR12" s="17">
        <v>0.145905565918828</v>
      </c>
      <c r="AS12" s="17">
        <v>0.16570280729158501</v>
      </c>
      <c r="AT12" s="17">
        <v>0.19268845449421601</v>
      </c>
      <c r="AU12" s="17"/>
      <c r="AV12" s="17">
        <v>0.15105829224895501</v>
      </c>
      <c r="AW12" s="17">
        <v>0.17877003480999201</v>
      </c>
      <c r="AX12" s="17">
        <v>0.186721549349917</v>
      </c>
      <c r="AY12" s="17"/>
      <c r="AZ12" s="17">
        <v>0.18735034624487701</v>
      </c>
      <c r="BA12" s="17">
        <v>0.16010404353368901</v>
      </c>
    </row>
    <row r="13" spans="2:53" x14ac:dyDescent="0.35">
      <c r="B13" s="18" t="s">
        <v>453</v>
      </c>
      <c r="C13" s="17">
        <v>0.11440149623114899</v>
      </c>
      <c r="D13" s="17">
        <v>0.103607811542181</v>
      </c>
      <c r="E13" s="17">
        <v>0.124589264177973</v>
      </c>
      <c r="F13" s="17"/>
      <c r="G13" s="17">
        <v>9.2361268644786998E-2</v>
      </c>
      <c r="H13" s="17">
        <v>0.11007621143432</v>
      </c>
      <c r="I13" s="17">
        <v>0.121656676158359</v>
      </c>
      <c r="J13" s="17">
        <v>0.14872342458410501</v>
      </c>
      <c r="K13" s="17">
        <v>0.139460668711124</v>
      </c>
      <c r="L13" s="17">
        <v>8.3396235727574E-2</v>
      </c>
      <c r="M13" s="17"/>
      <c r="N13" s="17">
        <v>9.2645813180884801E-2</v>
      </c>
      <c r="O13" s="17">
        <v>0.128723694867385</v>
      </c>
      <c r="P13" s="17"/>
      <c r="Q13" s="17">
        <v>0.11772739543109501</v>
      </c>
      <c r="R13" s="17">
        <v>0.18894617433380001</v>
      </c>
      <c r="S13" s="17">
        <v>9.3659496086582597E-2</v>
      </c>
      <c r="T13" s="17">
        <v>0.14662636666355899</v>
      </c>
      <c r="U13" s="17">
        <v>0.10385773481331</v>
      </c>
      <c r="V13" s="17">
        <v>0.11929339810657701</v>
      </c>
      <c r="W13" s="17">
        <v>8.3244709086379001E-2</v>
      </c>
      <c r="X13" s="17">
        <v>7.3173064247122402E-2</v>
      </c>
      <c r="Y13" s="17">
        <v>6.1462831985370399E-2</v>
      </c>
      <c r="Z13" s="17">
        <v>0.111542941802343</v>
      </c>
      <c r="AA13" s="17">
        <v>7.9688673370396798E-2</v>
      </c>
      <c r="AB13" s="17">
        <v>0.12055057468133799</v>
      </c>
      <c r="AC13" s="17">
        <v>2.4341622431414599E-2</v>
      </c>
      <c r="AD13" s="17">
        <v>3.8725688747707099E-2</v>
      </c>
      <c r="AE13" s="17">
        <v>0.12663343476244199</v>
      </c>
      <c r="AF13" s="17"/>
      <c r="AG13" s="17">
        <v>1.9049201586747201E-2</v>
      </c>
      <c r="AH13" s="17">
        <v>0.19992298050147</v>
      </c>
      <c r="AI13" s="17">
        <v>7.0285016929350505E-2</v>
      </c>
      <c r="AJ13" s="17">
        <v>6.1171025044599897E-2</v>
      </c>
      <c r="AK13" s="17">
        <v>9.0282714065346104E-2</v>
      </c>
      <c r="AL13" s="17">
        <v>0.160761590430261</v>
      </c>
      <c r="AM13" s="17"/>
      <c r="AN13" s="17">
        <v>8.1550979626369702E-2</v>
      </c>
      <c r="AO13" s="17">
        <v>7.4636828430086205E-2</v>
      </c>
      <c r="AP13" s="17">
        <v>0.13350614670293001</v>
      </c>
      <c r="AQ13" s="17"/>
      <c r="AR13" s="17">
        <v>7.0703004410714199E-2</v>
      </c>
      <c r="AS13" s="17">
        <v>5.08330133719119E-2</v>
      </c>
      <c r="AT13" s="17">
        <v>0.16602426792532701</v>
      </c>
      <c r="AU13" s="17"/>
      <c r="AV13" s="17">
        <v>2.2810296658329302E-2</v>
      </c>
      <c r="AW13" s="17">
        <v>9.0973977767743894E-2</v>
      </c>
      <c r="AX13" s="17">
        <v>0.17246920189032</v>
      </c>
      <c r="AY13" s="17"/>
      <c r="AZ13" s="17">
        <v>0.106810933139977</v>
      </c>
      <c r="BA13" s="17">
        <v>0.124473198150825</v>
      </c>
    </row>
    <row r="14" spans="2:53" x14ac:dyDescent="0.35">
      <c r="B14" s="18" t="s">
        <v>130</v>
      </c>
      <c r="C14" s="19">
        <v>0.13967533061356799</v>
      </c>
      <c r="D14" s="19">
        <v>9.6441336511921993E-2</v>
      </c>
      <c r="E14" s="19">
        <v>0.17934318738492799</v>
      </c>
      <c r="F14" s="19"/>
      <c r="G14" s="19">
        <v>0.13289333690150901</v>
      </c>
      <c r="H14" s="19">
        <v>8.0688142839716301E-2</v>
      </c>
      <c r="I14" s="19">
        <v>0.102308423540921</v>
      </c>
      <c r="J14" s="19">
        <v>0.167998196713536</v>
      </c>
      <c r="K14" s="19">
        <v>0.183698986984528</v>
      </c>
      <c r="L14" s="19">
        <v>0.152859362651214</v>
      </c>
      <c r="M14" s="19"/>
      <c r="N14" s="19">
        <v>0.122542223302259</v>
      </c>
      <c r="O14" s="19">
        <v>0.150954395748024</v>
      </c>
      <c r="P14" s="19"/>
      <c r="Q14" s="19">
        <v>0.19167913564923</v>
      </c>
      <c r="R14" s="19">
        <v>0.15292504042622801</v>
      </c>
      <c r="S14" s="19">
        <v>0.21505293124458899</v>
      </c>
      <c r="T14" s="19">
        <v>8.9987443094405206E-2</v>
      </c>
      <c r="U14" s="19">
        <v>0.16482374019075699</v>
      </c>
      <c r="V14" s="19">
        <v>0.13012736980519399</v>
      </c>
      <c r="W14" s="19">
        <v>0.107265263233737</v>
      </c>
      <c r="X14" s="19">
        <v>0.11363288229888301</v>
      </c>
      <c r="Y14" s="19">
        <v>0.14616944703753801</v>
      </c>
      <c r="Z14" s="19">
        <v>9.1425989817580502E-2</v>
      </c>
      <c r="AA14" s="19">
        <v>0.14386666557091399</v>
      </c>
      <c r="AB14" s="19">
        <v>0.10403897330741101</v>
      </c>
      <c r="AC14" s="19">
        <v>2.48619944668124E-2</v>
      </c>
      <c r="AD14" s="19">
        <v>0</v>
      </c>
      <c r="AE14" s="19">
        <v>0.11197188875223101</v>
      </c>
      <c r="AF14" s="19"/>
      <c r="AG14" s="19">
        <v>5.8334319041120797E-2</v>
      </c>
      <c r="AH14" s="19">
        <v>0.11302811847656601</v>
      </c>
      <c r="AI14" s="19">
        <v>5.0267742469007601E-2</v>
      </c>
      <c r="AJ14" s="19">
        <v>9.1328097454078896E-2</v>
      </c>
      <c r="AK14" s="19">
        <v>0.11061601804518501</v>
      </c>
      <c r="AL14" s="19">
        <v>0.184548777094376</v>
      </c>
      <c r="AM14" s="19"/>
      <c r="AN14" s="19">
        <v>0.107054989177712</v>
      </c>
      <c r="AO14" s="19">
        <v>0.130366419083847</v>
      </c>
      <c r="AP14" s="19">
        <v>0.10845844625389101</v>
      </c>
      <c r="AQ14" s="19"/>
      <c r="AR14" s="19">
        <v>4.31433185462652E-2</v>
      </c>
      <c r="AS14" s="19">
        <v>9.8905111160138906E-2</v>
      </c>
      <c r="AT14" s="19">
        <v>0.132274268323546</v>
      </c>
      <c r="AU14" s="19"/>
      <c r="AV14" s="19">
        <v>6.2979425064972699E-2</v>
      </c>
      <c r="AW14" s="19">
        <v>0.115361936640058</v>
      </c>
      <c r="AX14" s="19">
        <v>0.120402068926457</v>
      </c>
      <c r="AY14" s="19"/>
      <c r="AZ14" s="19">
        <v>8.4267854588650604E-2</v>
      </c>
      <c r="BA14" s="19">
        <v>0.21319393205876999</v>
      </c>
    </row>
    <row r="15" spans="2:53" x14ac:dyDescent="0.35">
      <c r="B15" s="16"/>
    </row>
    <row r="16" spans="2:53" x14ac:dyDescent="0.35">
      <c r="B16" t="s">
        <v>87</v>
      </c>
    </row>
    <row r="17" spans="2:2" x14ac:dyDescent="0.35">
      <c r="B17" t="s">
        <v>88</v>
      </c>
    </row>
    <row r="19" spans="2:2" x14ac:dyDescent="0.35">
      <c r="B19" s="8" t="str">
        <f>HYPERLINK("#'Contents'!A1", "Return to Contents")</f>
        <v>Return to Contents</v>
      </c>
    </row>
  </sheetData>
  <mergeCells count="10">
    <mergeCell ref="AN5:AP5"/>
    <mergeCell ref="AR5:AT5"/>
    <mergeCell ref="AV5:AX5"/>
    <mergeCell ref="AZ5:BA5"/>
    <mergeCell ref="D2:AT2"/>
    <mergeCell ref="D5:E5"/>
    <mergeCell ref="G5:L5"/>
    <mergeCell ref="N5:O5"/>
    <mergeCell ref="Q5:AE5"/>
    <mergeCell ref="AG5:AL5"/>
  </mergeCells>
  <pageMargins left="0.7" right="0.7" top="0.75" bottom="0.75" header="0.3" footer="0.3"/>
  <pageSetup paperSize="9" orientation="portrait" horizontalDpi="300" verticalDpi="300"/>
  <drawing r:id="rId1"/>
</worksheet>
</file>

<file path=xl/worksheets/sheet1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8300-000000000000}">
  <dimension ref="B2:AE18"/>
  <sheetViews>
    <sheetView showGridLines="0" workbookViewId="0">
      <pane xSplit="2" topLeftCell="C1" activePane="topRight" state="frozen"/>
      <selection activeCell="B19" sqref="B19"/>
      <selection pane="topRight" activeCell="B19" sqref="B19"/>
    </sheetView>
  </sheetViews>
  <sheetFormatPr defaultColWidth="11.54296875" defaultRowHeight="14.5" x14ac:dyDescent="0.35"/>
  <cols>
    <col min="2" max="2" width="25.6328125" customWidth="1"/>
    <col min="3" max="7" width="20.6328125" customWidth="1"/>
  </cols>
  <sheetData>
    <row r="2" spans="2:31" ht="40" customHeight="1" x14ac:dyDescent="0.35">
      <c r="D2" s="28" t="s">
        <v>193</v>
      </c>
      <c r="E2" s="24"/>
      <c r="F2" s="24"/>
      <c r="G2" s="24"/>
    </row>
    <row r="6" spans="2:31" ht="33" customHeight="1" x14ac:dyDescent="0.35">
      <c r="B6" s="20" t="s">
        <v>13</v>
      </c>
      <c r="C6" s="20" t="s">
        <v>465</v>
      </c>
      <c r="D6" s="20" t="s">
        <v>466</v>
      </c>
      <c r="E6" s="20" t="s">
        <v>467</v>
      </c>
      <c r="F6" s="20" t="s">
        <v>468</v>
      </c>
      <c r="Y6" s="22"/>
      <c r="AA6" s="22"/>
      <c r="AB6" s="22"/>
      <c r="AC6" s="22"/>
      <c r="AD6" s="22"/>
      <c r="AE6" s="22"/>
    </row>
    <row r="7" spans="2:31" x14ac:dyDescent="0.35">
      <c r="B7" s="18" t="s">
        <v>188</v>
      </c>
      <c r="C7" s="17">
        <v>0.10797437561544</v>
      </c>
      <c r="D7" s="17">
        <v>0.115962189005511</v>
      </c>
      <c r="E7" s="17">
        <v>0.113998256874336</v>
      </c>
      <c r="F7" s="17">
        <v>0.121650401221698</v>
      </c>
      <c r="Y7" s="22"/>
      <c r="AA7" s="22"/>
      <c r="AB7" s="22"/>
      <c r="AC7" s="22"/>
      <c r="AD7" s="22"/>
      <c r="AE7" s="22"/>
    </row>
    <row r="8" spans="2:31" x14ac:dyDescent="0.35">
      <c r="B8" s="18" t="s">
        <v>189</v>
      </c>
      <c r="C8" s="17">
        <v>0.20353515221249099</v>
      </c>
      <c r="D8" s="17">
        <v>0.218398840748385</v>
      </c>
      <c r="E8" s="17">
        <v>0.204009690356865</v>
      </c>
      <c r="F8" s="17">
        <v>0.21181906734386399</v>
      </c>
      <c r="Y8" s="22"/>
      <c r="AA8" s="22"/>
      <c r="AB8" s="22"/>
      <c r="AC8" s="22"/>
      <c r="AD8" s="22"/>
      <c r="AE8" s="22"/>
    </row>
    <row r="9" spans="2:31" x14ac:dyDescent="0.35">
      <c r="B9" s="18" t="s">
        <v>190</v>
      </c>
      <c r="C9" s="17">
        <v>0.30815947759399398</v>
      </c>
      <c r="D9" s="17">
        <v>0.30949644040874702</v>
      </c>
      <c r="E9" s="17">
        <v>0.311357787564012</v>
      </c>
      <c r="F9" s="17">
        <v>0.29350401379795998</v>
      </c>
    </row>
    <row r="10" spans="2:31" x14ac:dyDescent="0.35">
      <c r="B10" s="18" t="s">
        <v>191</v>
      </c>
      <c r="C10" s="17">
        <v>0.27118100266179501</v>
      </c>
      <c r="D10" s="17">
        <v>0.248848881311063</v>
      </c>
      <c r="E10" s="17">
        <v>0.26526106770577801</v>
      </c>
      <c r="F10" s="17">
        <v>0.25698981260546699</v>
      </c>
    </row>
    <row r="11" spans="2:31" x14ac:dyDescent="0.35">
      <c r="B11" s="18" t="s">
        <v>192</v>
      </c>
      <c r="C11" s="17">
        <v>0.10914999191628</v>
      </c>
      <c r="D11" s="17">
        <v>0.107293648526294</v>
      </c>
      <c r="E11" s="17">
        <v>0.105373197499009</v>
      </c>
      <c r="F11" s="17">
        <v>0.116036705031011</v>
      </c>
    </row>
    <row r="12" spans="2:31" x14ac:dyDescent="0.35">
      <c r="B12" s="16"/>
      <c r="C12" s="16"/>
      <c r="D12" s="16"/>
      <c r="E12" s="16"/>
      <c r="F12" s="16"/>
    </row>
    <row r="13" spans="2:31" x14ac:dyDescent="0.35">
      <c r="B13" t="s">
        <v>87</v>
      </c>
    </row>
    <row r="14" spans="2:31" x14ac:dyDescent="0.35">
      <c r="B14" t="s">
        <v>88</v>
      </c>
    </row>
    <row r="18" spans="2:2" x14ac:dyDescent="0.35">
      <c r="B18" s="8" t="str">
        <f>HYPERLINK("#'Contents'!A1", "Return to Contents")</f>
        <v>Return to Contents</v>
      </c>
    </row>
  </sheetData>
  <mergeCells count="1">
    <mergeCell ref="D2:G2"/>
  </mergeCells>
  <pageMargins left="0.7" right="0.7" top="0.75" bottom="0.75" header="0.3" footer="0.3"/>
  <pageSetup paperSize="9" orientation="portrait" horizontalDpi="300" verticalDpi="300"/>
  <drawing r:id="rId1"/>
</worksheet>
</file>

<file path=xl/worksheets/sheet13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8400-000000000000}">
  <dimension ref="B2:BA18"/>
  <sheetViews>
    <sheetView showGridLines="0" workbookViewId="0">
      <pane xSplit="2" topLeftCell="C1" activePane="topRight" state="frozen"/>
      <selection activeCell="B19" sqref="B19"/>
      <selection pane="topRight" activeCell="AB12" sqref="AB12"/>
    </sheetView>
  </sheetViews>
  <sheetFormatPr defaultColWidth="11.54296875" defaultRowHeight="14.5" x14ac:dyDescent="0.35"/>
  <cols>
    <col min="2" max="2" width="25.6328125" customWidth="1"/>
    <col min="3" max="5" width="10.6328125" customWidth="1"/>
    <col min="6" max="6" width="2.1796875" customWidth="1"/>
    <col min="7" max="12" width="10.6328125" customWidth="1"/>
    <col min="13" max="13" width="2.1796875" customWidth="1"/>
    <col min="14" max="15" width="10.6328125" customWidth="1"/>
    <col min="16" max="16" width="2.1796875" customWidth="1"/>
    <col min="17" max="31" width="10.6328125" customWidth="1"/>
    <col min="32" max="32" width="2.1796875" customWidth="1"/>
    <col min="33" max="38" width="10.6328125" customWidth="1"/>
    <col min="39" max="39" width="2.1796875" customWidth="1"/>
    <col min="40" max="42" width="10.6328125" customWidth="1"/>
    <col min="43" max="43" width="2.1796875" customWidth="1"/>
    <col min="44" max="46" width="10.6328125" customWidth="1"/>
    <col min="47" max="47" width="2.1796875" customWidth="1"/>
    <col min="48" max="50" width="10.6328125" customWidth="1"/>
    <col min="51" max="51" width="2.1796875" customWidth="1"/>
    <col min="52" max="53" width="10.6328125" customWidth="1"/>
    <col min="54" max="54" width="2.1796875" customWidth="1"/>
  </cols>
  <sheetData>
    <row r="2" spans="2:53" ht="40" customHeight="1" x14ac:dyDescent="0.35">
      <c r="D2" s="28" t="s">
        <v>469</v>
      </c>
      <c r="E2" s="24"/>
      <c r="F2" s="24"/>
      <c r="G2" s="24"/>
      <c r="H2" s="24"/>
      <c r="I2" s="24"/>
      <c r="J2" s="24"/>
      <c r="K2" s="24"/>
      <c r="L2" s="24"/>
      <c r="M2" s="24"/>
      <c r="N2" s="24"/>
      <c r="O2" s="24"/>
      <c r="P2" s="24"/>
      <c r="Q2" s="24"/>
      <c r="R2" s="24"/>
      <c r="S2" s="24"/>
      <c r="T2" s="24"/>
      <c r="U2" s="24"/>
      <c r="V2" s="24"/>
      <c r="W2" s="24"/>
      <c r="X2" s="24"/>
      <c r="Y2" s="24"/>
      <c r="Z2" s="24"/>
      <c r="AA2" s="24"/>
      <c r="AB2" s="24"/>
      <c r="AC2" s="24"/>
      <c r="AD2" s="24"/>
      <c r="AE2" s="24"/>
      <c r="AF2" s="24"/>
      <c r="AG2" s="24"/>
      <c r="AH2" s="24"/>
      <c r="AI2" s="24"/>
      <c r="AJ2" s="24"/>
      <c r="AK2" s="24"/>
      <c r="AL2" s="24"/>
      <c r="AM2" s="24"/>
      <c r="AN2" s="24"/>
      <c r="AO2" s="24"/>
      <c r="AP2" s="24"/>
      <c r="AQ2" s="24"/>
      <c r="AR2" s="24"/>
      <c r="AS2" s="24"/>
      <c r="AT2" s="24"/>
    </row>
    <row r="5" spans="2:53" ht="30" customHeight="1" x14ac:dyDescent="0.35">
      <c r="B5" s="15"/>
      <c r="C5" s="15"/>
      <c r="D5" s="27" t="s">
        <v>56</v>
      </c>
      <c r="E5" s="27"/>
      <c r="F5" s="15"/>
      <c r="G5" s="27" t="s">
        <v>57</v>
      </c>
      <c r="H5" s="27"/>
      <c r="I5" s="27"/>
      <c r="J5" s="27"/>
      <c r="K5" s="27"/>
      <c r="L5" s="27"/>
      <c r="M5" s="15"/>
      <c r="N5" s="27" t="s">
        <v>58</v>
      </c>
      <c r="O5" s="27"/>
      <c r="P5" s="15"/>
      <c r="Q5" s="27" t="s">
        <v>59</v>
      </c>
      <c r="R5" s="27"/>
      <c r="S5" s="27"/>
      <c r="T5" s="27"/>
      <c r="U5" s="27"/>
      <c r="V5" s="27"/>
      <c r="W5" s="27"/>
      <c r="X5" s="27"/>
      <c r="Y5" s="27"/>
      <c r="Z5" s="27"/>
      <c r="AA5" s="27"/>
      <c r="AB5" s="27"/>
      <c r="AC5" s="27"/>
      <c r="AD5" s="27"/>
      <c r="AE5" s="27"/>
      <c r="AF5" s="15"/>
      <c r="AG5" s="27" t="s">
        <v>60</v>
      </c>
      <c r="AH5" s="27"/>
      <c r="AI5" s="27"/>
      <c r="AJ5" s="27"/>
      <c r="AK5" s="27"/>
      <c r="AL5" s="27"/>
      <c r="AM5" s="15"/>
      <c r="AN5" s="27" t="s">
        <v>61</v>
      </c>
      <c r="AO5" s="27"/>
      <c r="AP5" s="27"/>
      <c r="AQ5" s="15"/>
      <c r="AR5" s="27" t="s">
        <v>62</v>
      </c>
      <c r="AS5" s="27"/>
      <c r="AT5" s="27"/>
      <c r="AU5" s="15"/>
      <c r="AV5" s="27" t="s">
        <v>63</v>
      </c>
      <c r="AW5" s="27"/>
      <c r="AX5" s="27"/>
      <c r="AY5" s="15"/>
      <c r="AZ5" s="27" t="s">
        <v>64</v>
      </c>
      <c r="BA5" s="27"/>
    </row>
    <row r="6" spans="2:53" ht="33" customHeight="1" x14ac:dyDescent="0.35">
      <c r="B6" t="s">
        <v>13</v>
      </c>
      <c r="C6" s="9" t="s">
        <v>14</v>
      </c>
      <c r="D6" s="12" t="s">
        <v>15</v>
      </c>
      <c r="E6" s="12" t="s">
        <v>16</v>
      </c>
      <c r="G6" s="12" t="s">
        <v>19</v>
      </c>
      <c r="H6" s="12" t="s">
        <v>20</v>
      </c>
      <c r="I6" s="12" t="s">
        <v>21</v>
      </c>
      <c r="J6" s="12" t="s">
        <v>22</v>
      </c>
      <c r="K6" s="12" t="s">
        <v>23</v>
      </c>
      <c r="L6" s="12" t="s">
        <v>24</v>
      </c>
      <c r="N6" s="12" t="s">
        <v>25</v>
      </c>
      <c r="O6" s="12" t="s">
        <v>26</v>
      </c>
      <c r="Q6" s="12" t="s">
        <v>27</v>
      </c>
      <c r="R6" s="12" t="s">
        <v>28</v>
      </c>
      <c r="S6" s="12" t="s">
        <v>29</v>
      </c>
      <c r="T6" s="12" t="s">
        <v>30</v>
      </c>
      <c r="U6" s="12" t="s">
        <v>31</v>
      </c>
      <c r="V6" s="12" t="s">
        <v>32</v>
      </c>
      <c r="W6" s="12" t="s">
        <v>33</v>
      </c>
      <c r="X6" s="12" t="s">
        <v>34</v>
      </c>
      <c r="Y6" s="12" t="s">
        <v>35</v>
      </c>
      <c r="Z6" s="12" t="s">
        <v>36</v>
      </c>
      <c r="AA6" s="12" t="s">
        <v>37</v>
      </c>
      <c r="AB6" s="12" t="s">
        <v>38</v>
      </c>
      <c r="AC6" s="12" t="s">
        <v>39</v>
      </c>
      <c r="AD6" s="12" t="s">
        <v>40</v>
      </c>
      <c r="AE6" s="12" t="s">
        <v>41</v>
      </c>
      <c r="AG6" s="12" t="s">
        <v>42</v>
      </c>
      <c r="AH6" s="12" t="s">
        <v>43</v>
      </c>
      <c r="AI6" s="12" t="s">
        <v>44</v>
      </c>
      <c r="AJ6" s="12" t="s">
        <v>45</v>
      </c>
      <c r="AK6" s="12" t="s">
        <v>46</v>
      </c>
      <c r="AL6" s="12" t="s">
        <v>47</v>
      </c>
      <c r="AN6" s="12" t="s">
        <v>48</v>
      </c>
      <c r="AO6" s="12" t="s">
        <v>49</v>
      </c>
      <c r="AP6" s="12" t="s">
        <v>50</v>
      </c>
      <c r="AR6" s="12" t="s">
        <v>51</v>
      </c>
      <c r="AS6" s="12" t="s">
        <v>52</v>
      </c>
      <c r="AT6" s="12" t="s">
        <v>53</v>
      </c>
      <c r="AV6" s="12" t="s">
        <v>51</v>
      </c>
      <c r="AW6" s="12" t="s">
        <v>52</v>
      </c>
      <c r="AX6" s="12" t="s">
        <v>53</v>
      </c>
      <c r="AZ6" s="12" t="s">
        <v>54</v>
      </c>
      <c r="BA6" s="12" t="s">
        <v>55</v>
      </c>
    </row>
    <row r="7" spans="2:53" ht="30" customHeight="1" x14ac:dyDescent="0.35">
      <c r="B7" s="10" t="s">
        <v>17</v>
      </c>
      <c r="C7" s="10">
        <v>2053</v>
      </c>
      <c r="D7" s="10">
        <v>938</v>
      </c>
      <c r="E7" s="10">
        <v>1112</v>
      </c>
      <c r="F7" s="10"/>
      <c r="G7" s="10">
        <v>192</v>
      </c>
      <c r="H7" s="10">
        <v>236</v>
      </c>
      <c r="I7" s="10">
        <v>325</v>
      </c>
      <c r="J7" s="10">
        <v>380</v>
      </c>
      <c r="K7" s="10">
        <v>348</v>
      </c>
      <c r="L7" s="10">
        <v>572</v>
      </c>
      <c r="M7" s="10"/>
      <c r="N7" s="10">
        <v>1161</v>
      </c>
      <c r="O7" s="10">
        <v>892</v>
      </c>
      <c r="P7" s="10"/>
      <c r="Q7" s="10">
        <v>175</v>
      </c>
      <c r="R7" s="10">
        <v>152</v>
      </c>
      <c r="S7" s="10">
        <v>180</v>
      </c>
      <c r="T7" s="10">
        <v>273</v>
      </c>
      <c r="U7" s="10">
        <v>217</v>
      </c>
      <c r="V7" s="10">
        <v>227</v>
      </c>
      <c r="W7" s="10">
        <v>175</v>
      </c>
      <c r="X7" s="10">
        <v>143</v>
      </c>
      <c r="Y7" s="10">
        <v>108</v>
      </c>
      <c r="Z7" s="10">
        <v>153</v>
      </c>
      <c r="AA7" s="10">
        <v>79</v>
      </c>
      <c r="AB7" s="10">
        <v>54</v>
      </c>
      <c r="AC7" s="10">
        <v>25</v>
      </c>
      <c r="AD7" s="10">
        <v>17</v>
      </c>
      <c r="AE7" s="10">
        <v>34</v>
      </c>
      <c r="AF7" s="10"/>
      <c r="AG7" s="10">
        <v>204</v>
      </c>
      <c r="AH7" s="10">
        <v>344</v>
      </c>
      <c r="AI7" s="10">
        <v>158</v>
      </c>
      <c r="AJ7" s="10">
        <v>186</v>
      </c>
      <c r="AK7" s="10">
        <v>197</v>
      </c>
      <c r="AL7" s="10">
        <v>511</v>
      </c>
      <c r="AM7" s="10"/>
      <c r="AN7" s="10">
        <v>571</v>
      </c>
      <c r="AO7" s="10">
        <v>447</v>
      </c>
      <c r="AP7" s="10">
        <v>778</v>
      </c>
      <c r="AQ7" s="10"/>
      <c r="AR7" s="10">
        <v>150</v>
      </c>
      <c r="AS7" s="10">
        <v>698</v>
      </c>
      <c r="AT7" s="10">
        <v>1093</v>
      </c>
      <c r="AU7" s="10"/>
      <c r="AV7" s="10">
        <v>166</v>
      </c>
      <c r="AW7" s="10">
        <v>999</v>
      </c>
      <c r="AX7" s="10">
        <v>770</v>
      </c>
      <c r="AY7" s="10"/>
      <c r="AZ7" s="10">
        <v>1177</v>
      </c>
      <c r="BA7" s="10">
        <v>876</v>
      </c>
    </row>
    <row r="8" spans="2:53" ht="30" customHeight="1" x14ac:dyDescent="0.35">
      <c r="B8" s="11" t="s">
        <v>18</v>
      </c>
      <c r="C8" s="11">
        <v>2053</v>
      </c>
      <c r="D8" s="11">
        <v>974</v>
      </c>
      <c r="E8" s="11">
        <v>1075</v>
      </c>
      <c r="F8" s="11"/>
      <c r="G8" s="11">
        <v>212</v>
      </c>
      <c r="H8" s="11">
        <v>302</v>
      </c>
      <c r="I8" s="11">
        <v>326</v>
      </c>
      <c r="J8" s="11">
        <v>348</v>
      </c>
      <c r="K8" s="11">
        <v>329</v>
      </c>
      <c r="L8" s="11">
        <v>535</v>
      </c>
      <c r="M8" s="11"/>
      <c r="N8" s="11">
        <v>815</v>
      </c>
      <c r="O8" s="11">
        <v>1238</v>
      </c>
      <c r="P8" s="11"/>
      <c r="Q8" s="11">
        <v>198</v>
      </c>
      <c r="R8" s="11">
        <v>168</v>
      </c>
      <c r="S8" s="11">
        <v>195</v>
      </c>
      <c r="T8" s="11">
        <v>305</v>
      </c>
      <c r="U8" s="11">
        <v>213</v>
      </c>
      <c r="V8" s="11">
        <v>216</v>
      </c>
      <c r="W8" s="11">
        <v>164</v>
      </c>
      <c r="X8" s="11">
        <v>141</v>
      </c>
      <c r="Y8" s="11">
        <v>99</v>
      </c>
      <c r="Z8" s="11">
        <v>138</v>
      </c>
      <c r="AA8" s="11">
        <v>69</v>
      </c>
      <c r="AB8" s="11">
        <v>45</v>
      </c>
      <c r="AC8" s="11">
        <v>22</v>
      </c>
      <c r="AD8" s="11">
        <v>15</v>
      </c>
      <c r="AE8" s="11">
        <v>27</v>
      </c>
      <c r="AF8" s="11"/>
      <c r="AG8" s="11">
        <v>192</v>
      </c>
      <c r="AH8" s="11">
        <v>330</v>
      </c>
      <c r="AI8" s="11">
        <v>179</v>
      </c>
      <c r="AJ8" s="11">
        <v>173</v>
      </c>
      <c r="AK8" s="11">
        <v>196</v>
      </c>
      <c r="AL8" s="11">
        <v>533</v>
      </c>
      <c r="AM8" s="11"/>
      <c r="AN8" s="11">
        <v>569</v>
      </c>
      <c r="AO8" s="11">
        <v>467</v>
      </c>
      <c r="AP8" s="11">
        <v>751</v>
      </c>
      <c r="AQ8" s="11"/>
      <c r="AR8" s="11">
        <v>162</v>
      </c>
      <c r="AS8" s="11">
        <v>689</v>
      </c>
      <c r="AT8" s="11">
        <v>1078</v>
      </c>
      <c r="AU8" s="11"/>
      <c r="AV8" s="11">
        <v>182</v>
      </c>
      <c r="AW8" s="11">
        <v>976</v>
      </c>
      <c r="AX8" s="11">
        <v>765</v>
      </c>
      <c r="AY8" s="11"/>
      <c r="AZ8" s="11">
        <v>1171</v>
      </c>
      <c r="BA8" s="11">
        <v>882</v>
      </c>
    </row>
    <row r="9" spans="2:53" x14ac:dyDescent="0.35">
      <c r="B9" s="18" t="s">
        <v>188</v>
      </c>
      <c r="C9" s="17">
        <v>0.10797437561544</v>
      </c>
      <c r="D9" s="17">
        <v>0.114010060580355</v>
      </c>
      <c r="E9" s="17">
        <v>0.102892378917365</v>
      </c>
      <c r="F9" s="17"/>
      <c r="G9" s="17">
        <v>0.110840663127049</v>
      </c>
      <c r="H9" s="17">
        <v>7.8246817867410098E-2</v>
      </c>
      <c r="I9" s="17">
        <v>0.10704524947324499</v>
      </c>
      <c r="J9" s="17">
        <v>9.6973248799591599E-2</v>
      </c>
      <c r="K9" s="17">
        <v>0.11142329153861601</v>
      </c>
      <c r="L9" s="17">
        <v>0.12922687650800599</v>
      </c>
      <c r="M9" s="17"/>
      <c r="N9" s="17">
        <v>9.5717394798890701E-2</v>
      </c>
      <c r="O9" s="17">
        <v>0.1160433897452</v>
      </c>
      <c r="P9" s="17"/>
      <c r="Q9" s="17">
        <v>0.10469928649875899</v>
      </c>
      <c r="R9" s="17">
        <v>0.106366084923781</v>
      </c>
      <c r="S9" s="17">
        <v>0.17275815912070999</v>
      </c>
      <c r="T9" s="17">
        <v>0.120308979275325</v>
      </c>
      <c r="U9" s="17">
        <v>8.4715216490067399E-2</v>
      </c>
      <c r="V9" s="17">
        <v>6.2024193188316597E-2</v>
      </c>
      <c r="W9" s="17">
        <v>0.16011484177132601</v>
      </c>
      <c r="X9" s="17">
        <v>0.101951599082915</v>
      </c>
      <c r="Y9" s="17">
        <v>5.9751556846669898E-2</v>
      </c>
      <c r="Z9" s="17">
        <v>9.8735736716854205E-2</v>
      </c>
      <c r="AA9" s="17">
        <v>5.3635574441401601E-2</v>
      </c>
      <c r="AB9" s="17">
        <v>0.155143257936107</v>
      </c>
      <c r="AC9" s="17">
        <v>6.7512471118009204E-2</v>
      </c>
      <c r="AD9" s="17">
        <v>7.4024836762226404E-2</v>
      </c>
      <c r="AE9" s="17">
        <v>9.5342076545480395E-2</v>
      </c>
      <c r="AF9" s="17"/>
      <c r="AG9" s="17">
        <v>4.9517712040954898E-2</v>
      </c>
      <c r="AH9" s="17">
        <v>0.173638623202166</v>
      </c>
      <c r="AI9" s="17">
        <v>5.6077838442777798E-2</v>
      </c>
      <c r="AJ9" s="17">
        <v>8.7918313957209407E-2</v>
      </c>
      <c r="AK9" s="17">
        <v>9.8513994967714E-2</v>
      </c>
      <c r="AL9" s="17">
        <v>0.12727098684620999</v>
      </c>
      <c r="AM9" s="17"/>
      <c r="AN9" s="17">
        <v>6.4218149335188102E-2</v>
      </c>
      <c r="AO9" s="17">
        <v>7.7444489136110906E-2</v>
      </c>
      <c r="AP9" s="17">
        <v>0.15837479692995499</v>
      </c>
      <c r="AQ9" s="17"/>
      <c r="AR9" s="17">
        <v>9.0963683394634898E-2</v>
      </c>
      <c r="AS9" s="17">
        <v>6.9974763617959498E-2</v>
      </c>
      <c r="AT9" s="17">
        <v>0.14182076630113899</v>
      </c>
      <c r="AU9" s="17"/>
      <c r="AV9" s="17">
        <v>0.16118526985109399</v>
      </c>
      <c r="AW9" s="17">
        <v>8.6013286451320795E-2</v>
      </c>
      <c r="AX9" s="17">
        <v>0.13091562686004299</v>
      </c>
      <c r="AY9" s="17"/>
      <c r="AZ9" s="17">
        <v>0.10656655362615999</v>
      </c>
      <c r="BA9" s="17">
        <v>0.109842374505864</v>
      </c>
    </row>
    <row r="10" spans="2:53" x14ac:dyDescent="0.35">
      <c r="B10" s="18" t="s">
        <v>189</v>
      </c>
      <c r="C10" s="17">
        <v>0.20353515221249099</v>
      </c>
      <c r="D10" s="17">
        <v>0.20687050417539299</v>
      </c>
      <c r="E10" s="17">
        <v>0.20124127534123301</v>
      </c>
      <c r="F10" s="17"/>
      <c r="G10" s="17">
        <v>0.23420464560092499</v>
      </c>
      <c r="H10" s="17">
        <v>0.14027458112901001</v>
      </c>
      <c r="I10" s="17">
        <v>0.21449003889325899</v>
      </c>
      <c r="J10" s="17">
        <v>0.21587854527523601</v>
      </c>
      <c r="K10" s="17">
        <v>0.200443560600815</v>
      </c>
      <c r="L10" s="17">
        <v>0.21430499628264199</v>
      </c>
      <c r="M10" s="17"/>
      <c r="N10" s="17">
        <v>0.20392674193891999</v>
      </c>
      <c r="O10" s="17">
        <v>0.20327736091111601</v>
      </c>
      <c r="P10" s="17"/>
      <c r="Q10" s="17">
        <v>0.16855146625228601</v>
      </c>
      <c r="R10" s="17">
        <v>0.24494451785292301</v>
      </c>
      <c r="S10" s="17">
        <v>0.17885818011994001</v>
      </c>
      <c r="T10" s="17">
        <v>0.159933139563389</v>
      </c>
      <c r="U10" s="17">
        <v>0.23458775820715</v>
      </c>
      <c r="V10" s="17">
        <v>0.27277759108751898</v>
      </c>
      <c r="W10" s="17">
        <v>0.192050122447747</v>
      </c>
      <c r="X10" s="17">
        <v>0.19707416283288001</v>
      </c>
      <c r="Y10" s="17">
        <v>0.178079759311461</v>
      </c>
      <c r="Z10" s="17">
        <v>0.242487883125414</v>
      </c>
      <c r="AA10" s="17">
        <v>0.22406412770216499</v>
      </c>
      <c r="AB10" s="17">
        <v>0.150674806977804</v>
      </c>
      <c r="AC10" s="17">
        <v>0.14255083493852599</v>
      </c>
      <c r="AD10" s="17">
        <v>0.42457815629635298</v>
      </c>
      <c r="AE10" s="17">
        <v>0.175526098513307</v>
      </c>
      <c r="AF10" s="17"/>
      <c r="AG10" s="17">
        <v>0.26812291287558998</v>
      </c>
      <c r="AH10" s="17">
        <v>0.20846321937866599</v>
      </c>
      <c r="AI10" s="17">
        <v>0.20197829276754001</v>
      </c>
      <c r="AJ10" s="17">
        <v>0.212164090368862</v>
      </c>
      <c r="AK10" s="17">
        <v>0.17755169433388901</v>
      </c>
      <c r="AL10" s="17">
        <v>0.18639644185193799</v>
      </c>
      <c r="AM10" s="17"/>
      <c r="AN10" s="17">
        <v>0.20137353465029501</v>
      </c>
      <c r="AO10" s="17">
        <v>0.194067527297897</v>
      </c>
      <c r="AP10" s="17">
        <v>0.21898414785661999</v>
      </c>
      <c r="AQ10" s="17"/>
      <c r="AR10" s="17">
        <v>0.17108631538521901</v>
      </c>
      <c r="AS10" s="17">
        <v>0.22391445272639701</v>
      </c>
      <c r="AT10" s="17">
        <v>0.20386079746060901</v>
      </c>
      <c r="AU10" s="17"/>
      <c r="AV10" s="17">
        <v>0.17176185211261599</v>
      </c>
      <c r="AW10" s="17">
        <v>0.21977108751504801</v>
      </c>
      <c r="AX10" s="17">
        <v>0.19603052074598401</v>
      </c>
      <c r="AY10" s="17"/>
      <c r="AZ10" s="17">
        <v>0.21753917591133301</v>
      </c>
      <c r="BA10" s="17">
        <v>0.184953612124267</v>
      </c>
    </row>
    <row r="11" spans="2:53" x14ac:dyDescent="0.35">
      <c r="B11" s="18" t="s">
        <v>190</v>
      </c>
      <c r="C11" s="17">
        <v>0.30815947759399398</v>
      </c>
      <c r="D11" s="17">
        <v>0.29754136283749</v>
      </c>
      <c r="E11" s="17">
        <v>0.31745628767836898</v>
      </c>
      <c r="F11" s="17"/>
      <c r="G11" s="17">
        <v>0.21347159715550201</v>
      </c>
      <c r="H11" s="17">
        <v>0.30164155283740102</v>
      </c>
      <c r="I11" s="17">
        <v>0.31490939129053402</v>
      </c>
      <c r="J11" s="17">
        <v>0.31059563681948299</v>
      </c>
      <c r="K11" s="17">
        <v>0.31616851616851499</v>
      </c>
      <c r="L11" s="17">
        <v>0.33874051354356499</v>
      </c>
      <c r="M11" s="17"/>
      <c r="N11" s="17">
        <v>0.30879860906355</v>
      </c>
      <c r="O11" s="17">
        <v>0.30773872464220098</v>
      </c>
      <c r="P11" s="17"/>
      <c r="Q11" s="17">
        <v>0.28341540814590299</v>
      </c>
      <c r="R11" s="17">
        <v>0.239661948000506</v>
      </c>
      <c r="S11" s="17">
        <v>0.27044578395797197</v>
      </c>
      <c r="T11" s="17">
        <v>0.31876432908550301</v>
      </c>
      <c r="U11" s="17">
        <v>0.33156315711030299</v>
      </c>
      <c r="V11" s="17">
        <v>0.317984035928009</v>
      </c>
      <c r="W11" s="17">
        <v>0.31370686367828898</v>
      </c>
      <c r="X11" s="17">
        <v>0.33211731880855699</v>
      </c>
      <c r="Y11" s="17">
        <v>0.38740677783977201</v>
      </c>
      <c r="Z11" s="17">
        <v>0.249797753461074</v>
      </c>
      <c r="AA11" s="17">
        <v>0.34593446186113402</v>
      </c>
      <c r="AB11" s="17">
        <v>0.35175879545126598</v>
      </c>
      <c r="AC11" s="17">
        <v>0.19433417030787301</v>
      </c>
      <c r="AD11" s="17">
        <v>0.140774257465516</v>
      </c>
      <c r="AE11" s="17">
        <v>0.32409883118609101</v>
      </c>
      <c r="AF11" s="17"/>
      <c r="AG11" s="17">
        <v>0.25813796291375701</v>
      </c>
      <c r="AH11" s="17">
        <v>0.25930439946924899</v>
      </c>
      <c r="AI11" s="17">
        <v>0.29582189860347002</v>
      </c>
      <c r="AJ11" s="17">
        <v>0.25676113023387798</v>
      </c>
      <c r="AK11" s="17">
        <v>0.33359755739666402</v>
      </c>
      <c r="AL11" s="17">
        <v>0.325894826723019</v>
      </c>
      <c r="AM11" s="17"/>
      <c r="AN11" s="17">
        <v>0.30828780795956601</v>
      </c>
      <c r="AO11" s="17">
        <v>0.34308256184693597</v>
      </c>
      <c r="AP11" s="17">
        <v>0.263902106216864</v>
      </c>
      <c r="AQ11" s="17"/>
      <c r="AR11" s="17">
        <v>0.21045837492220101</v>
      </c>
      <c r="AS11" s="17">
        <v>0.311153908448769</v>
      </c>
      <c r="AT11" s="17">
        <v>0.29480247103686402</v>
      </c>
      <c r="AU11" s="17"/>
      <c r="AV11" s="17">
        <v>0.208691149571719</v>
      </c>
      <c r="AW11" s="17">
        <v>0.32695814699430498</v>
      </c>
      <c r="AX11" s="17">
        <v>0.28193718112248201</v>
      </c>
      <c r="AY11" s="17"/>
      <c r="AZ11" s="17">
        <v>0.26853977673152002</v>
      </c>
      <c r="BA11" s="17">
        <v>0.36072972995084901</v>
      </c>
    </row>
    <row r="12" spans="2:53" x14ac:dyDescent="0.35">
      <c r="B12" s="18" t="s">
        <v>191</v>
      </c>
      <c r="C12" s="17">
        <v>0.27118100266179501</v>
      </c>
      <c r="D12" s="17">
        <v>0.278597797543364</v>
      </c>
      <c r="E12" s="17">
        <v>0.26328021956880698</v>
      </c>
      <c r="F12" s="17"/>
      <c r="G12" s="17">
        <v>0.35503946666092301</v>
      </c>
      <c r="H12" s="17">
        <v>0.332934214971985</v>
      </c>
      <c r="I12" s="17">
        <v>0.26467706511025602</v>
      </c>
      <c r="J12" s="17">
        <v>0.26837574691141602</v>
      </c>
      <c r="K12" s="17">
        <v>0.249077570071566</v>
      </c>
      <c r="L12" s="17">
        <v>0.22247107715784201</v>
      </c>
      <c r="M12" s="17"/>
      <c r="N12" s="17">
        <v>0.282094885851364</v>
      </c>
      <c r="O12" s="17">
        <v>0.26399617639950002</v>
      </c>
      <c r="P12" s="17"/>
      <c r="Q12" s="17">
        <v>0.26527763597520598</v>
      </c>
      <c r="R12" s="17">
        <v>0.23748692202135599</v>
      </c>
      <c r="S12" s="17">
        <v>0.28934657577517098</v>
      </c>
      <c r="T12" s="17">
        <v>0.32236536035354402</v>
      </c>
      <c r="U12" s="17">
        <v>0.25215803141344101</v>
      </c>
      <c r="V12" s="17">
        <v>0.25149121047253098</v>
      </c>
      <c r="W12" s="17">
        <v>0.229714525344898</v>
      </c>
      <c r="X12" s="17">
        <v>0.24506040437839599</v>
      </c>
      <c r="Y12" s="17">
        <v>0.303714986080243</v>
      </c>
      <c r="Z12" s="17">
        <v>0.30639337470578298</v>
      </c>
      <c r="AA12" s="17">
        <v>0.22249244948615299</v>
      </c>
      <c r="AB12" s="17">
        <v>0.243866594730028</v>
      </c>
      <c r="AC12" s="17">
        <v>0.43211144428741299</v>
      </c>
      <c r="AD12" s="17">
        <v>0.30404680854900101</v>
      </c>
      <c r="AE12" s="17">
        <v>0.35343669699963098</v>
      </c>
      <c r="AF12" s="17"/>
      <c r="AG12" s="17">
        <v>0.32717456665991701</v>
      </c>
      <c r="AH12" s="17">
        <v>0.216239890031585</v>
      </c>
      <c r="AI12" s="17">
        <v>0.35198201130185502</v>
      </c>
      <c r="AJ12" s="17">
        <v>0.35621938577225598</v>
      </c>
      <c r="AK12" s="17">
        <v>0.26607354056967197</v>
      </c>
      <c r="AL12" s="17">
        <v>0.24453833171001799</v>
      </c>
      <c r="AM12" s="17"/>
      <c r="AN12" s="17">
        <v>0.317562365035507</v>
      </c>
      <c r="AO12" s="17">
        <v>0.28424837678439602</v>
      </c>
      <c r="AP12" s="17">
        <v>0.25157910817329898</v>
      </c>
      <c r="AQ12" s="17"/>
      <c r="AR12" s="17">
        <v>0.37924952788209798</v>
      </c>
      <c r="AS12" s="17">
        <v>0.31178916229859899</v>
      </c>
      <c r="AT12" s="17">
        <v>0.239401538310127</v>
      </c>
      <c r="AU12" s="17"/>
      <c r="AV12" s="17">
        <v>0.31644352224929301</v>
      </c>
      <c r="AW12" s="17">
        <v>0.27536763228287098</v>
      </c>
      <c r="AX12" s="17">
        <v>0.27011778905771</v>
      </c>
      <c r="AY12" s="17"/>
      <c r="AZ12" s="17">
        <v>0.29913682097448802</v>
      </c>
      <c r="BA12" s="17">
        <v>0.23408722377027599</v>
      </c>
    </row>
    <row r="13" spans="2:53" x14ac:dyDescent="0.35">
      <c r="B13" s="18" t="s">
        <v>192</v>
      </c>
      <c r="C13" s="19">
        <v>0.10914999191628</v>
      </c>
      <c r="D13" s="19">
        <v>0.102980274863398</v>
      </c>
      <c r="E13" s="19">
        <v>0.11512983849422601</v>
      </c>
      <c r="F13" s="19"/>
      <c r="G13" s="19">
        <v>8.6443627455601593E-2</v>
      </c>
      <c r="H13" s="19">
        <v>0.146902833194195</v>
      </c>
      <c r="I13" s="19">
        <v>9.88782552327057E-2</v>
      </c>
      <c r="J13" s="19">
        <v>0.10817682219427401</v>
      </c>
      <c r="K13" s="19">
        <v>0.122887061620488</v>
      </c>
      <c r="L13" s="19">
        <v>9.5256536507944398E-2</v>
      </c>
      <c r="M13" s="19"/>
      <c r="N13" s="19">
        <v>0.10946236834727401</v>
      </c>
      <c r="O13" s="19">
        <v>0.10894434830198201</v>
      </c>
      <c r="P13" s="19"/>
      <c r="Q13" s="19">
        <v>0.17805620312784601</v>
      </c>
      <c r="R13" s="19">
        <v>0.17154052720143401</v>
      </c>
      <c r="S13" s="19">
        <v>8.8591301026207103E-2</v>
      </c>
      <c r="T13" s="19">
        <v>7.8628191722239102E-2</v>
      </c>
      <c r="U13" s="19">
        <v>9.6975836779038496E-2</v>
      </c>
      <c r="V13" s="19">
        <v>9.5722969323624299E-2</v>
      </c>
      <c r="W13" s="19">
        <v>0.10441364675773999</v>
      </c>
      <c r="X13" s="19">
        <v>0.12379651489725101</v>
      </c>
      <c r="Y13" s="19">
        <v>7.1046919921853996E-2</v>
      </c>
      <c r="Z13" s="19">
        <v>0.102585251990875</v>
      </c>
      <c r="AA13" s="19">
        <v>0.153873386509146</v>
      </c>
      <c r="AB13" s="19">
        <v>9.8556544904793694E-2</v>
      </c>
      <c r="AC13" s="19">
        <v>0.163491079348179</v>
      </c>
      <c r="AD13" s="19">
        <v>5.6575940926904399E-2</v>
      </c>
      <c r="AE13" s="19">
        <v>5.15962967554899E-2</v>
      </c>
      <c r="AF13" s="19"/>
      <c r="AG13" s="19">
        <v>9.7046845509781196E-2</v>
      </c>
      <c r="AH13" s="19">
        <v>0.14235386791833399</v>
      </c>
      <c r="AI13" s="19">
        <v>9.4139958884356903E-2</v>
      </c>
      <c r="AJ13" s="19">
        <v>8.6937079667795195E-2</v>
      </c>
      <c r="AK13" s="19">
        <v>0.12426321273205999</v>
      </c>
      <c r="AL13" s="19">
        <v>0.115899412868815</v>
      </c>
      <c r="AM13" s="19"/>
      <c r="AN13" s="19">
        <v>0.108558143019444</v>
      </c>
      <c r="AO13" s="19">
        <v>0.101157044934659</v>
      </c>
      <c r="AP13" s="19">
        <v>0.10715984082326099</v>
      </c>
      <c r="AQ13" s="19"/>
      <c r="AR13" s="19">
        <v>0.14824209841584701</v>
      </c>
      <c r="AS13" s="19">
        <v>8.3167712908276195E-2</v>
      </c>
      <c r="AT13" s="19">
        <v>0.12011442689126101</v>
      </c>
      <c r="AU13" s="19"/>
      <c r="AV13" s="19">
        <v>0.14191820621527801</v>
      </c>
      <c r="AW13" s="19">
        <v>9.1889846756454105E-2</v>
      </c>
      <c r="AX13" s="19">
        <v>0.12099888221378</v>
      </c>
      <c r="AY13" s="19"/>
      <c r="AZ13" s="19">
        <v>0.108217672756499</v>
      </c>
      <c r="BA13" s="19">
        <v>0.110387059648743</v>
      </c>
    </row>
    <row r="14" spans="2:53" x14ac:dyDescent="0.35">
      <c r="B14" s="16"/>
    </row>
    <row r="15" spans="2:53" x14ac:dyDescent="0.35">
      <c r="B15" t="s">
        <v>87</v>
      </c>
    </row>
    <row r="16" spans="2:53" x14ac:dyDescent="0.35">
      <c r="B16" t="s">
        <v>88</v>
      </c>
    </row>
    <row r="18" spans="2:2" x14ac:dyDescent="0.35">
      <c r="B18" s="8" t="str">
        <f>HYPERLINK("#'Contents'!A1", "Return to Contents")</f>
        <v>Return to Contents</v>
      </c>
    </row>
  </sheetData>
  <mergeCells count="10">
    <mergeCell ref="AN5:AP5"/>
    <mergeCell ref="AR5:AT5"/>
    <mergeCell ref="AV5:AX5"/>
    <mergeCell ref="AZ5:BA5"/>
    <mergeCell ref="D2:AT2"/>
    <mergeCell ref="D5:E5"/>
    <mergeCell ref="G5:L5"/>
    <mergeCell ref="N5:O5"/>
    <mergeCell ref="Q5:AE5"/>
    <mergeCell ref="AG5:AL5"/>
  </mergeCells>
  <pageMargins left="0.7" right="0.7" top="0.75" bottom="0.75" header="0.3" footer="0.3"/>
  <pageSetup paperSize="9" orientation="portrait" horizontalDpi="300" verticalDpi="300"/>
  <drawing r:id="rId1"/>
</worksheet>
</file>

<file path=xl/worksheets/sheet13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8500-000000000000}">
  <dimension ref="B2:BA18"/>
  <sheetViews>
    <sheetView showGridLines="0" workbookViewId="0">
      <pane xSplit="2" topLeftCell="C1" activePane="topRight" state="frozen"/>
      <selection activeCell="B19" sqref="B19"/>
      <selection pane="topRight" activeCell="AA8" sqref="AA8"/>
    </sheetView>
  </sheetViews>
  <sheetFormatPr defaultColWidth="11.54296875" defaultRowHeight="14.5" x14ac:dyDescent="0.35"/>
  <cols>
    <col min="2" max="2" width="25.6328125" customWidth="1"/>
    <col min="3" max="5" width="10.6328125" customWidth="1"/>
    <col min="6" max="6" width="2.1796875" customWidth="1"/>
    <col min="7" max="12" width="10.6328125" customWidth="1"/>
    <col min="13" max="13" width="2.1796875" customWidth="1"/>
    <col min="14" max="15" width="10.6328125" customWidth="1"/>
    <col min="16" max="16" width="2.1796875" customWidth="1"/>
    <col min="17" max="31" width="10.6328125" customWidth="1"/>
    <col min="32" max="32" width="2.1796875" customWidth="1"/>
    <col min="33" max="38" width="10.6328125" customWidth="1"/>
    <col min="39" max="39" width="2.1796875" customWidth="1"/>
    <col min="40" max="42" width="10.6328125" customWidth="1"/>
    <col min="43" max="43" width="2.1796875" customWidth="1"/>
    <col min="44" max="46" width="10.6328125" customWidth="1"/>
    <col min="47" max="47" width="2.1796875" customWidth="1"/>
    <col min="48" max="50" width="10.6328125" customWidth="1"/>
    <col min="51" max="51" width="2.1796875" customWidth="1"/>
    <col min="52" max="53" width="10.6328125" customWidth="1"/>
    <col min="54" max="54" width="2.1796875" customWidth="1"/>
  </cols>
  <sheetData>
    <row r="2" spans="2:53" ht="40" customHeight="1" x14ac:dyDescent="0.35">
      <c r="D2" s="28" t="s">
        <v>470</v>
      </c>
      <c r="E2" s="24"/>
      <c r="F2" s="24"/>
      <c r="G2" s="24"/>
      <c r="H2" s="24"/>
      <c r="I2" s="24"/>
      <c r="J2" s="24"/>
      <c r="K2" s="24"/>
      <c r="L2" s="24"/>
      <c r="M2" s="24"/>
      <c r="N2" s="24"/>
      <c r="O2" s="24"/>
      <c r="P2" s="24"/>
      <c r="Q2" s="24"/>
      <c r="R2" s="24"/>
      <c r="S2" s="24"/>
      <c r="T2" s="24"/>
      <c r="U2" s="24"/>
      <c r="V2" s="24"/>
      <c r="W2" s="24"/>
      <c r="X2" s="24"/>
      <c r="Y2" s="24"/>
      <c r="Z2" s="24"/>
      <c r="AA2" s="24"/>
      <c r="AB2" s="24"/>
      <c r="AC2" s="24"/>
      <c r="AD2" s="24"/>
      <c r="AE2" s="24"/>
      <c r="AF2" s="24"/>
      <c r="AG2" s="24"/>
      <c r="AH2" s="24"/>
      <c r="AI2" s="24"/>
      <c r="AJ2" s="24"/>
      <c r="AK2" s="24"/>
      <c r="AL2" s="24"/>
      <c r="AM2" s="24"/>
      <c r="AN2" s="24"/>
      <c r="AO2" s="24"/>
      <c r="AP2" s="24"/>
      <c r="AQ2" s="24"/>
      <c r="AR2" s="24"/>
      <c r="AS2" s="24"/>
      <c r="AT2" s="24"/>
    </row>
    <row r="5" spans="2:53" ht="30" customHeight="1" x14ac:dyDescent="0.35">
      <c r="B5" s="15"/>
      <c r="C5" s="15"/>
      <c r="D5" s="27" t="s">
        <v>56</v>
      </c>
      <c r="E5" s="27"/>
      <c r="F5" s="15"/>
      <c r="G5" s="27" t="s">
        <v>57</v>
      </c>
      <c r="H5" s="27"/>
      <c r="I5" s="27"/>
      <c r="J5" s="27"/>
      <c r="K5" s="27"/>
      <c r="L5" s="27"/>
      <c r="M5" s="15"/>
      <c r="N5" s="27" t="s">
        <v>58</v>
      </c>
      <c r="O5" s="27"/>
      <c r="P5" s="15"/>
      <c r="Q5" s="27" t="s">
        <v>59</v>
      </c>
      <c r="R5" s="27"/>
      <c r="S5" s="27"/>
      <c r="T5" s="27"/>
      <c r="U5" s="27"/>
      <c r="V5" s="27"/>
      <c r="W5" s="27"/>
      <c r="X5" s="27"/>
      <c r="Y5" s="27"/>
      <c r="Z5" s="27"/>
      <c r="AA5" s="27"/>
      <c r="AB5" s="27"/>
      <c r="AC5" s="27"/>
      <c r="AD5" s="27"/>
      <c r="AE5" s="27"/>
      <c r="AF5" s="15"/>
      <c r="AG5" s="27" t="s">
        <v>60</v>
      </c>
      <c r="AH5" s="27"/>
      <c r="AI5" s="27"/>
      <c r="AJ5" s="27"/>
      <c r="AK5" s="27"/>
      <c r="AL5" s="27"/>
      <c r="AM5" s="15"/>
      <c r="AN5" s="27" t="s">
        <v>61</v>
      </c>
      <c r="AO5" s="27"/>
      <c r="AP5" s="27"/>
      <c r="AQ5" s="15"/>
      <c r="AR5" s="27" t="s">
        <v>62</v>
      </c>
      <c r="AS5" s="27"/>
      <c r="AT5" s="27"/>
      <c r="AU5" s="15"/>
      <c r="AV5" s="27" t="s">
        <v>63</v>
      </c>
      <c r="AW5" s="27"/>
      <c r="AX5" s="27"/>
      <c r="AY5" s="15"/>
      <c r="AZ5" s="27" t="s">
        <v>64</v>
      </c>
      <c r="BA5" s="27"/>
    </row>
    <row r="6" spans="2:53" ht="33" customHeight="1" x14ac:dyDescent="0.35">
      <c r="B6" t="s">
        <v>13</v>
      </c>
      <c r="C6" s="9" t="s">
        <v>14</v>
      </c>
      <c r="D6" s="12" t="s">
        <v>15</v>
      </c>
      <c r="E6" s="12" t="s">
        <v>16</v>
      </c>
      <c r="G6" s="12" t="s">
        <v>19</v>
      </c>
      <c r="H6" s="12" t="s">
        <v>20</v>
      </c>
      <c r="I6" s="12" t="s">
        <v>21</v>
      </c>
      <c r="J6" s="12" t="s">
        <v>22</v>
      </c>
      <c r="K6" s="12" t="s">
        <v>23</v>
      </c>
      <c r="L6" s="12" t="s">
        <v>24</v>
      </c>
      <c r="N6" s="12" t="s">
        <v>25</v>
      </c>
      <c r="O6" s="12" t="s">
        <v>26</v>
      </c>
      <c r="Q6" s="12" t="s">
        <v>27</v>
      </c>
      <c r="R6" s="12" t="s">
        <v>28</v>
      </c>
      <c r="S6" s="12" t="s">
        <v>29</v>
      </c>
      <c r="T6" s="12" t="s">
        <v>30</v>
      </c>
      <c r="U6" s="12" t="s">
        <v>31</v>
      </c>
      <c r="V6" s="12" t="s">
        <v>32</v>
      </c>
      <c r="W6" s="12" t="s">
        <v>33</v>
      </c>
      <c r="X6" s="12" t="s">
        <v>34</v>
      </c>
      <c r="Y6" s="12" t="s">
        <v>35</v>
      </c>
      <c r="Z6" s="12" t="s">
        <v>36</v>
      </c>
      <c r="AA6" s="12" t="s">
        <v>37</v>
      </c>
      <c r="AB6" s="12" t="s">
        <v>38</v>
      </c>
      <c r="AC6" s="12" t="s">
        <v>39</v>
      </c>
      <c r="AD6" s="12" t="s">
        <v>40</v>
      </c>
      <c r="AE6" s="12" t="s">
        <v>41</v>
      </c>
      <c r="AG6" s="12" t="s">
        <v>42</v>
      </c>
      <c r="AH6" s="12" t="s">
        <v>43</v>
      </c>
      <c r="AI6" s="12" t="s">
        <v>44</v>
      </c>
      <c r="AJ6" s="12" t="s">
        <v>45</v>
      </c>
      <c r="AK6" s="12" t="s">
        <v>46</v>
      </c>
      <c r="AL6" s="12" t="s">
        <v>47</v>
      </c>
      <c r="AN6" s="12" t="s">
        <v>48</v>
      </c>
      <c r="AO6" s="12" t="s">
        <v>49</v>
      </c>
      <c r="AP6" s="12" t="s">
        <v>50</v>
      </c>
      <c r="AR6" s="12" t="s">
        <v>51</v>
      </c>
      <c r="AS6" s="12" t="s">
        <v>52</v>
      </c>
      <c r="AT6" s="12" t="s">
        <v>53</v>
      </c>
      <c r="AV6" s="12" t="s">
        <v>51</v>
      </c>
      <c r="AW6" s="12" t="s">
        <v>52</v>
      </c>
      <c r="AX6" s="12" t="s">
        <v>53</v>
      </c>
      <c r="AZ6" s="12" t="s">
        <v>54</v>
      </c>
      <c r="BA6" s="12" t="s">
        <v>55</v>
      </c>
    </row>
    <row r="7" spans="2:53" ht="30" customHeight="1" x14ac:dyDescent="0.35">
      <c r="B7" s="10" t="s">
        <v>17</v>
      </c>
      <c r="C7" s="10">
        <v>2053</v>
      </c>
      <c r="D7" s="10">
        <v>938</v>
      </c>
      <c r="E7" s="10">
        <v>1112</v>
      </c>
      <c r="F7" s="10"/>
      <c r="G7" s="10">
        <v>192</v>
      </c>
      <c r="H7" s="10">
        <v>236</v>
      </c>
      <c r="I7" s="10">
        <v>325</v>
      </c>
      <c r="J7" s="10">
        <v>380</v>
      </c>
      <c r="K7" s="10">
        <v>348</v>
      </c>
      <c r="L7" s="10">
        <v>572</v>
      </c>
      <c r="M7" s="10"/>
      <c r="N7" s="10">
        <v>1161</v>
      </c>
      <c r="O7" s="10">
        <v>892</v>
      </c>
      <c r="P7" s="10"/>
      <c r="Q7" s="10">
        <v>175</v>
      </c>
      <c r="R7" s="10">
        <v>152</v>
      </c>
      <c r="S7" s="10">
        <v>180</v>
      </c>
      <c r="T7" s="10">
        <v>273</v>
      </c>
      <c r="U7" s="10">
        <v>217</v>
      </c>
      <c r="V7" s="10">
        <v>227</v>
      </c>
      <c r="W7" s="10">
        <v>175</v>
      </c>
      <c r="X7" s="10">
        <v>143</v>
      </c>
      <c r="Y7" s="10">
        <v>108</v>
      </c>
      <c r="Z7" s="10">
        <v>153</v>
      </c>
      <c r="AA7" s="10">
        <v>79</v>
      </c>
      <c r="AB7" s="10">
        <v>54</v>
      </c>
      <c r="AC7" s="10">
        <v>25</v>
      </c>
      <c r="AD7" s="10">
        <v>17</v>
      </c>
      <c r="AE7" s="10">
        <v>34</v>
      </c>
      <c r="AF7" s="10"/>
      <c r="AG7" s="10">
        <v>204</v>
      </c>
      <c r="AH7" s="10">
        <v>344</v>
      </c>
      <c r="AI7" s="10">
        <v>158</v>
      </c>
      <c r="AJ7" s="10">
        <v>186</v>
      </c>
      <c r="AK7" s="10">
        <v>197</v>
      </c>
      <c r="AL7" s="10">
        <v>511</v>
      </c>
      <c r="AM7" s="10"/>
      <c r="AN7" s="10">
        <v>571</v>
      </c>
      <c r="AO7" s="10">
        <v>447</v>
      </c>
      <c r="AP7" s="10">
        <v>778</v>
      </c>
      <c r="AQ7" s="10"/>
      <c r="AR7" s="10">
        <v>150</v>
      </c>
      <c r="AS7" s="10">
        <v>698</v>
      </c>
      <c r="AT7" s="10">
        <v>1093</v>
      </c>
      <c r="AU7" s="10"/>
      <c r="AV7" s="10">
        <v>166</v>
      </c>
      <c r="AW7" s="10">
        <v>999</v>
      </c>
      <c r="AX7" s="10">
        <v>770</v>
      </c>
      <c r="AY7" s="10"/>
      <c r="AZ7" s="10">
        <v>1177</v>
      </c>
      <c r="BA7" s="10">
        <v>876</v>
      </c>
    </row>
    <row r="8" spans="2:53" ht="30" customHeight="1" x14ac:dyDescent="0.35">
      <c r="B8" s="11" t="s">
        <v>18</v>
      </c>
      <c r="C8" s="11">
        <v>2053</v>
      </c>
      <c r="D8" s="11">
        <v>974</v>
      </c>
      <c r="E8" s="11">
        <v>1075</v>
      </c>
      <c r="F8" s="11"/>
      <c r="G8" s="11">
        <v>212</v>
      </c>
      <c r="H8" s="11">
        <v>302</v>
      </c>
      <c r="I8" s="11">
        <v>326</v>
      </c>
      <c r="J8" s="11">
        <v>348</v>
      </c>
      <c r="K8" s="11">
        <v>329</v>
      </c>
      <c r="L8" s="11">
        <v>535</v>
      </c>
      <c r="M8" s="11"/>
      <c r="N8" s="11">
        <v>815</v>
      </c>
      <c r="O8" s="11">
        <v>1238</v>
      </c>
      <c r="P8" s="11"/>
      <c r="Q8" s="11">
        <v>198</v>
      </c>
      <c r="R8" s="11">
        <v>168</v>
      </c>
      <c r="S8" s="11">
        <v>195</v>
      </c>
      <c r="T8" s="11">
        <v>305</v>
      </c>
      <c r="U8" s="11">
        <v>213</v>
      </c>
      <c r="V8" s="11">
        <v>216</v>
      </c>
      <c r="W8" s="11">
        <v>164</v>
      </c>
      <c r="X8" s="11">
        <v>141</v>
      </c>
      <c r="Y8" s="11">
        <v>99</v>
      </c>
      <c r="Z8" s="11">
        <v>138</v>
      </c>
      <c r="AA8" s="11">
        <v>69</v>
      </c>
      <c r="AB8" s="11">
        <v>45</v>
      </c>
      <c r="AC8" s="11">
        <v>22</v>
      </c>
      <c r="AD8" s="11">
        <v>15</v>
      </c>
      <c r="AE8" s="11">
        <v>27</v>
      </c>
      <c r="AF8" s="11"/>
      <c r="AG8" s="11">
        <v>192</v>
      </c>
      <c r="AH8" s="11">
        <v>330</v>
      </c>
      <c r="AI8" s="11">
        <v>179</v>
      </c>
      <c r="AJ8" s="11">
        <v>173</v>
      </c>
      <c r="AK8" s="11">
        <v>196</v>
      </c>
      <c r="AL8" s="11">
        <v>533</v>
      </c>
      <c r="AM8" s="11"/>
      <c r="AN8" s="11">
        <v>569</v>
      </c>
      <c r="AO8" s="11">
        <v>467</v>
      </c>
      <c r="AP8" s="11">
        <v>751</v>
      </c>
      <c r="AQ8" s="11"/>
      <c r="AR8" s="11">
        <v>162</v>
      </c>
      <c r="AS8" s="11">
        <v>689</v>
      </c>
      <c r="AT8" s="11">
        <v>1078</v>
      </c>
      <c r="AU8" s="11"/>
      <c r="AV8" s="11">
        <v>182</v>
      </c>
      <c r="AW8" s="11">
        <v>976</v>
      </c>
      <c r="AX8" s="11">
        <v>765</v>
      </c>
      <c r="AY8" s="11"/>
      <c r="AZ8" s="11">
        <v>1171</v>
      </c>
      <c r="BA8" s="11">
        <v>882</v>
      </c>
    </row>
    <row r="9" spans="2:53" x14ac:dyDescent="0.35">
      <c r="B9" s="18" t="s">
        <v>188</v>
      </c>
      <c r="C9" s="17">
        <v>0.115962189005511</v>
      </c>
      <c r="D9" s="17">
        <v>0.110145405663887</v>
      </c>
      <c r="E9" s="17">
        <v>0.121646650742524</v>
      </c>
      <c r="F9" s="17"/>
      <c r="G9" s="17">
        <v>8.6121421129899997E-2</v>
      </c>
      <c r="H9" s="17">
        <v>7.2196690175686903E-2</v>
      </c>
      <c r="I9" s="17">
        <v>0.128331457066582</v>
      </c>
      <c r="J9" s="17">
        <v>0.12300616620876</v>
      </c>
      <c r="K9" s="17">
        <v>0.115030911639105</v>
      </c>
      <c r="L9" s="17">
        <v>0.1409629373504</v>
      </c>
      <c r="M9" s="17"/>
      <c r="N9" s="17">
        <v>0.105125868283428</v>
      </c>
      <c r="O9" s="17">
        <v>0.123095954353584</v>
      </c>
      <c r="P9" s="17"/>
      <c r="Q9" s="17">
        <v>0.124951360514615</v>
      </c>
      <c r="R9" s="17">
        <v>0.12818279510462</v>
      </c>
      <c r="S9" s="17">
        <v>0.16889584477824399</v>
      </c>
      <c r="T9" s="17">
        <v>0.11883459405326301</v>
      </c>
      <c r="U9" s="17">
        <v>0.13629370018540801</v>
      </c>
      <c r="V9" s="17">
        <v>7.9750282921080606E-2</v>
      </c>
      <c r="W9" s="17">
        <v>0.120626473523258</v>
      </c>
      <c r="X9" s="17">
        <v>7.8792670436765799E-2</v>
      </c>
      <c r="Y9" s="17">
        <v>7.7616940691277406E-2</v>
      </c>
      <c r="Z9" s="17">
        <v>0.12138071828312599</v>
      </c>
      <c r="AA9" s="17">
        <v>7.4334391272640299E-2</v>
      </c>
      <c r="AB9" s="17">
        <v>0.126085940240726</v>
      </c>
      <c r="AC9" s="17">
        <v>4.1395741589326199E-2</v>
      </c>
      <c r="AD9" s="17">
        <v>0.19731231816752401</v>
      </c>
      <c r="AE9" s="17">
        <v>9.5342076545480395E-2</v>
      </c>
      <c r="AF9" s="17"/>
      <c r="AG9" s="17">
        <v>0.110742594742889</v>
      </c>
      <c r="AH9" s="17">
        <v>0.18615637501535601</v>
      </c>
      <c r="AI9" s="17">
        <v>5.5351635778409999E-2</v>
      </c>
      <c r="AJ9" s="17">
        <v>8.7028402855637996E-2</v>
      </c>
      <c r="AK9" s="17">
        <v>7.7214933587928095E-2</v>
      </c>
      <c r="AL9" s="17">
        <v>0.12773738408049201</v>
      </c>
      <c r="AM9" s="17"/>
      <c r="AN9" s="17">
        <v>7.8839186219608406E-2</v>
      </c>
      <c r="AO9" s="17">
        <v>9.2833367946189405E-2</v>
      </c>
      <c r="AP9" s="17">
        <v>0.15907219616024099</v>
      </c>
      <c r="AQ9" s="17"/>
      <c r="AR9" s="17">
        <v>9.6781067863759201E-2</v>
      </c>
      <c r="AS9" s="17">
        <v>8.0639235758725406E-2</v>
      </c>
      <c r="AT9" s="17">
        <v>0.15026540796753399</v>
      </c>
      <c r="AU9" s="17"/>
      <c r="AV9" s="17">
        <v>0.17138896293672701</v>
      </c>
      <c r="AW9" s="17">
        <v>9.6637439503513903E-2</v>
      </c>
      <c r="AX9" s="17">
        <v>0.13809142906594801</v>
      </c>
      <c r="AY9" s="17"/>
      <c r="AZ9" s="17">
        <v>0.103317013300215</v>
      </c>
      <c r="BA9" s="17">
        <v>0.132740712403041</v>
      </c>
    </row>
    <row r="10" spans="2:53" x14ac:dyDescent="0.35">
      <c r="B10" s="18" t="s">
        <v>189</v>
      </c>
      <c r="C10" s="17">
        <v>0.218398840748385</v>
      </c>
      <c r="D10" s="17">
        <v>0.21973916617348099</v>
      </c>
      <c r="E10" s="17">
        <v>0.21796553509684299</v>
      </c>
      <c r="F10" s="17"/>
      <c r="G10" s="17">
        <v>0.238308938562004</v>
      </c>
      <c r="H10" s="17">
        <v>0.217864206057339</v>
      </c>
      <c r="I10" s="17">
        <v>0.21317322711645401</v>
      </c>
      <c r="J10" s="17">
        <v>0.22073620855922499</v>
      </c>
      <c r="K10" s="17">
        <v>0.20910335666356</v>
      </c>
      <c r="L10" s="17">
        <v>0.21818996308191299</v>
      </c>
      <c r="M10" s="17"/>
      <c r="N10" s="17">
        <v>0.237280137427512</v>
      </c>
      <c r="O10" s="17">
        <v>0.20596890780059501</v>
      </c>
      <c r="P10" s="17"/>
      <c r="Q10" s="17">
        <v>0.197596125809548</v>
      </c>
      <c r="R10" s="17">
        <v>0.20106352104397601</v>
      </c>
      <c r="S10" s="17">
        <v>0.150825231904684</v>
      </c>
      <c r="T10" s="17">
        <v>0.22899055675969099</v>
      </c>
      <c r="U10" s="17">
        <v>0.18867891253281399</v>
      </c>
      <c r="V10" s="17">
        <v>0.23582622324616101</v>
      </c>
      <c r="W10" s="17">
        <v>0.26077639879488201</v>
      </c>
      <c r="X10" s="17">
        <v>0.298394813169019</v>
      </c>
      <c r="Y10" s="17">
        <v>0.18705292997255099</v>
      </c>
      <c r="Z10" s="17">
        <v>0.24012973773015001</v>
      </c>
      <c r="AA10" s="17">
        <v>0.2112967076741</v>
      </c>
      <c r="AB10" s="17">
        <v>0.23359891219382301</v>
      </c>
      <c r="AC10" s="17">
        <v>0.18422267791063801</v>
      </c>
      <c r="AD10" s="17">
        <v>0.366596428299512</v>
      </c>
      <c r="AE10" s="17">
        <v>0.21923935174166601</v>
      </c>
      <c r="AF10" s="17"/>
      <c r="AG10" s="17">
        <v>0.15025327227656299</v>
      </c>
      <c r="AH10" s="17">
        <v>0.22663594482878699</v>
      </c>
      <c r="AI10" s="17">
        <v>0.21775400435786099</v>
      </c>
      <c r="AJ10" s="17">
        <v>0.25936322947137003</v>
      </c>
      <c r="AK10" s="17">
        <v>0.21978469327176101</v>
      </c>
      <c r="AL10" s="17">
        <v>0.23155706792490799</v>
      </c>
      <c r="AM10" s="17"/>
      <c r="AN10" s="17">
        <v>0.22964552948196301</v>
      </c>
      <c r="AO10" s="17">
        <v>0.213044736173819</v>
      </c>
      <c r="AP10" s="17">
        <v>0.22489656234223501</v>
      </c>
      <c r="AQ10" s="17"/>
      <c r="AR10" s="17">
        <v>0.17396161025229301</v>
      </c>
      <c r="AS10" s="17">
        <v>0.22278368084342701</v>
      </c>
      <c r="AT10" s="17">
        <v>0.227380556611987</v>
      </c>
      <c r="AU10" s="17"/>
      <c r="AV10" s="17">
        <v>0.18877221271806</v>
      </c>
      <c r="AW10" s="17">
        <v>0.23143944778567499</v>
      </c>
      <c r="AX10" s="17">
        <v>0.22116215226232899</v>
      </c>
      <c r="AY10" s="17"/>
      <c r="AZ10" s="17">
        <v>0.23389453599586099</v>
      </c>
      <c r="BA10" s="17">
        <v>0.197838044178205</v>
      </c>
    </row>
    <row r="11" spans="2:53" x14ac:dyDescent="0.35">
      <c r="B11" s="18" t="s">
        <v>190</v>
      </c>
      <c r="C11" s="17">
        <v>0.30949644040874702</v>
      </c>
      <c r="D11" s="17">
        <v>0.30523073932070399</v>
      </c>
      <c r="E11" s="17">
        <v>0.31304298134050201</v>
      </c>
      <c r="F11" s="17"/>
      <c r="G11" s="17">
        <v>0.26372298220567503</v>
      </c>
      <c r="H11" s="17">
        <v>0.23004636623646199</v>
      </c>
      <c r="I11" s="17">
        <v>0.30856016236706202</v>
      </c>
      <c r="J11" s="17">
        <v>0.34353850618575599</v>
      </c>
      <c r="K11" s="17">
        <v>0.32681260259792499</v>
      </c>
      <c r="L11" s="17">
        <v>0.34024482588899402</v>
      </c>
      <c r="M11" s="17"/>
      <c r="N11" s="17">
        <v>0.31316430428227399</v>
      </c>
      <c r="O11" s="17">
        <v>0.30708181270682799</v>
      </c>
      <c r="P11" s="17"/>
      <c r="Q11" s="17">
        <v>0.27886396432986998</v>
      </c>
      <c r="R11" s="17">
        <v>0.26550216128175902</v>
      </c>
      <c r="S11" s="17">
        <v>0.31111470122492402</v>
      </c>
      <c r="T11" s="17">
        <v>0.28462217511558502</v>
      </c>
      <c r="U11" s="17">
        <v>0.36132359857681601</v>
      </c>
      <c r="V11" s="17">
        <v>0.33871962218323698</v>
      </c>
      <c r="W11" s="17">
        <v>0.30689402283869999</v>
      </c>
      <c r="X11" s="17">
        <v>0.31869493449654501</v>
      </c>
      <c r="Y11" s="17">
        <v>0.374960621909876</v>
      </c>
      <c r="Z11" s="17">
        <v>0.22950226764309001</v>
      </c>
      <c r="AA11" s="17">
        <v>0.343494251050669</v>
      </c>
      <c r="AB11" s="17">
        <v>0.26653649824773101</v>
      </c>
      <c r="AC11" s="17">
        <v>0.118859579518714</v>
      </c>
      <c r="AD11" s="17">
        <v>0.151748701683832</v>
      </c>
      <c r="AE11" s="17">
        <v>0.49548313235017499</v>
      </c>
      <c r="AF11" s="17"/>
      <c r="AG11" s="17">
        <v>0.32815001480325301</v>
      </c>
      <c r="AH11" s="17">
        <v>0.24106983429343901</v>
      </c>
      <c r="AI11" s="17">
        <v>0.25293855308033297</v>
      </c>
      <c r="AJ11" s="17">
        <v>0.33058516414277</v>
      </c>
      <c r="AK11" s="17">
        <v>0.33741972772023299</v>
      </c>
      <c r="AL11" s="17">
        <v>0.32585691836247899</v>
      </c>
      <c r="AM11" s="17"/>
      <c r="AN11" s="17">
        <v>0.30119694853098</v>
      </c>
      <c r="AO11" s="17">
        <v>0.330257734476608</v>
      </c>
      <c r="AP11" s="17">
        <v>0.27039999004231302</v>
      </c>
      <c r="AQ11" s="17"/>
      <c r="AR11" s="17">
        <v>0.25804499097103201</v>
      </c>
      <c r="AS11" s="17">
        <v>0.32583276123195498</v>
      </c>
      <c r="AT11" s="17">
        <v>0.28740156636182101</v>
      </c>
      <c r="AU11" s="17"/>
      <c r="AV11" s="17">
        <v>0.18768792658844699</v>
      </c>
      <c r="AW11" s="17">
        <v>0.32005274267363398</v>
      </c>
      <c r="AX11" s="17">
        <v>0.29211642879917399</v>
      </c>
      <c r="AY11" s="17"/>
      <c r="AZ11" s="17">
        <v>0.29345136690339702</v>
      </c>
      <c r="BA11" s="17">
        <v>0.33078619133817599</v>
      </c>
    </row>
    <row r="12" spans="2:53" x14ac:dyDescent="0.35">
      <c r="B12" s="18" t="s">
        <v>191</v>
      </c>
      <c r="C12" s="17">
        <v>0.248848881311063</v>
      </c>
      <c r="D12" s="17">
        <v>0.24955391746703801</v>
      </c>
      <c r="E12" s="17">
        <v>0.246948843357498</v>
      </c>
      <c r="F12" s="17"/>
      <c r="G12" s="17">
        <v>0.33051206467967498</v>
      </c>
      <c r="H12" s="17">
        <v>0.32593824957819301</v>
      </c>
      <c r="I12" s="17">
        <v>0.25988569597352201</v>
      </c>
      <c r="J12" s="17">
        <v>0.20136823406502499</v>
      </c>
      <c r="K12" s="17">
        <v>0.234982221899562</v>
      </c>
      <c r="L12" s="17">
        <v>0.20569202916342599</v>
      </c>
      <c r="M12" s="17"/>
      <c r="N12" s="17">
        <v>0.25262191890222402</v>
      </c>
      <c r="O12" s="17">
        <v>0.246365015660063</v>
      </c>
      <c r="P12" s="17"/>
      <c r="Q12" s="17">
        <v>0.25186334300308899</v>
      </c>
      <c r="R12" s="17">
        <v>0.20521664758850999</v>
      </c>
      <c r="S12" s="17">
        <v>0.25219785551539098</v>
      </c>
      <c r="T12" s="17">
        <v>0.289820930757761</v>
      </c>
      <c r="U12" s="17">
        <v>0.22386696213982099</v>
      </c>
      <c r="V12" s="17">
        <v>0.24152347346664699</v>
      </c>
      <c r="W12" s="17">
        <v>0.22045090752092</v>
      </c>
      <c r="X12" s="17">
        <v>0.213473979967752</v>
      </c>
      <c r="Y12" s="17">
        <v>0.25978926576845801</v>
      </c>
      <c r="Z12" s="17">
        <v>0.29422988376464398</v>
      </c>
      <c r="AA12" s="17">
        <v>0.26362781561505599</v>
      </c>
      <c r="AB12" s="17">
        <v>0.35868078274836102</v>
      </c>
      <c r="AC12" s="17">
        <v>0.43159746604802302</v>
      </c>
      <c r="AD12" s="17">
        <v>0.28434255184913199</v>
      </c>
      <c r="AE12" s="17">
        <v>0.109775802056332</v>
      </c>
      <c r="AF12" s="17"/>
      <c r="AG12" s="17">
        <v>0.28742621033780102</v>
      </c>
      <c r="AH12" s="17">
        <v>0.22093353215492001</v>
      </c>
      <c r="AI12" s="17">
        <v>0.37801141798292098</v>
      </c>
      <c r="AJ12" s="17">
        <v>0.256625889353294</v>
      </c>
      <c r="AK12" s="17">
        <v>0.24849458793917201</v>
      </c>
      <c r="AL12" s="17">
        <v>0.20430098243547501</v>
      </c>
      <c r="AM12" s="17"/>
      <c r="AN12" s="17">
        <v>0.28120773712353198</v>
      </c>
      <c r="AO12" s="17">
        <v>0.290361780022384</v>
      </c>
      <c r="AP12" s="17">
        <v>0.23144288318625</v>
      </c>
      <c r="AQ12" s="17"/>
      <c r="AR12" s="17">
        <v>0.35420663202466601</v>
      </c>
      <c r="AS12" s="17">
        <v>0.28530438432375099</v>
      </c>
      <c r="AT12" s="17">
        <v>0.21772264906838201</v>
      </c>
      <c r="AU12" s="17"/>
      <c r="AV12" s="17">
        <v>0.31449134823021202</v>
      </c>
      <c r="AW12" s="17">
        <v>0.27464794276912602</v>
      </c>
      <c r="AX12" s="17">
        <v>0.219963551014669</v>
      </c>
      <c r="AY12" s="17"/>
      <c r="AZ12" s="17">
        <v>0.25993496379570502</v>
      </c>
      <c r="BA12" s="17">
        <v>0.23413907429132999</v>
      </c>
    </row>
    <row r="13" spans="2:53" x14ac:dyDescent="0.35">
      <c r="B13" s="18" t="s">
        <v>192</v>
      </c>
      <c r="C13" s="19">
        <v>0.107293648526294</v>
      </c>
      <c r="D13" s="19">
        <v>0.11533077137489001</v>
      </c>
      <c r="E13" s="19">
        <v>0.10039598946263301</v>
      </c>
      <c r="F13" s="19"/>
      <c r="G13" s="19">
        <v>8.1334593422745793E-2</v>
      </c>
      <c r="H13" s="19">
        <v>0.153954487952319</v>
      </c>
      <c r="I13" s="19">
        <v>9.0049457476380601E-2</v>
      </c>
      <c r="J13" s="19">
        <v>0.11135088498123399</v>
      </c>
      <c r="K13" s="19">
        <v>0.114070907199848</v>
      </c>
      <c r="L13" s="19">
        <v>9.4910244515267098E-2</v>
      </c>
      <c r="M13" s="19"/>
      <c r="N13" s="19">
        <v>9.1807771104561398E-2</v>
      </c>
      <c r="O13" s="19">
        <v>0.11748830947893001</v>
      </c>
      <c r="P13" s="19"/>
      <c r="Q13" s="19">
        <v>0.146725206342878</v>
      </c>
      <c r="R13" s="19">
        <v>0.20003487498113501</v>
      </c>
      <c r="S13" s="19">
        <v>0.116966366576758</v>
      </c>
      <c r="T13" s="19">
        <v>7.77317433137001E-2</v>
      </c>
      <c r="U13" s="19">
        <v>8.9836826565141401E-2</v>
      </c>
      <c r="V13" s="19">
        <v>0.104180398182875</v>
      </c>
      <c r="W13" s="19">
        <v>9.1252197322239395E-2</v>
      </c>
      <c r="X13" s="19">
        <v>9.0643601929918105E-2</v>
      </c>
      <c r="Y13" s="19">
        <v>0.10058024165783799</v>
      </c>
      <c r="Z13" s="19">
        <v>0.11475739257899099</v>
      </c>
      <c r="AA13" s="19">
        <v>0.107246834387535</v>
      </c>
      <c r="AB13" s="19">
        <v>1.50978665693592E-2</v>
      </c>
      <c r="AC13" s="19">
        <v>0.223924534933299</v>
      </c>
      <c r="AD13" s="19">
        <v>0</v>
      </c>
      <c r="AE13" s="19">
        <v>8.0159637306346995E-2</v>
      </c>
      <c r="AF13" s="19"/>
      <c r="AG13" s="19">
        <v>0.12342790783949401</v>
      </c>
      <c r="AH13" s="19">
        <v>0.12520431370749799</v>
      </c>
      <c r="AI13" s="19">
        <v>9.5944388800474706E-2</v>
      </c>
      <c r="AJ13" s="19">
        <v>6.6397314176928596E-2</v>
      </c>
      <c r="AK13" s="19">
        <v>0.117086057480906</v>
      </c>
      <c r="AL13" s="19">
        <v>0.110547647196646</v>
      </c>
      <c r="AM13" s="19"/>
      <c r="AN13" s="19">
        <v>0.10911059864391601</v>
      </c>
      <c r="AO13" s="19">
        <v>7.3502381380999599E-2</v>
      </c>
      <c r="AP13" s="19">
        <v>0.114188368268962</v>
      </c>
      <c r="AQ13" s="19"/>
      <c r="AR13" s="19">
        <v>0.11700569888824899</v>
      </c>
      <c r="AS13" s="19">
        <v>8.5439937842141905E-2</v>
      </c>
      <c r="AT13" s="19">
        <v>0.117229819990276</v>
      </c>
      <c r="AU13" s="19"/>
      <c r="AV13" s="19">
        <v>0.13765954952655499</v>
      </c>
      <c r="AW13" s="19">
        <v>7.7222427268050398E-2</v>
      </c>
      <c r="AX13" s="19">
        <v>0.12866643885788001</v>
      </c>
      <c r="AY13" s="19"/>
      <c r="AZ13" s="19">
        <v>0.109402120004822</v>
      </c>
      <c r="BA13" s="19">
        <v>0.104495977789247</v>
      </c>
    </row>
    <row r="14" spans="2:53" x14ac:dyDescent="0.35">
      <c r="B14" s="16"/>
    </row>
    <row r="15" spans="2:53" x14ac:dyDescent="0.35">
      <c r="B15" t="s">
        <v>87</v>
      </c>
    </row>
    <row r="16" spans="2:53" x14ac:dyDescent="0.35">
      <c r="B16" t="s">
        <v>88</v>
      </c>
    </row>
    <row r="18" spans="2:2" x14ac:dyDescent="0.35">
      <c r="B18" s="8" t="str">
        <f>HYPERLINK("#'Contents'!A1", "Return to Contents")</f>
        <v>Return to Contents</v>
      </c>
    </row>
  </sheetData>
  <mergeCells count="10">
    <mergeCell ref="AN5:AP5"/>
    <mergeCell ref="AR5:AT5"/>
    <mergeCell ref="AV5:AX5"/>
    <mergeCell ref="AZ5:BA5"/>
    <mergeCell ref="D2:AT2"/>
    <mergeCell ref="D5:E5"/>
    <mergeCell ref="G5:L5"/>
    <mergeCell ref="N5:O5"/>
    <mergeCell ref="Q5:AE5"/>
    <mergeCell ref="AG5:AL5"/>
  </mergeCells>
  <pageMargins left="0.7" right="0.7" top="0.75" bottom="0.75" header="0.3" footer="0.3"/>
  <pageSetup paperSize="9" orientation="portrait" horizontalDpi="300" verticalDpi="300"/>
  <drawing r:id="rId1"/>
</worksheet>
</file>

<file path=xl/worksheets/sheet13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8600-000000000000}">
  <dimension ref="B2:BA18"/>
  <sheetViews>
    <sheetView showGridLines="0" workbookViewId="0">
      <pane xSplit="2" topLeftCell="U1" activePane="topRight" state="frozen"/>
      <selection activeCell="B19" sqref="B19"/>
      <selection pane="topRight" activeCell="AB15" sqref="AB15"/>
    </sheetView>
  </sheetViews>
  <sheetFormatPr defaultColWidth="11.54296875" defaultRowHeight="14.5" x14ac:dyDescent="0.35"/>
  <cols>
    <col min="2" max="2" width="25.6328125" customWidth="1"/>
    <col min="3" max="5" width="10.6328125" customWidth="1"/>
    <col min="6" max="6" width="2.1796875" customWidth="1"/>
    <col min="7" max="12" width="10.6328125" customWidth="1"/>
    <col min="13" max="13" width="2.1796875" customWidth="1"/>
    <col min="14" max="15" width="10.6328125" customWidth="1"/>
    <col min="16" max="16" width="2.1796875" customWidth="1"/>
    <col min="17" max="31" width="10.6328125" customWidth="1"/>
    <col min="32" max="32" width="2.1796875" customWidth="1"/>
    <col min="33" max="38" width="10.6328125" customWidth="1"/>
    <col min="39" max="39" width="2.1796875" customWidth="1"/>
    <col min="40" max="42" width="10.6328125" customWidth="1"/>
    <col min="43" max="43" width="2.1796875" customWidth="1"/>
    <col min="44" max="46" width="10.6328125" customWidth="1"/>
    <col min="47" max="47" width="2.1796875" customWidth="1"/>
    <col min="48" max="50" width="10.6328125" customWidth="1"/>
    <col min="51" max="51" width="2.1796875" customWidth="1"/>
    <col min="52" max="53" width="10.6328125" customWidth="1"/>
    <col min="54" max="54" width="2.1796875" customWidth="1"/>
  </cols>
  <sheetData>
    <row r="2" spans="2:53" ht="40" customHeight="1" x14ac:dyDescent="0.35">
      <c r="D2" s="28" t="s">
        <v>471</v>
      </c>
      <c r="E2" s="24"/>
      <c r="F2" s="24"/>
      <c r="G2" s="24"/>
      <c r="H2" s="24"/>
      <c r="I2" s="24"/>
      <c r="J2" s="24"/>
      <c r="K2" s="24"/>
      <c r="L2" s="24"/>
      <c r="M2" s="24"/>
      <c r="N2" s="24"/>
      <c r="O2" s="24"/>
      <c r="P2" s="24"/>
      <c r="Q2" s="24"/>
      <c r="R2" s="24"/>
      <c r="S2" s="24"/>
      <c r="T2" s="24"/>
      <c r="U2" s="24"/>
      <c r="V2" s="24"/>
      <c r="W2" s="24"/>
      <c r="X2" s="24"/>
      <c r="Y2" s="24"/>
      <c r="Z2" s="24"/>
      <c r="AA2" s="24"/>
      <c r="AB2" s="24"/>
      <c r="AC2" s="24"/>
      <c r="AD2" s="24"/>
      <c r="AE2" s="24"/>
      <c r="AF2" s="24"/>
      <c r="AG2" s="24"/>
      <c r="AH2" s="24"/>
      <c r="AI2" s="24"/>
      <c r="AJ2" s="24"/>
      <c r="AK2" s="24"/>
      <c r="AL2" s="24"/>
      <c r="AM2" s="24"/>
      <c r="AN2" s="24"/>
      <c r="AO2" s="24"/>
      <c r="AP2" s="24"/>
      <c r="AQ2" s="24"/>
      <c r="AR2" s="24"/>
      <c r="AS2" s="24"/>
      <c r="AT2" s="24"/>
    </row>
    <row r="5" spans="2:53" ht="30" customHeight="1" x14ac:dyDescent="0.35">
      <c r="B5" s="15"/>
      <c r="C5" s="15"/>
      <c r="D5" s="27" t="s">
        <v>56</v>
      </c>
      <c r="E5" s="27"/>
      <c r="F5" s="15"/>
      <c r="G5" s="27" t="s">
        <v>57</v>
      </c>
      <c r="H5" s="27"/>
      <c r="I5" s="27"/>
      <c r="J5" s="27"/>
      <c r="K5" s="27"/>
      <c r="L5" s="27"/>
      <c r="M5" s="15"/>
      <c r="N5" s="27" t="s">
        <v>58</v>
      </c>
      <c r="O5" s="27"/>
      <c r="P5" s="15"/>
      <c r="Q5" s="27" t="s">
        <v>59</v>
      </c>
      <c r="R5" s="27"/>
      <c r="S5" s="27"/>
      <c r="T5" s="27"/>
      <c r="U5" s="27"/>
      <c r="V5" s="27"/>
      <c r="W5" s="27"/>
      <c r="X5" s="27"/>
      <c r="Y5" s="27"/>
      <c r="Z5" s="27"/>
      <c r="AA5" s="27"/>
      <c r="AB5" s="27"/>
      <c r="AC5" s="27"/>
      <c r="AD5" s="27"/>
      <c r="AE5" s="27"/>
      <c r="AF5" s="15"/>
      <c r="AG5" s="27" t="s">
        <v>60</v>
      </c>
      <c r="AH5" s="27"/>
      <c r="AI5" s="27"/>
      <c r="AJ5" s="27"/>
      <c r="AK5" s="27"/>
      <c r="AL5" s="27"/>
      <c r="AM5" s="15"/>
      <c r="AN5" s="27" t="s">
        <v>61</v>
      </c>
      <c r="AO5" s="27"/>
      <c r="AP5" s="27"/>
      <c r="AQ5" s="15"/>
      <c r="AR5" s="27" t="s">
        <v>62</v>
      </c>
      <c r="AS5" s="27"/>
      <c r="AT5" s="27"/>
      <c r="AU5" s="15"/>
      <c r="AV5" s="27" t="s">
        <v>63</v>
      </c>
      <c r="AW5" s="27"/>
      <c r="AX5" s="27"/>
      <c r="AY5" s="15"/>
      <c r="AZ5" s="27" t="s">
        <v>64</v>
      </c>
      <c r="BA5" s="27"/>
    </row>
    <row r="6" spans="2:53" ht="33" customHeight="1" x14ac:dyDescent="0.35">
      <c r="B6" t="s">
        <v>13</v>
      </c>
      <c r="C6" s="9" t="s">
        <v>14</v>
      </c>
      <c r="D6" s="12" t="s">
        <v>15</v>
      </c>
      <c r="E6" s="12" t="s">
        <v>16</v>
      </c>
      <c r="G6" s="12" t="s">
        <v>19</v>
      </c>
      <c r="H6" s="12" t="s">
        <v>20</v>
      </c>
      <c r="I6" s="12" t="s">
        <v>21</v>
      </c>
      <c r="J6" s="12" t="s">
        <v>22</v>
      </c>
      <c r="K6" s="12" t="s">
        <v>23</v>
      </c>
      <c r="L6" s="12" t="s">
        <v>24</v>
      </c>
      <c r="N6" s="12" t="s">
        <v>25</v>
      </c>
      <c r="O6" s="12" t="s">
        <v>26</v>
      </c>
      <c r="Q6" s="12" t="s">
        <v>27</v>
      </c>
      <c r="R6" s="12" t="s">
        <v>28</v>
      </c>
      <c r="S6" s="12" t="s">
        <v>29</v>
      </c>
      <c r="T6" s="12" t="s">
        <v>30</v>
      </c>
      <c r="U6" s="12" t="s">
        <v>31</v>
      </c>
      <c r="V6" s="12" t="s">
        <v>32</v>
      </c>
      <c r="W6" s="12" t="s">
        <v>33</v>
      </c>
      <c r="X6" s="12" t="s">
        <v>34</v>
      </c>
      <c r="Y6" s="12" t="s">
        <v>35</v>
      </c>
      <c r="Z6" s="12" t="s">
        <v>36</v>
      </c>
      <c r="AA6" s="12" t="s">
        <v>37</v>
      </c>
      <c r="AB6" s="12" t="s">
        <v>38</v>
      </c>
      <c r="AC6" s="12" t="s">
        <v>39</v>
      </c>
      <c r="AD6" s="12" t="s">
        <v>40</v>
      </c>
      <c r="AE6" s="12" t="s">
        <v>41</v>
      </c>
      <c r="AG6" s="12" t="s">
        <v>42</v>
      </c>
      <c r="AH6" s="12" t="s">
        <v>43</v>
      </c>
      <c r="AI6" s="12" t="s">
        <v>44</v>
      </c>
      <c r="AJ6" s="12" t="s">
        <v>45</v>
      </c>
      <c r="AK6" s="12" t="s">
        <v>46</v>
      </c>
      <c r="AL6" s="12" t="s">
        <v>47</v>
      </c>
      <c r="AN6" s="12" t="s">
        <v>48</v>
      </c>
      <c r="AO6" s="12" t="s">
        <v>49</v>
      </c>
      <c r="AP6" s="12" t="s">
        <v>50</v>
      </c>
      <c r="AR6" s="12" t="s">
        <v>51</v>
      </c>
      <c r="AS6" s="12" t="s">
        <v>52</v>
      </c>
      <c r="AT6" s="12" t="s">
        <v>53</v>
      </c>
      <c r="AV6" s="12" t="s">
        <v>51</v>
      </c>
      <c r="AW6" s="12" t="s">
        <v>52</v>
      </c>
      <c r="AX6" s="12" t="s">
        <v>53</v>
      </c>
      <c r="AZ6" s="12" t="s">
        <v>54</v>
      </c>
      <c r="BA6" s="12" t="s">
        <v>55</v>
      </c>
    </row>
    <row r="7" spans="2:53" ht="30" customHeight="1" x14ac:dyDescent="0.35">
      <c r="B7" s="10" t="s">
        <v>17</v>
      </c>
      <c r="C7" s="10">
        <v>2053</v>
      </c>
      <c r="D7" s="10">
        <v>938</v>
      </c>
      <c r="E7" s="10">
        <v>1112</v>
      </c>
      <c r="F7" s="10"/>
      <c r="G7" s="10">
        <v>192</v>
      </c>
      <c r="H7" s="10">
        <v>236</v>
      </c>
      <c r="I7" s="10">
        <v>325</v>
      </c>
      <c r="J7" s="10">
        <v>380</v>
      </c>
      <c r="K7" s="10">
        <v>348</v>
      </c>
      <c r="L7" s="10">
        <v>572</v>
      </c>
      <c r="M7" s="10"/>
      <c r="N7" s="10">
        <v>1161</v>
      </c>
      <c r="O7" s="10">
        <v>892</v>
      </c>
      <c r="P7" s="10"/>
      <c r="Q7" s="10">
        <v>175</v>
      </c>
      <c r="R7" s="10">
        <v>152</v>
      </c>
      <c r="S7" s="10">
        <v>180</v>
      </c>
      <c r="T7" s="10">
        <v>273</v>
      </c>
      <c r="U7" s="10">
        <v>217</v>
      </c>
      <c r="V7" s="10">
        <v>227</v>
      </c>
      <c r="W7" s="10">
        <v>175</v>
      </c>
      <c r="X7" s="10">
        <v>143</v>
      </c>
      <c r="Y7" s="10">
        <v>108</v>
      </c>
      <c r="Z7" s="10">
        <v>153</v>
      </c>
      <c r="AA7" s="10">
        <v>79</v>
      </c>
      <c r="AB7" s="10">
        <v>54</v>
      </c>
      <c r="AC7" s="10">
        <v>25</v>
      </c>
      <c r="AD7" s="10">
        <v>17</v>
      </c>
      <c r="AE7" s="10">
        <v>34</v>
      </c>
      <c r="AF7" s="10"/>
      <c r="AG7" s="10">
        <v>204</v>
      </c>
      <c r="AH7" s="10">
        <v>344</v>
      </c>
      <c r="AI7" s="10">
        <v>158</v>
      </c>
      <c r="AJ7" s="10">
        <v>186</v>
      </c>
      <c r="AK7" s="10">
        <v>197</v>
      </c>
      <c r="AL7" s="10">
        <v>511</v>
      </c>
      <c r="AM7" s="10"/>
      <c r="AN7" s="10">
        <v>571</v>
      </c>
      <c r="AO7" s="10">
        <v>447</v>
      </c>
      <c r="AP7" s="10">
        <v>778</v>
      </c>
      <c r="AQ7" s="10"/>
      <c r="AR7" s="10">
        <v>150</v>
      </c>
      <c r="AS7" s="10">
        <v>698</v>
      </c>
      <c r="AT7" s="10">
        <v>1093</v>
      </c>
      <c r="AU7" s="10"/>
      <c r="AV7" s="10">
        <v>166</v>
      </c>
      <c r="AW7" s="10">
        <v>999</v>
      </c>
      <c r="AX7" s="10">
        <v>770</v>
      </c>
      <c r="AY7" s="10"/>
      <c r="AZ7" s="10">
        <v>1177</v>
      </c>
      <c r="BA7" s="10">
        <v>876</v>
      </c>
    </row>
    <row r="8" spans="2:53" ht="30" customHeight="1" x14ac:dyDescent="0.35">
      <c r="B8" s="11" t="s">
        <v>18</v>
      </c>
      <c r="C8" s="11">
        <v>2053</v>
      </c>
      <c r="D8" s="11">
        <v>974</v>
      </c>
      <c r="E8" s="11">
        <v>1075</v>
      </c>
      <c r="F8" s="11"/>
      <c r="G8" s="11">
        <v>212</v>
      </c>
      <c r="H8" s="11">
        <v>302</v>
      </c>
      <c r="I8" s="11">
        <v>326</v>
      </c>
      <c r="J8" s="11">
        <v>348</v>
      </c>
      <c r="K8" s="11">
        <v>329</v>
      </c>
      <c r="L8" s="11">
        <v>535</v>
      </c>
      <c r="M8" s="11"/>
      <c r="N8" s="11">
        <v>815</v>
      </c>
      <c r="O8" s="11">
        <v>1238</v>
      </c>
      <c r="P8" s="11"/>
      <c r="Q8" s="11">
        <v>198</v>
      </c>
      <c r="R8" s="11">
        <v>168</v>
      </c>
      <c r="S8" s="11">
        <v>195</v>
      </c>
      <c r="T8" s="11">
        <v>305</v>
      </c>
      <c r="U8" s="11">
        <v>213</v>
      </c>
      <c r="V8" s="11">
        <v>216</v>
      </c>
      <c r="W8" s="11">
        <v>164</v>
      </c>
      <c r="X8" s="11">
        <v>141</v>
      </c>
      <c r="Y8" s="11">
        <v>99</v>
      </c>
      <c r="Z8" s="11">
        <v>138</v>
      </c>
      <c r="AA8" s="11">
        <v>69</v>
      </c>
      <c r="AB8" s="11">
        <v>45</v>
      </c>
      <c r="AC8" s="11">
        <v>22</v>
      </c>
      <c r="AD8" s="11">
        <v>15</v>
      </c>
      <c r="AE8" s="11">
        <v>27</v>
      </c>
      <c r="AF8" s="11"/>
      <c r="AG8" s="11">
        <v>192</v>
      </c>
      <c r="AH8" s="11">
        <v>330</v>
      </c>
      <c r="AI8" s="11">
        <v>179</v>
      </c>
      <c r="AJ8" s="11">
        <v>173</v>
      </c>
      <c r="AK8" s="11">
        <v>196</v>
      </c>
      <c r="AL8" s="11">
        <v>533</v>
      </c>
      <c r="AM8" s="11"/>
      <c r="AN8" s="11">
        <v>569</v>
      </c>
      <c r="AO8" s="11">
        <v>467</v>
      </c>
      <c r="AP8" s="11">
        <v>751</v>
      </c>
      <c r="AQ8" s="11"/>
      <c r="AR8" s="11">
        <v>162</v>
      </c>
      <c r="AS8" s="11">
        <v>689</v>
      </c>
      <c r="AT8" s="11">
        <v>1078</v>
      </c>
      <c r="AU8" s="11"/>
      <c r="AV8" s="11">
        <v>182</v>
      </c>
      <c r="AW8" s="11">
        <v>976</v>
      </c>
      <c r="AX8" s="11">
        <v>765</v>
      </c>
      <c r="AY8" s="11"/>
      <c r="AZ8" s="11">
        <v>1171</v>
      </c>
      <c r="BA8" s="11">
        <v>882</v>
      </c>
    </row>
    <row r="9" spans="2:53" x14ac:dyDescent="0.35">
      <c r="B9" s="18" t="s">
        <v>188</v>
      </c>
      <c r="C9" s="17">
        <v>0.113998256874336</v>
      </c>
      <c r="D9" s="17">
        <v>0.116327582152041</v>
      </c>
      <c r="E9" s="17">
        <v>0.11229562490801</v>
      </c>
      <c r="F9" s="17"/>
      <c r="G9" s="17">
        <v>0.10968938818823901</v>
      </c>
      <c r="H9" s="17">
        <v>8.5170881676764107E-2</v>
      </c>
      <c r="I9" s="17">
        <v>0.10282384105518599</v>
      </c>
      <c r="J9" s="17">
        <v>0.10126478056197501</v>
      </c>
      <c r="K9" s="17">
        <v>0.12996161037592699</v>
      </c>
      <c r="L9" s="17">
        <v>0.13724143739080299</v>
      </c>
      <c r="M9" s="17"/>
      <c r="N9" s="17">
        <v>0.120721938269922</v>
      </c>
      <c r="O9" s="17">
        <v>0.10957192375062499</v>
      </c>
      <c r="P9" s="17"/>
      <c r="Q9" s="17">
        <v>0.114452473768168</v>
      </c>
      <c r="R9" s="17">
        <v>0.136072673827146</v>
      </c>
      <c r="S9" s="17">
        <v>0.156297924740637</v>
      </c>
      <c r="T9" s="17">
        <v>0.11655113240246499</v>
      </c>
      <c r="U9" s="17">
        <v>0.117908400898355</v>
      </c>
      <c r="V9" s="17">
        <v>7.0636690839282104E-2</v>
      </c>
      <c r="W9" s="17">
        <v>0.12095377833705601</v>
      </c>
      <c r="X9" s="17">
        <v>0.12333722466073101</v>
      </c>
      <c r="Y9" s="17">
        <v>0.10450365882074</v>
      </c>
      <c r="Z9" s="17">
        <v>9.3991203880948906E-2</v>
      </c>
      <c r="AA9" s="17">
        <v>5.5320251081155097E-2</v>
      </c>
      <c r="AB9" s="17">
        <v>0.13939032229807499</v>
      </c>
      <c r="AC9" s="17">
        <v>9.44911659364326E-2</v>
      </c>
      <c r="AD9" s="17">
        <v>0.15399229372108</v>
      </c>
      <c r="AE9" s="17">
        <v>0.10196947518153</v>
      </c>
      <c r="AF9" s="17"/>
      <c r="AG9" s="17">
        <v>0.11584184884552701</v>
      </c>
      <c r="AH9" s="17">
        <v>0.187687663862492</v>
      </c>
      <c r="AI9" s="17">
        <v>5.9638298583307298E-2</v>
      </c>
      <c r="AJ9" s="17">
        <v>8.96599111126829E-2</v>
      </c>
      <c r="AK9" s="17">
        <v>0.115355578600864</v>
      </c>
      <c r="AL9" s="17">
        <v>0.10627488444503499</v>
      </c>
      <c r="AM9" s="17"/>
      <c r="AN9" s="17">
        <v>8.0946723504750795E-2</v>
      </c>
      <c r="AO9" s="17">
        <v>7.97667098251853E-2</v>
      </c>
      <c r="AP9" s="17">
        <v>0.163251144066592</v>
      </c>
      <c r="AQ9" s="17"/>
      <c r="AR9" s="17">
        <v>9.4214818480496093E-2</v>
      </c>
      <c r="AS9" s="17">
        <v>8.0409903888839201E-2</v>
      </c>
      <c r="AT9" s="17">
        <v>0.14774064763608499</v>
      </c>
      <c r="AU9" s="17"/>
      <c r="AV9" s="17">
        <v>0.12301678990753601</v>
      </c>
      <c r="AW9" s="17">
        <v>9.7109909370701505E-2</v>
      </c>
      <c r="AX9" s="17">
        <v>0.14671954626198999</v>
      </c>
      <c r="AY9" s="17"/>
      <c r="AZ9" s="17">
        <v>0.111932710489731</v>
      </c>
      <c r="BA9" s="17">
        <v>0.11673897152714</v>
      </c>
    </row>
    <row r="10" spans="2:53" x14ac:dyDescent="0.35">
      <c r="B10" s="18" t="s">
        <v>189</v>
      </c>
      <c r="C10" s="17">
        <v>0.204009690356865</v>
      </c>
      <c r="D10" s="17">
        <v>0.19390502710283899</v>
      </c>
      <c r="E10" s="17">
        <v>0.21389366330078599</v>
      </c>
      <c r="F10" s="17"/>
      <c r="G10" s="17">
        <v>0.22361645294538801</v>
      </c>
      <c r="H10" s="17">
        <v>0.18124445209405601</v>
      </c>
      <c r="I10" s="17">
        <v>0.19334598154621399</v>
      </c>
      <c r="J10" s="17">
        <v>0.22493363899941099</v>
      </c>
      <c r="K10" s="17">
        <v>0.17896231615924299</v>
      </c>
      <c r="L10" s="17">
        <v>0.21737832588883199</v>
      </c>
      <c r="M10" s="17"/>
      <c r="N10" s="17">
        <v>0.22807795717989601</v>
      </c>
      <c r="O10" s="17">
        <v>0.188165071850841</v>
      </c>
      <c r="P10" s="17"/>
      <c r="Q10" s="17">
        <v>0.16512299645271</v>
      </c>
      <c r="R10" s="17">
        <v>0.19846122264522101</v>
      </c>
      <c r="S10" s="17">
        <v>0.15516443125701301</v>
      </c>
      <c r="T10" s="17">
        <v>0.18947607832982699</v>
      </c>
      <c r="U10" s="17">
        <v>0.209866603939147</v>
      </c>
      <c r="V10" s="17">
        <v>0.281934578088326</v>
      </c>
      <c r="W10" s="17">
        <v>0.18311112339633001</v>
      </c>
      <c r="X10" s="17">
        <v>0.2108087770216</v>
      </c>
      <c r="Y10" s="17">
        <v>0.155773947073064</v>
      </c>
      <c r="Z10" s="17">
        <v>0.24691131094694199</v>
      </c>
      <c r="AA10" s="17">
        <v>0.262686284308499</v>
      </c>
      <c r="AB10" s="17">
        <v>0.27091737338886501</v>
      </c>
      <c r="AC10" s="17">
        <v>0.135484216903379</v>
      </c>
      <c r="AD10" s="17">
        <v>0.40784821527467302</v>
      </c>
      <c r="AE10" s="17">
        <v>0.16842547180206199</v>
      </c>
      <c r="AF10" s="17"/>
      <c r="AG10" s="17">
        <v>0.19319800660234701</v>
      </c>
      <c r="AH10" s="17">
        <v>0.22038719592782199</v>
      </c>
      <c r="AI10" s="17">
        <v>0.223294932027569</v>
      </c>
      <c r="AJ10" s="17">
        <v>0.277412816140862</v>
      </c>
      <c r="AK10" s="17">
        <v>0.222763712022363</v>
      </c>
      <c r="AL10" s="17">
        <v>0.17217750355719</v>
      </c>
      <c r="AM10" s="17"/>
      <c r="AN10" s="17">
        <v>0.23430613610683501</v>
      </c>
      <c r="AO10" s="17">
        <v>0.15682834351042199</v>
      </c>
      <c r="AP10" s="17">
        <v>0.22221345427318101</v>
      </c>
      <c r="AQ10" s="17"/>
      <c r="AR10" s="17">
        <v>0.21220428772832001</v>
      </c>
      <c r="AS10" s="17">
        <v>0.21861894277034699</v>
      </c>
      <c r="AT10" s="17">
        <v>0.19535781517908099</v>
      </c>
      <c r="AU10" s="17"/>
      <c r="AV10" s="17">
        <v>0.19644167642948299</v>
      </c>
      <c r="AW10" s="17">
        <v>0.22159477199338401</v>
      </c>
      <c r="AX10" s="17">
        <v>0.18541919468434401</v>
      </c>
      <c r="AY10" s="17"/>
      <c r="AZ10" s="17">
        <v>0.217893523282743</v>
      </c>
      <c r="BA10" s="17">
        <v>0.18558762798119499</v>
      </c>
    </row>
    <row r="11" spans="2:53" x14ac:dyDescent="0.35">
      <c r="B11" s="18" t="s">
        <v>190</v>
      </c>
      <c r="C11" s="17">
        <v>0.311357787564012</v>
      </c>
      <c r="D11" s="17">
        <v>0.31576284608584398</v>
      </c>
      <c r="E11" s="17">
        <v>0.30848036274395901</v>
      </c>
      <c r="F11" s="17"/>
      <c r="G11" s="17">
        <v>0.228905171941619</v>
      </c>
      <c r="H11" s="17">
        <v>0.27060329494202101</v>
      </c>
      <c r="I11" s="17">
        <v>0.34953110983843899</v>
      </c>
      <c r="J11" s="17">
        <v>0.32541777689631302</v>
      </c>
      <c r="K11" s="17">
        <v>0.31711932290256001</v>
      </c>
      <c r="L11" s="17">
        <v>0.33112479009191098</v>
      </c>
      <c r="M11" s="17"/>
      <c r="N11" s="17">
        <v>0.31587049807190198</v>
      </c>
      <c r="O11" s="17">
        <v>0.308386980527869</v>
      </c>
      <c r="P11" s="17"/>
      <c r="Q11" s="17">
        <v>0.26290176484494399</v>
      </c>
      <c r="R11" s="17">
        <v>0.27329189994365599</v>
      </c>
      <c r="S11" s="17">
        <v>0.29805405441566202</v>
      </c>
      <c r="T11" s="17">
        <v>0.317373533653589</v>
      </c>
      <c r="U11" s="17">
        <v>0.34338699116192101</v>
      </c>
      <c r="V11" s="17">
        <v>0.29557433704962999</v>
      </c>
      <c r="W11" s="17">
        <v>0.328703249664964</v>
      </c>
      <c r="X11" s="17">
        <v>0.38112943497688201</v>
      </c>
      <c r="Y11" s="17">
        <v>0.39978713582818798</v>
      </c>
      <c r="Z11" s="17">
        <v>0.22039752105146301</v>
      </c>
      <c r="AA11" s="17">
        <v>0.31850368616434499</v>
      </c>
      <c r="AB11" s="17">
        <v>0.271228081248722</v>
      </c>
      <c r="AC11" s="17">
        <v>0.22662857422032801</v>
      </c>
      <c r="AD11" s="17">
        <v>0.21316775828989101</v>
      </c>
      <c r="AE11" s="17">
        <v>0.40534505797272002</v>
      </c>
      <c r="AF11" s="17"/>
      <c r="AG11" s="17">
        <v>0.27746949168205398</v>
      </c>
      <c r="AH11" s="17">
        <v>0.24090751809875799</v>
      </c>
      <c r="AI11" s="17">
        <v>0.27798434983838999</v>
      </c>
      <c r="AJ11" s="17">
        <v>0.30007286075436801</v>
      </c>
      <c r="AK11" s="17">
        <v>0.26341154903664998</v>
      </c>
      <c r="AL11" s="17">
        <v>0.34979049304519799</v>
      </c>
      <c r="AM11" s="17"/>
      <c r="AN11" s="17">
        <v>0.29245499841009298</v>
      </c>
      <c r="AO11" s="17">
        <v>0.35088576443006098</v>
      </c>
      <c r="AP11" s="17">
        <v>0.271103608322525</v>
      </c>
      <c r="AQ11" s="17"/>
      <c r="AR11" s="17">
        <v>0.21745404384091399</v>
      </c>
      <c r="AS11" s="17">
        <v>0.32314104081196399</v>
      </c>
      <c r="AT11" s="17">
        <v>0.30363838223892903</v>
      </c>
      <c r="AU11" s="17"/>
      <c r="AV11" s="17">
        <v>0.17222878536636799</v>
      </c>
      <c r="AW11" s="17">
        <v>0.34215696709415</v>
      </c>
      <c r="AX11" s="17">
        <v>0.28956043808432402</v>
      </c>
      <c r="AY11" s="17"/>
      <c r="AZ11" s="17">
        <v>0.30854127239856</v>
      </c>
      <c r="BA11" s="17">
        <v>0.31509494129792598</v>
      </c>
    </row>
    <row r="12" spans="2:53" x14ac:dyDescent="0.35">
      <c r="B12" s="18" t="s">
        <v>191</v>
      </c>
      <c r="C12" s="17">
        <v>0.26526106770577801</v>
      </c>
      <c r="D12" s="17">
        <v>0.266617094690353</v>
      </c>
      <c r="E12" s="17">
        <v>0.26339235835032299</v>
      </c>
      <c r="F12" s="17"/>
      <c r="G12" s="17">
        <v>0.38167999621569998</v>
      </c>
      <c r="H12" s="17">
        <v>0.33684851145046801</v>
      </c>
      <c r="I12" s="17">
        <v>0.263335681768607</v>
      </c>
      <c r="J12" s="17">
        <v>0.23355404396027399</v>
      </c>
      <c r="K12" s="17">
        <v>0.23122986143051499</v>
      </c>
      <c r="L12" s="17">
        <v>0.22146720714172999</v>
      </c>
      <c r="M12" s="17"/>
      <c r="N12" s="17">
        <v>0.252969670656785</v>
      </c>
      <c r="O12" s="17">
        <v>0.27335273872552002</v>
      </c>
      <c r="P12" s="17"/>
      <c r="Q12" s="17">
        <v>0.28172468731205802</v>
      </c>
      <c r="R12" s="17">
        <v>0.23600823386099001</v>
      </c>
      <c r="S12" s="17">
        <v>0.27577486469508</v>
      </c>
      <c r="T12" s="17">
        <v>0.27592076558450002</v>
      </c>
      <c r="U12" s="17">
        <v>0.25609375437350401</v>
      </c>
      <c r="V12" s="17">
        <v>0.26501338562605098</v>
      </c>
      <c r="W12" s="17">
        <v>0.28223929231898298</v>
      </c>
      <c r="X12" s="17">
        <v>0.21372044155728201</v>
      </c>
      <c r="Y12" s="17">
        <v>0.23976206313884901</v>
      </c>
      <c r="Z12" s="17">
        <v>0.30050343141387897</v>
      </c>
      <c r="AA12" s="17">
        <v>0.25719790812991</v>
      </c>
      <c r="AB12" s="17">
        <v>0.29970257606119999</v>
      </c>
      <c r="AC12" s="17">
        <v>0.401761386387256</v>
      </c>
      <c r="AD12" s="17">
        <v>0.168415791787452</v>
      </c>
      <c r="AE12" s="17">
        <v>0.298574470683802</v>
      </c>
      <c r="AF12" s="17"/>
      <c r="AG12" s="17">
        <v>0.30204324917617098</v>
      </c>
      <c r="AH12" s="17">
        <v>0.22196252428888699</v>
      </c>
      <c r="AI12" s="17">
        <v>0.34197155642930899</v>
      </c>
      <c r="AJ12" s="17">
        <v>0.274356426856809</v>
      </c>
      <c r="AK12" s="17">
        <v>0.29686303214596999</v>
      </c>
      <c r="AL12" s="17">
        <v>0.25462479385815201</v>
      </c>
      <c r="AM12" s="17"/>
      <c r="AN12" s="17">
        <v>0.28474013453483499</v>
      </c>
      <c r="AO12" s="17">
        <v>0.32241977819260698</v>
      </c>
      <c r="AP12" s="17">
        <v>0.240305697433462</v>
      </c>
      <c r="AQ12" s="17"/>
      <c r="AR12" s="17">
        <v>0.34339765496434399</v>
      </c>
      <c r="AS12" s="17">
        <v>0.302938484760224</v>
      </c>
      <c r="AT12" s="17">
        <v>0.236969134113827</v>
      </c>
      <c r="AU12" s="17"/>
      <c r="AV12" s="17">
        <v>0.39066091159359101</v>
      </c>
      <c r="AW12" s="17">
        <v>0.261690851081883</v>
      </c>
      <c r="AX12" s="17">
        <v>0.249770496855035</v>
      </c>
      <c r="AY12" s="17"/>
      <c r="AZ12" s="17">
        <v>0.272520629913998</v>
      </c>
      <c r="BA12" s="17">
        <v>0.25562856142787399</v>
      </c>
    </row>
    <row r="13" spans="2:53" x14ac:dyDescent="0.35">
      <c r="B13" s="18" t="s">
        <v>192</v>
      </c>
      <c r="C13" s="19">
        <v>0.105373197499009</v>
      </c>
      <c r="D13" s="19">
        <v>0.10738744996892199</v>
      </c>
      <c r="E13" s="19">
        <v>0.101937990696923</v>
      </c>
      <c r="F13" s="19"/>
      <c r="G13" s="19">
        <v>5.6108990709054403E-2</v>
      </c>
      <c r="H13" s="19">
        <v>0.12613285983669201</v>
      </c>
      <c r="I13" s="19">
        <v>9.0963385791553997E-2</v>
      </c>
      <c r="J13" s="19">
        <v>0.114829759582027</v>
      </c>
      <c r="K13" s="19">
        <v>0.14272688913175599</v>
      </c>
      <c r="L13" s="19">
        <v>9.2788239486724003E-2</v>
      </c>
      <c r="M13" s="19"/>
      <c r="N13" s="19">
        <v>8.2359935821494201E-2</v>
      </c>
      <c r="O13" s="19">
        <v>0.120523285145145</v>
      </c>
      <c r="P13" s="19"/>
      <c r="Q13" s="19">
        <v>0.17579807762211999</v>
      </c>
      <c r="R13" s="19">
        <v>0.15616596972298699</v>
      </c>
      <c r="S13" s="19">
        <v>0.11470872489160799</v>
      </c>
      <c r="T13" s="19">
        <v>0.100678490029618</v>
      </c>
      <c r="U13" s="19">
        <v>7.2744249627073501E-2</v>
      </c>
      <c r="V13" s="19">
        <v>8.6841008396710495E-2</v>
      </c>
      <c r="W13" s="19">
        <v>8.4992556282667706E-2</v>
      </c>
      <c r="X13" s="19">
        <v>7.1004121783503904E-2</v>
      </c>
      <c r="Y13" s="19">
        <v>0.100173195139159</v>
      </c>
      <c r="Z13" s="19">
        <v>0.13819653270676799</v>
      </c>
      <c r="AA13" s="19">
        <v>0.10629187031609</v>
      </c>
      <c r="AB13" s="19">
        <v>1.8761647003137798E-2</v>
      </c>
      <c r="AC13" s="19">
        <v>0.14163465655260399</v>
      </c>
      <c r="AD13" s="19">
        <v>5.6575940926904399E-2</v>
      </c>
      <c r="AE13" s="19">
        <v>2.5685524359886899E-2</v>
      </c>
      <c r="AF13" s="19"/>
      <c r="AG13" s="19">
        <v>0.11144740369389999</v>
      </c>
      <c r="AH13" s="19">
        <v>0.12905509782204</v>
      </c>
      <c r="AI13" s="19">
        <v>9.7110863121424695E-2</v>
      </c>
      <c r="AJ13" s="19">
        <v>5.8497985135277902E-2</v>
      </c>
      <c r="AK13" s="19">
        <v>0.101606128194152</v>
      </c>
      <c r="AL13" s="19">
        <v>0.117132325094425</v>
      </c>
      <c r="AM13" s="19"/>
      <c r="AN13" s="19">
        <v>0.107552007443486</v>
      </c>
      <c r="AO13" s="19">
        <v>9.0099404041725395E-2</v>
      </c>
      <c r="AP13" s="19">
        <v>0.10312609590424</v>
      </c>
      <c r="AQ13" s="19"/>
      <c r="AR13" s="19">
        <v>0.132729194985926</v>
      </c>
      <c r="AS13" s="19">
        <v>7.4891627768625998E-2</v>
      </c>
      <c r="AT13" s="19">
        <v>0.116294020832077</v>
      </c>
      <c r="AU13" s="19"/>
      <c r="AV13" s="19">
        <v>0.117651836703022</v>
      </c>
      <c r="AW13" s="19">
        <v>7.7447500459882607E-2</v>
      </c>
      <c r="AX13" s="19">
        <v>0.12853032411430701</v>
      </c>
      <c r="AY13" s="19"/>
      <c r="AZ13" s="19">
        <v>8.9111863914967199E-2</v>
      </c>
      <c r="BA13" s="19">
        <v>0.12694989776586599</v>
      </c>
    </row>
    <row r="14" spans="2:53" x14ac:dyDescent="0.35">
      <c r="B14" s="16"/>
    </row>
    <row r="15" spans="2:53" x14ac:dyDescent="0.35">
      <c r="B15" t="s">
        <v>87</v>
      </c>
    </row>
    <row r="16" spans="2:53" x14ac:dyDescent="0.35">
      <c r="B16" t="s">
        <v>88</v>
      </c>
    </row>
    <row r="18" spans="2:2" x14ac:dyDescent="0.35">
      <c r="B18" s="8" t="str">
        <f>HYPERLINK("#'Contents'!A1", "Return to Contents")</f>
        <v>Return to Contents</v>
      </c>
    </row>
  </sheetData>
  <mergeCells count="10">
    <mergeCell ref="AN5:AP5"/>
    <mergeCell ref="AR5:AT5"/>
    <mergeCell ref="AV5:AX5"/>
    <mergeCell ref="AZ5:BA5"/>
    <mergeCell ref="D2:AT2"/>
    <mergeCell ref="D5:E5"/>
    <mergeCell ref="G5:L5"/>
    <mergeCell ref="N5:O5"/>
    <mergeCell ref="Q5:AE5"/>
    <mergeCell ref="AG5:AL5"/>
  </mergeCells>
  <pageMargins left="0.7" right="0.7" top="0.75" bottom="0.75" header="0.3" footer="0.3"/>
  <pageSetup paperSize="9" orientation="portrait" horizontalDpi="300" verticalDpi="300"/>
  <drawing r:id="rId1"/>
</worksheet>
</file>

<file path=xl/worksheets/sheet13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8700-000000000000}">
  <dimension ref="B2:BA18"/>
  <sheetViews>
    <sheetView showGridLines="0" workbookViewId="0">
      <pane xSplit="2" topLeftCell="C1" activePane="topRight" state="frozen"/>
      <selection activeCell="B19" sqref="B19"/>
      <selection pane="topRight" activeCell="AD12" sqref="AD12"/>
    </sheetView>
  </sheetViews>
  <sheetFormatPr defaultColWidth="11.54296875" defaultRowHeight="14.5" x14ac:dyDescent="0.35"/>
  <cols>
    <col min="2" max="2" width="25.6328125" customWidth="1"/>
    <col min="3" max="5" width="10.6328125" customWidth="1"/>
    <col min="6" max="6" width="2.1796875" customWidth="1"/>
    <col min="7" max="12" width="10.6328125" customWidth="1"/>
    <col min="13" max="13" width="2.1796875" customWidth="1"/>
    <col min="14" max="15" width="10.6328125" customWidth="1"/>
    <col min="16" max="16" width="2.1796875" customWidth="1"/>
    <col min="17" max="31" width="10.6328125" customWidth="1"/>
    <col min="32" max="32" width="2.1796875" customWidth="1"/>
    <col min="33" max="38" width="10.6328125" customWidth="1"/>
    <col min="39" max="39" width="2.1796875" customWidth="1"/>
    <col min="40" max="42" width="10.6328125" customWidth="1"/>
    <col min="43" max="43" width="2.1796875" customWidth="1"/>
    <col min="44" max="46" width="10.6328125" customWidth="1"/>
    <col min="47" max="47" width="2.1796875" customWidth="1"/>
    <col min="48" max="50" width="10.6328125" customWidth="1"/>
    <col min="51" max="51" width="2.1796875" customWidth="1"/>
    <col min="52" max="53" width="10.6328125" customWidth="1"/>
    <col min="54" max="54" width="2.1796875" customWidth="1"/>
  </cols>
  <sheetData>
    <row r="2" spans="2:53" ht="40" customHeight="1" x14ac:dyDescent="0.35">
      <c r="D2" s="28" t="s">
        <v>472</v>
      </c>
      <c r="E2" s="24"/>
      <c r="F2" s="24"/>
      <c r="G2" s="24"/>
      <c r="H2" s="24"/>
      <c r="I2" s="24"/>
      <c r="J2" s="24"/>
      <c r="K2" s="24"/>
      <c r="L2" s="24"/>
      <c r="M2" s="24"/>
      <c r="N2" s="24"/>
      <c r="O2" s="24"/>
      <c r="P2" s="24"/>
      <c r="Q2" s="24"/>
      <c r="R2" s="24"/>
      <c r="S2" s="24"/>
      <c r="T2" s="24"/>
      <c r="U2" s="24"/>
      <c r="V2" s="24"/>
      <c r="W2" s="24"/>
      <c r="X2" s="24"/>
      <c r="Y2" s="24"/>
      <c r="Z2" s="24"/>
      <c r="AA2" s="24"/>
      <c r="AB2" s="24"/>
      <c r="AC2" s="24"/>
      <c r="AD2" s="24"/>
      <c r="AE2" s="24"/>
      <c r="AF2" s="24"/>
      <c r="AG2" s="24"/>
      <c r="AH2" s="24"/>
      <c r="AI2" s="24"/>
      <c r="AJ2" s="24"/>
      <c r="AK2" s="24"/>
      <c r="AL2" s="24"/>
      <c r="AM2" s="24"/>
      <c r="AN2" s="24"/>
      <c r="AO2" s="24"/>
      <c r="AP2" s="24"/>
      <c r="AQ2" s="24"/>
      <c r="AR2" s="24"/>
      <c r="AS2" s="24"/>
      <c r="AT2" s="24"/>
    </row>
    <row r="5" spans="2:53" ht="30" customHeight="1" x14ac:dyDescent="0.35">
      <c r="B5" s="15"/>
      <c r="C5" s="15"/>
      <c r="D5" s="27" t="s">
        <v>56</v>
      </c>
      <c r="E5" s="27"/>
      <c r="F5" s="15"/>
      <c r="G5" s="27" t="s">
        <v>57</v>
      </c>
      <c r="H5" s="27"/>
      <c r="I5" s="27"/>
      <c r="J5" s="27"/>
      <c r="K5" s="27"/>
      <c r="L5" s="27"/>
      <c r="M5" s="15"/>
      <c r="N5" s="27" t="s">
        <v>58</v>
      </c>
      <c r="O5" s="27"/>
      <c r="P5" s="15"/>
      <c r="Q5" s="27" t="s">
        <v>59</v>
      </c>
      <c r="R5" s="27"/>
      <c r="S5" s="27"/>
      <c r="T5" s="27"/>
      <c r="U5" s="27"/>
      <c r="V5" s="27"/>
      <c r="W5" s="27"/>
      <c r="X5" s="27"/>
      <c r="Y5" s="27"/>
      <c r="Z5" s="27"/>
      <c r="AA5" s="27"/>
      <c r="AB5" s="27"/>
      <c r="AC5" s="27"/>
      <c r="AD5" s="27"/>
      <c r="AE5" s="27"/>
      <c r="AF5" s="15"/>
      <c r="AG5" s="27" t="s">
        <v>60</v>
      </c>
      <c r="AH5" s="27"/>
      <c r="AI5" s="27"/>
      <c r="AJ5" s="27"/>
      <c r="AK5" s="27"/>
      <c r="AL5" s="27"/>
      <c r="AM5" s="15"/>
      <c r="AN5" s="27" t="s">
        <v>61</v>
      </c>
      <c r="AO5" s="27"/>
      <c r="AP5" s="27"/>
      <c r="AQ5" s="15"/>
      <c r="AR5" s="27" t="s">
        <v>62</v>
      </c>
      <c r="AS5" s="27"/>
      <c r="AT5" s="27"/>
      <c r="AU5" s="15"/>
      <c r="AV5" s="27" t="s">
        <v>63</v>
      </c>
      <c r="AW5" s="27"/>
      <c r="AX5" s="27"/>
      <c r="AY5" s="15"/>
      <c r="AZ5" s="27" t="s">
        <v>64</v>
      </c>
      <c r="BA5" s="27"/>
    </row>
    <row r="6" spans="2:53" ht="33" customHeight="1" x14ac:dyDescent="0.35">
      <c r="B6" t="s">
        <v>13</v>
      </c>
      <c r="C6" s="9" t="s">
        <v>14</v>
      </c>
      <c r="D6" s="12" t="s">
        <v>15</v>
      </c>
      <c r="E6" s="12" t="s">
        <v>16</v>
      </c>
      <c r="G6" s="12" t="s">
        <v>19</v>
      </c>
      <c r="H6" s="12" t="s">
        <v>20</v>
      </c>
      <c r="I6" s="12" t="s">
        <v>21</v>
      </c>
      <c r="J6" s="12" t="s">
        <v>22</v>
      </c>
      <c r="K6" s="12" t="s">
        <v>23</v>
      </c>
      <c r="L6" s="12" t="s">
        <v>24</v>
      </c>
      <c r="N6" s="12" t="s">
        <v>25</v>
      </c>
      <c r="O6" s="12" t="s">
        <v>26</v>
      </c>
      <c r="Q6" s="12" t="s">
        <v>27</v>
      </c>
      <c r="R6" s="12" t="s">
        <v>28</v>
      </c>
      <c r="S6" s="12" t="s">
        <v>29</v>
      </c>
      <c r="T6" s="12" t="s">
        <v>30</v>
      </c>
      <c r="U6" s="12" t="s">
        <v>31</v>
      </c>
      <c r="V6" s="12" t="s">
        <v>32</v>
      </c>
      <c r="W6" s="12" t="s">
        <v>33</v>
      </c>
      <c r="X6" s="12" t="s">
        <v>34</v>
      </c>
      <c r="Y6" s="12" t="s">
        <v>35</v>
      </c>
      <c r="Z6" s="12" t="s">
        <v>36</v>
      </c>
      <c r="AA6" s="12" t="s">
        <v>37</v>
      </c>
      <c r="AB6" s="12" t="s">
        <v>38</v>
      </c>
      <c r="AC6" s="12" t="s">
        <v>39</v>
      </c>
      <c r="AD6" s="12" t="s">
        <v>40</v>
      </c>
      <c r="AE6" s="12" t="s">
        <v>41</v>
      </c>
      <c r="AG6" s="12" t="s">
        <v>42</v>
      </c>
      <c r="AH6" s="12" t="s">
        <v>43</v>
      </c>
      <c r="AI6" s="12" t="s">
        <v>44</v>
      </c>
      <c r="AJ6" s="12" t="s">
        <v>45</v>
      </c>
      <c r="AK6" s="12" t="s">
        <v>46</v>
      </c>
      <c r="AL6" s="12" t="s">
        <v>47</v>
      </c>
      <c r="AN6" s="12" t="s">
        <v>48</v>
      </c>
      <c r="AO6" s="12" t="s">
        <v>49</v>
      </c>
      <c r="AP6" s="12" t="s">
        <v>50</v>
      </c>
      <c r="AR6" s="12" t="s">
        <v>51</v>
      </c>
      <c r="AS6" s="12" t="s">
        <v>52</v>
      </c>
      <c r="AT6" s="12" t="s">
        <v>53</v>
      </c>
      <c r="AV6" s="12" t="s">
        <v>51</v>
      </c>
      <c r="AW6" s="12" t="s">
        <v>52</v>
      </c>
      <c r="AX6" s="12" t="s">
        <v>53</v>
      </c>
      <c r="AZ6" s="12" t="s">
        <v>54</v>
      </c>
      <c r="BA6" s="12" t="s">
        <v>55</v>
      </c>
    </row>
    <row r="7" spans="2:53" ht="30" customHeight="1" x14ac:dyDescent="0.35">
      <c r="B7" s="10" t="s">
        <v>17</v>
      </c>
      <c r="C7" s="10">
        <v>2053</v>
      </c>
      <c r="D7" s="10">
        <v>938</v>
      </c>
      <c r="E7" s="10">
        <v>1112</v>
      </c>
      <c r="F7" s="10"/>
      <c r="G7" s="10">
        <v>192</v>
      </c>
      <c r="H7" s="10">
        <v>236</v>
      </c>
      <c r="I7" s="10">
        <v>325</v>
      </c>
      <c r="J7" s="10">
        <v>380</v>
      </c>
      <c r="K7" s="10">
        <v>348</v>
      </c>
      <c r="L7" s="10">
        <v>572</v>
      </c>
      <c r="M7" s="10"/>
      <c r="N7" s="10">
        <v>1161</v>
      </c>
      <c r="O7" s="10">
        <v>892</v>
      </c>
      <c r="P7" s="10"/>
      <c r="Q7" s="10">
        <v>175</v>
      </c>
      <c r="R7" s="10">
        <v>152</v>
      </c>
      <c r="S7" s="10">
        <v>180</v>
      </c>
      <c r="T7" s="10">
        <v>273</v>
      </c>
      <c r="U7" s="10">
        <v>217</v>
      </c>
      <c r="V7" s="10">
        <v>227</v>
      </c>
      <c r="W7" s="10">
        <v>175</v>
      </c>
      <c r="X7" s="10">
        <v>143</v>
      </c>
      <c r="Y7" s="10">
        <v>108</v>
      </c>
      <c r="Z7" s="10">
        <v>153</v>
      </c>
      <c r="AA7" s="10">
        <v>79</v>
      </c>
      <c r="AB7" s="10">
        <v>54</v>
      </c>
      <c r="AC7" s="10">
        <v>25</v>
      </c>
      <c r="AD7" s="10">
        <v>17</v>
      </c>
      <c r="AE7" s="10">
        <v>34</v>
      </c>
      <c r="AF7" s="10"/>
      <c r="AG7" s="10">
        <v>204</v>
      </c>
      <c r="AH7" s="10">
        <v>344</v>
      </c>
      <c r="AI7" s="10">
        <v>158</v>
      </c>
      <c r="AJ7" s="10">
        <v>186</v>
      </c>
      <c r="AK7" s="10">
        <v>197</v>
      </c>
      <c r="AL7" s="10">
        <v>511</v>
      </c>
      <c r="AM7" s="10"/>
      <c r="AN7" s="10">
        <v>571</v>
      </c>
      <c r="AO7" s="10">
        <v>447</v>
      </c>
      <c r="AP7" s="10">
        <v>778</v>
      </c>
      <c r="AQ7" s="10"/>
      <c r="AR7" s="10">
        <v>150</v>
      </c>
      <c r="AS7" s="10">
        <v>698</v>
      </c>
      <c r="AT7" s="10">
        <v>1093</v>
      </c>
      <c r="AU7" s="10"/>
      <c r="AV7" s="10">
        <v>166</v>
      </c>
      <c r="AW7" s="10">
        <v>999</v>
      </c>
      <c r="AX7" s="10">
        <v>770</v>
      </c>
      <c r="AY7" s="10"/>
      <c r="AZ7" s="10">
        <v>1177</v>
      </c>
      <c r="BA7" s="10">
        <v>876</v>
      </c>
    </row>
    <row r="8" spans="2:53" ht="30" customHeight="1" x14ac:dyDescent="0.35">
      <c r="B8" s="11" t="s">
        <v>18</v>
      </c>
      <c r="C8" s="11">
        <v>2053</v>
      </c>
      <c r="D8" s="11">
        <v>974</v>
      </c>
      <c r="E8" s="11">
        <v>1075</v>
      </c>
      <c r="F8" s="11"/>
      <c r="G8" s="11">
        <v>212</v>
      </c>
      <c r="H8" s="11">
        <v>302</v>
      </c>
      <c r="I8" s="11">
        <v>326</v>
      </c>
      <c r="J8" s="11">
        <v>348</v>
      </c>
      <c r="K8" s="11">
        <v>329</v>
      </c>
      <c r="L8" s="11">
        <v>535</v>
      </c>
      <c r="M8" s="11"/>
      <c r="N8" s="11">
        <v>815</v>
      </c>
      <c r="O8" s="11">
        <v>1238</v>
      </c>
      <c r="P8" s="11"/>
      <c r="Q8" s="11">
        <v>198</v>
      </c>
      <c r="R8" s="11">
        <v>168</v>
      </c>
      <c r="S8" s="11">
        <v>195</v>
      </c>
      <c r="T8" s="11">
        <v>305</v>
      </c>
      <c r="U8" s="11">
        <v>213</v>
      </c>
      <c r="V8" s="11">
        <v>216</v>
      </c>
      <c r="W8" s="11">
        <v>164</v>
      </c>
      <c r="X8" s="11">
        <v>141</v>
      </c>
      <c r="Y8" s="11">
        <v>99</v>
      </c>
      <c r="Z8" s="11">
        <v>138</v>
      </c>
      <c r="AA8" s="11">
        <v>69</v>
      </c>
      <c r="AB8" s="11">
        <v>45</v>
      </c>
      <c r="AC8" s="11">
        <v>22</v>
      </c>
      <c r="AD8" s="11">
        <v>15</v>
      </c>
      <c r="AE8" s="11">
        <v>27</v>
      </c>
      <c r="AF8" s="11"/>
      <c r="AG8" s="11">
        <v>192</v>
      </c>
      <c r="AH8" s="11">
        <v>330</v>
      </c>
      <c r="AI8" s="11">
        <v>179</v>
      </c>
      <c r="AJ8" s="11">
        <v>173</v>
      </c>
      <c r="AK8" s="11">
        <v>196</v>
      </c>
      <c r="AL8" s="11">
        <v>533</v>
      </c>
      <c r="AM8" s="11"/>
      <c r="AN8" s="11">
        <v>569</v>
      </c>
      <c r="AO8" s="11">
        <v>467</v>
      </c>
      <c r="AP8" s="11">
        <v>751</v>
      </c>
      <c r="AQ8" s="11"/>
      <c r="AR8" s="11">
        <v>162</v>
      </c>
      <c r="AS8" s="11">
        <v>689</v>
      </c>
      <c r="AT8" s="11">
        <v>1078</v>
      </c>
      <c r="AU8" s="11"/>
      <c r="AV8" s="11">
        <v>182</v>
      </c>
      <c r="AW8" s="11">
        <v>976</v>
      </c>
      <c r="AX8" s="11">
        <v>765</v>
      </c>
      <c r="AY8" s="11"/>
      <c r="AZ8" s="11">
        <v>1171</v>
      </c>
      <c r="BA8" s="11">
        <v>882</v>
      </c>
    </row>
    <row r="9" spans="2:53" x14ac:dyDescent="0.35">
      <c r="B9" s="18" t="s">
        <v>188</v>
      </c>
      <c r="C9" s="17">
        <v>0.121650401221698</v>
      </c>
      <c r="D9" s="17">
        <v>0.12356676075996199</v>
      </c>
      <c r="E9" s="17">
        <v>0.12034926436658699</v>
      </c>
      <c r="F9" s="17"/>
      <c r="G9" s="17">
        <v>9.7238428988221895E-2</v>
      </c>
      <c r="H9" s="17">
        <v>9.3613469465829297E-2</v>
      </c>
      <c r="I9" s="17">
        <v>0.115090430002458</v>
      </c>
      <c r="J9" s="17">
        <v>0.12264175898268501</v>
      </c>
      <c r="K9" s="17">
        <v>0.13317558899217799</v>
      </c>
      <c r="L9" s="17">
        <v>0.14340468390130701</v>
      </c>
      <c r="M9" s="17"/>
      <c r="N9" s="17">
        <v>0.113365355727015</v>
      </c>
      <c r="O9" s="17">
        <v>0.12710461137041901</v>
      </c>
      <c r="P9" s="17"/>
      <c r="Q9" s="17">
        <v>0.12016288790650601</v>
      </c>
      <c r="R9" s="17">
        <v>0.12693515200865799</v>
      </c>
      <c r="S9" s="17">
        <v>0.154296253944365</v>
      </c>
      <c r="T9" s="17">
        <v>0.12139070826331801</v>
      </c>
      <c r="U9" s="17">
        <v>0.14141807158928801</v>
      </c>
      <c r="V9" s="17">
        <v>9.7519408555263906E-2</v>
      </c>
      <c r="W9" s="17">
        <v>0.165185996534262</v>
      </c>
      <c r="X9" s="17">
        <v>0.111831359568817</v>
      </c>
      <c r="Y9" s="17">
        <v>9.6472397604851504E-2</v>
      </c>
      <c r="Z9" s="17">
        <v>9.2948677389835602E-2</v>
      </c>
      <c r="AA9" s="17">
        <v>8.2932094797170397E-2</v>
      </c>
      <c r="AB9" s="17">
        <v>0.12606601826045899</v>
      </c>
      <c r="AC9" s="17">
        <v>6.7512471118009204E-2</v>
      </c>
      <c r="AD9" s="17">
        <v>7.4024836762226404E-2</v>
      </c>
      <c r="AE9" s="17">
        <v>7.2353179442465498E-2</v>
      </c>
      <c r="AF9" s="17"/>
      <c r="AG9" s="17">
        <v>9.9760919813681598E-2</v>
      </c>
      <c r="AH9" s="17">
        <v>0.21954864286408399</v>
      </c>
      <c r="AI9" s="17">
        <v>5.3114709239822498E-2</v>
      </c>
      <c r="AJ9" s="17">
        <v>0.10364067436185501</v>
      </c>
      <c r="AK9" s="17">
        <v>0.102350649500196</v>
      </c>
      <c r="AL9" s="17">
        <v>0.12033343780410299</v>
      </c>
      <c r="AM9" s="17"/>
      <c r="AN9" s="17">
        <v>7.4730907251446294E-2</v>
      </c>
      <c r="AO9" s="17">
        <v>9.7136775850973606E-2</v>
      </c>
      <c r="AP9" s="17">
        <v>0.16920413019838901</v>
      </c>
      <c r="AQ9" s="17"/>
      <c r="AR9" s="17">
        <v>0.106709339344654</v>
      </c>
      <c r="AS9" s="17">
        <v>8.3633695605838596E-2</v>
      </c>
      <c r="AT9" s="17">
        <v>0.15693379394950499</v>
      </c>
      <c r="AU9" s="17"/>
      <c r="AV9" s="17">
        <v>0.16218780034684499</v>
      </c>
      <c r="AW9" s="17">
        <v>0.103108139473657</v>
      </c>
      <c r="AX9" s="17">
        <v>0.14813905997771301</v>
      </c>
      <c r="AY9" s="17"/>
      <c r="AZ9" s="17">
        <v>0.120983034159863</v>
      </c>
      <c r="BA9" s="17">
        <v>0.122535911563564</v>
      </c>
    </row>
    <row r="10" spans="2:53" x14ac:dyDescent="0.35">
      <c r="B10" s="18" t="s">
        <v>189</v>
      </c>
      <c r="C10" s="17">
        <v>0.21181906734386399</v>
      </c>
      <c r="D10" s="17">
        <v>0.215086979804858</v>
      </c>
      <c r="E10" s="17">
        <v>0.20961591085867201</v>
      </c>
      <c r="F10" s="17"/>
      <c r="G10" s="17">
        <v>0.21662983902362801</v>
      </c>
      <c r="H10" s="17">
        <v>0.229105287454549</v>
      </c>
      <c r="I10" s="17">
        <v>0.226391902387651</v>
      </c>
      <c r="J10" s="17">
        <v>0.21122893746094701</v>
      </c>
      <c r="K10" s="17">
        <v>0.19271415333787201</v>
      </c>
      <c r="L10" s="17">
        <v>0.203433451787355</v>
      </c>
      <c r="M10" s="17"/>
      <c r="N10" s="17">
        <v>0.21651242212987001</v>
      </c>
      <c r="O10" s="17">
        <v>0.208729338588383</v>
      </c>
      <c r="P10" s="17"/>
      <c r="Q10" s="17">
        <v>0.217372398571094</v>
      </c>
      <c r="R10" s="17">
        <v>0.172470962836031</v>
      </c>
      <c r="S10" s="17">
        <v>0.173824864360827</v>
      </c>
      <c r="T10" s="17">
        <v>0.197814590420644</v>
      </c>
      <c r="U10" s="17">
        <v>0.20829419453901299</v>
      </c>
      <c r="V10" s="17">
        <v>0.22291294347933199</v>
      </c>
      <c r="W10" s="17">
        <v>0.21893540196467101</v>
      </c>
      <c r="X10" s="17">
        <v>0.25273554590813402</v>
      </c>
      <c r="Y10" s="17">
        <v>0.20361085874703</v>
      </c>
      <c r="Z10" s="17">
        <v>0.25529974984678</v>
      </c>
      <c r="AA10" s="17">
        <v>0.185936074111057</v>
      </c>
      <c r="AB10" s="17">
        <v>0.20001226414126499</v>
      </c>
      <c r="AC10" s="17">
        <v>0.21417167202068599</v>
      </c>
      <c r="AD10" s="17">
        <v>0.52156719410872499</v>
      </c>
      <c r="AE10" s="17">
        <v>0.32966019407522501</v>
      </c>
      <c r="AF10" s="17"/>
      <c r="AG10" s="17">
        <v>0.198717024775316</v>
      </c>
      <c r="AH10" s="17">
        <v>0.20122830116844601</v>
      </c>
      <c r="AI10" s="17">
        <v>0.21702936961917099</v>
      </c>
      <c r="AJ10" s="17">
        <v>0.26178273414620501</v>
      </c>
      <c r="AK10" s="17">
        <v>0.22479751634563</v>
      </c>
      <c r="AL10" s="17">
        <v>0.20471985630679601</v>
      </c>
      <c r="AM10" s="17"/>
      <c r="AN10" s="17">
        <v>0.21627110852471901</v>
      </c>
      <c r="AO10" s="17">
        <v>0.22299208900064599</v>
      </c>
      <c r="AP10" s="17">
        <v>0.21157014842713101</v>
      </c>
      <c r="AQ10" s="17"/>
      <c r="AR10" s="17">
        <v>0.222881802080731</v>
      </c>
      <c r="AS10" s="17">
        <v>0.22240405763124599</v>
      </c>
      <c r="AT10" s="17">
        <v>0.20990292917640399</v>
      </c>
      <c r="AU10" s="17"/>
      <c r="AV10" s="17">
        <v>0.20088232246636201</v>
      </c>
      <c r="AW10" s="17">
        <v>0.222190651955749</v>
      </c>
      <c r="AX10" s="17">
        <v>0.199873245981221</v>
      </c>
      <c r="AY10" s="17"/>
      <c r="AZ10" s="17">
        <v>0.22187985187547399</v>
      </c>
      <c r="BA10" s="17">
        <v>0.198469698968504</v>
      </c>
    </row>
    <row r="11" spans="2:53" x14ac:dyDescent="0.35">
      <c r="B11" s="18" t="s">
        <v>190</v>
      </c>
      <c r="C11" s="17">
        <v>0.29350401379795998</v>
      </c>
      <c r="D11" s="17">
        <v>0.28824253446044401</v>
      </c>
      <c r="E11" s="17">
        <v>0.29733309171737199</v>
      </c>
      <c r="F11" s="17"/>
      <c r="G11" s="17">
        <v>0.20853708189855999</v>
      </c>
      <c r="H11" s="17">
        <v>0.222135121228132</v>
      </c>
      <c r="I11" s="17">
        <v>0.329891651512427</v>
      </c>
      <c r="J11" s="17">
        <v>0.31209923465682499</v>
      </c>
      <c r="K11" s="17">
        <v>0.31718673761871802</v>
      </c>
      <c r="L11" s="17">
        <v>0.318654863624525</v>
      </c>
      <c r="M11" s="17"/>
      <c r="N11" s="17">
        <v>0.28906318379719997</v>
      </c>
      <c r="O11" s="17">
        <v>0.29642750046733601</v>
      </c>
      <c r="P11" s="17"/>
      <c r="Q11" s="17">
        <v>0.21912846437951</v>
      </c>
      <c r="R11" s="17">
        <v>0.31179907836875997</v>
      </c>
      <c r="S11" s="17">
        <v>0.29917108388729102</v>
      </c>
      <c r="T11" s="17">
        <v>0.27517955416446899</v>
      </c>
      <c r="U11" s="17">
        <v>0.306867288435139</v>
      </c>
      <c r="V11" s="17">
        <v>0.31286900172513299</v>
      </c>
      <c r="W11" s="17">
        <v>0.29286107551010399</v>
      </c>
      <c r="X11" s="17">
        <v>0.30241012526163102</v>
      </c>
      <c r="Y11" s="17">
        <v>0.380030301604592</v>
      </c>
      <c r="Z11" s="17">
        <v>0.26024791612619003</v>
      </c>
      <c r="AA11" s="17">
        <v>0.330016425234477</v>
      </c>
      <c r="AB11" s="17">
        <v>0.32642554323433898</v>
      </c>
      <c r="AC11" s="17">
        <v>9.3576764491789102E-2</v>
      </c>
      <c r="AD11" s="17">
        <v>0.140774257465516</v>
      </c>
      <c r="AE11" s="17">
        <v>0.20361772751655299</v>
      </c>
      <c r="AF11" s="17"/>
      <c r="AG11" s="17">
        <v>0.255207495954208</v>
      </c>
      <c r="AH11" s="17">
        <v>0.22489998234518399</v>
      </c>
      <c r="AI11" s="17">
        <v>0.30321745203723199</v>
      </c>
      <c r="AJ11" s="17">
        <v>0.28777983098218701</v>
      </c>
      <c r="AK11" s="17">
        <v>0.26392676921962899</v>
      </c>
      <c r="AL11" s="17">
        <v>0.32855849943867199</v>
      </c>
      <c r="AM11" s="17"/>
      <c r="AN11" s="17">
        <v>0.30890621469833701</v>
      </c>
      <c r="AO11" s="17">
        <v>0.30982225646353301</v>
      </c>
      <c r="AP11" s="17">
        <v>0.244725823524055</v>
      </c>
      <c r="AQ11" s="17"/>
      <c r="AR11" s="17">
        <v>0.20383268306195201</v>
      </c>
      <c r="AS11" s="17">
        <v>0.28429838335055402</v>
      </c>
      <c r="AT11" s="17">
        <v>0.29233850861100602</v>
      </c>
      <c r="AU11" s="17"/>
      <c r="AV11" s="17">
        <v>0.19597879496093801</v>
      </c>
      <c r="AW11" s="17">
        <v>0.31252693185074398</v>
      </c>
      <c r="AX11" s="17">
        <v>0.27295733723667698</v>
      </c>
      <c r="AY11" s="17"/>
      <c r="AZ11" s="17">
        <v>0.26409307370842</v>
      </c>
      <c r="BA11" s="17">
        <v>0.33252855232050899</v>
      </c>
    </row>
    <row r="12" spans="2:53" x14ac:dyDescent="0.35">
      <c r="B12" s="18" t="s">
        <v>191</v>
      </c>
      <c r="C12" s="17">
        <v>0.25698981260546699</v>
      </c>
      <c r="D12" s="17">
        <v>0.25963116921610602</v>
      </c>
      <c r="E12" s="17">
        <v>0.253927065071609</v>
      </c>
      <c r="F12" s="17"/>
      <c r="G12" s="17">
        <v>0.394837044866304</v>
      </c>
      <c r="H12" s="17">
        <v>0.32128348701530102</v>
      </c>
      <c r="I12" s="17">
        <v>0.23163204911417101</v>
      </c>
      <c r="J12" s="17">
        <v>0.23488190818012</v>
      </c>
      <c r="K12" s="17">
        <v>0.206567619392101</v>
      </c>
      <c r="L12" s="17">
        <v>0.22691690197372399</v>
      </c>
      <c r="M12" s="17"/>
      <c r="N12" s="17">
        <v>0.26667856085262298</v>
      </c>
      <c r="O12" s="17">
        <v>0.25061151703039197</v>
      </c>
      <c r="P12" s="17"/>
      <c r="Q12" s="17">
        <v>0.26654523035771599</v>
      </c>
      <c r="R12" s="17">
        <v>0.22117921405875501</v>
      </c>
      <c r="S12" s="17">
        <v>0.26547231571331298</v>
      </c>
      <c r="T12" s="17">
        <v>0.30528105265480299</v>
      </c>
      <c r="U12" s="17">
        <v>0.253903446198326</v>
      </c>
      <c r="V12" s="17">
        <v>0.25064427026094499</v>
      </c>
      <c r="W12" s="17">
        <v>0.21985344914844501</v>
      </c>
      <c r="X12" s="17">
        <v>0.237840277237826</v>
      </c>
      <c r="Y12" s="17">
        <v>0.18230692453830899</v>
      </c>
      <c r="Z12" s="17">
        <v>0.28126459033303702</v>
      </c>
      <c r="AA12" s="17">
        <v>0.28378498515638501</v>
      </c>
      <c r="AB12" s="17">
        <v>0.26035668191845801</v>
      </c>
      <c r="AC12" s="17">
        <v>0.457068160238077</v>
      </c>
      <c r="AD12" s="17">
        <v>0.186266043966649</v>
      </c>
      <c r="AE12" s="17">
        <v>0.32317943765476498</v>
      </c>
      <c r="AF12" s="17"/>
      <c r="AG12" s="17">
        <v>0.33460164427883798</v>
      </c>
      <c r="AH12" s="17">
        <v>0.19837278586156201</v>
      </c>
      <c r="AI12" s="17">
        <v>0.33022584583221298</v>
      </c>
      <c r="AJ12" s="17">
        <v>0.23934227991693599</v>
      </c>
      <c r="AK12" s="17">
        <v>0.27412499652425998</v>
      </c>
      <c r="AL12" s="17">
        <v>0.227861384340033</v>
      </c>
      <c r="AM12" s="17"/>
      <c r="AN12" s="17">
        <v>0.28089302955571199</v>
      </c>
      <c r="AO12" s="17">
        <v>0.27893928086103198</v>
      </c>
      <c r="AP12" s="17">
        <v>0.247718964559246</v>
      </c>
      <c r="AQ12" s="17"/>
      <c r="AR12" s="17">
        <v>0.34796922949254</v>
      </c>
      <c r="AS12" s="17">
        <v>0.31750998130932501</v>
      </c>
      <c r="AT12" s="17">
        <v>0.21216887365753101</v>
      </c>
      <c r="AU12" s="17"/>
      <c r="AV12" s="17">
        <v>0.28999500429278502</v>
      </c>
      <c r="AW12" s="17">
        <v>0.26612492228722001</v>
      </c>
      <c r="AX12" s="17">
        <v>0.25238078690828097</v>
      </c>
      <c r="AY12" s="17"/>
      <c r="AZ12" s="17">
        <v>0.28007047378512501</v>
      </c>
      <c r="BA12" s="17">
        <v>0.226364740826418</v>
      </c>
    </row>
    <row r="13" spans="2:53" x14ac:dyDescent="0.35">
      <c r="B13" s="18" t="s">
        <v>192</v>
      </c>
      <c r="C13" s="19">
        <v>0.116036705031011</v>
      </c>
      <c r="D13" s="19">
        <v>0.11347255575862999</v>
      </c>
      <c r="E13" s="19">
        <v>0.11877466798576</v>
      </c>
      <c r="F13" s="19"/>
      <c r="G13" s="19">
        <v>8.2757605223286707E-2</v>
      </c>
      <c r="H13" s="19">
        <v>0.13386263483618899</v>
      </c>
      <c r="I13" s="19">
        <v>9.6993966983292504E-2</v>
      </c>
      <c r="J13" s="19">
        <v>0.119148160719424</v>
      </c>
      <c r="K13" s="19">
        <v>0.15035590065912999</v>
      </c>
      <c r="L13" s="19">
        <v>0.10759009871309</v>
      </c>
      <c r="M13" s="19"/>
      <c r="N13" s="19">
        <v>0.114380477493291</v>
      </c>
      <c r="O13" s="19">
        <v>0.11712703254347</v>
      </c>
      <c r="P13" s="19"/>
      <c r="Q13" s="19">
        <v>0.176791018785174</v>
      </c>
      <c r="R13" s="19">
        <v>0.167615592727796</v>
      </c>
      <c r="S13" s="19">
        <v>0.107235482094204</v>
      </c>
      <c r="T13" s="19">
        <v>0.100334094496766</v>
      </c>
      <c r="U13" s="19">
        <v>8.9516999238233794E-2</v>
      </c>
      <c r="V13" s="19">
        <v>0.116054375979326</v>
      </c>
      <c r="W13" s="19">
        <v>0.10316407684251799</v>
      </c>
      <c r="X13" s="19">
        <v>9.5182692023591697E-2</v>
      </c>
      <c r="Y13" s="19">
        <v>0.13757951750521799</v>
      </c>
      <c r="Z13" s="19">
        <v>0.110239066304157</v>
      </c>
      <c r="AA13" s="19">
        <v>0.117330420700911</v>
      </c>
      <c r="AB13" s="19">
        <v>8.7139492445478597E-2</v>
      </c>
      <c r="AC13" s="19">
        <v>0.16767093213143899</v>
      </c>
      <c r="AD13" s="19">
        <v>7.7367667696882997E-2</v>
      </c>
      <c r="AE13" s="19">
        <v>7.1189461310991103E-2</v>
      </c>
      <c r="AF13" s="19"/>
      <c r="AG13" s="19">
        <v>0.11171291517795701</v>
      </c>
      <c r="AH13" s="19">
        <v>0.155950287760724</v>
      </c>
      <c r="AI13" s="19">
        <v>9.6412623271562095E-2</v>
      </c>
      <c r="AJ13" s="19">
        <v>0.10745448059281699</v>
      </c>
      <c r="AK13" s="19">
        <v>0.134800068410285</v>
      </c>
      <c r="AL13" s="19">
        <v>0.118526822110397</v>
      </c>
      <c r="AM13" s="19"/>
      <c r="AN13" s="19">
        <v>0.119198739969786</v>
      </c>
      <c r="AO13" s="19">
        <v>9.11095978238156E-2</v>
      </c>
      <c r="AP13" s="19">
        <v>0.12678093329117901</v>
      </c>
      <c r="AQ13" s="19"/>
      <c r="AR13" s="19">
        <v>0.11860694602012201</v>
      </c>
      <c r="AS13" s="19">
        <v>9.2153882103035697E-2</v>
      </c>
      <c r="AT13" s="19">
        <v>0.12865589460555399</v>
      </c>
      <c r="AU13" s="19"/>
      <c r="AV13" s="19">
        <v>0.15095607793307</v>
      </c>
      <c r="AW13" s="19">
        <v>9.6049354432630393E-2</v>
      </c>
      <c r="AX13" s="19">
        <v>0.12664956989610801</v>
      </c>
      <c r="AY13" s="19"/>
      <c r="AZ13" s="19">
        <v>0.112973566471118</v>
      </c>
      <c r="BA13" s="19">
        <v>0.120101096321005</v>
      </c>
    </row>
    <row r="14" spans="2:53" x14ac:dyDescent="0.35">
      <c r="B14" s="16"/>
    </row>
    <row r="15" spans="2:53" x14ac:dyDescent="0.35">
      <c r="B15" t="s">
        <v>87</v>
      </c>
    </row>
    <row r="16" spans="2:53" x14ac:dyDescent="0.35">
      <c r="B16" t="s">
        <v>88</v>
      </c>
    </row>
    <row r="18" spans="2:2" x14ac:dyDescent="0.35">
      <c r="B18" s="8" t="str">
        <f>HYPERLINK("#'Contents'!A1", "Return to Contents")</f>
        <v>Return to Contents</v>
      </c>
    </row>
  </sheetData>
  <mergeCells count="10">
    <mergeCell ref="AN5:AP5"/>
    <mergeCell ref="AR5:AT5"/>
    <mergeCell ref="AV5:AX5"/>
    <mergeCell ref="AZ5:BA5"/>
    <mergeCell ref="D2:AT2"/>
    <mergeCell ref="D5:E5"/>
    <mergeCell ref="G5:L5"/>
    <mergeCell ref="N5:O5"/>
    <mergeCell ref="Q5:AE5"/>
    <mergeCell ref="AG5:AL5"/>
  </mergeCells>
  <pageMargins left="0.7" right="0.7" top="0.75" bottom="0.75" header="0.3" footer="0.3"/>
  <pageSetup paperSize="9" orientation="portrait" horizontalDpi="300" verticalDpi="300"/>
  <drawing r:id="rId1"/>
</worksheet>
</file>

<file path=xl/worksheets/sheet13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8800-000000000000}">
  <dimension ref="B2:BA30"/>
  <sheetViews>
    <sheetView showGridLines="0" workbookViewId="0">
      <pane xSplit="2" topLeftCell="C1" activePane="topRight" state="frozen"/>
      <selection activeCell="B19" sqref="B19"/>
      <selection pane="topRight" activeCell="W12" sqref="W12"/>
    </sheetView>
  </sheetViews>
  <sheetFormatPr defaultColWidth="11.54296875" defaultRowHeight="14.5" x14ac:dyDescent="0.35"/>
  <cols>
    <col min="2" max="2" width="25.6328125" customWidth="1"/>
    <col min="3" max="5" width="10.6328125" customWidth="1"/>
    <col min="6" max="6" width="2.1796875" customWidth="1"/>
    <col min="7" max="12" width="10.6328125" customWidth="1"/>
    <col min="13" max="13" width="2.1796875" customWidth="1"/>
    <col min="14" max="15" width="10.6328125" customWidth="1"/>
    <col min="16" max="16" width="2.1796875" customWidth="1"/>
    <col min="17" max="31" width="10.6328125" customWidth="1"/>
    <col min="32" max="32" width="2.1796875" customWidth="1"/>
    <col min="33" max="38" width="10.6328125" customWidth="1"/>
    <col min="39" max="39" width="2.1796875" customWidth="1"/>
    <col min="40" max="42" width="10.6328125" customWidth="1"/>
    <col min="43" max="43" width="2.1796875" customWidth="1"/>
    <col min="44" max="46" width="10.6328125" customWidth="1"/>
    <col min="47" max="47" width="2.1796875" customWidth="1"/>
    <col min="48" max="50" width="10.6328125" customWidth="1"/>
    <col min="51" max="51" width="2.1796875" customWidth="1"/>
    <col min="52" max="53" width="10.6328125" customWidth="1"/>
    <col min="54" max="54" width="2.1796875" customWidth="1"/>
  </cols>
  <sheetData>
    <row r="2" spans="2:53" ht="40" customHeight="1" x14ac:dyDescent="0.35">
      <c r="D2" s="28" t="s">
        <v>489</v>
      </c>
      <c r="E2" s="24"/>
      <c r="F2" s="24"/>
      <c r="G2" s="24"/>
      <c r="H2" s="24"/>
      <c r="I2" s="24"/>
      <c r="J2" s="24"/>
      <c r="K2" s="24"/>
      <c r="L2" s="24"/>
      <c r="M2" s="24"/>
      <c r="N2" s="24"/>
      <c r="O2" s="24"/>
      <c r="P2" s="24"/>
      <c r="Q2" s="24"/>
      <c r="R2" s="24"/>
      <c r="S2" s="24"/>
      <c r="T2" s="24"/>
      <c r="U2" s="24"/>
      <c r="V2" s="24"/>
      <c r="W2" s="24"/>
      <c r="X2" s="24"/>
      <c r="Y2" s="24"/>
      <c r="Z2" s="24"/>
      <c r="AA2" s="24"/>
      <c r="AB2" s="24"/>
      <c r="AC2" s="24"/>
      <c r="AD2" s="24"/>
      <c r="AE2" s="24"/>
      <c r="AF2" s="24"/>
      <c r="AG2" s="24"/>
      <c r="AH2" s="24"/>
      <c r="AI2" s="24"/>
      <c r="AJ2" s="24"/>
      <c r="AK2" s="24"/>
      <c r="AL2" s="24"/>
      <c r="AM2" s="24"/>
      <c r="AN2" s="24"/>
      <c r="AO2" s="24"/>
      <c r="AP2" s="24"/>
      <c r="AQ2" s="24"/>
      <c r="AR2" s="24"/>
      <c r="AS2" s="24"/>
      <c r="AT2" s="24"/>
    </row>
    <row r="5" spans="2:53" ht="30" customHeight="1" x14ac:dyDescent="0.35">
      <c r="B5" s="15"/>
      <c r="C5" s="15"/>
      <c r="D5" s="27" t="s">
        <v>56</v>
      </c>
      <c r="E5" s="27"/>
      <c r="F5" s="15"/>
      <c r="G5" s="27" t="s">
        <v>57</v>
      </c>
      <c r="H5" s="27"/>
      <c r="I5" s="27"/>
      <c r="J5" s="27"/>
      <c r="K5" s="27"/>
      <c r="L5" s="27"/>
      <c r="M5" s="15"/>
      <c r="N5" s="27" t="s">
        <v>58</v>
      </c>
      <c r="O5" s="27"/>
      <c r="P5" s="15"/>
      <c r="Q5" s="27" t="s">
        <v>59</v>
      </c>
      <c r="R5" s="27"/>
      <c r="S5" s="27"/>
      <c r="T5" s="27"/>
      <c r="U5" s="27"/>
      <c r="V5" s="27"/>
      <c r="W5" s="27"/>
      <c r="X5" s="27"/>
      <c r="Y5" s="27"/>
      <c r="Z5" s="27"/>
      <c r="AA5" s="27"/>
      <c r="AB5" s="27"/>
      <c r="AC5" s="27"/>
      <c r="AD5" s="27"/>
      <c r="AE5" s="27"/>
      <c r="AF5" s="15"/>
      <c r="AG5" s="27" t="s">
        <v>60</v>
      </c>
      <c r="AH5" s="27"/>
      <c r="AI5" s="27"/>
      <c r="AJ5" s="27"/>
      <c r="AK5" s="27"/>
      <c r="AL5" s="27"/>
      <c r="AM5" s="15"/>
      <c r="AN5" s="27" t="s">
        <v>61</v>
      </c>
      <c r="AO5" s="27"/>
      <c r="AP5" s="27"/>
      <c r="AQ5" s="15"/>
      <c r="AR5" s="27" t="s">
        <v>62</v>
      </c>
      <c r="AS5" s="27"/>
      <c r="AT5" s="27"/>
      <c r="AU5" s="15"/>
      <c r="AV5" s="27" t="s">
        <v>63</v>
      </c>
      <c r="AW5" s="27"/>
      <c r="AX5" s="27"/>
      <c r="AY5" s="15"/>
      <c r="AZ5" s="27" t="s">
        <v>64</v>
      </c>
      <c r="BA5" s="27"/>
    </row>
    <row r="6" spans="2:53" ht="33" customHeight="1" x14ac:dyDescent="0.35">
      <c r="B6" t="s">
        <v>13</v>
      </c>
      <c r="C6" s="9" t="s">
        <v>14</v>
      </c>
      <c r="D6" s="12" t="s">
        <v>15</v>
      </c>
      <c r="E6" s="12" t="s">
        <v>16</v>
      </c>
      <c r="G6" s="12" t="s">
        <v>19</v>
      </c>
      <c r="H6" s="12" t="s">
        <v>20</v>
      </c>
      <c r="I6" s="12" t="s">
        <v>21</v>
      </c>
      <c r="J6" s="12" t="s">
        <v>22</v>
      </c>
      <c r="K6" s="12" t="s">
        <v>23</v>
      </c>
      <c r="L6" s="12" t="s">
        <v>24</v>
      </c>
      <c r="N6" s="12" t="s">
        <v>25</v>
      </c>
      <c r="O6" s="12" t="s">
        <v>26</v>
      </c>
      <c r="Q6" s="12" t="s">
        <v>27</v>
      </c>
      <c r="R6" s="12" t="s">
        <v>28</v>
      </c>
      <c r="S6" s="12" t="s">
        <v>29</v>
      </c>
      <c r="T6" s="12" t="s">
        <v>30</v>
      </c>
      <c r="U6" s="12" t="s">
        <v>31</v>
      </c>
      <c r="V6" s="12" t="s">
        <v>32</v>
      </c>
      <c r="W6" s="12" t="s">
        <v>33</v>
      </c>
      <c r="X6" s="12" t="s">
        <v>34</v>
      </c>
      <c r="Y6" s="12" t="s">
        <v>35</v>
      </c>
      <c r="Z6" s="12" t="s">
        <v>36</v>
      </c>
      <c r="AA6" s="12" t="s">
        <v>37</v>
      </c>
      <c r="AB6" s="12" t="s">
        <v>38</v>
      </c>
      <c r="AC6" s="12" t="s">
        <v>39</v>
      </c>
      <c r="AD6" s="12" t="s">
        <v>40</v>
      </c>
      <c r="AE6" s="12" t="s">
        <v>41</v>
      </c>
      <c r="AG6" s="12" t="s">
        <v>42</v>
      </c>
      <c r="AH6" s="12" t="s">
        <v>43</v>
      </c>
      <c r="AI6" s="12" t="s">
        <v>44</v>
      </c>
      <c r="AJ6" s="12" t="s">
        <v>45</v>
      </c>
      <c r="AK6" s="12" t="s">
        <v>46</v>
      </c>
      <c r="AL6" s="12" t="s">
        <v>47</v>
      </c>
      <c r="AN6" s="12" t="s">
        <v>48</v>
      </c>
      <c r="AO6" s="12" t="s">
        <v>49</v>
      </c>
      <c r="AP6" s="12" t="s">
        <v>50</v>
      </c>
      <c r="AR6" s="12" t="s">
        <v>51</v>
      </c>
      <c r="AS6" s="12" t="s">
        <v>52</v>
      </c>
      <c r="AT6" s="12" t="s">
        <v>53</v>
      </c>
      <c r="AV6" s="12" t="s">
        <v>51</v>
      </c>
      <c r="AW6" s="12" t="s">
        <v>52</v>
      </c>
      <c r="AX6" s="12" t="s">
        <v>53</v>
      </c>
      <c r="AZ6" s="12" t="s">
        <v>54</v>
      </c>
      <c r="BA6" s="12" t="s">
        <v>55</v>
      </c>
    </row>
    <row r="7" spans="2:53" ht="30" customHeight="1" x14ac:dyDescent="0.35">
      <c r="B7" s="10" t="s">
        <v>17</v>
      </c>
      <c r="C7" s="10">
        <v>2053</v>
      </c>
      <c r="D7" s="10">
        <v>938</v>
      </c>
      <c r="E7" s="10">
        <v>1112</v>
      </c>
      <c r="F7" s="10"/>
      <c r="G7" s="10">
        <v>192</v>
      </c>
      <c r="H7" s="10">
        <v>236</v>
      </c>
      <c r="I7" s="10">
        <v>325</v>
      </c>
      <c r="J7" s="10">
        <v>380</v>
      </c>
      <c r="K7" s="10">
        <v>348</v>
      </c>
      <c r="L7" s="10">
        <v>572</v>
      </c>
      <c r="M7" s="10"/>
      <c r="N7" s="10">
        <v>1161</v>
      </c>
      <c r="O7" s="10">
        <v>892</v>
      </c>
      <c r="P7" s="10"/>
      <c r="Q7" s="10">
        <v>175</v>
      </c>
      <c r="R7" s="10">
        <v>152</v>
      </c>
      <c r="S7" s="10">
        <v>180</v>
      </c>
      <c r="T7" s="10">
        <v>273</v>
      </c>
      <c r="U7" s="10">
        <v>217</v>
      </c>
      <c r="V7" s="10">
        <v>227</v>
      </c>
      <c r="W7" s="10">
        <v>175</v>
      </c>
      <c r="X7" s="10">
        <v>143</v>
      </c>
      <c r="Y7" s="10">
        <v>108</v>
      </c>
      <c r="Z7" s="10">
        <v>153</v>
      </c>
      <c r="AA7" s="10">
        <v>79</v>
      </c>
      <c r="AB7" s="10">
        <v>54</v>
      </c>
      <c r="AC7" s="10">
        <v>25</v>
      </c>
      <c r="AD7" s="10">
        <v>17</v>
      </c>
      <c r="AE7" s="10">
        <v>34</v>
      </c>
      <c r="AF7" s="10"/>
      <c r="AG7" s="10">
        <v>204</v>
      </c>
      <c r="AH7" s="10">
        <v>344</v>
      </c>
      <c r="AI7" s="10">
        <v>158</v>
      </c>
      <c r="AJ7" s="10">
        <v>186</v>
      </c>
      <c r="AK7" s="10">
        <v>197</v>
      </c>
      <c r="AL7" s="10">
        <v>511</v>
      </c>
      <c r="AM7" s="10"/>
      <c r="AN7" s="10">
        <v>571</v>
      </c>
      <c r="AO7" s="10">
        <v>447</v>
      </c>
      <c r="AP7" s="10">
        <v>778</v>
      </c>
      <c r="AQ7" s="10"/>
      <c r="AR7" s="10">
        <v>150</v>
      </c>
      <c r="AS7" s="10">
        <v>698</v>
      </c>
      <c r="AT7" s="10">
        <v>1093</v>
      </c>
      <c r="AU7" s="10"/>
      <c r="AV7" s="10">
        <v>166</v>
      </c>
      <c r="AW7" s="10">
        <v>999</v>
      </c>
      <c r="AX7" s="10">
        <v>770</v>
      </c>
      <c r="AY7" s="10"/>
      <c r="AZ7" s="10">
        <v>1177</v>
      </c>
      <c r="BA7" s="10">
        <v>876</v>
      </c>
    </row>
    <row r="8" spans="2:53" ht="30" customHeight="1" x14ac:dyDescent="0.35">
      <c r="B8" s="11" t="s">
        <v>18</v>
      </c>
      <c r="C8" s="11">
        <v>2053</v>
      </c>
      <c r="D8" s="11">
        <v>974</v>
      </c>
      <c r="E8" s="11">
        <v>1075</v>
      </c>
      <c r="F8" s="11"/>
      <c r="G8" s="11">
        <v>212</v>
      </c>
      <c r="H8" s="11">
        <v>302</v>
      </c>
      <c r="I8" s="11">
        <v>326</v>
      </c>
      <c r="J8" s="11">
        <v>348</v>
      </c>
      <c r="K8" s="11">
        <v>329</v>
      </c>
      <c r="L8" s="11">
        <v>535</v>
      </c>
      <c r="M8" s="11"/>
      <c r="N8" s="11">
        <v>815</v>
      </c>
      <c r="O8" s="11">
        <v>1238</v>
      </c>
      <c r="P8" s="11"/>
      <c r="Q8" s="11">
        <v>198</v>
      </c>
      <c r="R8" s="11">
        <v>168</v>
      </c>
      <c r="S8" s="11">
        <v>195</v>
      </c>
      <c r="T8" s="11">
        <v>305</v>
      </c>
      <c r="U8" s="11">
        <v>213</v>
      </c>
      <c r="V8" s="11">
        <v>216</v>
      </c>
      <c r="W8" s="11">
        <v>164</v>
      </c>
      <c r="X8" s="11">
        <v>141</v>
      </c>
      <c r="Y8" s="11">
        <v>99</v>
      </c>
      <c r="Z8" s="11">
        <v>138</v>
      </c>
      <c r="AA8" s="11">
        <v>69</v>
      </c>
      <c r="AB8" s="11">
        <v>45</v>
      </c>
      <c r="AC8" s="11">
        <v>22</v>
      </c>
      <c r="AD8" s="11">
        <v>15</v>
      </c>
      <c r="AE8" s="11">
        <v>27</v>
      </c>
      <c r="AF8" s="11"/>
      <c r="AG8" s="11">
        <v>192</v>
      </c>
      <c r="AH8" s="11">
        <v>330</v>
      </c>
      <c r="AI8" s="11">
        <v>179</v>
      </c>
      <c r="AJ8" s="11">
        <v>173</v>
      </c>
      <c r="AK8" s="11">
        <v>196</v>
      </c>
      <c r="AL8" s="11">
        <v>533</v>
      </c>
      <c r="AM8" s="11"/>
      <c r="AN8" s="11">
        <v>569</v>
      </c>
      <c r="AO8" s="11">
        <v>467</v>
      </c>
      <c r="AP8" s="11">
        <v>751</v>
      </c>
      <c r="AQ8" s="11"/>
      <c r="AR8" s="11">
        <v>162</v>
      </c>
      <c r="AS8" s="11">
        <v>689</v>
      </c>
      <c r="AT8" s="11">
        <v>1078</v>
      </c>
      <c r="AU8" s="11"/>
      <c r="AV8" s="11">
        <v>182</v>
      </c>
      <c r="AW8" s="11">
        <v>976</v>
      </c>
      <c r="AX8" s="11">
        <v>765</v>
      </c>
      <c r="AY8" s="11"/>
      <c r="AZ8" s="11">
        <v>1171</v>
      </c>
      <c r="BA8" s="11">
        <v>882</v>
      </c>
    </row>
    <row r="9" spans="2:53" ht="29" x14ac:dyDescent="0.35">
      <c r="B9" s="18" t="s">
        <v>473</v>
      </c>
      <c r="C9" s="17">
        <v>0.26498175305886701</v>
      </c>
      <c r="D9" s="17">
        <v>0.25265715381127601</v>
      </c>
      <c r="E9" s="17">
        <v>0.27653252400401701</v>
      </c>
      <c r="F9" s="17"/>
      <c r="G9" s="17">
        <v>0.266188920917664</v>
      </c>
      <c r="H9" s="17">
        <v>0.238279954721732</v>
      </c>
      <c r="I9" s="17">
        <v>0.26454285506050401</v>
      </c>
      <c r="J9" s="17">
        <v>0.23751941320852199</v>
      </c>
      <c r="K9" s="17">
        <v>0.21431729681081499</v>
      </c>
      <c r="L9" s="17">
        <v>0.32891250093600299</v>
      </c>
      <c r="M9" s="17"/>
      <c r="N9" s="17">
        <v>0.289245339446842</v>
      </c>
      <c r="O9" s="17">
        <v>0.249008551800456</v>
      </c>
      <c r="P9" s="17"/>
      <c r="Q9" s="17">
        <v>0.19156501568387099</v>
      </c>
      <c r="R9" s="17">
        <v>0.24779329673478701</v>
      </c>
      <c r="S9" s="17">
        <v>0.27838148898214299</v>
      </c>
      <c r="T9" s="17">
        <v>0.26894263492023202</v>
      </c>
      <c r="U9" s="17">
        <v>0.29326741364018399</v>
      </c>
      <c r="V9" s="17">
        <v>0.28118106550445399</v>
      </c>
      <c r="W9" s="17">
        <v>0.35902623389424099</v>
      </c>
      <c r="X9" s="17">
        <v>0.235013825748321</v>
      </c>
      <c r="Y9" s="17">
        <v>0.20944472415766799</v>
      </c>
      <c r="Z9" s="17">
        <v>0.25202000602435898</v>
      </c>
      <c r="AA9" s="17">
        <v>0.21833526434953199</v>
      </c>
      <c r="AB9" s="17">
        <v>0.20325931629889299</v>
      </c>
      <c r="AC9" s="17">
        <v>0.49884605970865498</v>
      </c>
      <c r="AD9" s="17">
        <v>0.41602439666471802</v>
      </c>
      <c r="AE9" s="17">
        <v>0.16491391448789799</v>
      </c>
      <c r="AF9" s="17"/>
      <c r="AG9" s="17">
        <v>0.347406039393715</v>
      </c>
      <c r="AH9" s="17">
        <v>0.12931579766653301</v>
      </c>
      <c r="AI9" s="17">
        <v>0.35968096897143198</v>
      </c>
      <c r="AJ9" s="17">
        <v>0.34799366362265799</v>
      </c>
      <c r="AK9" s="17">
        <v>0.27768493597310601</v>
      </c>
      <c r="AL9" s="17">
        <v>0.272106275402412</v>
      </c>
      <c r="AM9" s="17"/>
      <c r="AN9" s="17">
        <v>0.38832009063602402</v>
      </c>
      <c r="AO9" s="17">
        <v>0.26258317058670799</v>
      </c>
      <c r="AP9" s="17">
        <v>0.19837943645832001</v>
      </c>
      <c r="AQ9" s="17"/>
      <c r="AR9" s="17">
        <v>0.33807037040189802</v>
      </c>
      <c r="AS9" s="17">
        <v>0.334550830935615</v>
      </c>
      <c r="AT9" s="17">
        <v>0.22416494176843299</v>
      </c>
      <c r="AU9" s="17"/>
      <c r="AV9" s="17">
        <v>0.33165733957302701</v>
      </c>
      <c r="AW9" s="17">
        <v>0.30136316274556502</v>
      </c>
      <c r="AX9" s="17">
        <v>0.230683461013279</v>
      </c>
      <c r="AY9" s="17"/>
      <c r="AZ9" s="17">
        <v>0.29168062679701201</v>
      </c>
      <c r="BA9" s="17">
        <v>0.229555778114479</v>
      </c>
    </row>
    <row r="10" spans="2:53" ht="29" x14ac:dyDescent="0.35">
      <c r="B10" s="18" t="s">
        <v>474</v>
      </c>
      <c r="C10" s="17">
        <v>0.25643346381410798</v>
      </c>
      <c r="D10" s="17">
        <v>0.29031936354719301</v>
      </c>
      <c r="E10" s="17">
        <v>0.226651089955068</v>
      </c>
      <c r="F10" s="17"/>
      <c r="G10" s="17">
        <v>0.16480164611864101</v>
      </c>
      <c r="H10" s="17">
        <v>0.20899469972707599</v>
      </c>
      <c r="I10" s="17">
        <v>0.23376322420918599</v>
      </c>
      <c r="J10" s="17">
        <v>0.24410535683705401</v>
      </c>
      <c r="K10" s="17">
        <v>0.29078082150379803</v>
      </c>
      <c r="L10" s="17">
        <v>0.32020061882433998</v>
      </c>
      <c r="M10" s="17"/>
      <c r="N10" s="17">
        <v>0.27263508433912498</v>
      </c>
      <c r="O10" s="17">
        <v>0.245767614948223</v>
      </c>
      <c r="P10" s="17"/>
      <c r="Q10" s="17">
        <v>0.171157810982972</v>
      </c>
      <c r="R10" s="17">
        <v>0.14693707048180199</v>
      </c>
      <c r="S10" s="17">
        <v>0.27412264016967602</v>
      </c>
      <c r="T10" s="17">
        <v>0.23598040428313399</v>
      </c>
      <c r="U10" s="17">
        <v>0.250019558477314</v>
      </c>
      <c r="V10" s="17">
        <v>0.29680808378204399</v>
      </c>
      <c r="W10" s="17">
        <v>0.32760398343863301</v>
      </c>
      <c r="X10" s="17">
        <v>0.31421601861270099</v>
      </c>
      <c r="Y10" s="17">
        <v>0.291974713451709</v>
      </c>
      <c r="Z10" s="17">
        <v>0.28000341544898</v>
      </c>
      <c r="AA10" s="17">
        <v>0.20976044329518401</v>
      </c>
      <c r="AB10" s="17">
        <v>0.29412144578359001</v>
      </c>
      <c r="AC10" s="17">
        <v>0.44919743003194901</v>
      </c>
      <c r="AD10" s="17">
        <v>0.44474825065763701</v>
      </c>
      <c r="AE10" s="17">
        <v>0.28507212936674697</v>
      </c>
      <c r="AF10" s="17"/>
      <c r="AG10" s="17">
        <v>0.33509801378215098</v>
      </c>
      <c r="AH10" s="17">
        <v>0.29076780114040901</v>
      </c>
      <c r="AI10" s="17">
        <v>0.23586969762884999</v>
      </c>
      <c r="AJ10" s="17">
        <v>0.28536806068180198</v>
      </c>
      <c r="AK10" s="17">
        <v>0.33427779291564802</v>
      </c>
      <c r="AL10" s="17">
        <v>0.20816034386547999</v>
      </c>
      <c r="AM10" s="17"/>
      <c r="AN10" s="17">
        <v>0.27030944857640599</v>
      </c>
      <c r="AO10" s="17">
        <v>0.24909945266049399</v>
      </c>
      <c r="AP10" s="17">
        <v>0.27491239418537999</v>
      </c>
      <c r="AQ10" s="17"/>
      <c r="AR10" s="17">
        <v>0.250595625506214</v>
      </c>
      <c r="AS10" s="17">
        <v>0.30432759392951197</v>
      </c>
      <c r="AT10" s="17">
        <v>0.245919315770671</v>
      </c>
      <c r="AU10" s="17"/>
      <c r="AV10" s="17">
        <v>0.294408554500868</v>
      </c>
      <c r="AW10" s="17">
        <v>0.27465850592434699</v>
      </c>
      <c r="AX10" s="17">
        <v>0.25084542458407399</v>
      </c>
      <c r="AY10" s="17"/>
      <c r="AZ10" s="17">
        <v>0.277648660029438</v>
      </c>
      <c r="BA10" s="17">
        <v>0.228283624351376</v>
      </c>
    </row>
    <row r="11" spans="2:53" ht="29" x14ac:dyDescent="0.35">
      <c r="B11" s="18" t="s">
        <v>475</v>
      </c>
      <c r="C11" s="17">
        <v>0.23082966524040299</v>
      </c>
      <c r="D11" s="17">
        <v>0.206299337824255</v>
      </c>
      <c r="E11" s="17">
        <v>0.25172749072574302</v>
      </c>
      <c r="F11" s="17"/>
      <c r="G11" s="17">
        <v>0.29201411372924901</v>
      </c>
      <c r="H11" s="17">
        <v>0.275913600411203</v>
      </c>
      <c r="I11" s="17">
        <v>0.193827003451986</v>
      </c>
      <c r="J11" s="17">
        <v>0.19826923797372401</v>
      </c>
      <c r="K11" s="17">
        <v>0.191987402489183</v>
      </c>
      <c r="L11" s="17">
        <v>0.248741484861072</v>
      </c>
      <c r="M11" s="17"/>
      <c r="N11" s="17">
        <v>0.27113168103325103</v>
      </c>
      <c r="O11" s="17">
        <v>0.204298047074598</v>
      </c>
      <c r="P11" s="17"/>
      <c r="Q11" s="17">
        <v>0.175938443221304</v>
      </c>
      <c r="R11" s="17">
        <v>0.26430638420536701</v>
      </c>
      <c r="S11" s="17">
        <v>0.252523994409737</v>
      </c>
      <c r="T11" s="17">
        <v>0.235356353513339</v>
      </c>
      <c r="U11" s="17">
        <v>0.249372506812436</v>
      </c>
      <c r="V11" s="17">
        <v>0.21931912032113099</v>
      </c>
      <c r="W11" s="17">
        <v>0.26794466597710598</v>
      </c>
      <c r="X11" s="17">
        <v>0.20028906947553299</v>
      </c>
      <c r="Y11" s="17">
        <v>0.19585905094737199</v>
      </c>
      <c r="Z11" s="17">
        <v>0.213494117447277</v>
      </c>
      <c r="AA11" s="17">
        <v>0.19734407814726099</v>
      </c>
      <c r="AB11" s="17">
        <v>0.20143273982621401</v>
      </c>
      <c r="AC11" s="17">
        <v>0.24051570612537901</v>
      </c>
      <c r="AD11" s="17">
        <v>0.33729488755658998</v>
      </c>
      <c r="AE11" s="17">
        <v>0.32945411400761498</v>
      </c>
      <c r="AF11" s="17"/>
      <c r="AG11" s="17">
        <v>0.33903933299781402</v>
      </c>
      <c r="AH11" s="17">
        <v>0.126239182366751</v>
      </c>
      <c r="AI11" s="17">
        <v>0.32747855987137697</v>
      </c>
      <c r="AJ11" s="17">
        <v>0.29779649156036297</v>
      </c>
      <c r="AK11" s="17">
        <v>0.209204710688768</v>
      </c>
      <c r="AL11" s="17">
        <v>0.22378404269680699</v>
      </c>
      <c r="AM11" s="17"/>
      <c r="AN11" s="17">
        <v>0.323400614524464</v>
      </c>
      <c r="AO11" s="17">
        <v>0.23451780009840001</v>
      </c>
      <c r="AP11" s="17">
        <v>0.18514629980434999</v>
      </c>
      <c r="AQ11" s="17"/>
      <c r="AR11" s="17">
        <v>0.357939055469779</v>
      </c>
      <c r="AS11" s="17">
        <v>0.26945473673060799</v>
      </c>
      <c r="AT11" s="17">
        <v>0.19795265375333601</v>
      </c>
      <c r="AU11" s="17"/>
      <c r="AV11" s="17">
        <v>0.28597254011564299</v>
      </c>
      <c r="AW11" s="17">
        <v>0.27061741803989797</v>
      </c>
      <c r="AX11" s="17">
        <v>0.19142875387785199</v>
      </c>
      <c r="AY11" s="17"/>
      <c r="AZ11" s="17">
        <v>0.27129216200078499</v>
      </c>
      <c r="BA11" s="17">
        <v>0.177141131016853</v>
      </c>
    </row>
    <row r="12" spans="2:53" ht="43.5" x14ac:dyDescent="0.35">
      <c r="B12" s="18" t="s">
        <v>476</v>
      </c>
      <c r="C12" s="17">
        <v>0.230670065174892</v>
      </c>
      <c r="D12" s="17">
        <v>0.222992337072071</v>
      </c>
      <c r="E12" s="17">
        <v>0.23629949303198</v>
      </c>
      <c r="F12" s="17"/>
      <c r="G12" s="17">
        <v>0.221867889105474</v>
      </c>
      <c r="H12" s="17">
        <v>0.18185703108541801</v>
      </c>
      <c r="I12" s="17">
        <v>0.21901807595039199</v>
      </c>
      <c r="J12" s="17">
        <v>0.23178389028752899</v>
      </c>
      <c r="K12" s="17">
        <v>0.22244933801175901</v>
      </c>
      <c r="L12" s="17">
        <v>0.27314223573005503</v>
      </c>
      <c r="M12" s="17"/>
      <c r="N12" s="17">
        <v>0.243148309540764</v>
      </c>
      <c r="O12" s="17">
        <v>0.22245538885208399</v>
      </c>
      <c r="P12" s="17"/>
      <c r="Q12" s="17">
        <v>0.17958934008708299</v>
      </c>
      <c r="R12" s="17">
        <v>0.22336114237844201</v>
      </c>
      <c r="S12" s="17">
        <v>0.20597829754911001</v>
      </c>
      <c r="T12" s="17">
        <v>0.25046272869056202</v>
      </c>
      <c r="U12" s="17">
        <v>0.24579123910179199</v>
      </c>
      <c r="V12" s="17">
        <v>0.225750967162239</v>
      </c>
      <c r="W12" s="17">
        <v>0.25092726931474002</v>
      </c>
      <c r="X12" s="17">
        <v>0.22078370130189401</v>
      </c>
      <c r="Y12" s="17">
        <v>0.26568452567969802</v>
      </c>
      <c r="Z12" s="17">
        <v>0.19266379249691201</v>
      </c>
      <c r="AA12" s="17">
        <v>0.29907817007263998</v>
      </c>
      <c r="AB12" s="17">
        <v>0.16404964461977201</v>
      </c>
      <c r="AC12" s="17">
        <v>0.34506303795408799</v>
      </c>
      <c r="AD12" s="17">
        <v>0.166889263338833</v>
      </c>
      <c r="AE12" s="17">
        <v>0.41036388592946399</v>
      </c>
      <c r="AF12" s="17"/>
      <c r="AG12" s="17">
        <v>0.29897403048483301</v>
      </c>
      <c r="AH12" s="17">
        <v>0.21087667841296101</v>
      </c>
      <c r="AI12" s="17">
        <v>0.32259380475525401</v>
      </c>
      <c r="AJ12" s="17">
        <v>0.25309443714429403</v>
      </c>
      <c r="AK12" s="17">
        <v>0.24031733282798501</v>
      </c>
      <c r="AL12" s="17">
        <v>0.178934628630111</v>
      </c>
      <c r="AM12" s="17"/>
      <c r="AN12" s="17">
        <v>0.27274962432072503</v>
      </c>
      <c r="AO12" s="17">
        <v>0.25594750203826599</v>
      </c>
      <c r="AP12" s="17">
        <v>0.21407160981089501</v>
      </c>
      <c r="AQ12" s="17"/>
      <c r="AR12" s="17">
        <v>0.23223390677250899</v>
      </c>
      <c r="AS12" s="17">
        <v>0.29319574249354002</v>
      </c>
      <c r="AT12" s="17">
        <v>0.20482382317129799</v>
      </c>
      <c r="AU12" s="17"/>
      <c r="AV12" s="17">
        <v>0.27153979785020999</v>
      </c>
      <c r="AW12" s="17">
        <v>0.263989091129675</v>
      </c>
      <c r="AX12" s="17">
        <v>0.20080737553369299</v>
      </c>
      <c r="AY12" s="17"/>
      <c r="AZ12" s="17">
        <v>0.26297203994718699</v>
      </c>
      <c r="BA12" s="17">
        <v>0.18780949509389</v>
      </c>
    </row>
    <row r="13" spans="2:53" ht="43.5" x14ac:dyDescent="0.35">
      <c r="B13" s="18" t="s">
        <v>477</v>
      </c>
      <c r="C13" s="17">
        <v>0.22974850859486201</v>
      </c>
      <c r="D13" s="17">
        <v>0.233177268141987</v>
      </c>
      <c r="E13" s="17">
        <v>0.225312577138569</v>
      </c>
      <c r="F13" s="17"/>
      <c r="G13" s="17">
        <v>0.24706689209179999</v>
      </c>
      <c r="H13" s="17">
        <v>0.18781797646225601</v>
      </c>
      <c r="I13" s="17">
        <v>0.189723926978661</v>
      </c>
      <c r="J13" s="17">
        <v>0.19870846528929501</v>
      </c>
      <c r="K13" s="17">
        <v>0.22236092443451599</v>
      </c>
      <c r="L13" s="17">
        <v>0.29565935159190898</v>
      </c>
      <c r="M13" s="17"/>
      <c r="N13" s="17">
        <v>0.25496520234490999</v>
      </c>
      <c r="O13" s="17">
        <v>0.21314785781304499</v>
      </c>
      <c r="P13" s="17"/>
      <c r="Q13" s="17">
        <v>0.210913759784572</v>
      </c>
      <c r="R13" s="17">
        <v>0.20891265687037699</v>
      </c>
      <c r="S13" s="17">
        <v>0.21010465966619199</v>
      </c>
      <c r="T13" s="17">
        <v>0.25253168059228498</v>
      </c>
      <c r="U13" s="17">
        <v>0.24560143729891801</v>
      </c>
      <c r="V13" s="17">
        <v>0.211805609953474</v>
      </c>
      <c r="W13" s="17">
        <v>0.25243109350892001</v>
      </c>
      <c r="X13" s="17">
        <v>0.22408165129090701</v>
      </c>
      <c r="Y13" s="17">
        <v>0.21817116915606299</v>
      </c>
      <c r="Z13" s="17">
        <v>0.27460263129806101</v>
      </c>
      <c r="AA13" s="17">
        <v>0.23911048228613499</v>
      </c>
      <c r="AB13" s="17">
        <v>0.13793450305134999</v>
      </c>
      <c r="AC13" s="17">
        <v>0.29354850609084898</v>
      </c>
      <c r="AD13" s="17">
        <v>0.189341392532233</v>
      </c>
      <c r="AE13" s="17">
        <v>0.21061074988829201</v>
      </c>
      <c r="AF13" s="17"/>
      <c r="AG13" s="17">
        <v>0.31140756753410398</v>
      </c>
      <c r="AH13" s="17">
        <v>0.15180061505815901</v>
      </c>
      <c r="AI13" s="17">
        <v>0.283788512150914</v>
      </c>
      <c r="AJ13" s="17">
        <v>0.36988817738014601</v>
      </c>
      <c r="AK13" s="17">
        <v>0.16457285677253999</v>
      </c>
      <c r="AL13" s="17">
        <v>0.21823192537723801</v>
      </c>
      <c r="AM13" s="17"/>
      <c r="AN13" s="17">
        <v>0.34132101825317002</v>
      </c>
      <c r="AO13" s="17">
        <v>0.21942880466432699</v>
      </c>
      <c r="AP13" s="17">
        <v>0.17711055811510301</v>
      </c>
      <c r="AQ13" s="17"/>
      <c r="AR13" s="17">
        <v>0.255786710157898</v>
      </c>
      <c r="AS13" s="17">
        <v>0.28300952761146198</v>
      </c>
      <c r="AT13" s="17">
        <v>0.206760689949257</v>
      </c>
      <c r="AU13" s="17"/>
      <c r="AV13" s="17">
        <v>0.286689488069992</v>
      </c>
      <c r="AW13" s="17">
        <v>0.26698213526225301</v>
      </c>
      <c r="AX13" s="17">
        <v>0.188155901427591</v>
      </c>
      <c r="AY13" s="17"/>
      <c r="AZ13" s="17">
        <v>0.26766268726479198</v>
      </c>
      <c r="BA13" s="17">
        <v>0.17944126504701799</v>
      </c>
    </row>
    <row r="14" spans="2:53" ht="29" x14ac:dyDescent="0.35">
      <c r="B14" s="18" t="s">
        <v>478</v>
      </c>
      <c r="C14" s="17">
        <v>0.22576058228722901</v>
      </c>
      <c r="D14" s="17">
        <v>0.24587360135416</v>
      </c>
      <c r="E14" s="17">
        <v>0.207783827726924</v>
      </c>
      <c r="F14" s="17"/>
      <c r="G14" s="17">
        <v>0.20402335975227701</v>
      </c>
      <c r="H14" s="17">
        <v>0.217098760842692</v>
      </c>
      <c r="I14" s="17">
        <v>0.21289467414716701</v>
      </c>
      <c r="J14" s="17">
        <v>0.21109146862015701</v>
      </c>
      <c r="K14" s="17">
        <v>0.229582299912061</v>
      </c>
      <c r="L14" s="17">
        <v>0.25428735063073599</v>
      </c>
      <c r="M14" s="17"/>
      <c r="N14" s="17">
        <v>0.26857881312944798</v>
      </c>
      <c r="O14" s="17">
        <v>0.197572489734234</v>
      </c>
      <c r="P14" s="17"/>
      <c r="Q14" s="17">
        <v>0.17552083987949799</v>
      </c>
      <c r="R14" s="17">
        <v>0.16565568956125001</v>
      </c>
      <c r="S14" s="17">
        <v>0.224160826838884</v>
      </c>
      <c r="T14" s="17">
        <v>0.24564002695571899</v>
      </c>
      <c r="U14" s="17">
        <v>0.21963095446365699</v>
      </c>
      <c r="V14" s="17">
        <v>0.22015290828690701</v>
      </c>
      <c r="W14" s="17">
        <v>0.26753064603608601</v>
      </c>
      <c r="X14" s="17">
        <v>0.23761703225480299</v>
      </c>
      <c r="Y14" s="17">
        <v>0.21614043930104401</v>
      </c>
      <c r="Z14" s="17">
        <v>0.24710612562187201</v>
      </c>
      <c r="AA14" s="17">
        <v>0.25133806119609597</v>
      </c>
      <c r="AB14" s="17">
        <v>0.30330952470182498</v>
      </c>
      <c r="AC14" s="17">
        <v>0.31823688628929903</v>
      </c>
      <c r="AD14" s="17">
        <v>0.16553797130930401</v>
      </c>
      <c r="AE14" s="17">
        <v>0.30246650244860201</v>
      </c>
      <c r="AF14" s="17"/>
      <c r="AG14" s="17">
        <v>0.22907115083267099</v>
      </c>
      <c r="AH14" s="17">
        <v>0.16046774783228801</v>
      </c>
      <c r="AI14" s="17">
        <v>0.30707926155001503</v>
      </c>
      <c r="AJ14" s="17">
        <v>0.30082076538723601</v>
      </c>
      <c r="AK14" s="17">
        <v>0.24923090241472101</v>
      </c>
      <c r="AL14" s="17">
        <v>0.22163941215691199</v>
      </c>
      <c r="AM14" s="17"/>
      <c r="AN14" s="17">
        <v>0.27514239119626799</v>
      </c>
      <c r="AO14" s="17">
        <v>0.23772069133419199</v>
      </c>
      <c r="AP14" s="17">
        <v>0.21642796509904499</v>
      </c>
      <c r="AQ14" s="17"/>
      <c r="AR14" s="17">
        <v>0.27705131975911201</v>
      </c>
      <c r="AS14" s="17">
        <v>0.26158167952419598</v>
      </c>
      <c r="AT14" s="17">
        <v>0.213107480590565</v>
      </c>
      <c r="AU14" s="17"/>
      <c r="AV14" s="17">
        <v>0.287235668811407</v>
      </c>
      <c r="AW14" s="17">
        <v>0.26822035955637302</v>
      </c>
      <c r="AX14" s="17">
        <v>0.18663941875184301</v>
      </c>
      <c r="AY14" s="17"/>
      <c r="AZ14" s="17">
        <v>0.25542441553030598</v>
      </c>
      <c r="BA14" s="17">
        <v>0.18640048704387399</v>
      </c>
    </row>
    <row r="15" spans="2:53" ht="29" x14ac:dyDescent="0.35">
      <c r="B15" s="18" t="s">
        <v>479</v>
      </c>
      <c r="C15" s="17">
        <v>0.22128662469619001</v>
      </c>
      <c r="D15" s="17">
        <v>0.22900087932083199</v>
      </c>
      <c r="E15" s="17">
        <v>0.21452669007456801</v>
      </c>
      <c r="F15" s="17"/>
      <c r="G15" s="17">
        <v>0.20327169852980001</v>
      </c>
      <c r="H15" s="17">
        <v>0.22404872942735701</v>
      </c>
      <c r="I15" s="17">
        <v>0.235527229785192</v>
      </c>
      <c r="J15" s="17">
        <v>0.19635650736840901</v>
      </c>
      <c r="K15" s="17">
        <v>0.22866674998190001</v>
      </c>
      <c r="L15" s="17">
        <v>0.22988954423176899</v>
      </c>
      <c r="M15" s="17"/>
      <c r="N15" s="17">
        <v>0.23696616662598299</v>
      </c>
      <c r="O15" s="17">
        <v>0.21096447054801401</v>
      </c>
      <c r="P15" s="17"/>
      <c r="Q15" s="17">
        <v>0.16420917749331801</v>
      </c>
      <c r="R15" s="17">
        <v>0.20694991821238901</v>
      </c>
      <c r="S15" s="17">
        <v>0.22778723039049001</v>
      </c>
      <c r="T15" s="17">
        <v>0.21528276860221901</v>
      </c>
      <c r="U15" s="17">
        <v>0.23038640279930001</v>
      </c>
      <c r="V15" s="17">
        <v>0.233141445308087</v>
      </c>
      <c r="W15" s="17">
        <v>0.247576962348282</v>
      </c>
      <c r="X15" s="17">
        <v>0.21213075040760601</v>
      </c>
      <c r="Y15" s="17">
        <v>0.25407610630538402</v>
      </c>
      <c r="Z15" s="17">
        <v>0.22392790592193301</v>
      </c>
      <c r="AA15" s="17">
        <v>0.229467933004465</v>
      </c>
      <c r="AB15" s="17">
        <v>0.26455093740452901</v>
      </c>
      <c r="AC15" s="17">
        <v>0.26534242821257797</v>
      </c>
      <c r="AD15" s="17">
        <v>0.42822202543008703</v>
      </c>
      <c r="AE15" s="17">
        <v>0.15478010906835199</v>
      </c>
      <c r="AF15" s="17"/>
      <c r="AG15" s="17">
        <v>0.27763126451381798</v>
      </c>
      <c r="AH15" s="17">
        <v>0.16625231063512799</v>
      </c>
      <c r="AI15" s="17">
        <v>0.33852039375970999</v>
      </c>
      <c r="AJ15" s="17">
        <v>0.33026691221861698</v>
      </c>
      <c r="AK15" s="17">
        <v>0.207626501248724</v>
      </c>
      <c r="AL15" s="17">
        <v>0.209227573962216</v>
      </c>
      <c r="AM15" s="17"/>
      <c r="AN15" s="17">
        <v>0.313540744783744</v>
      </c>
      <c r="AO15" s="17">
        <v>0.225413060943217</v>
      </c>
      <c r="AP15" s="17">
        <v>0.16991563309494101</v>
      </c>
      <c r="AQ15" s="17"/>
      <c r="AR15" s="17">
        <v>0.232605155333413</v>
      </c>
      <c r="AS15" s="17">
        <v>0.27550483412617099</v>
      </c>
      <c r="AT15" s="17">
        <v>0.19496871848807901</v>
      </c>
      <c r="AU15" s="17"/>
      <c r="AV15" s="17">
        <v>0.27853355387904599</v>
      </c>
      <c r="AW15" s="17">
        <v>0.245501745804209</v>
      </c>
      <c r="AX15" s="17">
        <v>0.195432778996844</v>
      </c>
      <c r="AY15" s="17"/>
      <c r="AZ15" s="17">
        <v>0.24324101831011299</v>
      </c>
      <c r="BA15" s="17">
        <v>0.192155965264108</v>
      </c>
    </row>
    <row r="16" spans="2:53" ht="29" x14ac:dyDescent="0.35">
      <c r="B16" s="18" t="s">
        <v>480</v>
      </c>
      <c r="C16" s="17">
        <v>0.218393999582291</v>
      </c>
      <c r="D16" s="17">
        <v>0.247784789336533</v>
      </c>
      <c r="E16" s="17">
        <v>0.19095924655487401</v>
      </c>
      <c r="F16" s="17"/>
      <c r="G16" s="17">
        <v>0.22887236937469199</v>
      </c>
      <c r="H16" s="17">
        <v>0.18975237223580099</v>
      </c>
      <c r="I16" s="17">
        <v>0.23725137643291799</v>
      </c>
      <c r="J16" s="17">
        <v>0.17743109364863299</v>
      </c>
      <c r="K16" s="17">
        <v>0.202613208181914</v>
      </c>
      <c r="L16" s="17">
        <v>0.25532337643758402</v>
      </c>
      <c r="M16" s="17"/>
      <c r="N16" s="17">
        <v>0.23693908604643299</v>
      </c>
      <c r="O16" s="17">
        <v>0.20618540050259401</v>
      </c>
      <c r="P16" s="17"/>
      <c r="Q16" s="17">
        <v>0.16784217256892001</v>
      </c>
      <c r="R16" s="17">
        <v>0.20320960102091001</v>
      </c>
      <c r="S16" s="17">
        <v>0.19745040246074599</v>
      </c>
      <c r="T16" s="17">
        <v>0.249219937521521</v>
      </c>
      <c r="U16" s="17">
        <v>0.224133381275951</v>
      </c>
      <c r="V16" s="17">
        <v>0.21568071808500699</v>
      </c>
      <c r="W16" s="17">
        <v>0.27515166578445499</v>
      </c>
      <c r="X16" s="17">
        <v>0.25571379076043699</v>
      </c>
      <c r="Y16" s="17">
        <v>0.20565217414765699</v>
      </c>
      <c r="Z16" s="17">
        <v>0.227678361098612</v>
      </c>
      <c r="AA16" s="17">
        <v>0.16406367543867201</v>
      </c>
      <c r="AB16" s="17">
        <v>0.14523837322278099</v>
      </c>
      <c r="AC16" s="17">
        <v>0.38395536846434403</v>
      </c>
      <c r="AD16" s="17">
        <v>0.198887236858417</v>
      </c>
      <c r="AE16" s="17">
        <v>0.167393327953992</v>
      </c>
      <c r="AF16" s="17"/>
      <c r="AG16" s="17">
        <v>0.28487329662101302</v>
      </c>
      <c r="AH16" s="17">
        <v>0.19056313470646599</v>
      </c>
      <c r="AI16" s="17">
        <v>0.26280007899741697</v>
      </c>
      <c r="AJ16" s="17">
        <v>0.242424020128999</v>
      </c>
      <c r="AK16" s="17">
        <v>0.22009258337673601</v>
      </c>
      <c r="AL16" s="17">
        <v>0.20570391280004799</v>
      </c>
      <c r="AM16" s="17"/>
      <c r="AN16" s="17">
        <v>0.253237697837911</v>
      </c>
      <c r="AO16" s="17">
        <v>0.231743765986688</v>
      </c>
      <c r="AP16" s="17">
        <v>0.21175947300717199</v>
      </c>
      <c r="AQ16" s="17"/>
      <c r="AR16" s="17">
        <v>0.23770543313224399</v>
      </c>
      <c r="AS16" s="17">
        <v>0.264289081737342</v>
      </c>
      <c r="AT16" s="17">
        <v>0.193613088852707</v>
      </c>
      <c r="AU16" s="17"/>
      <c r="AV16" s="17">
        <v>0.28578732268972401</v>
      </c>
      <c r="AW16" s="17">
        <v>0.23379535606089499</v>
      </c>
      <c r="AX16" s="17">
        <v>0.20291405187661901</v>
      </c>
      <c r="AY16" s="17"/>
      <c r="AZ16" s="17">
        <v>0.25371002370618301</v>
      </c>
      <c r="BA16" s="17">
        <v>0.17153417328328999</v>
      </c>
    </row>
    <row r="17" spans="2:53" ht="29" x14ac:dyDescent="0.35">
      <c r="B17" s="18" t="s">
        <v>481</v>
      </c>
      <c r="C17" s="17">
        <v>0.20182282934916099</v>
      </c>
      <c r="D17" s="17">
        <v>0.229314623340203</v>
      </c>
      <c r="E17" s="17">
        <v>0.17707557994439599</v>
      </c>
      <c r="F17" s="17"/>
      <c r="G17" s="17">
        <v>0.17635105614871599</v>
      </c>
      <c r="H17" s="17">
        <v>0.16260392223669201</v>
      </c>
      <c r="I17" s="17">
        <v>0.16434028490626201</v>
      </c>
      <c r="J17" s="17">
        <v>0.15877314420005101</v>
      </c>
      <c r="K17" s="17">
        <v>0.228516088495543</v>
      </c>
      <c r="L17" s="17">
        <v>0.26845110144376899</v>
      </c>
      <c r="M17" s="17"/>
      <c r="N17" s="17">
        <v>0.21942016563435801</v>
      </c>
      <c r="O17" s="17">
        <v>0.19023815305272099</v>
      </c>
      <c r="P17" s="17"/>
      <c r="Q17" s="17">
        <v>0.117465995581006</v>
      </c>
      <c r="R17" s="17">
        <v>0.23257431090396999</v>
      </c>
      <c r="S17" s="17">
        <v>0.164291699946058</v>
      </c>
      <c r="T17" s="17">
        <v>0.219549338250944</v>
      </c>
      <c r="U17" s="17">
        <v>0.18323437205205101</v>
      </c>
      <c r="V17" s="17">
        <v>0.28001444270174097</v>
      </c>
      <c r="W17" s="17">
        <v>0.22383909963575099</v>
      </c>
      <c r="X17" s="17">
        <v>0.228108537609575</v>
      </c>
      <c r="Y17" s="17">
        <v>0.22401109775776101</v>
      </c>
      <c r="Z17" s="17">
        <v>0.16518980954879001</v>
      </c>
      <c r="AA17" s="17">
        <v>0.10788660101066801</v>
      </c>
      <c r="AB17" s="17">
        <v>0.191634021974529</v>
      </c>
      <c r="AC17" s="17">
        <v>0.23007634578896499</v>
      </c>
      <c r="AD17" s="17">
        <v>0.187602790281543</v>
      </c>
      <c r="AE17" s="17">
        <v>0.287242926630009</v>
      </c>
      <c r="AF17" s="17"/>
      <c r="AG17" s="17">
        <v>0.26022277521602</v>
      </c>
      <c r="AH17" s="17">
        <v>0.181292214760952</v>
      </c>
      <c r="AI17" s="17">
        <v>0.25075010741134801</v>
      </c>
      <c r="AJ17" s="17">
        <v>0.240651206499544</v>
      </c>
      <c r="AK17" s="17">
        <v>0.245464038922517</v>
      </c>
      <c r="AL17" s="17">
        <v>0.16824717738317499</v>
      </c>
      <c r="AM17" s="17"/>
      <c r="AN17" s="17">
        <v>0.24497913163853799</v>
      </c>
      <c r="AO17" s="17">
        <v>0.21668678676891701</v>
      </c>
      <c r="AP17" s="17">
        <v>0.19620703875005299</v>
      </c>
      <c r="AQ17" s="17"/>
      <c r="AR17" s="17">
        <v>0.186556654646579</v>
      </c>
      <c r="AS17" s="17">
        <v>0.26829926260579501</v>
      </c>
      <c r="AT17" s="17">
        <v>0.17321752200219401</v>
      </c>
      <c r="AU17" s="17"/>
      <c r="AV17" s="17">
        <v>0.20997477949226601</v>
      </c>
      <c r="AW17" s="17">
        <v>0.23804296851279599</v>
      </c>
      <c r="AX17" s="17">
        <v>0.17306064356591</v>
      </c>
      <c r="AY17" s="17"/>
      <c r="AZ17" s="17">
        <v>0.227006384908919</v>
      </c>
      <c r="BA17" s="17">
        <v>0.16840748692608501</v>
      </c>
    </row>
    <row r="18" spans="2:53" ht="43.5" x14ac:dyDescent="0.35">
      <c r="B18" s="18" t="s">
        <v>482</v>
      </c>
      <c r="C18" s="17">
        <v>0.19163909100943399</v>
      </c>
      <c r="D18" s="17">
        <v>0.18896092248618299</v>
      </c>
      <c r="E18" s="17">
        <v>0.192599532133884</v>
      </c>
      <c r="F18" s="17"/>
      <c r="G18" s="17">
        <v>0.25423737264673402</v>
      </c>
      <c r="H18" s="17">
        <v>0.185043576882165</v>
      </c>
      <c r="I18" s="17">
        <v>0.20104743784037499</v>
      </c>
      <c r="J18" s="17">
        <v>0.19035315468407099</v>
      </c>
      <c r="K18" s="17">
        <v>0.181802001173686</v>
      </c>
      <c r="L18" s="17">
        <v>0.17172696129124601</v>
      </c>
      <c r="M18" s="17"/>
      <c r="N18" s="17">
        <v>0.21738529149310201</v>
      </c>
      <c r="O18" s="17">
        <v>0.17468985541873699</v>
      </c>
      <c r="P18" s="17"/>
      <c r="Q18" s="17">
        <v>0.14166259102626599</v>
      </c>
      <c r="R18" s="17">
        <v>0.22976261775432699</v>
      </c>
      <c r="S18" s="17">
        <v>0.19090474354089601</v>
      </c>
      <c r="T18" s="17">
        <v>0.179930937328556</v>
      </c>
      <c r="U18" s="17">
        <v>0.18854057084530701</v>
      </c>
      <c r="V18" s="17">
        <v>0.17577630870316199</v>
      </c>
      <c r="W18" s="17">
        <v>0.23831828259382701</v>
      </c>
      <c r="X18" s="17">
        <v>0.20778232189696499</v>
      </c>
      <c r="Y18" s="17">
        <v>0.152999223078501</v>
      </c>
      <c r="Z18" s="17">
        <v>0.14583605063732</v>
      </c>
      <c r="AA18" s="17">
        <v>0.237691468473086</v>
      </c>
      <c r="AB18" s="17">
        <v>0.193454128400703</v>
      </c>
      <c r="AC18" s="17">
        <v>0.32806301225333401</v>
      </c>
      <c r="AD18" s="17">
        <v>0.27130339592785302</v>
      </c>
      <c r="AE18" s="17">
        <v>0.31993805959856603</v>
      </c>
      <c r="AF18" s="17"/>
      <c r="AG18" s="17">
        <v>0.28569390658920202</v>
      </c>
      <c r="AH18" s="17">
        <v>0.107957474284904</v>
      </c>
      <c r="AI18" s="17">
        <v>0.29581065674155899</v>
      </c>
      <c r="AJ18" s="17">
        <v>0.28202122302777899</v>
      </c>
      <c r="AK18" s="17">
        <v>0.23717415326947899</v>
      </c>
      <c r="AL18" s="17">
        <v>0.147909297896755</v>
      </c>
      <c r="AM18" s="17"/>
      <c r="AN18" s="17">
        <v>0.27357943674319102</v>
      </c>
      <c r="AO18" s="17">
        <v>0.22295955520690799</v>
      </c>
      <c r="AP18" s="17">
        <v>0.151774548488948</v>
      </c>
      <c r="AQ18" s="17"/>
      <c r="AR18" s="17">
        <v>0.25408932464858403</v>
      </c>
      <c r="AS18" s="17">
        <v>0.25739754188280101</v>
      </c>
      <c r="AT18" s="17">
        <v>0.15537009176390701</v>
      </c>
      <c r="AU18" s="17"/>
      <c r="AV18" s="17">
        <v>0.27401999186985498</v>
      </c>
      <c r="AW18" s="17">
        <v>0.22615057485001699</v>
      </c>
      <c r="AX18" s="17">
        <v>0.15596186771567</v>
      </c>
      <c r="AY18" s="17"/>
      <c r="AZ18" s="17">
        <v>0.211718600855443</v>
      </c>
      <c r="BA18" s="17">
        <v>0.164996161435817</v>
      </c>
    </row>
    <row r="19" spans="2:53" ht="29" x14ac:dyDescent="0.35">
      <c r="B19" s="18" t="s">
        <v>483</v>
      </c>
      <c r="C19" s="17">
        <v>0.19106204412956801</v>
      </c>
      <c r="D19" s="17">
        <v>0.21430822676587299</v>
      </c>
      <c r="E19" s="17">
        <v>0.170122680557526</v>
      </c>
      <c r="F19" s="17"/>
      <c r="G19" s="17">
        <v>0.197576705203303</v>
      </c>
      <c r="H19" s="17">
        <v>0.18867583062406301</v>
      </c>
      <c r="I19" s="17">
        <v>0.222945735830828</v>
      </c>
      <c r="J19" s="17">
        <v>0.17496504370211699</v>
      </c>
      <c r="K19" s="17">
        <v>0.13855513676129799</v>
      </c>
      <c r="L19" s="17">
        <v>0.213235889281744</v>
      </c>
      <c r="M19" s="17"/>
      <c r="N19" s="17">
        <v>0.233466966974336</v>
      </c>
      <c r="O19" s="17">
        <v>0.163146040447501</v>
      </c>
      <c r="P19" s="17"/>
      <c r="Q19" s="17">
        <v>0.18629316753303399</v>
      </c>
      <c r="R19" s="17">
        <v>0.16659450026217101</v>
      </c>
      <c r="S19" s="17">
        <v>0.18308312502104401</v>
      </c>
      <c r="T19" s="17">
        <v>0.190676612101807</v>
      </c>
      <c r="U19" s="17">
        <v>0.17384847747492199</v>
      </c>
      <c r="V19" s="17">
        <v>0.161040862492981</v>
      </c>
      <c r="W19" s="17">
        <v>0.27057244647991502</v>
      </c>
      <c r="X19" s="17">
        <v>0.206254895036524</v>
      </c>
      <c r="Y19" s="17">
        <v>0.18427576917889399</v>
      </c>
      <c r="Z19" s="17">
        <v>0.203835922042127</v>
      </c>
      <c r="AA19" s="17">
        <v>0.14276690394668101</v>
      </c>
      <c r="AB19" s="17">
        <v>0.16567977169228401</v>
      </c>
      <c r="AC19" s="17">
        <v>0.319878587837574</v>
      </c>
      <c r="AD19" s="17">
        <v>0.22230404316111099</v>
      </c>
      <c r="AE19" s="17">
        <v>0.29616561822544601</v>
      </c>
      <c r="AF19" s="17"/>
      <c r="AG19" s="17">
        <v>0.31229851458208302</v>
      </c>
      <c r="AH19" s="17">
        <v>0.140377288124751</v>
      </c>
      <c r="AI19" s="17">
        <v>0.24747196947015601</v>
      </c>
      <c r="AJ19" s="17">
        <v>0.190654268445692</v>
      </c>
      <c r="AK19" s="17">
        <v>0.24587179843828</v>
      </c>
      <c r="AL19" s="17">
        <v>0.173588630816496</v>
      </c>
      <c r="AM19" s="17"/>
      <c r="AN19" s="17">
        <v>0.235990954523457</v>
      </c>
      <c r="AO19" s="17">
        <v>0.18086570613234901</v>
      </c>
      <c r="AP19" s="17">
        <v>0.18493461167699901</v>
      </c>
      <c r="AQ19" s="17"/>
      <c r="AR19" s="17">
        <v>0.230808820261757</v>
      </c>
      <c r="AS19" s="17">
        <v>0.238859862234613</v>
      </c>
      <c r="AT19" s="17">
        <v>0.16514492696504701</v>
      </c>
      <c r="AU19" s="17"/>
      <c r="AV19" s="17">
        <v>0.245956765486153</v>
      </c>
      <c r="AW19" s="17">
        <v>0.21106624745144001</v>
      </c>
      <c r="AX19" s="17">
        <v>0.173439294316658</v>
      </c>
      <c r="AY19" s="17"/>
      <c r="AZ19" s="17">
        <v>0.210009642125811</v>
      </c>
      <c r="BA19" s="17">
        <v>0.16592101614259899</v>
      </c>
    </row>
    <row r="20" spans="2:53" ht="29" x14ac:dyDescent="0.35">
      <c r="B20" s="18" t="s">
        <v>484</v>
      </c>
      <c r="C20" s="17">
        <v>0.174997744181805</v>
      </c>
      <c r="D20" s="17">
        <v>0.148446347731788</v>
      </c>
      <c r="E20" s="17">
        <v>0.19808934495848299</v>
      </c>
      <c r="F20" s="17"/>
      <c r="G20" s="17">
        <v>0.246039019609196</v>
      </c>
      <c r="H20" s="17">
        <v>0.23062660030527099</v>
      </c>
      <c r="I20" s="17">
        <v>0.17184915865488101</v>
      </c>
      <c r="J20" s="17">
        <v>0.15898302519502</v>
      </c>
      <c r="K20" s="17">
        <v>0.15684057305073201</v>
      </c>
      <c r="L20" s="17">
        <v>0.13895364205572799</v>
      </c>
      <c r="M20" s="17"/>
      <c r="N20" s="17">
        <v>0.16390636164059499</v>
      </c>
      <c r="O20" s="17">
        <v>0.18229942179581901</v>
      </c>
      <c r="P20" s="17"/>
      <c r="Q20" s="17">
        <v>0.19163984899730099</v>
      </c>
      <c r="R20" s="17">
        <v>0.292205844562272</v>
      </c>
      <c r="S20" s="17">
        <v>0.21512048687840599</v>
      </c>
      <c r="T20" s="17">
        <v>0.191984403903147</v>
      </c>
      <c r="U20" s="17">
        <v>0.142204970243615</v>
      </c>
      <c r="V20" s="17">
        <v>0.13267010465093601</v>
      </c>
      <c r="W20" s="17">
        <v>0.148689385317131</v>
      </c>
      <c r="X20" s="17">
        <v>0.21056138768393201</v>
      </c>
      <c r="Y20" s="17">
        <v>0.140406092080441</v>
      </c>
      <c r="Z20" s="17">
        <v>0.14616075438113799</v>
      </c>
      <c r="AA20" s="17">
        <v>8.6618016793637106E-2</v>
      </c>
      <c r="AB20" s="17">
        <v>0.159270251446332</v>
      </c>
      <c r="AC20" s="17">
        <v>0.12504849813691399</v>
      </c>
      <c r="AD20" s="17">
        <v>0</v>
      </c>
      <c r="AE20" s="17">
        <v>0.111009367426651</v>
      </c>
      <c r="AF20" s="17"/>
      <c r="AG20" s="17">
        <v>0.121508103103436</v>
      </c>
      <c r="AH20" s="17">
        <v>0.177560418677253</v>
      </c>
      <c r="AI20" s="17">
        <v>0.248757221302843</v>
      </c>
      <c r="AJ20" s="17">
        <v>0.17387300580283499</v>
      </c>
      <c r="AK20" s="17">
        <v>0.16491640230671201</v>
      </c>
      <c r="AL20" s="17">
        <v>0.19687857571839301</v>
      </c>
      <c r="AM20" s="17"/>
      <c r="AN20" s="17">
        <v>0.20525206055062301</v>
      </c>
      <c r="AO20" s="17">
        <v>0.18664225593466699</v>
      </c>
      <c r="AP20" s="17">
        <v>0.15665066954527901</v>
      </c>
      <c r="AQ20" s="17"/>
      <c r="AR20" s="17">
        <v>0.179644130142738</v>
      </c>
      <c r="AS20" s="17">
        <v>0.174413255517089</v>
      </c>
      <c r="AT20" s="17">
        <v>0.17865896303286899</v>
      </c>
      <c r="AU20" s="17"/>
      <c r="AV20" s="17">
        <v>0.190862582097582</v>
      </c>
      <c r="AW20" s="17">
        <v>0.170901223792124</v>
      </c>
      <c r="AX20" s="17">
        <v>0.18088202492532901</v>
      </c>
      <c r="AY20" s="17"/>
      <c r="AZ20" s="17">
        <v>0.173915786444377</v>
      </c>
      <c r="BA20" s="17">
        <v>0.17643336307992499</v>
      </c>
    </row>
    <row r="21" spans="2:53" ht="29" x14ac:dyDescent="0.35">
      <c r="B21" s="18" t="s">
        <v>485</v>
      </c>
      <c r="C21" s="17">
        <v>0.172033591842876</v>
      </c>
      <c r="D21" s="17">
        <v>0.20337550817211</v>
      </c>
      <c r="E21" s="17">
        <v>0.14369175082313401</v>
      </c>
      <c r="F21" s="17"/>
      <c r="G21" s="17">
        <v>0.15065431393360301</v>
      </c>
      <c r="H21" s="17">
        <v>0.198124059816846</v>
      </c>
      <c r="I21" s="17">
        <v>0.183452419836204</v>
      </c>
      <c r="J21" s="17">
        <v>0.18313101623366099</v>
      </c>
      <c r="K21" s="17">
        <v>0.13924212268401501</v>
      </c>
      <c r="L21" s="17">
        <v>0.17179095944717701</v>
      </c>
      <c r="M21" s="17"/>
      <c r="N21" s="17">
        <v>0.200599837193283</v>
      </c>
      <c r="O21" s="17">
        <v>0.15322786465634</v>
      </c>
      <c r="P21" s="17"/>
      <c r="Q21" s="17">
        <v>0.14527634522268301</v>
      </c>
      <c r="R21" s="17">
        <v>0.13480671235915501</v>
      </c>
      <c r="S21" s="17">
        <v>0.137288395903502</v>
      </c>
      <c r="T21" s="17">
        <v>0.15352946813138699</v>
      </c>
      <c r="U21" s="17">
        <v>0.157832384862169</v>
      </c>
      <c r="V21" s="17">
        <v>0.16731917781820599</v>
      </c>
      <c r="W21" s="17">
        <v>0.25776161355153698</v>
      </c>
      <c r="X21" s="17">
        <v>0.211532660833125</v>
      </c>
      <c r="Y21" s="17">
        <v>0.187152698781237</v>
      </c>
      <c r="Z21" s="17">
        <v>0.168289542568648</v>
      </c>
      <c r="AA21" s="17">
        <v>0.178890455677957</v>
      </c>
      <c r="AB21" s="17">
        <v>0.20252609990647699</v>
      </c>
      <c r="AC21" s="17">
        <v>0.43409205492363501</v>
      </c>
      <c r="AD21" s="17">
        <v>3.5683508444562403E-2</v>
      </c>
      <c r="AE21" s="17">
        <v>0.318587360753185</v>
      </c>
      <c r="AF21" s="17"/>
      <c r="AG21" s="17">
        <v>0.25420503337427702</v>
      </c>
      <c r="AH21" s="17">
        <v>0.13167631102644001</v>
      </c>
      <c r="AI21" s="17">
        <v>0.25774690388329702</v>
      </c>
      <c r="AJ21" s="17">
        <v>0.17460871331060199</v>
      </c>
      <c r="AK21" s="17">
        <v>0.17806896920762599</v>
      </c>
      <c r="AL21" s="17">
        <v>0.15290710764947199</v>
      </c>
      <c r="AM21" s="17"/>
      <c r="AN21" s="17">
        <v>0.21063583696747501</v>
      </c>
      <c r="AO21" s="17">
        <v>0.20081916662902</v>
      </c>
      <c r="AP21" s="17">
        <v>0.164367519509763</v>
      </c>
      <c r="AQ21" s="17"/>
      <c r="AR21" s="17">
        <v>0.236964354121111</v>
      </c>
      <c r="AS21" s="17">
        <v>0.223444517253097</v>
      </c>
      <c r="AT21" s="17">
        <v>0.14202723501460299</v>
      </c>
      <c r="AU21" s="17"/>
      <c r="AV21" s="17">
        <v>0.218526421728581</v>
      </c>
      <c r="AW21" s="17">
        <v>0.205574772656268</v>
      </c>
      <c r="AX21" s="17">
        <v>0.138362436624199</v>
      </c>
      <c r="AY21" s="17"/>
      <c r="AZ21" s="17">
        <v>0.19564407417840099</v>
      </c>
      <c r="BA21" s="17">
        <v>0.14070551546607299</v>
      </c>
    </row>
    <row r="22" spans="2:53" ht="29" x14ac:dyDescent="0.35">
      <c r="B22" s="18" t="s">
        <v>486</v>
      </c>
      <c r="C22" s="17">
        <v>0.16703812895264</v>
      </c>
      <c r="D22" s="17">
        <v>0.156227373835129</v>
      </c>
      <c r="E22" s="17">
        <v>0.17527841909531799</v>
      </c>
      <c r="F22" s="17"/>
      <c r="G22" s="17">
        <v>0.17485049884713599</v>
      </c>
      <c r="H22" s="17">
        <v>0.200807698206935</v>
      </c>
      <c r="I22" s="17">
        <v>0.15086191532074</v>
      </c>
      <c r="J22" s="17">
        <v>0.153638006782017</v>
      </c>
      <c r="K22" s="17">
        <v>0.13702173087446501</v>
      </c>
      <c r="L22" s="17">
        <v>0.18191502794503001</v>
      </c>
      <c r="M22" s="17"/>
      <c r="N22" s="17">
        <v>0.15612200063284001</v>
      </c>
      <c r="O22" s="17">
        <v>0.17422443322879599</v>
      </c>
      <c r="P22" s="17"/>
      <c r="Q22" s="17">
        <v>0.120857707083671</v>
      </c>
      <c r="R22" s="17">
        <v>0.209913325710325</v>
      </c>
      <c r="S22" s="17">
        <v>0.143703987804017</v>
      </c>
      <c r="T22" s="17">
        <v>0.16396379038417799</v>
      </c>
      <c r="U22" s="17">
        <v>0.17024176487311099</v>
      </c>
      <c r="V22" s="17">
        <v>0.14753935601127799</v>
      </c>
      <c r="W22" s="17">
        <v>0.17011288996584201</v>
      </c>
      <c r="X22" s="17">
        <v>0.19952253170961301</v>
      </c>
      <c r="Y22" s="17">
        <v>0.17080585531629799</v>
      </c>
      <c r="Z22" s="17">
        <v>0.152102875353923</v>
      </c>
      <c r="AA22" s="17">
        <v>0.14436151118002899</v>
      </c>
      <c r="AB22" s="17">
        <v>0.25454481313104899</v>
      </c>
      <c r="AC22" s="17">
        <v>0.31132604962121502</v>
      </c>
      <c r="AD22" s="17">
        <v>0.103957751121647</v>
      </c>
      <c r="AE22" s="17">
        <v>0.21962319549551801</v>
      </c>
      <c r="AF22" s="17"/>
      <c r="AG22" s="17">
        <v>0.191068737063917</v>
      </c>
      <c r="AH22" s="17">
        <v>0.13103457388185</v>
      </c>
      <c r="AI22" s="17">
        <v>0.25012183542285399</v>
      </c>
      <c r="AJ22" s="17">
        <v>0.171978944734266</v>
      </c>
      <c r="AK22" s="17">
        <v>0.18318263741743099</v>
      </c>
      <c r="AL22" s="17">
        <v>0.16464612503881801</v>
      </c>
      <c r="AM22" s="17"/>
      <c r="AN22" s="17">
        <v>0.19563978579522001</v>
      </c>
      <c r="AO22" s="17">
        <v>0.173057202981139</v>
      </c>
      <c r="AP22" s="17">
        <v>0.16073901189569201</v>
      </c>
      <c r="AQ22" s="17"/>
      <c r="AR22" s="17">
        <v>0.174317764388281</v>
      </c>
      <c r="AS22" s="17">
        <v>0.19498098057589799</v>
      </c>
      <c r="AT22" s="17">
        <v>0.15673697714541701</v>
      </c>
      <c r="AU22" s="17"/>
      <c r="AV22" s="17">
        <v>0.21580430637595199</v>
      </c>
      <c r="AW22" s="17">
        <v>0.174487178727736</v>
      </c>
      <c r="AX22" s="17">
        <v>0.15659406978555199</v>
      </c>
      <c r="AY22" s="17"/>
      <c r="AZ22" s="17">
        <v>0.17983288774832701</v>
      </c>
      <c r="BA22" s="17">
        <v>0.15006112801391</v>
      </c>
    </row>
    <row r="23" spans="2:53" ht="29" x14ac:dyDescent="0.35">
      <c r="B23" s="18" t="s">
        <v>487</v>
      </c>
      <c r="C23" s="17">
        <v>0.112890550648022</v>
      </c>
      <c r="D23" s="17">
        <v>0.12114214732510301</v>
      </c>
      <c r="E23" s="17">
        <v>0.105818600425841</v>
      </c>
      <c r="F23" s="17"/>
      <c r="G23" s="17">
        <v>0.124575487078376</v>
      </c>
      <c r="H23" s="17">
        <v>0.17537758633138401</v>
      </c>
      <c r="I23" s="17">
        <v>0.11481947174438201</v>
      </c>
      <c r="J23" s="17">
        <v>0.13764716261030699</v>
      </c>
      <c r="K23" s="17">
        <v>8.6801004922398506E-2</v>
      </c>
      <c r="L23" s="17">
        <v>7.1749782003359394E-2</v>
      </c>
      <c r="M23" s="17"/>
      <c r="N23" s="17">
        <v>0.13979307229063301</v>
      </c>
      <c r="O23" s="17">
        <v>9.5180085851723301E-2</v>
      </c>
      <c r="P23" s="17"/>
      <c r="Q23" s="17">
        <v>0.17015600280436499</v>
      </c>
      <c r="R23" s="17">
        <v>9.8448492712767705E-2</v>
      </c>
      <c r="S23" s="17">
        <v>0.130220476178251</v>
      </c>
      <c r="T23" s="17">
        <v>0.127968739322597</v>
      </c>
      <c r="U23" s="17">
        <v>0.105208084165368</v>
      </c>
      <c r="V23" s="17">
        <v>6.7257468742952395E-2</v>
      </c>
      <c r="W23" s="17">
        <v>0.12845155429527599</v>
      </c>
      <c r="X23" s="17">
        <v>0.12671761912124599</v>
      </c>
      <c r="Y23" s="17">
        <v>4.60612505900952E-2</v>
      </c>
      <c r="Z23" s="17">
        <v>0.105277357968265</v>
      </c>
      <c r="AA23" s="17">
        <v>0.12295536658952599</v>
      </c>
      <c r="AB23" s="17">
        <v>0.147957697293403</v>
      </c>
      <c r="AC23" s="17">
        <v>0.14752205432049201</v>
      </c>
      <c r="AD23" s="17">
        <v>3.8725688747707099E-2</v>
      </c>
      <c r="AE23" s="17">
        <v>4.8216710880242701E-2</v>
      </c>
      <c r="AF23" s="17"/>
      <c r="AG23" s="17">
        <v>0.122140663722014</v>
      </c>
      <c r="AH23" s="17">
        <v>9.6050923974631094E-2</v>
      </c>
      <c r="AI23" s="17">
        <v>0.144858697588789</v>
      </c>
      <c r="AJ23" s="17">
        <v>0.110805194429436</v>
      </c>
      <c r="AK23" s="17">
        <v>0.12787384241852801</v>
      </c>
      <c r="AL23" s="17">
        <v>0.122687317132186</v>
      </c>
      <c r="AM23" s="17"/>
      <c r="AN23" s="17">
        <v>0.131603319972457</v>
      </c>
      <c r="AO23" s="17">
        <v>0.111393838863621</v>
      </c>
      <c r="AP23" s="17">
        <v>0.10593890464277</v>
      </c>
      <c r="AQ23" s="17"/>
      <c r="AR23" s="17">
        <v>0.16654294959515301</v>
      </c>
      <c r="AS23" s="17">
        <v>0.11066889549586</v>
      </c>
      <c r="AT23" s="17">
        <v>0.109691005899561</v>
      </c>
      <c r="AU23" s="17"/>
      <c r="AV23" s="17">
        <v>0.205878985791659</v>
      </c>
      <c r="AW23" s="17">
        <v>8.6733629069642701E-2</v>
      </c>
      <c r="AX23" s="17">
        <v>0.13287814641611601</v>
      </c>
      <c r="AY23" s="17"/>
      <c r="AZ23" s="17">
        <v>0.12711829827639201</v>
      </c>
      <c r="BA23" s="17">
        <v>9.4012157651331404E-2</v>
      </c>
    </row>
    <row r="24" spans="2:53" x14ac:dyDescent="0.35">
      <c r="B24" s="18" t="s">
        <v>130</v>
      </c>
      <c r="C24" s="17">
        <v>0.11261836516080199</v>
      </c>
      <c r="D24" s="17">
        <v>8.7088159207643706E-2</v>
      </c>
      <c r="E24" s="17">
        <v>0.13615049581317501</v>
      </c>
      <c r="F24" s="17"/>
      <c r="G24" s="17">
        <v>7.3098348896579596E-2</v>
      </c>
      <c r="H24" s="17">
        <v>7.2121613824123396E-2</v>
      </c>
      <c r="I24" s="17">
        <v>0.137630037131135</v>
      </c>
      <c r="J24" s="17">
        <v>0.117980498615345</v>
      </c>
      <c r="K24" s="17">
        <v>0.14130580516421501</v>
      </c>
      <c r="L24" s="17">
        <v>0.11478118782258299</v>
      </c>
      <c r="M24" s="17"/>
      <c r="N24" s="17">
        <v>8.2362025043303103E-2</v>
      </c>
      <c r="O24" s="17">
        <v>0.132536715330143</v>
      </c>
      <c r="P24" s="17"/>
      <c r="Q24" s="17">
        <v>0.15378803964061899</v>
      </c>
      <c r="R24" s="17">
        <v>0.16204517719467601</v>
      </c>
      <c r="S24" s="17">
        <v>0.15150361622074099</v>
      </c>
      <c r="T24" s="17">
        <v>0.10243928530841701</v>
      </c>
      <c r="U24" s="17">
        <v>0.111560197276099</v>
      </c>
      <c r="V24" s="17">
        <v>0.109759817850481</v>
      </c>
      <c r="W24" s="17">
        <v>9.2343061405507604E-2</v>
      </c>
      <c r="X24" s="17">
        <v>6.4252858570933602E-2</v>
      </c>
      <c r="Y24" s="17">
        <v>9.9678189109747906E-2</v>
      </c>
      <c r="Z24" s="17">
        <v>7.8991350057350307E-2</v>
      </c>
      <c r="AA24" s="17">
        <v>0.103605477626293</v>
      </c>
      <c r="AB24" s="17">
        <v>4.5663729646397401E-2</v>
      </c>
      <c r="AC24" s="17">
        <v>0</v>
      </c>
      <c r="AD24" s="17">
        <v>0</v>
      </c>
      <c r="AE24" s="17">
        <v>5.08674698027917E-2</v>
      </c>
      <c r="AF24" s="17"/>
      <c r="AG24" s="17">
        <v>4.24721007991362E-2</v>
      </c>
      <c r="AH24" s="17">
        <v>0.107362983216686</v>
      </c>
      <c r="AI24" s="17">
        <v>4.19365825321137E-2</v>
      </c>
      <c r="AJ24" s="17">
        <v>6.9254286374580601E-2</v>
      </c>
      <c r="AK24" s="17">
        <v>9.2827822191974205E-2</v>
      </c>
      <c r="AL24" s="17">
        <v>0.14573308449800701</v>
      </c>
      <c r="AM24" s="17"/>
      <c r="AN24" s="17">
        <v>7.6649417331885406E-2</v>
      </c>
      <c r="AO24" s="17">
        <v>9.5616375683444402E-2</v>
      </c>
      <c r="AP24" s="17">
        <v>8.6000797473231E-2</v>
      </c>
      <c r="AQ24" s="17"/>
      <c r="AR24" s="17">
        <v>4.5646752742413997E-2</v>
      </c>
      <c r="AS24" s="17">
        <v>6.5035114481995102E-2</v>
      </c>
      <c r="AT24" s="17">
        <v>0.118594439556289</v>
      </c>
      <c r="AU24" s="17"/>
      <c r="AV24" s="17">
        <v>5.1792473362497503E-2</v>
      </c>
      <c r="AW24" s="17">
        <v>7.10596144619485E-2</v>
      </c>
      <c r="AX24" s="17">
        <v>0.12399981549507599</v>
      </c>
      <c r="AY24" s="17"/>
      <c r="AZ24" s="17">
        <v>5.8379309792306898E-2</v>
      </c>
      <c r="BA24" s="17">
        <v>0.18458662252389699</v>
      </c>
    </row>
    <row r="25" spans="2:53" ht="29" x14ac:dyDescent="0.35">
      <c r="B25" s="18" t="s">
        <v>488</v>
      </c>
      <c r="C25" s="19">
        <v>7.7756987853833795E-2</v>
      </c>
      <c r="D25" s="19">
        <v>8.0431991408198497E-2</v>
      </c>
      <c r="E25" s="19">
        <v>7.4186824706073004E-2</v>
      </c>
      <c r="F25" s="19"/>
      <c r="G25" s="19">
        <v>2.0842820705912101E-2</v>
      </c>
      <c r="H25" s="19">
        <v>1.6500076279547499E-2</v>
      </c>
      <c r="I25" s="19">
        <v>8.3224331943374905E-2</v>
      </c>
      <c r="J25" s="19">
        <v>9.7468043970038207E-2</v>
      </c>
      <c r="K25" s="19">
        <v>0.12246994683317899</v>
      </c>
      <c r="L25" s="19">
        <v>9.1216512897344004E-2</v>
      </c>
      <c r="M25" s="19"/>
      <c r="N25" s="19">
        <v>6.9582399700985995E-2</v>
      </c>
      <c r="O25" s="19">
        <v>8.3138481738627701E-2</v>
      </c>
      <c r="P25" s="19"/>
      <c r="Q25" s="19">
        <v>7.89829622756415E-2</v>
      </c>
      <c r="R25" s="19">
        <v>5.0778748979917701E-2</v>
      </c>
      <c r="S25" s="19">
        <v>4.42009780774415E-2</v>
      </c>
      <c r="T25" s="19">
        <v>8.3475375915724195E-2</v>
      </c>
      <c r="U25" s="19">
        <v>8.1923703152773503E-2</v>
      </c>
      <c r="V25" s="19">
        <v>0.10101074073838701</v>
      </c>
      <c r="W25" s="19">
        <v>5.3006569344746297E-2</v>
      </c>
      <c r="X25" s="19">
        <v>0.117825974450093</v>
      </c>
      <c r="Y25" s="19">
        <v>0.114494459293599</v>
      </c>
      <c r="Z25" s="19">
        <v>8.2998105071060604E-2</v>
      </c>
      <c r="AA25" s="19">
        <v>5.3414452143753101E-2</v>
      </c>
      <c r="AB25" s="19">
        <v>8.7724405343083497E-2</v>
      </c>
      <c r="AC25" s="19">
        <v>0</v>
      </c>
      <c r="AD25" s="19">
        <v>4.1325478009677397E-2</v>
      </c>
      <c r="AE25" s="19">
        <v>0.14325065918799801</v>
      </c>
      <c r="AF25" s="19"/>
      <c r="AG25" s="19">
        <v>3.2644409447927999E-3</v>
      </c>
      <c r="AH25" s="19">
        <v>0.17947834489550599</v>
      </c>
      <c r="AI25" s="19">
        <v>3.7303200517795898E-3</v>
      </c>
      <c r="AJ25" s="19">
        <v>5.65447861150839E-2</v>
      </c>
      <c r="AK25" s="19">
        <v>4.2697379180499803E-2</v>
      </c>
      <c r="AL25" s="19">
        <v>8.93783543965192E-2</v>
      </c>
      <c r="AM25" s="19"/>
      <c r="AN25" s="19">
        <v>3.0957601962223798E-2</v>
      </c>
      <c r="AO25" s="19">
        <v>4.4150544823897103E-2</v>
      </c>
      <c r="AP25" s="19">
        <v>0.11574196059215</v>
      </c>
      <c r="AQ25" s="19"/>
      <c r="AR25" s="19">
        <v>1.5710204455770101E-2</v>
      </c>
      <c r="AS25" s="19">
        <v>3.4395087283318103E-2</v>
      </c>
      <c r="AT25" s="19">
        <v>0.118611750476577</v>
      </c>
      <c r="AU25" s="19"/>
      <c r="AV25" s="19">
        <v>2.3696264549991099E-2</v>
      </c>
      <c r="AW25" s="19">
        <v>6.2947706280771204E-2</v>
      </c>
      <c r="AX25" s="19">
        <v>0.11479893182954801</v>
      </c>
      <c r="AY25" s="19"/>
      <c r="AZ25" s="19">
        <v>6.2047300721874303E-2</v>
      </c>
      <c r="BA25" s="19">
        <v>9.8601724159165002E-2</v>
      </c>
    </row>
    <row r="26" spans="2:53" x14ac:dyDescent="0.35">
      <c r="B26" s="16"/>
    </row>
    <row r="27" spans="2:53" x14ac:dyDescent="0.35">
      <c r="B27" t="s">
        <v>87</v>
      </c>
    </row>
    <row r="28" spans="2:53" x14ac:dyDescent="0.35">
      <c r="B28" t="s">
        <v>88</v>
      </c>
    </row>
    <row r="30" spans="2:53" x14ac:dyDescent="0.35">
      <c r="B30" s="8" t="str">
        <f>HYPERLINK("#'Contents'!A1", "Return to Contents")</f>
        <v>Return to Contents</v>
      </c>
    </row>
  </sheetData>
  <mergeCells count="10">
    <mergeCell ref="AN5:AP5"/>
    <mergeCell ref="AR5:AT5"/>
    <mergeCell ref="AV5:AX5"/>
    <mergeCell ref="AZ5:BA5"/>
    <mergeCell ref="D2:AT2"/>
    <mergeCell ref="D5:E5"/>
    <mergeCell ref="G5:L5"/>
    <mergeCell ref="N5:O5"/>
    <mergeCell ref="Q5:AE5"/>
    <mergeCell ref="AG5:AL5"/>
  </mergeCells>
  <pageMargins left="0.7" right="0.7" top="0.75" bottom="0.75" header="0.3" footer="0.3"/>
  <pageSetup paperSize="9" orientation="portrait" horizontalDpi="300" verticalDpi="300"/>
  <drawing r:id="rId1"/>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Worksheets</vt:lpstr>
      </vt:variant>
      <vt:variant>
        <vt:i4>137</vt:i4>
      </vt:variant>
    </vt:vector>
  </HeadingPairs>
  <TitlesOfParts>
    <vt:vector size="137" baseType="lpstr">
      <vt:lpstr>Cover Sheet</vt:lpstr>
      <vt:lpstr>Contents</vt:lpstr>
      <vt:lpstr>Full Results</vt:lpstr>
      <vt:lpstr>Table 1</vt:lpstr>
      <vt:lpstr>Table 2</vt:lpstr>
      <vt:lpstr>Table 3</vt:lpstr>
      <vt:lpstr>Table 4</vt:lpstr>
      <vt:lpstr>Table 5</vt:lpstr>
      <vt:lpstr>Table 6</vt:lpstr>
      <vt:lpstr>Table 7</vt:lpstr>
      <vt:lpstr>Table 8</vt:lpstr>
      <vt:lpstr>Table 9</vt:lpstr>
      <vt:lpstr>Table 10</vt:lpstr>
      <vt:lpstr>Table 11</vt:lpstr>
      <vt:lpstr>Table 12</vt:lpstr>
      <vt:lpstr>Table 13</vt:lpstr>
      <vt:lpstr>Table 14</vt:lpstr>
      <vt:lpstr>Table 15</vt:lpstr>
      <vt:lpstr>Table 16</vt:lpstr>
      <vt:lpstr>Table 17</vt:lpstr>
      <vt:lpstr>Table 18</vt:lpstr>
      <vt:lpstr>Table 19</vt:lpstr>
      <vt:lpstr>Table 20</vt:lpstr>
      <vt:lpstr>Table 21</vt:lpstr>
      <vt:lpstr>Table 22</vt:lpstr>
      <vt:lpstr>Table 23</vt:lpstr>
      <vt:lpstr>Table 24</vt:lpstr>
      <vt:lpstr>Table 25</vt:lpstr>
      <vt:lpstr>Table 26</vt:lpstr>
      <vt:lpstr>Table 27</vt:lpstr>
      <vt:lpstr>Table 28</vt:lpstr>
      <vt:lpstr>Table 29</vt:lpstr>
      <vt:lpstr>Table 30</vt:lpstr>
      <vt:lpstr>Table 31</vt:lpstr>
      <vt:lpstr>Table 32</vt:lpstr>
      <vt:lpstr>Table 33</vt:lpstr>
      <vt:lpstr>Table 34</vt:lpstr>
      <vt:lpstr>Table 35</vt:lpstr>
      <vt:lpstr>Table 36</vt:lpstr>
      <vt:lpstr>Table 37</vt:lpstr>
      <vt:lpstr>Table 38</vt:lpstr>
      <vt:lpstr>Table 39</vt:lpstr>
      <vt:lpstr>Table 40</vt:lpstr>
      <vt:lpstr>Table 41</vt:lpstr>
      <vt:lpstr>Table 42</vt:lpstr>
      <vt:lpstr>Table 43</vt:lpstr>
      <vt:lpstr>Table 44</vt:lpstr>
      <vt:lpstr>Table 45</vt:lpstr>
      <vt:lpstr>Table 46</vt:lpstr>
      <vt:lpstr>Table 47</vt:lpstr>
      <vt:lpstr>Table 48</vt:lpstr>
      <vt:lpstr>Table 49</vt:lpstr>
      <vt:lpstr>Table 50</vt:lpstr>
      <vt:lpstr>Table 51</vt:lpstr>
      <vt:lpstr>Table 52</vt:lpstr>
      <vt:lpstr>Table 53</vt:lpstr>
      <vt:lpstr>Table 54</vt:lpstr>
      <vt:lpstr>Table 55</vt:lpstr>
      <vt:lpstr>Table 56</vt:lpstr>
      <vt:lpstr>Table 57</vt:lpstr>
      <vt:lpstr>Table 58</vt:lpstr>
      <vt:lpstr>Table 59</vt:lpstr>
      <vt:lpstr>Table 60</vt:lpstr>
      <vt:lpstr>Table 61</vt:lpstr>
      <vt:lpstr>Table 62</vt:lpstr>
      <vt:lpstr>Table 63</vt:lpstr>
      <vt:lpstr>Table 64</vt:lpstr>
      <vt:lpstr>Table 65</vt:lpstr>
      <vt:lpstr>Table 66</vt:lpstr>
      <vt:lpstr>Table 67</vt:lpstr>
      <vt:lpstr>Table 68</vt:lpstr>
      <vt:lpstr>Table 69</vt:lpstr>
      <vt:lpstr>Table 70</vt:lpstr>
      <vt:lpstr>Table 71</vt:lpstr>
      <vt:lpstr>Table 72</vt:lpstr>
      <vt:lpstr>Table 73</vt:lpstr>
      <vt:lpstr>Table 74</vt:lpstr>
      <vt:lpstr>Table 75</vt:lpstr>
      <vt:lpstr>Table 76</vt:lpstr>
      <vt:lpstr>Table 77</vt:lpstr>
      <vt:lpstr>Table 78</vt:lpstr>
      <vt:lpstr>Table 79</vt:lpstr>
      <vt:lpstr>Table 80</vt:lpstr>
      <vt:lpstr>Table 81</vt:lpstr>
      <vt:lpstr>Table 82</vt:lpstr>
      <vt:lpstr>Table 83</vt:lpstr>
      <vt:lpstr>Table 84</vt:lpstr>
      <vt:lpstr>Table 85</vt:lpstr>
      <vt:lpstr>Table 86</vt:lpstr>
      <vt:lpstr>Table 87</vt:lpstr>
      <vt:lpstr>Table 88</vt:lpstr>
      <vt:lpstr>Table 89</vt:lpstr>
      <vt:lpstr>Table 90</vt:lpstr>
      <vt:lpstr>Table 91</vt:lpstr>
      <vt:lpstr>Table 92</vt:lpstr>
      <vt:lpstr>Table 93</vt:lpstr>
      <vt:lpstr>Table 94</vt:lpstr>
      <vt:lpstr>Table 95</vt:lpstr>
      <vt:lpstr>Table 96</vt:lpstr>
      <vt:lpstr>Table 97</vt:lpstr>
      <vt:lpstr>Table 98</vt:lpstr>
      <vt:lpstr>Table 99</vt:lpstr>
      <vt:lpstr>Table 100</vt:lpstr>
      <vt:lpstr>Table 101</vt:lpstr>
      <vt:lpstr>Table 102</vt:lpstr>
      <vt:lpstr>Table 103</vt:lpstr>
      <vt:lpstr>Table 104</vt:lpstr>
      <vt:lpstr>Table 105</vt:lpstr>
      <vt:lpstr>Table 106</vt:lpstr>
      <vt:lpstr>Table 107</vt:lpstr>
      <vt:lpstr>Table 108</vt:lpstr>
      <vt:lpstr>Table 109</vt:lpstr>
      <vt:lpstr>Table 110</vt:lpstr>
      <vt:lpstr>Table 111</vt:lpstr>
      <vt:lpstr>Table 112</vt:lpstr>
      <vt:lpstr>Table 113</vt:lpstr>
      <vt:lpstr>Table 114</vt:lpstr>
      <vt:lpstr>Table 115</vt:lpstr>
      <vt:lpstr>Table 116</vt:lpstr>
      <vt:lpstr>Table 117</vt:lpstr>
      <vt:lpstr>Table 118</vt:lpstr>
      <vt:lpstr>Table 119</vt:lpstr>
      <vt:lpstr>Table 120</vt:lpstr>
      <vt:lpstr>Table 121</vt:lpstr>
      <vt:lpstr>Table 122</vt:lpstr>
      <vt:lpstr>Table 123</vt:lpstr>
      <vt:lpstr>Table 124</vt:lpstr>
      <vt:lpstr>Table 125</vt:lpstr>
      <vt:lpstr>Table 126</vt:lpstr>
      <vt:lpstr>Table 127</vt:lpstr>
      <vt:lpstr>Table 128</vt:lpstr>
      <vt:lpstr>Table 129</vt:lpstr>
      <vt:lpstr>Table 130</vt:lpstr>
      <vt:lpstr>Table 131</vt:lpstr>
      <vt:lpstr>Table 132</vt:lpstr>
      <vt:lpstr>Table 133</vt:lpstr>
      <vt:lpstr>Table 134</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SunitaPfitzner</dc:creator>
  <cp:lastModifiedBy>Sunita Pfitzner</cp:lastModifiedBy>
  <dcterms:created xsi:type="dcterms:W3CDTF">2025-10-23T10:35:24Z</dcterms:created>
  <dcterms:modified xsi:type="dcterms:W3CDTF">2025-12-19T16:45:26Z</dcterms:modified>
</cp:coreProperties>
</file>