
<file path=[Content_Types].xml><?xml version="1.0" encoding="utf-8"?>
<Types xmlns="http://schemas.openxmlformats.org/package/2006/content-types">
  <Default Extension="emf" ContentType="image/x-emf"/>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C:\Users\JulesWalkden\Public First Dropbox\Policy and Research Team\Polling\Client Tables\Sky Women In Sport\Mini poll\"/>
    </mc:Choice>
  </mc:AlternateContent>
  <xr:revisionPtr revIDLastSave="0" documentId="13_ncr:1_{23D5112F-D712-4708-BD83-3A9D08CD16C9}" xr6:coauthVersionLast="47" xr6:coauthVersionMax="47" xr10:uidLastSave="{00000000-0000-0000-0000-000000000000}"/>
  <bookViews>
    <workbookView xWindow="-108" yWindow="-108" windowWidth="23256" windowHeight="12456"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98" l="1"/>
  <c r="B16" i="97"/>
  <c r="B16" i="96"/>
  <c r="B16" i="95"/>
  <c r="B16" i="94"/>
  <c r="B16" i="93"/>
  <c r="B16" i="92"/>
  <c r="B16" i="91"/>
  <c r="B16" i="90"/>
  <c r="B16" i="89"/>
  <c r="B16" i="88"/>
  <c r="B16" i="87"/>
  <c r="B16" i="86"/>
  <c r="B16" i="85"/>
  <c r="B16" i="84"/>
  <c r="B16" i="83"/>
  <c r="B16" i="82"/>
  <c r="B16" i="81"/>
  <c r="B16" i="80"/>
  <c r="B16" i="79"/>
  <c r="B16" i="78"/>
  <c r="B16" i="77"/>
  <c r="B16" i="76"/>
  <c r="B16" i="75"/>
  <c r="B16" i="74"/>
  <c r="B16" i="73"/>
  <c r="B16" i="72"/>
  <c r="B16" i="71"/>
  <c r="B16" i="70"/>
  <c r="B18" i="69"/>
  <c r="B18" i="68"/>
  <c r="B18" i="67"/>
  <c r="B18" i="66"/>
  <c r="B18" i="65"/>
  <c r="B18" i="64"/>
  <c r="B18" i="63"/>
  <c r="B18" i="62"/>
  <c r="B18" i="61"/>
  <c r="B18" i="60"/>
  <c r="B18" i="59"/>
  <c r="B18" i="58"/>
  <c r="B18" i="57"/>
  <c r="B18" i="56"/>
  <c r="B21" i="55"/>
  <c r="B21" i="54"/>
  <c r="B21" i="53"/>
  <c r="B21" i="52"/>
  <c r="B21" i="51"/>
  <c r="B21" i="50"/>
  <c r="B21" i="49"/>
  <c r="B21" i="48"/>
  <c r="B25" i="47"/>
  <c r="B17" i="46"/>
  <c r="B17" i="45"/>
  <c r="B17" i="44"/>
  <c r="B17" i="43"/>
  <c r="B17" i="42"/>
  <c r="B17" i="41"/>
  <c r="B17" i="40"/>
  <c r="B17" i="39"/>
  <c r="B17" i="38"/>
  <c r="B17" i="37"/>
  <c r="B17" i="36"/>
  <c r="B17" i="35"/>
  <c r="B17" i="34"/>
  <c r="B17" i="33"/>
  <c r="B17" i="32"/>
  <c r="B17" i="31"/>
  <c r="B17" i="30"/>
  <c r="B17" i="29"/>
  <c r="B17" i="28"/>
  <c r="B17" i="27"/>
  <c r="B17" i="26"/>
  <c r="B19" i="25"/>
  <c r="B19" i="24"/>
  <c r="B19" i="23"/>
  <c r="B19" i="22"/>
  <c r="B19" i="21"/>
  <c r="B19" i="20"/>
  <c r="B19" i="19"/>
  <c r="B19" i="18"/>
  <c r="B19" i="17"/>
  <c r="B19" i="16"/>
  <c r="B19" i="15"/>
  <c r="B16" i="14"/>
  <c r="B16" i="13"/>
  <c r="B16" i="12"/>
  <c r="B16" i="11"/>
  <c r="B16" i="10"/>
  <c r="B16" i="9"/>
  <c r="B16" i="8"/>
  <c r="B18" i="7"/>
  <c r="B18" i="6"/>
  <c r="B17" i="5"/>
  <c r="B16" i="4"/>
  <c r="E103" i="2"/>
  <c r="D103" i="2"/>
  <c r="E102" i="2"/>
  <c r="D102" i="2"/>
  <c r="E101" i="2"/>
  <c r="D101" i="2"/>
  <c r="E100" i="2"/>
  <c r="D100" i="2"/>
  <c r="E99" i="2"/>
  <c r="D99" i="2"/>
  <c r="E98" i="2"/>
  <c r="D98" i="2"/>
  <c r="E97" i="2"/>
  <c r="D97" i="2"/>
  <c r="E96" i="2"/>
  <c r="D96" i="2"/>
  <c r="D95" i="2"/>
  <c r="E94" i="2"/>
  <c r="D94" i="2"/>
  <c r="E93" i="2"/>
  <c r="D93" i="2"/>
  <c r="E92" i="2"/>
  <c r="D92" i="2"/>
  <c r="E91" i="2"/>
  <c r="D91" i="2"/>
  <c r="E90" i="2"/>
  <c r="D90" i="2"/>
  <c r="E89" i="2"/>
  <c r="D89" i="2"/>
  <c r="E88" i="2"/>
  <c r="D88" i="2"/>
  <c r="E87" i="2"/>
  <c r="D87" i="2"/>
  <c r="D86" i="2"/>
  <c r="E85" i="2"/>
  <c r="D85" i="2"/>
  <c r="E84" i="2"/>
  <c r="D84" i="2"/>
  <c r="E83" i="2"/>
  <c r="D83" i="2"/>
  <c r="E82" i="2"/>
  <c r="D82" i="2"/>
  <c r="E81" i="2"/>
  <c r="D81" i="2"/>
  <c r="D80" i="2"/>
  <c r="E79" i="2"/>
  <c r="D79" i="2"/>
  <c r="E78" i="2"/>
  <c r="D78" i="2"/>
  <c r="E77" i="2"/>
  <c r="D77" i="2"/>
  <c r="E76" i="2"/>
  <c r="D76" i="2"/>
  <c r="D75" i="2"/>
  <c r="E74" i="2"/>
  <c r="D74" i="2"/>
  <c r="E73" i="2"/>
  <c r="D73" i="2"/>
  <c r="E72" i="2"/>
  <c r="D72" i="2"/>
  <c r="E71" i="2"/>
  <c r="D71" i="2"/>
  <c r="E70" i="2"/>
  <c r="D70" i="2"/>
  <c r="E69" i="2"/>
  <c r="D69" i="2"/>
  <c r="E68" i="2"/>
  <c r="D68" i="2"/>
  <c r="E67" i="2"/>
  <c r="D67" i="2"/>
  <c r="E66" i="2"/>
  <c r="D66" i="2"/>
  <c r="E65" i="2"/>
  <c r="D65" i="2"/>
  <c r="E64" i="2"/>
  <c r="D64" i="2"/>
  <c r="E63" i="2"/>
  <c r="D63" i="2"/>
  <c r="E62" i="2"/>
  <c r="D62" i="2"/>
  <c r="D61" i="2"/>
  <c r="E60" i="2"/>
  <c r="D60" i="2"/>
  <c r="E59" i="2"/>
  <c r="D59" i="2"/>
  <c r="E58" i="2"/>
  <c r="D58" i="2"/>
  <c r="E57" i="2"/>
  <c r="D57" i="2"/>
  <c r="E56" i="2"/>
  <c r="D56" i="2"/>
  <c r="E55" i="2"/>
  <c r="D55" i="2"/>
  <c r="E54" i="2"/>
  <c r="D54" i="2"/>
  <c r="D53" i="2"/>
  <c r="E52" i="2"/>
  <c r="D52" i="2"/>
  <c r="E51" i="2"/>
  <c r="D51" i="2"/>
  <c r="E50" i="2"/>
  <c r="D50" i="2"/>
  <c r="E49" i="2"/>
  <c r="D49" i="2"/>
  <c r="E48" i="2"/>
  <c r="D48" i="2"/>
  <c r="E47" i="2"/>
  <c r="D47" i="2"/>
  <c r="D46" i="2"/>
  <c r="E45" i="2"/>
  <c r="D45" i="2"/>
  <c r="E44" i="2"/>
  <c r="D44" i="2"/>
  <c r="E43" i="2"/>
  <c r="D43" i="2"/>
  <c r="E42" i="2"/>
  <c r="D42" i="2"/>
  <c r="E41" i="2"/>
  <c r="D41" i="2"/>
  <c r="E40" i="2"/>
  <c r="D40" i="2"/>
  <c r="E39" i="2"/>
  <c r="D39" i="2"/>
  <c r="E38" i="2"/>
  <c r="D38" i="2"/>
  <c r="E37" i="2"/>
  <c r="D37"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<sst xmlns="http://schemas.openxmlformats.org/spreadsheetml/2006/main" count="4770" uniqueCount="368">
  <si>
    <t>Public First Poll for Sky women in sport (Mini poll)</t>
  </si>
  <si>
    <t>Fieldwork:</t>
  </si>
  <si>
    <t>23rd May - 29th May 2025</t>
  </si>
  <si>
    <t xml:space="preserve">Interview Method: </t>
  </si>
  <si>
    <t>Online Survey</t>
  </si>
  <si>
    <t>Population represented:</t>
  </si>
  <si>
    <t>UK 11-to-18-year-olds</t>
  </si>
  <si>
    <t>Sample size:</t>
  </si>
  <si>
    <t>Methodology:</t>
  </si>
  <si>
    <t>All results are weighted using Iterative Proportional Fitting, or 'Raking'. The results are  weighted by interlocking age &amp; gender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</si>
  <si>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</si>
  <si>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</si>
  <si>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</si>
  <si>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</si>
  <si>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</si>
  <si>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</si>
  <si>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</si>
  <si>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</si>
  <si>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</si>
  <si>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</si>
  <si>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</si>
  <si>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11 to 12</t>
  </si>
  <si>
    <t>13 to 14</t>
  </si>
  <si>
    <t>15 to 16</t>
  </si>
  <si>
    <t>17 to 18</t>
  </si>
  <si>
    <t>Yes</t>
  </si>
  <si>
    <t>No</t>
  </si>
  <si>
    <t>Female 11 to 14</t>
  </si>
  <si>
    <t>Female 15 to 18</t>
  </si>
  <si>
    <t>Male 11 to 14</t>
  </si>
  <si>
    <t>Male 15 to 18</t>
  </si>
  <si>
    <t>BAME</t>
  </si>
  <si>
    <t>White</t>
  </si>
  <si>
    <t>Play sport outside of mandatory lessons | Female</t>
  </si>
  <si>
    <t>Play sport outside of mandatory lessons | Male</t>
  </si>
  <si>
    <t>South of England</t>
  </si>
  <si>
    <t>Midlands</t>
  </si>
  <si>
    <t>North of England</t>
  </si>
  <si>
    <t>Mixed school</t>
  </si>
  <si>
    <t>AB</t>
  </si>
  <si>
    <t>C1</t>
  </si>
  <si>
    <t>C2</t>
  </si>
  <si>
    <t>DE</t>
  </si>
  <si>
    <t>Gender</t>
  </si>
  <si>
    <t>Age range</t>
  </si>
  <si>
    <t>Sporty?</t>
  </si>
  <si>
    <t>Interlocking age and gender</t>
  </si>
  <si>
    <t>Play sport outside of mandatory lessons | Gender</t>
  </si>
  <si>
    <t>Grouped region</t>
  </si>
  <si>
    <t>Mixed school?</t>
  </si>
  <si>
    <t>Social Grade</t>
  </si>
  <si>
    <t>Don't Know</t>
  </si>
  <si>
    <t xml:space="preserve"> Do you currently consider yourself to be ‘sporty’?</t>
  </si>
  <si>
    <t>BASE: All Respondents</t>
  </si>
  <si>
    <t>Fieldwork:  23rd May - 29th May 2025</t>
  </si>
  <si>
    <t>Data weighted by interlocking age &amp; gender and region to Nationally Representative Proportions</t>
  </si>
  <si>
    <t>I play sports outside of mandatory lessons at school/college.</t>
  </si>
  <si>
    <t>I only play sports in mandatory lessons at school/college.</t>
  </si>
  <si>
    <t>I don’t play any sports at all.</t>
  </si>
  <si>
    <t>Don’t Know</t>
  </si>
  <si>
    <t xml:space="preserve"> Which of the following is true for you now?</t>
  </si>
  <si>
    <t>I play extracurricular sports casually with friends (e.g. at lunchtime or in a friend’s garden or at a park)</t>
  </si>
  <si>
    <t>I play extracurricular sports outside of school (e.g. local club).</t>
  </si>
  <si>
    <t>I play extracurricular sports at school (e.g. for a school team/ in a school club)</t>
  </si>
  <si>
    <t>Don’t know</t>
  </si>
  <si>
    <t>None of the above</t>
  </si>
  <si>
    <t>You said you play some extracurricular sports. Which of the following forms of extracurricular sports do you play?Select all that apply.</t>
  </si>
  <si>
    <t>BASE: Play sports outside of mandatory lessons</t>
  </si>
  <si>
    <t>I don’t play team sports, and I don’t want to.</t>
  </si>
  <si>
    <t>I don’t play team sports, but I want to.</t>
  </si>
  <si>
    <t>I do play team sports, but I want to quit.</t>
  </si>
  <si>
    <t>I do play team sports, and I plan to keep it up.</t>
  </si>
  <si>
    <t xml:space="preserve"> Which of the following is closest to your current experience?</t>
  </si>
  <si>
    <t xml:space="preserve"> I enjoy(ed) PE lessons at school/college.</t>
  </si>
  <si>
    <t xml:space="preserve"> PE lessons have helped me to better understand my body. </t>
  </si>
  <si>
    <t xml:space="preserve"> I find PE lessons embarrassing.</t>
  </si>
  <si>
    <t xml:space="preserve"> I have skipped school for the day to avoid a PE lesson.</t>
  </si>
  <si>
    <t xml:space="preserve"> I have lied to a teacher in the past to avoid a PE lesson.</t>
  </si>
  <si>
    <t xml:space="preserve"> I don’t feel comfortable when getting changed for PE.</t>
  </si>
  <si>
    <t>True for me</t>
  </si>
  <si>
    <t>False for me</t>
  </si>
  <si>
    <t>Grid Summary: Which of the following are true for you?</t>
  </si>
  <si>
    <t>Which of the following are true for you?: I enjoy(ed) PE lessons at school/college.</t>
  </si>
  <si>
    <t xml:space="preserve">Which of the following are true for you?: PE lessons have helped me to better understand my body. </t>
  </si>
  <si>
    <t>Which of the following are true for you?: I find PE lessons embarrassing.</t>
  </si>
  <si>
    <t>Which of the following are true for you?: I have skipped school for the day to avoid a PE lesson.</t>
  </si>
  <si>
    <t>Which of the following are true for you?: I have lied to a teacher in the past to avoid a PE lesson.</t>
  </si>
  <si>
    <t>Which of the following are true for you?: I don’t feel comfortable when getting changed for PE.</t>
  </si>
  <si>
    <t xml:space="preserve"> Football</t>
  </si>
  <si>
    <t xml:space="preserve"> Rugby </t>
  </si>
  <si>
    <t xml:space="preserve"> Hockey</t>
  </si>
  <si>
    <t xml:space="preserve"> Athletics</t>
  </si>
  <si>
    <t xml:space="preserve"> Swimming</t>
  </si>
  <si>
    <t xml:space="preserve"> Tennis</t>
  </si>
  <si>
    <t xml:space="preserve"> Cricket</t>
  </si>
  <si>
    <t xml:space="preserve"> Netball</t>
  </si>
  <si>
    <t xml:space="preserve"> Rounders</t>
  </si>
  <si>
    <t xml:space="preserve"> Basketball</t>
  </si>
  <si>
    <t>Both a boys and girls team</t>
  </si>
  <si>
    <t>Only a boys team</t>
  </si>
  <si>
    <t>Only a girls team</t>
  </si>
  <si>
    <t>A mixed team</t>
  </si>
  <si>
    <t>No team</t>
  </si>
  <si>
    <t>Grid Summary: Does your school offer boys only, girls only or mixed teams for the following sports?</t>
  </si>
  <si>
    <t>Does your school offer boys only, girls only or mixed teams for the following sports?: Football</t>
  </si>
  <si>
    <t xml:space="preserve">Does your school offer boys only, girls only or mixed teams for the following sports?: Rugby </t>
  </si>
  <si>
    <t>Does your school offer boys only, girls only or mixed teams for the following sports?: Hockey</t>
  </si>
  <si>
    <t>Does your school offer boys only, girls only or mixed teams for the following sports?: Athletics</t>
  </si>
  <si>
    <t>Does your school offer boys only, girls only or mixed teams for the following sports?: Swimming</t>
  </si>
  <si>
    <t>Does your school offer boys only, girls only or mixed teams for the following sports?: Tennis</t>
  </si>
  <si>
    <t>Does your school offer boys only, girls only or mixed teams for the following sports?: Cricket</t>
  </si>
  <si>
    <t>Does your school offer boys only, girls only or mixed teams for the following sports?: Netball</t>
  </si>
  <si>
    <t>Does your school offer boys only, girls only or mixed teams for the following sports?: Rounders</t>
  </si>
  <si>
    <t>Does your school offer boys only, girls only or mixed teams for the following sports?: Basketball</t>
  </si>
  <si>
    <t>Boys at my school get access to a wider range of sports teams to play in than girls</t>
  </si>
  <si>
    <t>Girls at my school get access to a wider range of sports teams to play in than boys</t>
  </si>
  <si>
    <t>Boys and girls have the same range of sports teams available to them</t>
  </si>
  <si>
    <t xml:space="preserve"> Which of the following comes closest to your view?</t>
  </si>
  <si>
    <t>Boys at my school get to play in more sports matches and competitions than girls</t>
  </si>
  <si>
    <t>Girls at my school get to play in more sports matches and competitions than boys</t>
  </si>
  <si>
    <t>Boys and girls are equally able to play in sports matches and competitions</t>
  </si>
  <si>
    <t>Boys at my school have more teachers and coaches supporting them in sports than girls</t>
  </si>
  <si>
    <t>Girls at my school have more teachers and coaches supporting them in sports than boys</t>
  </si>
  <si>
    <t>Boys and girls have the same number of teachers and coaches supporting them in sports</t>
  </si>
  <si>
    <t>Boys at my school have access to higher quality sports facilities than girls</t>
  </si>
  <si>
    <t>Girls at my school have access to higher quality sports facilities than boys</t>
  </si>
  <si>
    <t>Boys and girls have access to the same quality of sports facilities at my school</t>
  </si>
  <si>
    <t>Boys at my school have access to higher quality sports kit than girls</t>
  </si>
  <si>
    <t>Girls at my school have access to higher quality sports kit than boys</t>
  </si>
  <si>
    <t>Boys and girls have access to the same quality of sports kit at my school</t>
  </si>
  <si>
    <t xml:space="preserve"> The boys sports teams at school/college get priority when booking pitches and facilities. </t>
  </si>
  <si>
    <t xml:space="preserve"> The boys sports teams at school/college get treated better than the girls teams. </t>
  </si>
  <si>
    <t xml:space="preserve"> The boys sports teams at school/college get more funding than the girls teams.</t>
  </si>
  <si>
    <t xml:space="preserve"> The girls team at school/college can struggle to find opposition teams to play against.</t>
  </si>
  <si>
    <t xml:space="preserve"> The girls teams at school/college have to travel further than the boys for matches.</t>
  </si>
  <si>
    <t xml:space="preserve"> The girls sports teams at school/college get priority when booking pitches and facilities.</t>
  </si>
  <si>
    <t xml:space="preserve"> The girls sports team at school/college get treated better than the boys teams.</t>
  </si>
  <si>
    <t xml:space="preserve"> The girls sports teams at school/college get more funding than the girls teams.</t>
  </si>
  <si>
    <t xml:space="preserve"> The girls teams at school/college have less far to travel than the boys for matches.</t>
  </si>
  <si>
    <t>Not applicable</t>
  </si>
  <si>
    <t>Grid Summary: Which of the following statements are true for you?If you are not at school or college, please think back to when you were</t>
  </si>
  <si>
    <t xml:space="preserve">Which of the following statements are true for you?If you are not at school or college, please think back to when you were: The boys sports teams at school/college get priority when booking pitches and facilities. </t>
  </si>
  <si>
    <t xml:space="preserve">Which of the following statements are true for you?If you are not at school or college, please think back to when you were: The boys sports teams at school/college get treated better than the girls teams. </t>
  </si>
  <si>
    <t>Which of the following statements are true for you?If you are not at school or college, please think back to when you were: The boys sports teams at school/college get more funding than the girls teams.</t>
  </si>
  <si>
    <t>Which of the following statements are true for you?If you are not at school or college, please think back to when you were: The girls team at school/college can struggle to find opposition teams to play against.</t>
  </si>
  <si>
    <t>Which of the following statements are true for you?If you are not at school or college, please think back to when you were: The girls teams at school/college have to travel further than the boys for matches.</t>
  </si>
  <si>
    <t>Which of the following statements are true for you?If you are not at school or college, please think back to when you were: The girls sports teams at school/college get priority when booking pitches and facilities.</t>
  </si>
  <si>
    <t>Which of the following statements are true for you?If you are not at school or college, please think back to when you were: The girls sports team at school/college get treated better than the boys teams.</t>
  </si>
  <si>
    <t>Which of the following statements are true for you?If you are not at school or college, please think back to when you were: The girls sports teams at school/college get more funding than the girls teams.</t>
  </si>
  <si>
    <t>Which of the following statements are true for you?If you are not at school or college, please think back to when you were: The girls teams at school/college have less far to travel than the boys for matches.</t>
  </si>
  <si>
    <t xml:space="preserve"> The boys sports teams at my sports club get priority when booking pitches and facilities. </t>
  </si>
  <si>
    <t xml:space="preserve"> The boys sports teams at my sports club get treated better than the girls teams. </t>
  </si>
  <si>
    <t xml:space="preserve"> The boys sports teams at my sports team get more funding than the girls teams.</t>
  </si>
  <si>
    <t xml:space="preserve"> The girls teams at my sports club have to travel further than the boys for matches.</t>
  </si>
  <si>
    <t xml:space="preserve"> The girls team at my sports club can struggle to find opposition teams to play against.</t>
  </si>
  <si>
    <t>Not Applicable</t>
  </si>
  <si>
    <t>Grid Summary: You said you play sports outside of school. Which of the following statements are true for you?</t>
  </si>
  <si>
    <t xml:space="preserve">BASE: Play sports outside of school </t>
  </si>
  <si>
    <t xml:space="preserve">You said you play sports outside of school. Which of the following statements are true for you?: The boys sports teams at my sports club get priority when booking pitches and facilities. </t>
  </si>
  <si>
    <t xml:space="preserve">You said you play sports outside of school. Which of the following statements are true for you?: The boys sports teams at my sports club get treated better than the girls teams. </t>
  </si>
  <si>
    <t>You said you play sports outside of school. Which of the following statements are true for you?: The boys sports teams at my sports team get more funding than the girls teams.</t>
  </si>
  <si>
    <t>You said you play sports outside of school. Which of the following statements are true for you?: The girls teams at my sports club have to travel further than the boys for matches.</t>
  </si>
  <si>
    <t>You said you play sports outside of school. Which of the following statements are true for you?: The girls team at my sports club can struggle to find opposition teams to play against.</t>
  </si>
  <si>
    <t>0 to 29 minutes</t>
  </si>
  <si>
    <t>30 to 59 minutes</t>
  </si>
  <si>
    <t>1 - 2 hours</t>
  </si>
  <si>
    <t>2 - 3 hours</t>
  </si>
  <si>
    <t>3 - 4 hours</t>
  </si>
  <si>
    <t>4 - 5 hours</t>
  </si>
  <si>
    <t>5 - 6 hours</t>
  </si>
  <si>
    <t>6 - 7 hours</t>
  </si>
  <si>
    <t>7 - 8 hours</t>
  </si>
  <si>
    <t>8 - 9 hours</t>
  </si>
  <si>
    <t>9 - 10 hours</t>
  </si>
  <si>
    <t>More than 10 hours a week</t>
  </si>
  <si>
    <t xml:space="preserve"> On average, how long in total do you spend each week travelling to and from your sports commitments (for example, travelling to and from training or matches).Give your best estimate for peak season</t>
  </si>
  <si>
    <t>BASE: school/college.","Donâ€™t Know")</t>
  </si>
  <si>
    <t xml:space="preserve"> Watching diverse professional athletes succeed helps people to understand that sport is for everyone.</t>
  </si>
  <si>
    <t xml:space="preserve"> Watching professional athletes inspires me to do more sport myself.</t>
  </si>
  <si>
    <t xml:space="preserve"> I would rather watch a men’s sports match than a women’s sports match.</t>
  </si>
  <si>
    <t xml:space="preserve"> The Lionesses have inspired me to try/play more football.</t>
  </si>
  <si>
    <t xml:space="preserve"> The Lionesses have inspired me to follow women’s football.</t>
  </si>
  <si>
    <t xml:space="preserve"> Boys are better at sport than girls. </t>
  </si>
  <si>
    <t xml:space="preserve"> Girls shouldn’t play sport. </t>
  </si>
  <si>
    <t>Strongly Agree</t>
  </si>
  <si>
    <t>Somewhat Agree</t>
  </si>
  <si>
    <t>Neither Agree nor Disagree</t>
  </si>
  <si>
    <t>Somewhat Disagree</t>
  </si>
  <si>
    <t>Strongly Disagree</t>
  </si>
  <si>
    <t>Total Agree:</t>
  </si>
  <si>
    <t>Total Disagree:</t>
  </si>
  <si>
    <t>Grid Summary: To what extent do you agree with the following?</t>
  </si>
  <si>
    <t xml:space="preserve">To what extent do you agree with the following?: Girls shouldn’t play sport. </t>
  </si>
  <si>
    <t xml:space="preserve">To what extent do you agree with the following?: Boys are better at sport than girls. </t>
  </si>
  <si>
    <t>To what extent do you agree with the following?: I would rather watch a men’s sports match than a women’s sports match.</t>
  </si>
  <si>
    <t>To what extent do you agree with the following?: Watching professional athletes inspires me to do more sport myself.</t>
  </si>
  <si>
    <t>To what extent do you agree with the following?: Watching diverse professional athletes succeed helps people to understand that sport is for everyone.</t>
  </si>
  <si>
    <t>To what extent do you agree with the following?: The Lionesses have inspired me to follow women’s football.</t>
  </si>
  <si>
    <t>To what extent do you agree with the following?: The Lionesses have inspired me to try/play more football.</t>
  </si>
  <si>
    <t xml:space="preserve"> Having to play with the opposite gender</t>
  </si>
  <si>
    <t xml:space="preserve"> Experiencing teasing or bullying remarks</t>
  </si>
  <si>
    <t xml:space="preserve"> Feeling excluded whilst playing (e.g. others wouldn’t pass to me)</t>
  </si>
  <si>
    <t xml:space="preserve"> A lack of privacy when getting changed</t>
  </si>
  <si>
    <t xml:space="preserve"> A lack of dedicated changing facilities</t>
  </si>
  <si>
    <t xml:space="preserve"> Uncomfortable or badly fitting kit</t>
  </si>
  <si>
    <t xml:space="preserve"> Not having the right kit or equipment to take part</t>
  </si>
  <si>
    <t xml:space="preserve"> Inaccessible facilities (i.e. because of a disability)</t>
  </si>
  <si>
    <t xml:space="preserve"> Feeling excluded by the coach or teacher</t>
  </si>
  <si>
    <t xml:space="preserve"> There was no one who looked like me or shared my background</t>
  </si>
  <si>
    <t xml:space="preserve"> There weren’t any role models I could relate to</t>
  </si>
  <si>
    <t xml:space="preserve"> The sport didn’t feel welcoming to people like me</t>
  </si>
  <si>
    <t xml:space="preserve"> Being on my period</t>
  </si>
  <si>
    <t>This has put me off playing sport</t>
  </si>
  <si>
    <t>This has happened to me, but not put me off playing sport</t>
  </si>
  <si>
    <t>This has not happened to me</t>
  </si>
  <si>
    <t>Grid Summary: Have you ever been put off from playing sport by any of the following?</t>
  </si>
  <si>
    <t>Have you ever been put off from playing sport by any of the following?: Having to play with the opposite gender</t>
  </si>
  <si>
    <t>Have you ever been put off from playing sport by any of the following?: Experiencing teasing or bullying remarks</t>
  </si>
  <si>
    <t>Have you ever been put off from playing sport by any of the following?: Feeling excluded whilst playing (e.g. others wouldn’t pass to me)</t>
  </si>
  <si>
    <t>Have you ever been put off from playing sport by any of the following?: A lack of privacy when getting changed</t>
  </si>
  <si>
    <t>Have you ever been put off from playing sport by any of the following?: A lack of dedicated changing facilities</t>
  </si>
  <si>
    <t>Have you ever been put off from playing sport by any of the following?: Uncomfortable or badly fitting kit</t>
  </si>
  <si>
    <t>Have you ever been put off from playing sport by any of the following?: Not having the right kit or equipment to take part</t>
  </si>
  <si>
    <t>Have you ever been put off from playing sport by any of the following?: Inaccessible facilities (i.e. because of a disability)</t>
  </si>
  <si>
    <t>Have you ever been put off from playing sport by any of the following?: Feeling excluded by the coach or teacher</t>
  </si>
  <si>
    <t>Have you ever been put off from playing sport by any of the following?: There was no one who looked like me or shared my background</t>
  </si>
  <si>
    <t>Have you ever been put off from playing sport by any of the following?: There weren’t any role models I could relate to</t>
  </si>
  <si>
    <t>Have you ever been put off from playing sport by any of the following?: The sport didn’t feel welcoming to people like me</t>
  </si>
  <si>
    <t>0</t>
  </si>
  <si>
    <t>*</t>
  </si>
  <si>
    <t>Have you ever been put off from playing sport by any of the following?: Being on my period</t>
  </si>
  <si>
    <t>BASE: Question randomly assigned to respondents</t>
  </si>
  <si>
    <t xml:space="preserve"> It was too expensive to participate</t>
  </si>
  <si>
    <t xml:space="preserve"> I didn’t have a way of getting there</t>
  </si>
  <si>
    <t xml:space="preserve"> My parents/guardians didn’t want to pay</t>
  </si>
  <si>
    <t xml:space="preserve"> My parents/ guardians couldn’t take me</t>
  </si>
  <si>
    <t>I have experienced this</t>
  </si>
  <si>
    <t>I have not experienced this</t>
  </si>
  <si>
    <t>Grid Summary: Have you ever encountered any of the following barriers to taking part in sports?</t>
  </si>
  <si>
    <t>Have you ever encountered any of the following barriers to taking part in sports?: It was too expensive to participate</t>
  </si>
  <si>
    <t>Have you ever encountered any of the following barriers to taking part in sports?: I didn’t have a way of getting there</t>
  </si>
  <si>
    <t>Have you ever encountered any of the following barriers to taking part in sports?: My parents/guardians didn’t want to pay</t>
  </si>
  <si>
    <t>Have you ever encountered any of the following barriers to taking part in sports?: My parents/ guardians couldn’t take me</t>
  </si>
  <si>
    <t xml:space="preserve"> I have experienced teasing or bullying whilst playing sport. </t>
  </si>
  <si>
    <t xml:space="preserve"> I have experienced teasing or bullying by boys whilst playing sport.</t>
  </si>
  <si>
    <t xml:space="preserve"> I have experienced teasing or bullying by girls whilst playing sport.</t>
  </si>
  <si>
    <t xml:space="preserve"> I have experienced teasing or bullying by adults whilst playing sport.</t>
  </si>
  <si>
    <t xml:space="preserve"> Teasing or bullying comments have put me off playing sport.</t>
  </si>
  <si>
    <t>Grid Summary: Which of the following statements are true for you?</t>
  </si>
  <si>
    <t xml:space="preserve">Which of the following statements are true for you?: I have experienced teasing or bullying whilst playing sport. </t>
  </si>
  <si>
    <t>Which of the following statements are true for you?: I have experienced teasing or bullying by boys whilst playing sport.</t>
  </si>
  <si>
    <t>Which of the following statements are true for you?: I have experienced teasing or bullying by girls whilst playing sport.</t>
  </si>
  <si>
    <t>Which of the following statements are true for you?: I have experienced teasing or bullying by adults whilst playing sport.</t>
  </si>
  <si>
    <t>Which of the following statements are true for you?: Teasing or bullying comments have put me off playing sport.</t>
  </si>
  <si>
    <t xml:space="preserve"> Negative comments about my appearance.</t>
  </si>
  <si>
    <t xml:space="preserve"> Negative comments about my weight. </t>
  </si>
  <si>
    <t xml:space="preserve"> Negative comments about how I look in my sports kit.</t>
  </si>
  <si>
    <t xml:space="preserve"> Negative comments about playing badly.</t>
  </si>
  <si>
    <t xml:space="preserve"> Sexual innuendo (i.e. sexual comments about my body)</t>
  </si>
  <si>
    <t xml:space="preserve"> Sexist comments (i.e. comments relating to how well boys or girls play)</t>
  </si>
  <si>
    <t xml:space="preserve"> Homophobic comments.</t>
  </si>
  <si>
    <t xml:space="preserve"> Racist comments.</t>
  </si>
  <si>
    <t>I have never experienced this</t>
  </si>
  <si>
    <t>Grid Summary: Which of the following, if any, have you personally experienced whilst playing sport?</t>
  </si>
  <si>
    <t>Which of the following, if any, have you personally experienced whilst playing sport?: Negative comments about my appearance.</t>
  </si>
  <si>
    <t xml:space="preserve">Which of the following, if any, have you personally experienced whilst playing sport?: Negative comments about my weight. </t>
  </si>
  <si>
    <t>Which of the following, if any, have you personally experienced whilst playing sport?: Negative comments about how I look in my sports kit.</t>
  </si>
  <si>
    <t>Which of the following, if any, have you personally experienced whilst playing sport?: Negative comments about playing badly.</t>
  </si>
  <si>
    <t>Which of the following, if any, have you personally experienced whilst playing sport?: Sexual innuendo (i.e. sexual comments about my body)</t>
  </si>
  <si>
    <t>Which of the following, if any, have you personally experienced whilst playing sport?: Sexist comments (i.e. comments relating to how well boys or girls play)</t>
  </si>
  <si>
    <t>Which of the following, if any, have you personally experienced whilst playing sport?: Homophobic comments.</t>
  </si>
  <si>
    <t>Which of the following, if any, have you personally experienced whilst playing sport?: Racist comments.</t>
  </si>
  <si>
    <t xml:space="preserve"> Negative comments about someone’s appearance.</t>
  </si>
  <si>
    <t xml:space="preserve"> Negative comments about someone's weight. </t>
  </si>
  <si>
    <t xml:space="preserve"> Negative comments about how someone looks in their sports kit.</t>
  </si>
  <si>
    <t xml:space="preserve"> Sexual innuendo (i.e. sexual comments about someone’s body)</t>
  </si>
  <si>
    <t>I have seen this</t>
  </si>
  <si>
    <t>I have not seen this</t>
  </si>
  <si>
    <t>Grid Summary: Which of the following, if any, have you seen directed at someone else whilst playing sport?</t>
  </si>
  <si>
    <t>Which of the following, if any, have you seen directed at someone else whilst playing sport?: Negative comments about someone’s appearance.</t>
  </si>
  <si>
    <t xml:space="preserve">Which of the following, if any, have you seen directed at someone else whilst playing sport?: Negative comments about someone's weight. </t>
  </si>
  <si>
    <t>Which of the following, if any, have you seen directed at someone else whilst playing sport?: Negative comments about how someone looks in their sports kit.</t>
  </si>
  <si>
    <t>Which of the following, if any, have you seen directed at someone else whilst playing sport?: Negative comments about playing badly.</t>
  </si>
  <si>
    <t>Which of the following, if any, have you seen directed at someone else whilst playing sport?: Sexual innuendo (i.e. sexual comments about someone’s body)</t>
  </si>
  <si>
    <t>Which of the following, if any, have you seen directed at someone else whilst playing sport?: Sexist comments (i.e. comments relating to how well boys or girls play)</t>
  </si>
  <si>
    <t>Which of the following, if any, have you seen directed at someone else whilst playing sport?: Homophobic comments.</t>
  </si>
  <si>
    <t>Which of the following, if any, have you seen directed at someone else whilst playing sport?: Racist comments.</t>
  </si>
  <si>
    <t>Full Results</t>
  </si>
  <si>
    <t>Can</t>
  </si>
  <si>
    <t>Know</t>
  </si>
  <si>
    <t>Enough</t>
  </si>
  <si>
    <t>Encouragement</t>
  </si>
  <si>
    <t>Playing</t>
  </si>
  <si>
    <t>Love</t>
  </si>
  <si>
    <t>Sure</t>
  </si>
  <si>
    <t>Healthy</t>
  </si>
  <si>
    <t>Maybe</t>
  </si>
  <si>
    <t>Things</t>
  </si>
  <si>
    <t>Fun</t>
  </si>
  <si>
    <t>Good</t>
  </si>
  <si>
    <t>Motivation</t>
  </si>
  <si>
    <t>Lots</t>
  </si>
  <si>
    <t>Making</t>
  </si>
  <si>
    <t>Cheaper</t>
  </si>
  <si>
    <t>Support</t>
  </si>
  <si>
    <t>Join</t>
  </si>
  <si>
    <t>Fit</t>
  </si>
  <si>
    <t>Availability</t>
  </si>
  <si>
    <t>Help</t>
  </si>
  <si>
    <t>Team</t>
  </si>
  <si>
    <t>Local</t>
  </si>
  <si>
    <t>Need</t>
  </si>
  <si>
    <t>Nothing</t>
  </si>
  <si>
    <t>Get</t>
  </si>
  <si>
    <t>Less</t>
  </si>
  <si>
    <t>Teachers</t>
  </si>
  <si>
    <t>Keep</t>
  </si>
  <si>
    <t>Training</t>
  </si>
  <si>
    <t>Sports</t>
  </si>
  <si>
    <t>Time</t>
  </si>
  <si>
    <t>Like</t>
  </si>
  <si>
    <t>Think</t>
  </si>
  <si>
    <t>Also</t>
  </si>
  <si>
    <t>Want</t>
  </si>
  <si>
    <t>Enjoy</t>
  </si>
  <si>
    <t>Will</t>
  </si>
  <si>
    <t>Coaches</t>
  </si>
  <si>
    <t>Parents</t>
  </si>
  <si>
    <t>Better</t>
  </si>
  <si>
    <t>Day</t>
  </si>
  <si>
    <t>Really</t>
  </si>
  <si>
    <t>Part</t>
  </si>
  <si>
    <t>Lot</t>
  </si>
  <si>
    <t>Money</t>
  </si>
  <si>
    <t>Friends</t>
  </si>
  <si>
    <t>Exercise</t>
  </si>
  <si>
    <t>Football</t>
  </si>
  <si>
    <t>Closer</t>
  </si>
  <si>
    <t>Facilities</t>
  </si>
  <si>
    <t>Available</t>
  </si>
  <si>
    <t>School</t>
  </si>
  <si>
    <t>Take</t>
  </si>
  <si>
    <t>Encourage</t>
  </si>
  <si>
    <t>Access</t>
  </si>
  <si>
    <t>Everyone</t>
  </si>
  <si>
    <t>Just</t>
  </si>
  <si>
    <t>Accessible</t>
  </si>
  <si>
    <t>Feel</t>
  </si>
  <si>
    <t>Funding</t>
  </si>
  <si>
    <t>Play</t>
  </si>
  <si>
    <t>Opportunities</t>
  </si>
  <si>
    <t>Others</t>
  </si>
  <si>
    <t>Participate</t>
  </si>
  <si>
    <t>Clubs</t>
  </si>
  <si>
    <t>Free</t>
  </si>
  <si>
    <t>Different</t>
  </si>
  <si>
    <t>Changing</t>
  </si>
  <si>
    <t>Teams</t>
  </si>
  <si>
    <t>Dont</t>
  </si>
  <si>
    <t>Already</t>
  </si>
  <si>
    <t>Sport</t>
  </si>
  <si>
    <t>People</t>
  </si>
  <si>
    <t>Sporting</t>
  </si>
  <si>
    <t>Girls</t>
  </si>
  <si>
    <t>Family</t>
  </si>
  <si>
    <t>Make</t>
  </si>
  <si>
    <t>One</t>
  </si>
  <si>
    <t>Home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</si>
</sst>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amily val="2"/>
    </font>
    <font>
      <b/>
      <sz val="14"/>
      <color rgb="FF000000"/>
      <name val="Calibri"/>
      <family val="2"/>
    </font>
    <font>
      <sz val="14"/>
      <color rgb="FF000000"/>
      <name val="Calibri"/>
      <family val="2"/>
    </font>
    <font>
      <sz val="13"/>
      <color rgb="FF000000"/>
      <name val="Calibri"/>
      <family val="2"/>
    </font>
    <font>
      <i/>
      <sz val="13"/>
      <color rgb="FF000000"/>
      <name val="Calibri"/>
      <family val="2"/>
    </font>
    <font>
      <i/>
      <u/>
      <sz val="13"/>
      <color theme="10"/>
      <name val="Calibri"/>
      <family val="2"/>
    </font>
    <font>
      <b/>
      <sz val="11"/>
      <color rgb="FF000000"/>
      <name val="Calibri"/>
      <family val="2"/>
    </font>
    <font>
      <sz val="11"/>
      <color rgb="FF000000"/>
      <name val="Calibri"/>
      <family val="2"/>
    </font>
    <font>
      <u/>
      <sz val="11"/>
      <color theme="10"/>
      <name val="Calibri"/>
      <family val="2"/>
    </font>
    <font>
      <b/>
      <sz val="12"/>
      <color rgb="FF000000"/>
      <name val="Calibri"/>
      <family val="2"/>
    </font>
    <font>
      <b/>
      <i/>
      <sz val="11"/>
      <color rgb="FF000000"/>
      <name val="Calibri"/>
      <family val="2"/>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0">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sharedStrings" Target="sharedStrings.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ColWidth="11.5546875" defaultRowHeight="14.4" x14ac:dyDescent="0.3"/>
  <sheetData>
    <row r="7" spans="6:12" ht="40.049999999999997" customHeight="1" x14ac:dyDescent="0.3">
      <c r="F7" s="24" t="s">
        <v>0</v>
      </c>
      <c r="G7" s="25"/>
      <c r="H7" s="25"/>
      <c r="I7" s="25"/>
      <c r="J7" s="25"/>
      <c r="K7" s="25"/>
      <c r="L7" s="25"/>
    </row>
    <row r="10" spans="6:12" ht="19.95" customHeight="1" x14ac:dyDescent="0.35">
      <c r="F10" s="2" t="s">
        <v>1</v>
      </c>
      <c r="K10" s="3" t="s">
        <v>2</v>
      </c>
    </row>
    <row r="11" spans="6:12" ht="19.95" customHeight="1" x14ac:dyDescent="0.35">
      <c r="F11" s="2" t="s">
        <v>3</v>
      </c>
      <c r="K11" s="3" t="s">
        <v>4</v>
      </c>
    </row>
    <row r="12" spans="6:12" ht="19.95" customHeight="1" x14ac:dyDescent="0.35">
      <c r="F12" s="2" t="s">
        <v>5</v>
      </c>
      <c r="K12" s="3" t="s">
        <v>6</v>
      </c>
    </row>
    <row r="13" spans="6:12" ht="19.95" customHeight="1" x14ac:dyDescent="0.35">
      <c r="F13" s="2" t="s">
        <v>7</v>
      </c>
      <c r="K13" s="3">
        <v>550</v>
      </c>
    </row>
    <row r="14" spans="6:12" ht="18" x14ac:dyDescent="0.35">
      <c r="F14" s="2"/>
    </row>
    <row r="15" spans="6:12" ht="18" x14ac:dyDescent="0.35">
      <c r="F15" s="2"/>
    </row>
    <row r="16" spans="6:12" ht="18" x14ac:dyDescent="0.35">
      <c r="F16" s="2" t="s">
        <v>8</v>
      </c>
    </row>
    <row r="17" spans="6:13" ht="49.95" customHeight="1" x14ac:dyDescent="0.3">
      <c r="F17" s="26" t="s">
        <v>9</v>
      </c>
      <c r="G17" s="25"/>
      <c r="H17" s="25"/>
      <c r="I17" s="25"/>
      <c r="J17" s="25"/>
      <c r="K17" s="25"/>
      <c r="L17" s="25"/>
      <c r="M17" s="25"/>
    </row>
    <row r="19" spans="6:13" ht="30" customHeight="1" x14ac:dyDescent="0.3">
      <c r="F19" s="4" t="s">
        <v>10</v>
      </c>
    </row>
    <row r="20" spans="6:13" ht="17.399999999999999" x14ac:dyDescent="0.3">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09"/>
  <sheetViews>
    <sheetView showGridLines="0" workbookViewId="0"/>
  </sheetViews>
  <sheetFormatPr defaultColWidth="11.5546875" defaultRowHeight="14.4" x14ac:dyDescent="0.3"/>
  <cols>
    <col min="4" max="4" width="100.6640625" customWidth="1"/>
    <col min="5" max="5" width="20.6640625" customWidth="1"/>
  </cols>
  <sheetData>
    <row r="2" spans="3:6" ht="40.049999999999997" customHeight="1" x14ac:dyDescent="0.3">
      <c r="D2" s="1" t="s">
        <v>11</v>
      </c>
    </row>
    <row r="6" spans="3:6" x14ac:dyDescent="0.3">
      <c r="D6" s="8" t="str">
        <f>HYPERLINK("#'Full Results'!A1", "Full Results")</f>
        <v>Full Results</v>
      </c>
    </row>
    <row r="8" spans="3:6" x14ac:dyDescent="0.3">
      <c r="D8" s="6" t="s">
        <v>12</v>
      </c>
      <c r="E8" s="6" t="s">
        <v>13</v>
      </c>
      <c r="F8" s="6" t="s">
        <v>14</v>
      </c>
    </row>
    <row r="9" spans="3:6" x14ac:dyDescent="0.3">
      <c r="C9">
        <v>1</v>
      </c>
      <c r="D9" s="8" t="str">
        <f>HYPERLINK("#'Table 1'!A1", " Do you currently consider yourself to be ‘sporty’?")</f>
        <v xml:space="preserve"> Do you currently consider yourself to be ‘sporty’?</v>
      </c>
      <c r="E9" s="14" t="str">
        <f>HYPERLINK("#'Full Results'!A11", "11")</f>
        <v>11</v>
      </c>
      <c r="F9" t="s">
        <v>53</v>
      </c>
    </row>
    <row r="10" spans="3:6" x14ac:dyDescent="0.3">
      <c r="C10">
        <v>2</v>
      </c>
      <c r="D10" s="8" t="str">
        <f>HYPERLINK("#'Table 2'!A1", " Which of the following is true for you now?")</f>
        <v xml:space="preserve"> Which of the following is true for you now?</v>
      </c>
      <c r="E10" s="14" t="str">
        <f>HYPERLINK("#'Full Results'!A17", "17")</f>
        <v>17</v>
      </c>
      <c r="F10" t="s">
        <v>53</v>
      </c>
    </row>
    <row r="11" spans="3:6" x14ac:dyDescent="0.3">
      <c r="C11">
        <v>3</v>
      </c>
      <c r="D11" s="8" t="str">
        <f>HYPERLINK("#'Table 3'!A1", "You said you play some extracurricular sports. Which of the following forms of extracurricular sports do you play?Select all that apply.")</f>
        <v>You said you play some extracurricular sports. Which of the following forms of extracurricular sports do you play?Select all that apply.</v>
      </c>
      <c r="E11" s="14" t="str">
        <f>HYPERLINK("#'Full Results'!A24", "24")</f>
        <v>24</v>
      </c>
      <c r="F11" t="s">
        <v>67</v>
      </c>
    </row>
    <row r="12" spans="3:6" x14ac:dyDescent="0.3">
      <c r="C12">
        <v>4</v>
      </c>
      <c r="D12" s="8" t="str">
        <f>HYPERLINK("#'Table 4'!A1", " Which of the following is closest to your current experience?")</f>
        <v xml:space="preserve"> Which of the following is closest to your current experience?</v>
      </c>
      <c r="E12" s="14" t="str">
        <f>HYPERLINK("#'Full Results'!A32", "32")</f>
        <v>32</v>
      </c>
      <c r="F12" t="s">
        <v>53</v>
      </c>
    </row>
    <row r="13" spans="3:6" x14ac:dyDescent="0.3">
      <c r="C13">
        <v>5</v>
      </c>
      <c r="D13" s="8" t="str">
        <f>HYPERLINK("#'Table 5'!A1", "Grid Summary: Which of the following are true for you?")</f>
        <v>Grid Summary: Which of the following are true for you?</v>
      </c>
      <c r="E13" s="7"/>
      <c r="F13" t="s">
        <v>53</v>
      </c>
    </row>
    <row r="14" spans="3:6" x14ac:dyDescent="0.3">
      <c r="C14">
        <v>6</v>
      </c>
      <c r="D14" s="8" t="str">
        <f>HYPERLINK("#'Table 6'!A1", "Which of the following are true for you?: I enjoy(ed) PE lessons at school/college.")</f>
        <v>Which of the following are true for you?: I enjoy(ed) PE lessons at school/college.</v>
      </c>
      <c r="E14" s="14" t="str">
        <f>HYPERLINK("#'Full Results'!A40", "40")</f>
        <v>40</v>
      </c>
      <c r="F14" t="s">
        <v>53</v>
      </c>
    </row>
    <row r="15" spans="3:6" x14ac:dyDescent="0.3">
      <c r="C15">
        <v>7</v>
      </c>
      <c r="D15" s="8" t="str">
        <f>HYPERLINK("#'Table 7'!A1", "Which of the following are true for you?: PE lessons have helped me to better understand my body. ")</f>
        <v xml:space="preserve">Which of the following are true for you?: PE lessons have helped me to better understand my body. </v>
      </c>
      <c r="E15" s="14" t="str">
        <f>HYPERLINK("#'Full Results'!A46", "46")</f>
        <v>46</v>
      </c>
      <c r="F15" t="s">
        <v>53</v>
      </c>
    </row>
    <row r="16" spans="3:6" x14ac:dyDescent="0.3">
      <c r="C16">
        <v>8</v>
      </c>
      <c r="D16" s="8" t="str">
        <f>HYPERLINK("#'Table 8'!A1", "Which of the following are true for you?: I find PE lessons embarrassing.")</f>
        <v>Which of the following are true for you?: I find PE lessons embarrassing.</v>
      </c>
      <c r="E16" s="14" t="str">
        <f>HYPERLINK("#'Full Results'!A52", "52")</f>
        <v>52</v>
      </c>
      <c r="F16" t="s">
        <v>53</v>
      </c>
    </row>
    <row r="17" spans="3:6" x14ac:dyDescent="0.3">
      <c r="C17">
        <v>9</v>
      </c>
      <c r="D17" s="8" t="str">
        <f>HYPERLINK("#'Table 9'!A1", "Which of the following are true for you?: I have skipped school for the day to avoid a PE lesson.")</f>
        <v>Which of the following are true for you?: I have skipped school for the day to avoid a PE lesson.</v>
      </c>
      <c r="E17" s="14" t="str">
        <f>HYPERLINK("#'Full Results'!A58", "58")</f>
        <v>58</v>
      </c>
      <c r="F17" t="s">
        <v>53</v>
      </c>
    </row>
    <row r="18" spans="3:6" x14ac:dyDescent="0.3">
      <c r="C18">
        <v>10</v>
      </c>
      <c r="D18" s="8" t="str">
        <f>HYPERLINK("#'Table 10'!A1", "Which of the following are true for you?: I have lied to a teacher in the past to avoid a PE lesson.")</f>
        <v>Which of the following are true for you?: I have lied to a teacher in the past to avoid a PE lesson.</v>
      </c>
      <c r="E18" s="14" t="str">
        <f>HYPERLINK("#'Full Results'!A64", "64")</f>
        <v>64</v>
      </c>
      <c r="F18" t="s">
        <v>53</v>
      </c>
    </row>
    <row r="19" spans="3:6" x14ac:dyDescent="0.3">
      <c r="C19">
        <v>11</v>
      </c>
      <c r="D19" s="8" t="str">
        <f>HYPERLINK("#'Table 11'!A1", "Which of the following are true for you?: I don’t feel comfortable when getting changed for PE.")</f>
        <v>Which of the following are true for you?: I don’t feel comfortable when getting changed for PE.</v>
      </c>
      <c r="E19" s="14" t="str">
        <f>HYPERLINK("#'Full Results'!A70", "70")</f>
        <v>70</v>
      </c>
      <c r="F19" t="s">
        <v>53</v>
      </c>
    </row>
    <row r="20" spans="3:6" x14ac:dyDescent="0.3">
      <c r="C20">
        <v>12</v>
      </c>
      <c r="D20" s="8" t="str">
        <f>HYPERLINK("#'Table 12'!A1", "Grid Summary: Does your school offer boys only, girls only or mixed teams for the following sports?")</f>
        <v>Grid Summary: Does your school offer boys only, girls only or mixed teams for the following sports?</v>
      </c>
      <c r="E20" s="7"/>
      <c r="F20" t="s">
        <v>53</v>
      </c>
    </row>
    <row r="21" spans="3:6" x14ac:dyDescent="0.3">
      <c r="C21">
        <v>13</v>
      </c>
      <c r="D21" s="8" t="str">
        <f>HYPERLINK("#'Table 13'!A1", "Does your school offer boys only, girls only or mixed teams for the following sports?: Football")</f>
        <v>Does your school offer boys only, girls only or mixed teams for the following sports?: Football</v>
      </c>
      <c r="E21" s="14" t="str">
        <f>HYPERLINK("#'Full Results'!A76", "76")</f>
        <v>76</v>
      </c>
      <c r="F21" t="s">
        <v>53</v>
      </c>
    </row>
    <row r="22" spans="3:6" x14ac:dyDescent="0.3">
      <c r="C22">
        <v>14</v>
      </c>
      <c r="D22" s="8" t="str">
        <f>HYPERLINK("#'Table 14'!A1", "Does your school offer boys only, girls only or mixed teams for the following sports?: Rugby ")</f>
        <v xml:space="preserve">Does your school offer boys only, girls only or mixed teams for the following sports?: Rugby </v>
      </c>
      <c r="E22" s="14" t="str">
        <f>HYPERLINK("#'Full Results'!A85", "85")</f>
        <v>85</v>
      </c>
      <c r="F22" t="s">
        <v>53</v>
      </c>
    </row>
    <row r="23" spans="3:6" x14ac:dyDescent="0.3">
      <c r="C23">
        <v>15</v>
      </c>
      <c r="D23" s="8" t="str">
        <f>HYPERLINK("#'Table 15'!A1", "Does your school offer boys only, girls only or mixed teams for the following sports?: Hockey")</f>
        <v>Does your school offer boys only, girls only or mixed teams for the following sports?: Hockey</v>
      </c>
      <c r="E23" s="14" t="str">
        <f>HYPERLINK("#'Full Results'!A94", "94")</f>
        <v>94</v>
      </c>
      <c r="F23" t="s">
        <v>53</v>
      </c>
    </row>
    <row r="24" spans="3:6" x14ac:dyDescent="0.3">
      <c r="C24">
        <v>16</v>
      </c>
      <c r="D24" s="8" t="str">
        <f>HYPERLINK("#'Table 16'!A1", "Does your school offer boys only, girls only or mixed teams for the following sports?: Athletics")</f>
        <v>Does your school offer boys only, girls only or mixed teams for the following sports?: Athletics</v>
      </c>
      <c r="E24" s="14" t="str">
        <f>HYPERLINK("#'Full Results'!A103", "103")</f>
        <v>103</v>
      </c>
      <c r="F24" t="s">
        <v>53</v>
      </c>
    </row>
    <row r="25" spans="3:6" x14ac:dyDescent="0.3">
      <c r="C25">
        <v>17</v>
      </c>
      <c r="D25" s="8" t="str">
        <f>HYPERLINK("#'Table 17'!A1", "Does your school offer boys only, girls only or mixed teams for the following sports?: Swimming")</f>
        <v>Does your school offer boys only, girls only or mixed teams for the following sports?: Swimming</v>
      </c>
      <c r="E25" s="14" t="str">
        <f>HYPERLINK("#'Full Results'!A112", "112")</f>
        <v>112</v>
      </c>
      <c r="F25" t="s">
        <v>53</v>
      </c>
    </row>
    <row r="26" spans="3:6" x14ac:dyDescent="0.3">
      <c r="C26">
        <v>18</v>
      </c>
      <c r="D26" s="8" t="str">
        <f>HYPERLINK("#'Table 18'!A1", "Does your school offer boys only, girls only or mixed teams for the following sports?: Tennis")</f>
        <v>Does your school offer boys only, girls only or mixed teams for the following sports?: Tennis</v>
      </c>
      <c r="E26" s="14" t="str">
        <f>HYPERLINK("#'Full Results'!A121", "121")</f>
        <v>121</v>
      </c>
      <c r="F26" t="s">
        <v>53</v>
      </c>
    </row>
    <row r="27" spans="3:6" x14ac:dyDescent="0.3">
      <c r="C27">
        <v>19</v>
      </c>
      <c r="D27" s="8" t="str">
        <f>HYPERLINK("#'Table 19'!A1", "Does your school offer boys only, girls only or mixed teams for the following sports?: Cricket")</f>
        <v>Does your school offer boys only, girls only or mixed teams for the following sports?: Cricket</v>
      </c>
      <c r="E27" s="14" t="str">
        <f>HYPERLINK("#'Full Results'!A130", "130")</f>
        <v>130</v>
      </c>
      <c r="F27" t="s">
        <v>53</v>
      </c>
    </row>
    <row r="28" spans="3:6" x14ac:dyDescent="0.3">
      <c r="C28">
        <v>20</v>
      </c>
      <c r="D28" s="8" t="str">
        <f>HYPERLINK("#'Table 20'!A1", "Does your school offer boys only, girls only or mixed teams for the following sports?: Netball")</f>
        <v>Does your school offer boys only, girls only or mixed teams for the following sports?: Netball</v>
      </c>
      <c r="E28" s="14" t="str">
        <f>HYPERLINK("#'Full Results'!A139", "139")</f>
        <v>139</v>
      </c>
      <c r="F28" t="s">
        <v>53</v>
      </c>
    </row>
    <row r="29" spans="3:6" x14ac:dyDescent="0.3">
      <c r="C29">
        <v>21</v>
      </c>
      <c r="D29" s="8" t="str">
        <f>HYPERLINK("#'Table 21'!A1", "Does your school offer boys only, girls only or mixed teams for the following sports?: Rounders")</f>
        <v>Does your school offer boys only, girls only or mixed teams for the following sports?: Rounders</v>
      </c>
      <c r="E29" s="14" t="str">
        <f>HYPERLINK("#'Full Results'!A148", "148")</f>
        <v>148</v>
      </c>
      <c r="F29" t="s">
        <v>53</v>
      </c>
    </row>
    <row r="30" spans="3:6" x14ac:dyDescent="0.3">
      <c r="C30">
        <v>22</v>
      </c>
      <c r="D30" s="8" t="str">
        <f>HYPERLINK("#'Table 22'!A1", "Does your school offer boys only, girls only or mixed teams for the following sports?: Basketball")</f>
        <v>Does your school offer boys only, girls only or mixed teams for the following sports?: Basketball</v>
      </c>
      <c r="E30" s="14" t="str">
        <f>HYPERLINK("#'Full Results'!A157", "157")</f>
        <v>157</v>
      </c>
      <c r="F30" t="s">
        <v>53</v>
      </c>
    </row>
    <row r="31" spans="3:6" x14ac:dyDescent="0.3">
      <c r="C31">
        <v>23</v>
      </c>
      <c r="D31" s="8" t="str">
        <f>HYPERLINK("#'Table 23'!A1", " Which of the following comes closest to your view?")</f>
        <v xml:space="preserve"> Which of the following comes closest to your view?</v>
      </c>
      <c r="E31" s="14" t="str">
        <f>HYPERLINK("#'Full Results'!A166", "166")</f>
        <v>166</v>
      </c>
      <c r="F31" t="s">
        <v>53</v>
      </c>
    </row>
    <row r="32" spans="3:6" x14ac:dyDescent="0.3">
      <c r="C32">
        <v>24</v>
      </c>
      <c r="D32" s="8" t="str">
        <f>HYPERLINK("#'Table 24'!A1", " Which of the following comes closest to your view?")</f>
        <v xml:space="preserve"> Which of the following comes closest to your view?</v>
      </c>
      <c r="E32" s="14" t="str">
        <f>HYPERLINK("#'Full Results'!A173", "173")</f>
        <v>173</v>
      </c>
      <c r="F32" t="s">
        <v>53</v>
      </c>
    </row>
    <row r="33" spans="3:6" x14ac:dyDescent="0.3">
      <c r="C33">
        <v>25</v>
      </c>
      <c r="D33" s="8" t="str">
        <f>HYPERLINK("#'Table 25'!A1", " Which of the following comes closest to your view?")</f>
        <v xml:space="preserve"> Which of the following comes closest to your view?</v>
      </c>
      <c r="E33" s="14" t="str">
        <f>HYPERLINK("#'Full Results'!A180", "180")</f>
        <v>180</v>
      </c>
      <c r="F33" t="s">
        <v>53</v>
      </c>
    </row>
    <row r="34" spans="3:6" x14ac:dyDescent="0.3">
      <c r="C34">
        <v>26</v>
      </c>
      <c r="D34" s="8" t="str">
        <f>HYPERLINK("#'Table 26'!A1", " Which of the following comes closest to your view?")</f>
        <v xml:space="preserve"> Which of the following comes closest to your view?</v>
      </c>
      <c r="E34" s="14" t="str">
        <f>HYPERLINK("#'Full Results'!A187", "187")</f>
        <v>187</v>
      </c>
      <c r="F34" t="s">
        <v>53</v>
      </c>
    </row>
    <row r="35" spans="3:6" x14ac:dyDescent="0.3">
      <c r="C35">
        <v>27</v>
      </c>
      <c r="D35" s="8" t="str">
        <f>HYPERLINK("#'Table 27'!A1", " Which of the following comes closest to your view?")</f>
        <v xml:space="preserve"> Which of the following comes closest to your view?</v>
      </c>
      <c r="E35" s="14" t="str">
        <f>HYPERLINK("#'Full Results'!A194", "194")</f>
        <v>194</v>
      </c>
      <c r="F35" t="s">
        <v>53</v>
      </c>
    </row>
    <row r="36" spans="3:6" x14ac:dyDescent="0.3">
      <c r="C36">
        <v>28</v>
      </c>
      <c r="D36" s="8" t="str">
        <f>HYPERLINK("#'Table 28'!A1", "Grid Summary: Which of the following statements are true for you?If you are not at school or college, please think back to when you were")</f>
        <v>Grid Summary: Which of the following statements are true for you?If you are not at school or college, please think back to when you were</v>
      </c>
      <c r="E36" s="7"/>
      <c r="F36" t="s">
        <v>53</v>
      </c>
    </row>
    <row r="37" spans="3:6" x14ac:dyDescent="0.3">
      <c r="C37">
        <v>29</v>
      </c>
      <c r="D37" s="8" t="str">
        <f>HYPERLINK("#'Table 29'!A1", "Which of the following statements are true for you?If you are not at school or college, please think back to when you were: The boys sports teams at school/college get priority when booking pitches and facilities. ")</f>
        <v xml:space="preserve">Which of the following statements are true for you?If you are not at school or college, please think back to when you were: The boys sports teams at school/college get priority when booking pitches and facilities. </v>
      </c>
      <c r="E37" s="14" t="str">
        <f>HYPERLINK("#'Full Results'!A201", "201")</f>
        <v>201</v>
      </c>
      <c r="F37" t="s">
        <v>53</v>
      </c>
    </row>
    <row r="38" spans="3:6" x14ac:dyDescent="0.3">
      <c r="C38">
        <v>30</v>
      </c>
      <c r="D38" s="8" t="str">
        <f>HYPERLINK("#'Table 30'!A1", "Which of the following statements are true for you?If you are not at school or college, please think back to when you were: The boys sports teams at school/college get treated better than the girls teams. ")</f>
        <v xml:space="preserve">Which of the following statements are true for you?If you are not at school or college, please think back to when you were: The boys sports teams at school/college get treated better than the girls teams. </v>
      </c>
      <c r="E38" s="14" t="str">
        <f>HYPERLINK("#'Full Results'!A208", "208")</f>
        <v>208</v>
      </c>
      <c r="F38" t="s">
        <v>53</v>
      </c>
    </row>
    <row r="39" spans="3:6" x14ac:dyDescent="0.3">
      <c r="C39">
        <v>31</v>
      </c>
      <c r="D39" s="8" t="str">
        <f>HYPERLINK("#'Table 31'!A1", "Which of the following statements are true for you?If you are not at school or college, please think back to when you were: The boys sports teams at school/college get more funding than the girls teams.")</f>
        <v>Which of the following statements are true for you?If you are not at school or college, please think back to when you were: The boys sports teams at school/college get more funding than the girls teams.</v>
      </c>
      <c r="E39" s="14" t="str">
        <f>HYPERLINK("#'Full Results'!A215", "215")</f>
        <v>215</v>
      </c>
      <c r="F39" t="s">
        <v>53</v>
      </c>
    </row>
    <row r="40" spans="3:6" x14ac:dyDescent="0.3">
      <c r="C40">
        <v>32</v>
      </c>
      <c r="D40" s="8" t="str">
        <f>HYPERLINK("#'Table 32'!A1", "Which of the following statements are true for you?If you are not at school or college, please think back to when you were: The girls team at school/college can struggle to find opposition teams to play against.")</f>
        <v>Which of the following statements are true for you?If you are not at school or college, please think back to when you were: The girls team at school/college can struggle to find opposition teams to play against.</v>
      </c>
      <c r="E40" s="14" t="str">
        <f>HYPERLINK("#'Full Results'!A222", "222")</f>
        <v>222</v>
      </c>
      <c r="F40" t="s">
        <v>53</v>
      </c>
    </row>
    <row r="41" spans="3:6" x14ac:dyDescent="0.3">
      <c r="C41">
        <v>33</v>
      </c>
      <c r="D41" s="8" t="str">
        <f>HYPERLINK("#'Table 33'!A1", "Which of the following statements are true for you?If you are not at school or college, please think back to when you were: The girls teams at school/college have to travel further than the boys for matches.")</f>
        <v>Which of the following statements are true for you?If you are not at school or college, please think back to when you were: The girls teams at school/college have to travel further than the boys for matches.</v>
      </c>
      <c r="E41" s="14" t="str">
        <f>HYPERLINK("#'Full Results'!A229", "229")</f>
        <v>229</v>
      </c>
      <c r="F41" t="s">
        <v>53</v>
      </c>
    </row>
    <row r="42" spans="3:6" x14ac:dyDescent="0.3">
      <c r="C42">
        <v>34</v>
      </c>
      <c r="D42" s="8" t="str">
        <f>HYPERLINK("#'Table 34'!A1", "Which of the following statements are true for you?If you are not at school or college, please think back to when you were: The girls sports teams at school/college get priority when booking pitches and facilities.")</f>
        <v>Which of the following statements are true for you?If you are not at school or college, please think back to when you were: The girls sports teams at school/college get priority when booking pitches and facilities.</v>
      </c>
      <c r="E42" s="14" t="str">
        <f>HYPERLINK("#'Full Results'!A236", "236")</f>
        <v>236</v>
      </c>
      <c r="F42" t="s">
        <v>53</v>
      </c>
    </row>
    <row r="43" spans="3:6" x14ac:dyDescent="0.3">
      <c r="C43">
        <v>35</v>
      </c>
      <c r="D43" s="8" t="str">
        <f>HYPERLINK("#'Table 35'!A1", "Which of the following statements are true for you?If you are not at school or college, please think back to when you were: The girls sports team at school/college get treated better than the boys teams.")</f>
        <v>Which of the following statements are true for you?If you are not at school or college, please think back to when you were: The girls sports team at school/college get treated better than the boys teams.</v>
      </c>
      <c r="E43" s="14" t="str">
        <f>HYPERLINK("#'Full Results'!A243", "243")</f>
        <v>243</v>
      </c>
      <c r="F43" t="s">
        <v>53</v>
      </c>
    </row>
    <row r="44" spans="3:6" x14ac:dyDescent="0.3">
      <c r="C44">
        <v>36</v>
      </c>
      <c r="D44" s="8" t="str">
        <f>HYPERLINK("#'Table 36'!A1", "Which of the following statements are true for you?If you are not at school or college, please think back to when you were: The girls sports teams at school/college get more funding than the girls teams.")</f>
        <v>Which of the following statements are true for you?If you are not at school or college, please think back to when you were: The girls sports teams at school/college get more funding than the girls teams.</v>
      </c>
      <c r="E44" s="14" t="str">
        <f>HYPERLINK("#'Full Results'!A250", "250")</f>
        <v>250</v>
      </c>
      <c r="F44" t="s">
        <v>53</v>
      </c>
    </row>
    <row r="45" spans="3:6" x14ac:dyDescent="0.3">
      <c r="C45">
        <v>37</v>
      </c>
      <c r="D45" s="8" t="str">
        <f>HYPERLINK("#'Table 37'!A1", "Which of the following statements are true for you?If you are not at school or college, please think back to when you were: The girls teams at school/college have less far to travel than the boys for matches.")</f>
        <v>Which of the following statements are true for you?If you are not at school or college, please think back to when you were: The girls teams at school/college have less far to travel than the boys for matches.</v>
      </c>
      <c r="E45" s="14" t="str">
        <f>HYPERLINK("#'Full Results'!A257", "257")</f>
        <v>257</v>
      </c>
      <c r="F45" t="s">
        <v>53</v>
      </c>
    </row>
    <row r="46" spans="3:6" x14ac:dyDescent="0.3">
      <c r="C46">
        <v>38</v>
      </c>
      <c r="D46" s="8" t="str">
        <f>HYPERLINK("#'Table 38'!A1", "Grid Summary: You said you play sports outside of school. Which of the following statements are true for you?")</f>
        <v>Grid Summary: You said you play sports outside of school. Which of the following statements are true for you?</v>
      </c>
      <c r="E46" s="7"/>
      <c r="F46" t="s">
        <v>157</v>
      </c>
    </row>
    <row r="47" spans="3:6" x14ac:dyDescent="0.3">
      <c r="C47">
        <v>39</v>
      </c>
      <c r="D47" s="8" t="str">
        <f>HYPERLINK("#'Table 39'!A1", "You said you play sports outside of school. Which of the following statements are true for you?: The boys sports teams at my sports club get priority when booking pitches and facilities. ")</f>
        <v xml:space="preserve">You said you play sports outside of school. Which of the following statements are true for you?: The boys sports teams at my sports club get priority when booking pitches and facilities. </v>
      </c>
      <c r="E47" s="14" t="str">
        <f>HYPERLINK("#'Full Results'!A264", "264")</f>
        <v>264</v>
      </c>
      <c r="F47" t="s">
        <v>157</v>
      </c>
    </row>
    <row r="48" spans="3:6" x14ac:dyDescent="0.3">
      <c r="C48">
        <v>40</v>
      </c>
      <c r="D48" s="8" t="str">
        <f>HYPERLINK("#'Table 40'!A1", "You said you play sports outside of school. Which of the following statements are true for you?: The boys sports teams at my sports club get treated better than the girls teams. ")</f>
        <v xml:space="preserve">You said you play sports outside of school. Which of the following statements are true for you?: The boys sports teams at my sports club get treated better than the girls teams. </v>
      </c>
      <c r="E48" s="14" t="str">
        <f>HYPERLINK("#'Full Results'!A271", "271")</f>
        <v>271</v>
      </c>
      <c r="F48" t="s">
        <v>157</v>
      </c>
    </row>
    <row r="49" spans="3:6" x14ac:dyDescent="0.3">
      <c r="C49">
        <v>41</v>
      </c>
      <c r="D49" s="8" t="str">
        <f>HYPERLINK("#'Table 41'!A1", "You said you play sports outside of school. Which of the following statements are true for you?: The boys sports teams at my sports team get more funding than the girls teams.")</f>
        <v>You said you play sports outside of school. Which of the following statements are true for you?: The boys sports teams at my sports team get more funding than the girls teams.</v>
      </c>
      <c r="E49" s="14" t="str">
        <f>HYPERLINK("#'Full Results'!A278", "278")</f>
        <v>278</v>
      </c>
      <c r="F49" t="s">
        <v>157</v>
      </c>
    </row>
    <row r="50" spans="3:6" x14ac:dyDescent="0.3">
      <c r="C50">
        <v>42</v>
      </c>
      <c r="D50" s="8" t="str">
        <f>HYPERLINK("#'Table 42'!A1", "You said you play sports outside of school. Which of the following statements are true for you?: The girls teams at my sports club have to travel further than the boys for matches.")</f>
        <v>You said you play sports outside of school. Which of the following statements are true for you?: The girls teams at my sports club have to travel further than the boys for matches.</v>
      </c>
      <c r="E50" s="14" t="str">
        <f>HYPERLINK("#'Full Results'!A285", "285")</f>
        <v>285</v>
      </c>
      <c r="F50" t="s">
        <v>157</v>
      </c>
    </row>
    <row r="51" spans="3:6" x14ac:dyDescent="0.3">
      <c r="C51">
        <v>43</v>
      </c>
      <c r="D51" s="8" t="str">
        <f>HYPERLINK("#'Table 43'!A1", "You said you play sports outside of school. Which of the following statements are true for you?: The girls team at my sports club can struggle to find opposition teams to play against.")</f>
        <v>You said you play sports outside of school. Which of the following statements are true for you?: The girls team at my sports club can struggle to find opposition teams to play against.</v>
      </c>
      <c r="E51" s="14" t="str">
        <f>HYPERLINK("#'Full Results'!A292", "292")</f>
        <v>292</v>
      </c>
      <c r="F51" t="s">
        <v>157</v>
      </c>
    </row>
    <row r="52" spans="3:6" x14ac:dyDescent="0.3">
      <c r="C52">
        <v>44</v>
      </c>
      <c r="D52" s="8" t="str">
        <f>HYPERLINK("#'Table 44'!A1", " On average, how long in total do you spend each week travelling to and from your sports commitments (for example, travelling to and from training or matches).Give your best estimate for peak season")</f>
        <v xml:space="preserve"> On average, how long in total do you spend each week travelling to and from your sports commitments (for example, travelling to and from training or matches).Give your best estimate for peak season</v>
      </c>
      <c r="E52" s="14" t="str">
        <f>HYPERLINK("#'Full Results'!A299", "299")</f>
        <v>299</v>
      </c>
      <c r="F52" t="s">
        <v>176</v>
      </c>
    </row>
    <row r="53" spans="3:6" x14ac:dyDescent="0.3">
      <c r="C53">
        <v>45</v>
      </c>
      <c r="D53" s="8" t="str">
        <f>HYPERLINK("#'Table 45'!A1", "Grid Summary: To what extent do you agree with the following?")</f>
        <v>Grid Summary: To what extent do you agree with the following?</v>
      </c>
      <c r="E53" s="7"/>
      <c r="F53" t="s">
        <v>53</v>
      </c>
    </row>
    <row r="54" spans="3:6" x14ac:dyDescent="0.3">
      <c r="C54">
        <v>46</v>
      </c>
      <c r="D54" s="8" t="str">
        <f>HYPERLINK("#'Table 46'!A1", "To what extent do you agree with the following?: Girls shouldn’t play sport. ")</f>
        <v xml:space="preserve">To what extent do you agree with the following?: Girls shouldn’t play sport. </v>
      </c>
      <c r="E54" s="14" t="str">
        <f>HYPERLINK("#'Full Results'!A314", "314")</f>
        <v>314</v>
      </c>
      <c r="F54" t="s">
        <v>53</v>
      </c>
    </row>
    <row r="55" spans="3:6" x14ac:dyDescent="0.3">
      <c r="C55">
        <v>47</v>
      </c>
      <c r="D55" s="8" t="str">
        <f>HYPERLINK("#'Table 47'!A1", "To what extent do you agree with the following?: Boys are better at sport than girls. ")</f>
        <v xml:space="preserve">To what extent do you agree with the following?: Boys are better at sport than girls. </v>
      </c>
      <c r="E55" s="14" t="str">
        <f>HYPERLINK("#'Full Results'!A326", "326")</f>
        <v>326</v>
      </c>
      <c r="F55" t="s">
        <v>53</v>
      </c>
    </row>
    <row r="56" spans="3:6" x14ac:dyDescent="0.3">
      <c r="C56">
        <v>48</v>
      </c>
      <c r="D56" s="8" t="str">
        <f>HYPERLINK("#'Table 48'!A1", "To what extent do you agree with the following?: I would rather watch a men’s sports match than a women’s sports match.")</f>
        <v>To what extent do you agree with the following?: I would rather watch a men’s sports match than a women’s sports match.</v>
      </c>
      <c r="E56" s="14" t="str">
        <f>HYPERLINK("#'Full Results'!A338", "338")</f>
        <v>338</v>
      </c>
      <c r="F56" t="s">
        <v>53</v>
      </c>
    </row>
    <row r="57" spans="3:6" x14ac:dyDescent="0.3">
      <c r="C57">
        <v>49</v>
      </c>
      <c r="D57" s="8" t="str">
        <f>HYPERLINK("#'Table 49'!A1", "To what extent do you agree with the following?: Watching professional athletes inspires me to do more sport myself.")</f>
        <v>To what extent do you agree with the following?: Watching professional athletes inspires me to do more sport myself.</v>
      </c>
      <c r="E57" s="14" t="str">
        <f>HYPERLINK("#'Full Results'!A350", "350")</f>
        <v>350</v>
      </c>
      <c r="F57" t="s">
        <v>53</v>
      </c>
    </row>
    <row r="58" spans="3:6" x14ac:dyDescent="0.3">
      <c r="C58">
        <v>50</v>
      </c>
      <c r="D58" s="8" t="str">
        <f>HYPERLINK("#'Table 50'!A1", "To what extent do you agree with the following?: Watching diverse professional athletes succeed helps people to understand that sport is for everyone.")</f>
        <v>To what extent do you agree with the following?: Watching diverse professional athletes succeed helps people to understand that sport is for everyone.</v>
      </c>
      <c r="E58" s="14" t="str">
        <f>HYPERLINK("#'Full Results'!A362", "362")</f>
        <v>362</v>
      </c>
      <c r="F58" t="s">
        <v>53</v>
      </c>
    </row>
    <row r="59" spans="3:6" x14ac:dyDescent="0.3">
      <c r="C59">
        <v>51</v>
      </c>
      <c r="D59" s="8" t="str">
        <f>HYPERLINK("#'Table 51'!A1", "To what extent do you agree with the following?: The Lionesses have inspired me to follow women’s football.")</f>
        <v>To what extent do you agree with the following?: The Lionesses have inspired me to follow women’s football.</v>
      </c>
      <c r="E59" s="14" t="str">
        <f>HYPERLINK("#'Full Results'!A374", "374")</f>
        <v>374</v>
      </c>
      <c r="F59" t="s">
        <v>53</v>
      </c>
    </row>
    <row r="60" spans="3:6" x14ac:dyDescent="0.3">
      <c r="C60">
        <v>52</v>
      </c>
      <c r="D60" s="8" t="str">
        <f>HYPERLINK("#'Table 52'!A1", "To what extent do you agree with the following?: The Lionesses have inspired me to try/play more football.")</f>
        <v>To what extent do you agree with the following?: The Lionesses have inspired me to try/play more football.</v>
      </c>
      <c r="E60" s="14" t="str">
        <f>HYPERLINK("#'Full Results'!A386", "386")</f>
        <v>386</v>
      </c>
      <c r="F60" t="s">
        <v>53</v>
      </c>
    </row>
    <row r="61" spans="3:6" x14ac:dyDescent="0.3">
      <c r="C61">
        <v>53</v>
      </c>
      <c r="D61" s="8" t="str">
        <f>HYPERLINK("#'Table 53'!A1", "Grid Summary: Have you ever been put off from playing sport by any of the following?")</f>
        <v>Grid Summary: Have you ever been put off from playing sport by any of the following?</v>
      </c>
      <c r="E61" s="7"/>
      <c r="F61" t="s">
        <v>53</v>
      </c>
    </row>
    <row r="62" spans="3:6" x14ac:dyDescent="0.3">
      <c r="C62">
        <v>54</v>
      </c>
      <c r="D62" s="8" t="str">
        <f>HYPERLINK("#'Table 54'!A1", "Have you ever been put off from playing sport by any of the following?: Having to play with the opposite gender")</f>
        <v>Have you ever been put off from playing sport by any of the following?: Having to play with the opposite gender</v>
      </c>
      <c r="E62" s="14" t="str">
        <f>HYPERLINK("#'Full Results'!A398", "398")</f>
        <v>398</v>
      </c>
      <c r="F62" t="s">
        <v>53</v>
      </c>
    </row>
    <row r="63" spans="3:6" x14ac:dyDescent="0.3">
      <c r="C63">
        <v>55</v>
      </c>
      <c r="D63" s="8" t="str">
        <f>HYPERLINK("#'Table 55'!A1", "Have you ever been put off from playing sport by any of the following?: Experiencing teasing or bullying remarks")</f>
        <v>Have you ever been put off from playing sport by any of the following?: Experiencing teasing or bullying remarks</v>
      </c>
      <c r="E63" s="14" t="str">
        <f>HYPERLINK("#'Full Results'!A406", "406")</f>
        <v>406</v>
      </c>
      <c r="F63" t="s">
        <v>53</v>
      </c>
    </row>
    <row r="64" spans="3:6" x14ac:dyDescent="0.3">
      <c r="C64">
        <v>56</v>
      </c>
      <c r="D64" s="8" t="str">
        <f>HYPERLINK("#'Table 56'!A1", "Have you ever been put off from playing sport by any of the following?: Feeling excluded whilst playing (e.g. others wouldn’t pass to me)")</f>
        <v>Have you ever been put off from playing sport by any of the following?: Feeling excluded whilst playing (e.g. others wouldn’t pass to me)</v>
      </c>
      <c r="E64" s="14" t="str">
        <f>HYPERLINK("#'Full Results'!A414", "414")</f>
        <v>414</v>
      </c>
      <c r="F64" t="s">
        <v>53</v>
      </c>
    </row>
    <row r="65" spans="3:6" x14ac:dyDescent="0.3">
      <c r="C65">
        <v>57</v>
      </c>
      <c r="D65" s="8" t="str">
        <f>HYPERLINK("#'Table 57'!A1", "Have you ever been put off from playing sport by any of the following?: A lack of privacy when getting changed")</f>
        <v>Have you ever been put off from playing sport by any of the following?: A lack of privacy when getting changed</v>
      </c>
      <c r="E65" s="14" t="str">
        <f>HYPERLINK("#'Full Results'!A422", "422")</f>
        <v>422</v>
      </c>
      <c r="F65" t="s">
        <v>53</v>
      </c>
    </row>
    <row r="66" spans="3:6" x14ac:dyDescent="0.3">
      <c r="C66">
        <v>58</v>
      </c>
      <c r="D66" s="8" t="str">
        <f>HYPERLINK("#'Table 58'!A1", "Have you ever been put off from playing sport by any of the following?: A lack of dedicated changing facilities")</f>
        <v>Have you ever been put off from playing sport by any of the following?: A lack of dedicated changing facilities</v>
      </c>
      <c r="E66" s="14" t="str">
        <f>HYPERLINK("#'Full Results'!A430", "430")</f>
        <v>430</v>
      </c>
      <c r="F66" t="s">
        <v>53</v>
      </c>
    </row>
    <row r="67" spans="3:6" x14ac:dyDescent="0.3">
      <c r="C67">
        <v>59</v>
      </c>
      <c r="D67" s="8" t="str">
        <f>HYPERLINK("#'Table 59'!A1", "Have you ever been put off from playing sport by any of the following?: Uncomfortable or badly fitting kit")</f>
        <v>Have you ever been put off from playing sport by any of the following?: Uncomfortable or badly fitting kit</v>
      </c>
      <c r="E67" s="14" t="str">
        <f>HYPERLINK("#'Full Results'!A438", "438")</f>
        <v>438</v>
      </c>
      <c r="F67" t="s">
        <v>53</v>
      </c>
    </row>
    <row r="68" spans="3:6" x14ac:dyDescent="0.3">
      <c r="C68">
        <v>60</v>
      </c>
      <c r="D68" s="8" t="str">
        <f>HYPERLINK("#'Table 60'!A1", "Have you ever been put off from playing sport by any of the following?: Not having the right kit or equipment to take part")</f>
        <v>Have you ever been put off from playing sport by any of the following?: Not having the right kit or equipment to take part</v>
      </c>
      <c r="E68" s="14" t="str">
        <f>HYPERLINK("#'Full Results'!A446", "446")</f>
        <v>446</v>
      </c>
      <c r="F68" t="s">
        <v>53</v>
      </c>
    </row>
    <row r="69" spans="3:6" x14ac:dyDescent="0.3">
      <c r="C69">
        <v>61</v>
      </c>
      <c r="D69" s="8" t="str">
        <f>HYPERLINK("#'Table 61'!A1", "Have you ever been put off from playing sport by any of the following?: Inaccessible facilities (i.e. because of a disability)")</f>
        <v>Have you ever been put off from playing sport by any of the following?: Inaccessible facilities (i.e. because of a disability)</v>
      </c>
      <c r="E69" s="14" t="str">
        <f>HYPERLINK("#'Full Results'!A454", "454")</f>
        <v>454</v>
      </c>
      <c r="F69" t="s">
        <v>53</v>
      </c>
    </row>
    <row r="70" spans="3:6" x14ac:dyDescent="0.3">
      <c r="C70">
        <v>62</v>
      </c>
      <c r="D70" s="8" t="str">
        <f>HYPERLINK("#'Table 62'!A1", "Have you ever been put off from playing sport by any of the following?: Feeling excluded by the coach or teacher")</f>
        <v>Have you ever been put off from playing sport by any of the following?: Feeling excluded by the coach or teacher</v>
      </c>
      <c r="E70" s="14" t="str">
        <f>HYPERLINK("#'Full Results'!A462", "462")</f>
        <v>462</v>
      </c>
      <c r="F70" t="s">
        <v>53</v>
      </c>
    </row>
    <row r="71" spans="3:6" x14ac:dyDescent="0.3">
      <c r="C71">
        <v>63</v>
      </c>
      <c r="D71" s="8" t="str">
        <f>HYPERLINK("#'Table 63'!A1", "Have you ever been put off from playing sport by any of the following?: There was no one who looked like me or shared my background")</f>
        <v>Have you ever been put off from playing sport by any of the following?: There was no one who looked like me or shared my background</v>
      </c>
      <c r="E71" s="14" t="str">
        <f>HYPERLINK("#'Full Results'!A470", "470")</f>
        <v>470</v>
      </c>
      <c r="F71" t="s">
        <v>53</v>
      </c>
    </row>
    <row r="72" spans="3:6" x14ac:dyDescent="0.3">
      <c r="C72">
        <v>64</v>
      </c>
      <c r="D72" s="8" t="str">
        <f>HYPERLINK("#'Table 64'!A1", "Have you ever been put off from playing sport by any of the following?: There weren’t any role models I could relate to")</f>
        <v>Have you ever been put off from playing sport by any of the following?: There weren’t any role models I could relate to</v>
      </c>
      <c r="E72" s="14" t="str">
        <f>HYPERLINK("#'Full Results'!A478", "478")</f>
        <v>478</v>
      </c>
      <c r="F72" t="s">
        <v>53</v>
      </c>
    </row>
    <row r="73" spans="3:6" x14ac:dyDescent="0.3">
      <c r="C73">
        <v>65</v>
      </c>
      <c r="D73" s="8" t="str">
        <f>HYPERLINK("#'Table 65'!A1", "Have you ever been put off from playing sport by any of the following?: The sport didn’t feel welcoming to people like me")</f>
        <v>Have you ever been put off from playing sport by any of the following?: The sport didn’t feel welcoming to people like me</v>
      </c>
      <c r="E73" s="14" t="str">
        <f>HYPERLINK("#'Full Results'!A486", "486")</f>
        <v>486</v>
      </c>
      <c r="F73" t="s">
        <v>53</v>
      </c>
    </row>
    <row r="74" spans="3:6" x14ac:dyDescent="0.3">
      <c r="C74">
        <v>66</v>
      </c>
      <c r="D74" s="8" t="str">
        <f>HYPERLINK("#'Table 66'!A1", "Have you ever been put off from playing sport by any of the following?: Being on my period")</f>
        <v>Have you ever been put off from playing sport by any of the following?: Being on my period</v>
      </c>
      <c r="E74" s="14" t="str">
        <f>HYPERLINK("#'Full Results'!A494", "494")</f>
        <v>494</v>
      </c>
      <c r="F74" t="s">
        <v>231</v>
      </c>
    </row>
    <row r="75" spans="3:6" x14ac:dyDescent="0.3">
      <c r="C75">
        <v>67</v>
      </c>
      <c r="D75" s="8" t="str">
        <f>HYPERLINK("#'Table 67'!A1", "Grid Summary: Have you ever encountered any of the following barriers to taking part in sports?")</f>
        <v>Grid Summary: Have you ever encountered any of the following barriers to taking part in sports?</v>
      </c>
      <c r="E75" s="7"/>
      <c r="F75" t="s">
        <v>53</v>
      </c>
    </row>
    <row r="76" spans="3:6" x14ac:dyDescent="0.3">
      <c r="C76">
        <v>68</v>
      </c>
      <c r="D76" s="8" t="str">
        <f>HYPERLINK("#'Table 68'!A1", "Have you ever encountered any of the following barriers to taking part in sports?: It was too expensive to participate")</f>
        <v>Have you ever encountered any of the following barriers to taking part in sports?: It was too expensive to participate</v>
      </c>
      <c r="E76" s="14" t="str">
        <f>HYPERLINK("#'Full Results'!A502", "502")</f>
        <v>502</v>
      </c>
      <c r="F76" t="s">
        <v>53</v>
      </c>
    </row>
    <row r="77" spans="3:6" x14ac:dyDescent="0.3">
      <c r="C77">
        <v>69</v>
      </c>
      <c r="D77" s="8" t="str">
        <f>HYPERLINK("#'Table 69'!A1", "Have you ever encountered any of the following barriers to taking part in sports?: I didn’t have a way of getting there")</f>
        <v>Have you ever encountered any of the following barriers to taking part in sports?: I didn’t have a way of getting there</v>
      </c>
      <c r="E77" s="14" t="str">
        <f>HYPERLINK("#'Full Results'!A508", "508")</f>
        <v>508</v>
      </c>
      <c r="F77" t="s">
        <v>53</v>
      </c>
    </row>
    <row r="78" spans="3:6" x14ac:dyDescent="0.3">
      <c r="C78">
        <v>70</v>
      </c>
      <c r="D78" s="8" t="str">
        <f>HYPERLINK("#'Table 70'!A1", "Have you ever encountered any of the following barriers to taking part in sports?: My parents/guardians didn’t want to pay")</f>
        <v>Have you ever encountered any of the following barriers to taking part in sports?: My parents/guardians didn’t want to pay</v>
      </c>
      <c r="E78" s="14" t="str">
        <f>HYPERLINK("#'Full Results'!A514", "514")</f>
        <v>514</v>
      </c>
      <c r="F78" t="s">
        <v>53</v>
      </c>
    </row>
    <row r="79" spans="3:6" x14ac:dyDescent="0.3">
      <c r="C79">
        <v>71</v>
      </c>
      <c r="D79" s="8" t="str">
        <f>HYPERLINK("#'Table 71'!A1", "Have you ever encountered any of the following barriers to taking part in sports?: My parents/ guardians couldn’t take me")</f>
        <v>Have you ever encountered any of the following barriers to taking part in sports?: My parents/ guardians couldn’t take me</v>
      </c>
      <c r="E79" s="14" t="str">
        <f>HYPERLINK("#'Full Results'!A520", "520")</f>
        <v>520</v>
      </c>
      <c r="F79" t="s">
        <v>53</v>
      </c>
    </row>
    <row r="80" spans="3:6" x14ac:dyDescent="0.3">
      <c r="C80">
        <v>72</v>
      </c>
      <c r="D80" s="8" t="str">
        <f>HYPERLINK("#'Table 72'!A1", "Grid Summary: Which of the following statements are true for you?")</f>
        <v>Grid Summary: Which of the following statements are true for you?</v>
      </c>
      <c r="E80" s="7"/>
      <c r="F80" t="s">
        <v>53</v>
      </c>
    </row>
    <row r="81" spans="3:6" x14ac:dyDescent="0.3">
      <c r="C81">
        <v>73</v>
      </c>
      <c r="D81" s="8" t="str">
        <f>HYPERLINK("#'Table 73'!A1", "Which of the following statements are true for you?: I have experienced teasing or bullying whilst playing sport. ")</f>
        <v xml:space="preserve">Which of the following statements are true for you?: I have experienced teasing or bullying whilst playing sport. </v>
      </c>
      <c r="E81" s="14" t="str">
        <f>HYPERLINK("#'Full Results'!A526", "526")</f>
        <v>526</v>
      </c>
      <c r="F81" t="s">
        <v>53</v>
      </c>
    </row>
    <row r="82" spans="3:6" x14ac:dyDescent="0.3">
      <c r="C82">
        <v>74</v>
      </c>
      <c r="D82" s="8" t="str">
        <f>HYPERLINK("#'Table 74'!A1", "Which of the following statements are true for you?: I have experienced teasing or bullying by boys whilst playing sport.")</f>
        <v>Which of the following statements are true for you?: I have experienced teasing or bullying by boys whilst playing sport.</v>
      </c>
      <c r="E82" s="14" t="str">
        <f>HYPERLINK("#'Full Results'!A532", "532")</f>
        <v>532</v>
      </c>
      <c r="F82" t="s">
        <v>53</v>
      </c>
    </row>
    <row r="83" spans="3:6" x14ac:dyDescent="0.3">
      <c r="C83">
        <v>75</v>
      </c>
      <c r="D83" s="8" t="str">
        <f>HYPERLINK("#'Table 75'!A1", "Which of the following statements are true for you?: I have experienced teasing or bullying by girls whilst playing sport.")</f>
        <v>Which of the following statements are true for you?: I have experienced teasing or bullying by girls whilst playing sport.</v>
      </c>
      <c r="E83" s="14" t="str">
        <f>HYPERLINK("#'Full Results'!A538", "538")</f>
        <v>538</v>
      </c>
      <c r="F83" t="s">
        <v>53</v>
      </c>
    </row>
    <row r="84" spans="3:6" x14ac:dyDescent="0.3">
      <c r="C84">
        <v>76</v>
      </c>
      <c r="D84" s="8" t="str">
        <f>HYPERLINK("#'Table 76'!A1", "Which of the following statements are true for you?: I have experienced teasing or bullying by adults whilst playing sport.")</f>
        <v>Which of the following statements are true for you?: I have experienced teasing or bullying by adults whilst playing sport.</v>
      </c>
      <c r="E84" s="14" t="str">
        <f>HYPERLINK("#'Full Results'!A544", "544")</f>
        <v>544</v>
      </c>
      <c r="F84" t="s">
        <v>53</v>
      </c>
    </row>
    <row r="85" spans="3:6" x14ac:dyDescent="0.3">
      <c r="C85">
        <v>77</v>
      </c>
      <c r="D85" s="8" t="str">
        <f>HYPERLINK("#'Table 77'!A1", "Which of the following statements are true for you?: Teasing or bullying comments have put me off playing sport.")</f>
        <v>Which of the following statements are true for you?: Teasing or bullying comments have put me off playing sport.</v>
      </c>
      <c r="E85" s="14" t="str">
        <f>HYPERLINK("#'Full Results'!A550", "550")</f>
        <v>550</v>
      </c>
      <c r="F85" t="s">
        <v>53</v>
      </c>
    </row>
    <row r="86" spans="3:6" x14ac:dyDescent="0.3">
      <c r="C86">
        <v>78</v>
      </c>
      <c r="D86" s="8" t="str">
        <f>HYPERLINK("#'Table 78'!A1", "Grid Summary: Which of the following, if any, have you personally experienced whilst playing sport?")</f>
        <v>Grid Summary: Which of the following, if any, have you personally experienced whilst playing sport?</v>
      </c>
      <c r="E86" s="7"/>
      <c r="F86" t="s">
        <v>53</v>
      </c>
    </row>
    <row r="87" spans="3:6" x14ac:dyDescent="0.3">
      <c r="C87">
        <v>79</v>
      </c>
      <c r="D87" s="8" t="str">
        <f>HYPERLINK("#'Table 79'!A1", "Which of the following, if any, have you personally experienced whilst playing sport?: Negative comments about my appearance.")</f>
        <v>Which of the following, if any, have you personally experienced whilst playing sport?: Negative comments about my appearance.</v>
      </c>
      <c r="E87" s="14" t="str">
        <f>HYPERLINK("#'Full Results'!A556", "556")</f>
        <v>556</v>
      </c>
      <c r="F87" t="s">
        <v>53</v>
      </c>
    </row>
    <row r="88" spans="3:6" x14ac:dyDescent="0.3">
      <c r="C88">
        <v>80</v>
      </c>
      <c r="D88" s="8" t="str">
        <f>HYPERLINK("#'Table 80'!A1", "Which of the following, if any, have you personally experienced whilst playing sport?: Negative comments about my weight. ")</f>
        <v xml:space="preserve">Which of the following, if any, have you personally experienced whilst playing sport?: Negative comments about my weight. </v>
      </c>
      <c r="E88" s="14" t="str">
        <f>HYPERLINK("#'Full Results'!A562", "562")</f>
        <v>562</v>
      </c>
      <c r="F88" t="s">
        <v>53</v>
      </c>
    </row>
    <row r="89" spans="3:6" x14ac:dyDescent="0.3">
      <c r="C89">
        <v>81</v>
      </c>
      <c r="D89" s="8" t="str">
        <f>HYPERLINK("#'Table 81'!A1", "Which of the following, if any, have you personally experienced whilst playing sport?: Negative comments about how I look in my sports kit.")</f>
        <v>Which of the following, if any, have you personally experienced whilst playing sport?: Negative comments about how I look in my sports kit.</v>
      </c>
      <c r="E89" s="14" t="str">
        <f>HYPERLINK("#'Full Results'!A568", "568")</f>
        <v>568</v>
      </c>
      <c r="F89" t="s">
        <v>53</v>
      </c>
    </row>
    <row r="90" spans="3:6" x14ac:dyDescent="0.3">
      <c r="C90">
        <v>82</v>
      </c>
      <c r="D90" s="8" t="str">
        <f>HYPERLINK("#'Table 82'!A1", "Which of the following, if any, have you personally experienced whilst playing sport?: Negative comments about playing badly.")</f>
        <v>Which of the following, if any, have you personally experienced whilst playing sport?: Negative comments about playing badly.</v>
      </c>
      <c r="E90" s="14" t="str">
        <f>HYPERLINK("#'Full Results'!A574", "574")</f>
        <v>574</v>
      </c>
      <c r="F90" t="s">
        <v>53</v>
      </c>
    </row>
    <row r="91" spans="3:6" x14ac:dyDescent="0.3">
      <c r="C91">
        <v>83</v>
      </c>
      <c r="D91" s="8" t="str">
        <f>HYPERLINK("#'Table 83'!A1", "Which of the following, if any, have you personally experienced whilst playing sport?: Sexual innuendo (i.e. sexual comments about my body)")</f>
        <v>Which of the following, if any, have you personally experienced whilst playing sport?: Sexual innuendo (i.e. sexual comments about my body)</v>
      </c>
      <c r="E91" s="14" t="str">
        <f>HYPERLINK("#'Full Results'!A580", "580")</f>
        <v>580</v>
      </c>
      <c r="F91" t="s">
        <v>53</v>
      </c>
    </row>
    <row r="92" spans="3:6" x14ac:dyDescent="0.3">
      <c r="C92">
        <v>84</v>
      </c>
      <c r="D92" s="8" t="str">
        <f>HYPERLINK("#'Table 84'!A1", "Which of the following, if any, have you personally experienced whilst playing sport?: Sexist comments (i.e. comments relating to how well boys or girls play)")</f>
        <v>Which of the following, if any, have you personally experienced whilst playing sport?: Sexist comments (i.e. comments relating to how well boys or girls play)</v>
      </c>
      <c r="E92" s="14" t="str">
        <f>HYPERLINK("#'Full Results'!A586", "586")</f>
        <v>586</v>
      </c>
      <c r="F92" t="s">
        <v>53</v>
      </c>
    </row>
    <row r="93" spans="3:6" x14ac:dyDescent="0.3">
      <c r="C93">
        <v>85</v>
      </c>
      <c r="D93" s="8" t="str">
        <f>HYPERLINK("#'Table 85'!A1", "Which of the following, if any, have you personally experienced whilst playing sport?: Homophobic comments.")</f>
        <v>Which of the following, if any, have you personally experienced whilst playing sport?: Homophobic comments.</v>
      </c>
      <c r="E93" s="14" t="str">
        <f>HYPERLINK("#'Full Results'!A592", "592")</f>
        <v>592</v>
      </c>
      <c r="F93" t="s">
        <v>53</v>
      </c>
    </row>
    <row r="94" spans="3:6" x14ac:dyDescent="0.3">
      <c r="C94">
        <v>86</v>
      </c>
      <c r="D94" s="8" t="str">
        <f>HYPERLINK("#'Table 86'!A1", "Which of the following, if any, have you personally experienced whilst playing sport?: Racist comments.")</f>
        <v>Which of the following, if any, have you personally experienced whilst playing sport?: Racist comments.</v>
      </c>
      <c r="E94" s="14" t="str">
        <f>HYPERLINK("#'Full Results'!A598", "598")</f>
        <v>598</v>
      </c>
      <c r="F94" t="s">
        <v>53</v>
      </c>
    </row>
    <row r="95" spans="3:6" x14ac:dyDescent="0.3">
      <c r="C95">
        <v>87</v>
      </c>
      <c r="D95" s="8" t="str">
        <f>HYPERLINK("#'Table 87'!A1", "Grid Summary: Which of the following, if any, have you seen directed at someone else whilst playing sport?")</f>
        <v>Grid Summary: Which of the following, if any, have you seen directed at someone else whilst playing sport?</v>
      </c>
      <c r="E95" s="7"/>
      <c r="F95" t="s">
        <v>53</v>
      </c>
    </row>
    <row r="96" spans="3:6" x14ac:dyDescent="0.3">
      <c r="C96">
        <v>88</v>
      </c>
      <c r="D96" s="8" t="str">
        <f>HYPERLINK("#'Table 88'!A1", "Which of the following, if any, have you seen directed at someone else whilst playing sport?: Negative comments about someone’s appearance.")</f>
        <v>Which of the following, if any, have you seen directed at someone else whilst playing sport?: Negative comments about someone’s appearance.</v>
      </c>
      <c r="E96" s="14" t="str">
        <f>HYPERLINK("#'Full Results'!A604", "604")</f>
        <v>604</v>
      </c>
      <c r="F96" t="s">
        <v>53</v>
      </c>
    </row>
    <row r="97" spans="3:6" x14ac:dyDescent="0.3">
      <c r="C97">
        <v>89</v>
      </c>
      <c r="D97" s="8" t="str">
        <f>HYPERLINK("#'Table 89'!A1", "Which of the following, if any, have you seen directed at someone else whilst playing sport?: Negative comments about someone's weight. ")</f>
        <v xml:space="preserve">Which of the following, if any, have you seen directed at someone else whilst playing sport?: Negative comments about someone's weight. </v>
      </c>
      <c r="E97" s="14" t="str">
        <f>HYPERLINK("#'Full Results'!A610", "610")</f>
        <v>610</v>
      </c>
      <c r="F97" t="s">
        <v>53</v>
      </c>
    </row>
    <row r="98" spans="3:6" x14ac:dyDescent="0.3">
      <c r="C98">
        <v>90</v>
      </c>
      <c r="D98" s="8" t="str">
        <f>HYPERLINK("#'Table 90'!A1", "Which of the following, if any, have you seen directed at someone else whilst playing sport?: Negative comments about how someone looks in their sports kit.")</f>
        <v>Which of the following, if any, have you seen directed at someone else whilst playing sport?: Negative comments about how someone looks in their sports kit.</v>
      </c>
      <c r="E98" s="14" t="str">
        <f>HYPERLINK("#'Full Results'!A616", "616")</f>
        <v>616</v>
      </c>
      <c r="F98" t="s">
        <v>53</v>
      </c>
    </row>
    <row r="99" spans="3:6" x14ac:dyDescent="0.3">
      <c r="C99">
        <v>91</v>
      </c>
      <c r="D99" s="8" t="str">
        <f>HYPERLINK("#'Table 91'!A1", "Which of the following, if any, have you seen directed at someone else whilst playing sport?: Negative comments about playing badly.")</f>
        <v>Which of the following, if any, have you seen directed at someone else whilst playing sport?: Negative comments about playing badly.</v>
      </c>
      <c r="E99" s="14" t="str">
        <f>HYPERLINK("#'Full Results'!A622", "622")</f>
        <v>622</v>
      </c>
      <c r="F99" t="s">
        <v>53</v>
      </c>
    </row>
    <row r="100" spans="3:6" x14ac:dyDescent="0.3">
      <c r="C100">
        <v>92</v>
      </c>
      <c r="D100" s="8" t="str">
        <f>HYPERLINK("#'Table 92'!A1", "Which of the following, if any, have you seen directed at someone else whilst playing sport?: Sexual innuendo (i.e. sexual comments about someone’s body)")</f>
        <v>Which of the following, if any, have you seen directed at someone else whilst playing sport?: Sexual innuendo (i.e. sexual comments about someone’s body)</v>
      </c>
      <c r="E100" s="14" t="str">
        <f>HYPERLINK("#'Full Results'!A628", "628")</f>
        <v>628</v>
      </c>
      <c r="F100" t="s">
        <v>53</v>
      </c>
    </row>
    <row r="101" spans="3:6" x14ac:dyDescent="0.3">
      <c r="C101">
        <v>93</v>
      </c>
      <c r="D101" s="8" t="str">
        <f>HYPERLINK("#'Table 93'!A1", "Which of the following, if any, have you seen directed at someone else whilst playing sport?: Sexist comments (i.e. comments relating to how well boys or girls play)")</f>
        <v>Which of the following, if any, have you seen directed at someone else whilst playing sport?: Sexist comments (i.e. comments relating to how well boys or girls play)</v>
      </c>
      <c r="E101" s="14" t="str">
        <f>HYPERLINK("#'Full Results'!A634", "634")</f>
        <v>634</v>
      </c>
      <c r="F101" t="s">
        <v>53</v>
      </c>
    </row>
    <row r="102" spans="3:6" x14ac:dyDescent="0.3">
      <c r="C102">
        <v>94</v>
      </c>
      <c r="D102" s="8" t="str">
        <f>HYPERLINK("#'Table 94'!A1", "Which of the following, if any, have you seen directed at someone else whilst playing sport?: Homophobic comments.")</f>
        <v>Which of the following, if any, have you seen directed at someone else whilst playing sport?: Homophobic comments.</v>
      </c>
      <c r="E102" s="14" t="str">
        <f>HYPERLINK("#'Full Results'!A640", "640")</f>
        <v>640</v>
      </c>
      <c r="F102" t="s">
        <v>53</v>
      </c>
    </row>
    <row r="103" spans="3:6" x14ac:dyDescent="0.3">
      <c r="C103">
        <v>95</v>
      </c>
      <c r="D103" s="8" t="str">
        <f>HYPERLINK("#'Table 95'!A1", "Which of the following, if any, have you seen directed at someone else whilst playing sport?: Racist comments.")</f>
        <v>Which of the following, if any, have you seen directed at someone else whilst playing sport?: Racist comments.</v>
      </c>
      <c r="E103" s="14" t="str">
        <f>HYPERLINK("#'Full Results'!A646", "646")</f>
        <v>646</v>
      </c>
      <c r="F103" t="s">
        <v>53</v>
      </c>
    </row>
    <row r="104" spans="3:6" x14ac:dyDescent="0.3">
      <c r="E104" s="7"/>
    </row>
    <row r="105" spans="3:6" x14ac:dyDescent="0.3">
      <c r="E105" s="7"/>
    </row>
    <row r="106" spans="3:6" x14ac:dyDescent="0.3">
      <c r="E106" s="7"/>
    </row>
    <row r="107" spans="3:6" x14ac:dyDescent="0.3">
      <c r="E107" s="7"/>
    </row>
    <row r="108" spans="3:6" x14ac:dyDescent="0.3">
      <c r="E108" s="7"/>
    </row>
    <row r="109" spans="3:6" x14ac:dyDescent="0.3">
      <c r="E109" s="7"/>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I645"/>
  <sheetViews>
    <sheetView showGridLines="0" workbookViewId="0">
      <pane xSplit="2" ySplit="8" topLeftCell="C9" activePane="bottomRight" state="frozen"/>
      <selection pane="topRight"/>
      <selection pane="bottomLeft"/>
      <selection pane="bottomRight"/>
    </sheetView>
  </sheetViews>
  <sheetFormatPr defaultColWidth="11.5546875" defaultRowHeight="14.4" x14ac:dyDescent="0.3"/>
  <cols>
    <col min="2" max="2" width="20.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4" t="s">
        <v>287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3"/>
      <c r="C5" s="13"/>
      <c r="D5" s="27" t="s">
        <v>43</v>
      </c>
      <c r="E5" s="27"/>
      <c r="F5" s="13"/>
      <c r="G5" s="27" t="s">
        <v>44</v>
      </c>
      <c r="H5" s="27"/>
      <c r="I5" s="27"/>
      <c r="J5" s="27"/>
      <c r="K5" s="13"/>
      <c r="L5" s="27" t="s">
        <v>45</v>
      </c>
      <c r="M5" s="27"/>
      <c r="N5" s="13"/>
      <c r="O5" s="27" t="s">
        <v>46</v>
      </c>
      <c r="P5" s="27"/>
      <c r="Q5" s="27"/>
      <c r="R5" s="27"/>
      <c r="S5" s="13"/>
      <c r="T5" s="27" t="s">
        <v>31</v>
      </c>
      <c r="U5" s="27"/>
      <c r="V5" s="13"/>
      <c r="W5" s="27" t="s">
        <v>47</v>
      </c>
      <c r="X5" s="27"/>
      <c r="Y5" s="13"/>
      <c r="Z5" s="27" t="s">
        <v>48</v>
      </c>
      <c r="AA5" s="27"/>
      <c r="AB5" s="27"/>
      <c r="AC5" s="13"/>
      <c r="AD5" s="27" t="s">
        <v>49</v>
      </c>
      <c r="AE5" s="13"/>
      <c r="AF5" s="27" t="s">
        <v>50</v>
      </c>
      <c r="AG5" s="27"/>
      <c r="AH5" s="27"/>
      <c r="AI5" s="27"/>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19.95"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19.95"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11" spans="2:35" x14ac:dyDescent="0.3">
      <c r="B11" s="6" t="s">
        <v>52</v>
      </c>
    </row>
    <row r="12" spans="2:35" x14ac:dyDescent="0.3">
      <c r="B12" s="23" t="s">
        <v>53</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row>
    <row r="13" spans="2:35" x14ac:dyDescent="0.3">
      <c r="B13" t="s">
        <v>25</v>
      </c>
      <c r="C13" s="17">
        <v>0.65724458727061397</v>
      </c>
      <c r="D13" s="17">
        <v>0.77579960879473298</v>
      </c>
      <c r="E13" s="17">
        <v>0.541871088092994</v>
      </c>
      <c r="F13" s="17"/>
      <c r="G13" s="17">
        <v>0.65554331633726504</v>
      </c>
      <c r="H13" s="17">
        <v>0.78080970149680096</v>
      </c>
      <c r="I13" s="17">
        <v>0.67881359344953196</v>
      </c>
      <c r="J13" s="17">
        <v>0.50171722776510197</v>
      </c>
      <c r="K13" s="17"/>
      <c r="L13" s="17">
        <v>1</v>
      </c>
      <c r="M13" s="17">
        <v>0</v>
      </c>
      <c r="N13" s="17"/>
      <c r="O13" s="17">
        <v>0.63631784959281801</v>
      </c>
      <c r="P13" s="17">
        <v>0.46993401444889399</v>
      </c>
      <c r="Q13" s="17">
        <v>0.78366154289814605</v>
      </c>
      <c r="R13" s="17">
        <v>0.76499548773603399</v>
      </c>
      <c r="S13" s="17"/>
      <c r="T13" s="17">
        <v>0.70613257344985303</v>
      </c>
      <c r="U13" s="17">
        <v>0.64526944460216595</v>
      </c>
      <c r="V13" s="17"/>
      <c r="W13" s="17">
        <v>0.78736664698744696</v>
      </c>
      <c r="X13" s="17">
        <v>0.90892844842824805</v>
      </c>
      <c r="Y13" s="17"/>
      <c r="Z13" s="17">
        <v>0.66704512739265698</v>
      </c>
      <c r="AA13" s="17">
        <v>0.62627787869006701</v>
      </c>
      <c r="AB13" s="17">
        <v>0.67300432257450005</v>
      </c>
      <c r="AC13" s="17"/>
      <c r="AD13" s="17">
        <v>0.65820459621046601</v>
      </c>
      <c r="AE13" s="17"/>
      <c r="AF13" s="17">
        <v>0.73832907752603505</v>
      </c>
      <c r="AG13" s="17">
        <v>0.63888075805452205</v>
      </c>
      <c r="AH13" s="17">
        <v>0.60563952747252903</v>
      </c>
      <c r="AI13" s="17">
        <v>0.62208465508530297</v>
      </c>
    </row>
    <row r="14" spans="2:35" x14ac:dyDescent="0.3">
      <c r="B14" t="s">
        <v>26</v>
      </c>
      <c r="C14" s="17">
        <v>0.29362657671675302</v>
      </c>
      <c r="D14" s="17">
        <v>0.192350239645388</v>
      </c>
      <c r="E14" s="17">
        <v>0.39060906368357701</v>
      </c>
      <c r="F14" s="17"/>
      <c r="G14" s="17">
        <v>0.28574418630146198</v>
      </c>
      <c r="H14" s="17">
        <v>0.20556550152915001</v>
      </c>
      <c r="I14" s="17">
        <v>0.28783978493537599</v>
      </c>
      <c r="J14" s="17">
        <v>0.40317748968176997</v>
      </c>
      <c r="K14" s="17"/>
      <c r="L14" s="17">
        <v>0</v>
      </c>
      <c r="M14" s="17">
        <v>1</v>
      </c>
      <c r="N14" s="17"/>
      <c r="O14" s="17">
        <v>0.312365386505497</v>
      </c>
      <c r="P14" s="17">
        <v>0.45020476689204703</v>
      </c>
      <c r="Q14" s="17">
        <v>0.19305317103201999</v>
      </c>
      <c r="R14" s="17">
        <v>0.191384248872985</v>
      </c>
      <c r="S14" s="17"/>
      <c r="T14" s="17">
        <v>0.23018285349079101</v>
      </c>
      <c r="U14" s="17">
        <v>0.31705407626506599</v>
      </c>
      <c r="V14" s="17"/>
      <c r="W14" s="17">
        <v>0.15855998905299301</v>
      </c>
      <c r="X14" s="17">
        <v>7.4377411253505304E-2</v>
      </c>
      <c r="Y14" s="17"/>
      <c r="Z14" s="17">
        <v>0.27990954719129901</v>
      </c>
      <c r="AA14" s="17">
        <v>0.35102312985532902</v>
      </c>
      <c r="AB14" s="17">
        <v>0.25460380978269098</v>
      </c>
      <c r="AC14" s="17"/>
      <c r="AD14" s="17">
        <v>0.29434735449001798</v>
      </c>
      <c r="AE14" s="17"/>
      <c r="AF14" s="17">
        <v>0.243224472594851</v>
      </c>
      <c r="AG14" s="17">
        <v>0.31824807139872802</v>
      </c>
      <c r="AH14" s="17">
        <v>0.32724222500585498</v>
      </c>
      <c r="AI14" s="17">
        <v>0.30518176372206401</v>
      </c>
    </row>
    <row r="15" spans="2:35" x14ac:dyDescent="0.3">
      <c r="B15" t="s">
        <v>51</v>
      </c>
      <c r="C15" s="17">
        <v>4.9128836012633001E-2</v>
      </c>
      <c r="D15" s="17">
        <v>3.18501515598794E-2</v>
      </c>
      <c r="E15" s="17">
        <v>6.7519848223429296E-2</v>
      </c>
      <c r="F15" s="17"/>
      <c r="G15" s="17">
        <v>5.8712497361273097E-2</v>
      </c>
      <c r="H15" s="17">
        <v>1.36247969740491E-2</v>
      </c>
      <c r="I15" s="17">
        <v>3.3346621615092303E-2</v>
      </c>
      <c r="J15" s="17">
        <v>9.5105282553128001E-2</v>
      </c>
      <c r="K15" s="17"/>
      <c r="L15" s="17">
        <v>0</v>
      </c>
      <c r="M15" s="17">
        <v>0</v>
      </c>
      <c r="N15" s="17"/>
      <c r="O15" s="17">
        <v>5.1316763901685603E-2</v>
      </c>
      <c r="P15" s="17">
        <v>7.9861218659058403E-2</v>
      </c>
      <c r="Q15" s="17">
        <v>2.3285286069833599E-2</v>
      </c>
      <c r="R15" s="17">
        <v>4.3620263390980699E-2</v>
      </c>
      <c r="S15" s="17"/>
      <c r="T15" s="17">
        <v>6.36845730593565E-2</v>
      </c>
      <c r="U15" s="17">
        <v>3.76764791327679E-2</v>
      </c>
      <c r="V15" s="17"/>
      <c r="W15" s="17">
        <v>5.4073363959559799E-2</v>
      </c>
      <c r="X15" s="17">
        <v>1.66941403182462E-2</v>
      </c>
      <c r="Y15" s="17"/>
      <c r="Z15" s="17">
        <v>5.3045325416044002E-2</v>
      </c>
      <c r="AA15" s="17">
        <v>2.2698991454604099E-2</v>
      </c>
      <c r="AB15" s="17">
        <v>7.2391867642808805E-2</v>
      </c>
      <c r="AC15" s="17"/>
      <c r="AD15" s="17">
        <v>4.7448049299515301E-2</v>
      </c>
      <c r="AE15" s="17"/>
      <c r="AF15" s="17">
        <v>1.8446449879114198E-2</v>
      </c>
      <c r="AG15" s="17">
        <v>4.2871170546750097E-2</v>
      </c>
      <c r="AH15" s="17">
        <v>6.7118247521615895E-2</v>
      </c>
      <c r="AI15" s="17">
        <v>7.2733581192633304E-2</v>
      </c>
    </row>
    <row r="16" spans="2:35" x14ac:dyDescent="0.3">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row>
    <row r="17" spans="2:35" x14ac:dyDescent="0.3">
      <c r="B17" s="6" t="s">
        <v>60</v>
      </c>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row>
    <row r="18" spans="2:35" x14ac:dyDescent="0.3">
      <c r="B18" s="23" t="s">
        <v>53</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row>
    <row r="19" spans="2:35" x14ac:dyDescent="0.3">
      <c r="B19" t="s">
        <v>56</v>
      </c>
      <c r="C19" s="17">
        <v>0.61344983627955296</v>
      </c>
      <c r="D19" s="17">
        <v>0.69745537769951904</v>
      </c>
      <c r="E19" s="17">
        <v>0.53538476595921503</v>
      </c>
      <c r="F19" s="17"/>
      <c r="G19" s="17">
        <v>0.62647028461454202</v>
      </c>
      <c r="H19" s="17">
        <v>0.66100890359148801</v>
      </c>
      <c r="I19" s="17">
        <v>0.62961090099473005</v>
      </c>
      <c r="J19" s="17">
        <v>0.53139924491519197</v>
      </c>
      <c r="K19" s="17"/>
      <c r="L19" s="17">
        <v>0.79994726825736095</v>
      </c>
      <c r="M19" s="17">
        <v>0.23029145572406101</v>
      </c>
      <c r="N19" s="17"/>
      <c r="O19" s="17">
        <v>0.58350635111615101</v>
      </c>
      <c r="P19" s="17">
        <v>0.49873209560469201</v>
      </c>
      <c r="Q19" s="17">
        <v>0.68991158101786598</v>
      </c>
      <c r="R19" s="17">
        <v>0.70782230414773395</v>
      </c>
      <c r="S19" s="17"/>
      <c r="T19" s="17">
        <v>0.59693790393161905</v>
      </c>
      <c r="U19" s="17">
        <v>0.62133854075082295</v>
      </c>
      <c r="V19" s="17"/>
      <c r="W19" s="17">
        <v>1</v>
      </c>
      <c r="X19" s="17">
        <v>1</v>
      </c>
      <c r="Y19" s="17"/>
      <c r="Z19" s="17">
        <v>0.58998428788034696</v>
      </c>
      <c r="AA19" s="17">
        <v>0.56862152967259805</v>
      </c>
      <c r="AB19" s="17">
        <v>0.67397867881572104</v>
      </c>
      <c r="AC19" s="17"/>
      <c r="AD19" s="17">
        <v>0.61062650096064097</v>
      </c>
      <c r="AE19" s="17"/>
      <c r="AF19" s="17">
        <v>0.73686272570441003</v>
      </c>
      <c r="AG19" s="17">
        <v>0.61872413433571105</v>
      </c>
      <c r="AH19" s="17">
        <v>0.52939022077143205</v>
      </c>
      <c r="AI19" s="17">
        <v>0.52541288643454298</v>
      </c>
    </row>
    <row r="20" spans="2:35" x14ac:dyDescent="0.3">
      <c r="B20" t="s">
        <v>57</v>
      </c>
      <c r="C20" s="17">
        <v>0.28794333059620503</v>
      </c>
      <c r="D20" s="17">
        <v>0.24588886317221001</v>
      </c>
      <c r="E20" s="17">
        <v>0.33276105295353198</v>
      </c>
      <c r="F20" s="17"/>
      <c r="G20" s="17">
        <v>0.32198069057579898</v>
      </c>
      <c r="H20" s="17">
        <v>0.30742495724185198</v>
      </c>
      <c r="I20" s="17">
        <v>0.30433002792870001</v>
      </c>
      <c r="J20" s="17">
        <v>0.21504861964029101</v>
      </c>
      <c r="K20" s="17"/>
      <c r="L20" s="17">
        <v>0.19139742805679</v>
      </c>
      <c r="M20" s="17">
        <v>0.50392755634231601</v>
      </c>
      <c r="N20" s="17"/>
      <c r="O20" s="17">
        <v>0.36682174894950398</v>
      </c>
      <c r="P20" s="17">
        <v>0.30681811158294697</v>
      </c>
      <c r="Q20" s="17">
        <v>0.27528637836237901</v>
      </c>
      <c r="R20" s="17">
        <v>0.20548985845381301</v>
      </c>
      <c r="S20" s="17"/>
      <c r="T20" s="17">
        <v>0.31231376588262</v>
      </c>
      <c r="U20" s="17">
        <v>0.278635295592153</v>
      </c>
      <c r="V20" s="17"/>
      <c r="W20" s="17">
        <v>0</v>
      </c>
      <c r="X20" s="17">
        <v>0</v>
      </c>
      <c r="Y20" s="17"/>
      <c r="Z20" s="17">
        <v>0.29480829786240098</v>
      </c>
      <c r="AA20" s="17">
        <v>0.37641838242435699</v>
      </c>
      <c r="AB20" s="17">
        <v>0.22092300646834101</v>
      </c>
      <c r="AC20" s="17"/>
      <c r="AD20" s="17">
        <v>0.29464523848148799</v>
      </c>
      <c r="AE20" s="17"/>
      <c r="AF20" s="17">
        <v>0.194482099409269</v>
      </c>
      <c r="AG20" s="17">
        <v>0.25013760319284301</v>
      </c>
      <c r="AH20" s="17">
        <v>0.38050686502916697</v>
      </c>
      <c r="AI20" s="17">
        <v>0.37235600935052798</v>
      </c>
    </row>
    <row r="21" spans="2:35" x14ac:dyDescent="0.3">
      <c r="B21" t="s">
        <v>58</v>
      </c>
      <c r="C21" s="17">
        <v>8.7197199987240903E-2</v>
      </c>
      <c r="D21" s="17">
        <v>4.8231015828319901E-2</v>
      </c>
      <c r="E21" s="17">
        <v>0.117201950605602</v>
      </c>
      <c r="F21" s="17"/>
      <c r="G21" s="17">
        <v>3.2579081192871201E-2</v>
      </c>
      <c r="H21" s="17">
        <v>2.6501775621537601E-2</v>
      </c>
      <c r="I21" s="17">
        <v>5.9250750940710799E-2</v>
      </c>
      <c r="J21" s="17">
        <v>0.23784401497819699</v>
      </c>
      <c r="K21" s="17"/>
      <c r="L21" s="17">
        <v>5.3748991780043498E-3</v>
      </c>
      <c r="M21" s="17">
        <v>0.25508781803410502</v>
      </c>
      <c r="N21" s="17"/>
      <c r="O21" s="17">
        <v>3.3422549090810702E-2</v>
      </c>
      <c r="P21" s="17">
        <v>0.181014037763714</v>
      </c>
      <c r="Q21" s="17">
        <v>2.64300505955413E-2</v>
      </c>
      <c r="R21" s="17">
        <v>7.8190598861349297E-2</v>
      </c>
      <c r="S21" s="17"/>
      <c r="T21" s="17">
        <v>8.3110985222991804E-2</v>
      </c>
      <c r="U21" s="17">
        <v>8.9586218238484297E-2</v>
      </c>
      <c r="V21" s="17"/>
      <c r="W21" s="17">
        <v>0</v>
      </c>
      <c r="X21" s="17">
        <v>0</v>
      </c>
      <c r="Y21" s="17"/>
      <c r="Z21" s="17">
        <v>0.100648177145181</v>
      </c>
      <c r="AA21" s="17">
        <v>4.2804896290974302E-2</v>
      </c>
      <c r="AB21" s="17">
        <v>9.9352493836449798E-2</v>
      </c>
      <c r="AC21" s="17"/>
      <c r="AD21" s="17">
        <v>8.4355630290228606E-2</v>
      </c>
      <c r="AE21" s="17"/>
      <c r="AF21" s="17">
        <v>6.2536069562745294E-2</v>
      </c>
      <c r="AG21" s="17">
        <v>0.122845063372873</v>
      </c>
      <c r="AH21" s="17">
        <v>6.9328900463932794E-2</v>
      </c>
      <c r="AI21" s="17">
        <v>9.6490723216850594E-2</v>
      </c>
    </row>
    <row r="22" spans="2:35" x14ac:dyDescent="0.3">
      <c r="B22" t="s">
        <v>59</v>
      </c>
      <c r="C22" s="17">
        <v>1.14096331370014E-2</v>
      </c>
      <c r="D22" s="17">
        <v>8.4247432999509896E-3</v>
      </c>
      <c r="E22" s="17">
        <v>1.46522304816511E-2</v>
      </c>
      <c r="F22" s="17"/>
      <c r="G22" s="17">
        <v>1.89699436167877E-2</v>
      </c>
      <c r="H22" s="17">
        <v>5.0643635451227296E-3</v>
      </c>
      <c r="I22" s="17">
        <v>6.8083201358598803E-3</v>
      </c>
      <c r="J22" s="17">
        <v>1.57081204663202E-2</v>
      </c>
      <c r="K22" s="17"/>
      <c r="L22" s="17">
        <v>3.28040450784456E-3</v>
      </c>
      <c r="M22" s="17">
        <v>1.0693169899517799E-2</v>
      </c>
      <c r="N22" s="17"/>
      <c r="O22" s="17">
        <v>1.6249350843534301E-2</v>
      </c>
      <c r="P22" s="17">
        <v>1.34357550486475E-2</v>
      </c>
      <c r="Q22" s="17">
        <v>8.3719900242138507E-3</v>
      </c>
      <c r="R22" s="17">
        <v>8.4972385371038205E-3</v>
      </c>
      <c r="S22" s="17"/>
      <c r="T22" s="17">
        <v>7.6373449627692601E-3</v>
      </c>
      <c r="U22" s="17">
        <v>1.04399454185397E-2</v>
      </c>
      <c r="V22" s="17"/>
      <c r="W22" s="17">
        <v>0</v>
      </c>
      <c r="X22" s="17">
        <v>0</v>
      </c>
      <c r="Y22" s="17"/>
      <c r="Z22" s="17">
        <v>1.45592371120702E-2</v>
      </c>
      <c r="AA22" s="17">
        <v>1.2155191612070401E-2</v>
      </c>
      <c r="AB22" s="17">
        <v>5.7458208794885996E-3</v>
      </c>
      <c r="AC22" s="17"/>
      <c r="AD22" s="17">
        <v>1.0372630267642E-2</v>
      </c>
      <c r="AE22" s="17"/>
      <c r="AF22" s="17">
        <v>6.1191053235761196E-3</v>
      </c>
      <c r="AG22" s="17">
        <v>8.2931990985740302E-3</v>
      </c>
      <c r="AH22" s="17">
        <v>2.0774013735468499E-2</v>
      </c>
      <c r="AI22" s="17">
        <v>5.7403809980787696E-3</v>
      </c>
    </row>
    <row r="23" spans="2:35" x14ac:dyDescent="0.3">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row>
    <row r="24" spans="2:35" x14ac:dyDescent="0.3">
      <c r="B24" s="6" t="s">
        <v>66</v>
      </c>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row>
    <row r="25" spans="2:35" x14ac:dyDescent="0.3">
      <c r="B25" s="23" t="s">
        <v>67</v>
      </c>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row>
    <row r="26" spans="2:35" x14ac:dyDescent="0.3">
      <c r="B26" t="s">
        <v>61</v>
      </c>
      <c r="C26" s="17">
        <v>0.62739576636612204</v>
      </c>
      <c r="D26" s="17">
        <v>0.71024586207238405</v>
      </c>
      <c r="E26" s="17">
        <v>0.52850390891286603</v>
      </c>
      <c r="F26" s="17"/>
      <c r="G26" s="17">
        <v>0.69179176061690895</v>
      </c>
      <c r="H26" s="17">
        <v>0.62871392859016395</v>
      </c>
      <c r="I26" s="17">
        <v>0.62759924783939403</v>
      </c>
      <c r="J26" s="17">
        <v>0.549441395354899</v>
      </c>
      <c r="K26" s="17"/>
      <c r="L26" s="17">
        <v>0.65950177860625103</v>
      </c>
      <c r="M26" s="17">
        <v>0.42313657418328099</v>
      </c>
      <c r="N26" s="17"/>
      <c r="O26" s="17">
        <v>0.52397147153662305</v>
      </c>
      <c r="P26" s="17">
        <v>0.53254292681320503</v>
      </c>
      <c r="Q26" s="17">
        <v>0.74286445623129904</v>
      </c>
      <c r="R26" s="17">
        <v>0.66655461173810004</v>
      </c>
      <c r="S26" s="17"/>
      <c r="T26" s="17">
        <v>0.64502324170526804</v>
      </c>
      <c r="U26" s="17">
        <v>0.62626814166676803</v>
      </c>
      <c r="V26" s="17"/>
      <c r="W26" s="17">
        <v>0.52850390891286603</v>
      </c>
      <c r="X26" s="17">
        <v>0.71024586207238405</v>
      </c>
      <c r="Y26" s="17"/>
      <c r="Z26" s="17">
        <v>0.64450562317223103</v>
      </c>
      <c r="AA26" s="17">
        <v>0.63869807337087903</v>
      </c>
      <c r="AB26" s="17">
        <v>0.63553311567125803</v>
      </c>
      <c r="AC26" s="17"/>
      <c r="AD26" s="17">
        <v>0.62632525488367796</v>
      </c>
      <c r="AE26" s="17"/>
      <c r="AF26" s="17">
        <v>0.70565545219640402</v>
      </c>
      <c r="AG26" s="17">
        <v>0.51893992365026598</v>
      </c>
      <c r="AH26" s="17">
        <v>0.647070871674014</v>
      </c>
      <c r="AI26" s="17">
        <v>0.60579318008348504</v>
      </c>
    </row>
    <row r="27" spans="2:35" x14ac:dyDescent="0.3">
      <c r="B27" t="s">
        <v>62</v>
      </c>
      <c r="C27" s="17">
        <v>0.595824000399783</v>
      </c>
      <c r="D27" s="17">
        <v>0.60483243059506697</v>
      </c>
      <c r="E27" s="17">
        <v>0.57821698203928495</v>
      </c>
      <c r="F27" s="17"/>
      <c r="G27" s="17">
        <v>0.63901097149808295</v>
      </c>
      <c r="H27" s="17">
        <v>0.59525678986392905</v>
      </c>
      <c r="I27" s="17">
        <v>0.61114913080563404</v>
      </c>
      <c r="J27" s="17">
        <v>0.52600432989545298</v>
      </c>
      <c r="K27" s="17"/>
      <c r="L27" s="17">
        <v>0.63025235623762899</v>
      </c>
      <c r="M27" s="17">
        <v>0.36189880390067802</v>
      </c>
      <c r="N27" s="17"/>
      <c r="O27" s="17">
        <v>0.60932804886722303</v>
      </c>
      <c r="P27" s="17">
        <v>0.55049279185514399</v>
      </c>
      <c r="Q27" s="17">
        <v>0.61967989892447495</v>
      </c>
      <c r="R27" s="17">
        <v>0.58494486424410597</v>
      </c>
      <c r="S27" s="17"/>
      <c r="T27" s="17">
        <v>0.56407514059165098</v>
      </c>
      <c r="U27" s="17">
        <v>0.60698499768883996</v>
      </c>
      <c r="V27" s="17"/>
      <c r="W27" s="17">
        <v>0.57821698203928495</v>
      </c>
      <c r="X27" s="17">
        <v>0.60483243059506697</v>
      </c>
      <c r="Y27" s="17"/>
      <c r="Z27" s="17">
        <v>0.51205572673594102</v>
      </c>
      <c r="AA27" s="17">
        <v>0.67273379868482797</v>
      </c>
      <c r="AB27" s="17">
        <v>0.68143216556160802</v>
      </c>
      <c r="AC27" s="17"/>
      <c r="AD27" s="17">
        <v>0.59571049781811103</v>
      </c>
      <c r="AE27" s="17"/>
      <c r="AF27" s="17">
        <v>0.62065032583554203</v>
      </c>
      <c r="AG27" s="17">
        <v>0.684476724653723</v>
      </c>
      <c r="AH27" s="17">
        <v>0.480992697777824</v>
      </c>
      <c r="AI27" s="17">
        <v>0.53153076916103303</v>
      </c>
    </row>
    <row r="28" spans="2:35" x14ac:dyDescent="0.3">
      <c r="B28" t="s">
        <v>63</v>
      </c>
      <c r="C28" s="17">
        <v>0.53187422470909396</v>
      </c>
      <c r="D28" s="17">
        <v>0.51236566954274498</v>
      </c>
      <c r="E28" s="17">
        <v>0.56502105043804796</v>
      </c>
      <c r="F28" s="17"/>
      <c r="G28" s="17">
        <v>0.52292116044616099</v>
      </c>
      <c r="H28" s="17">
        <v>0.66059066807990896</v>
      </c>
      <c r="I28" s="17">
        <v>0.557042363579066</v>
      </c>
      <c r="J28" s="17">
        <v>0.33667116515006601</v>
      </c>
      <c r="K28" s="17"/>
      <c r="L28" s="17">
        <v>0.57596462834233897</v>
      </c>
      <c r="M28" s="17">
        <v>0.27027658752188399</v>
      </c>
      <c r="N28" s="17"/>
      <c r="O28" s="17">
        <v>0.59083149791635603</v>
      </c>
      <c r="P28" s="17">
        <v>0.54202043272911804</v>
      </c>
      <c r="Q28" s="17">
        <v>0.59983589706252904</v>
      </c>
      <c r="R28" s="17">
        <v>0.395202937490444</v>
      </c>
      <c r="S28" s="17"/>
      <c r="T28" s="17">
        <v>0.599163015452846</v>
      </c>
      <c r="U28" s="17">
        <v>0.51352022644887896</v>
      </c>
      <c r="V28" s="17"/>
      <c r="W28" s="17">
        <v>0.56502105043804796</v>
      </c>
      <c r="X28" s="17">
        <v>0.51236566954274498</v>
      </c>
      <c r="Y28" s="17"/>
      <c r="Z28" s="17">
        <v>0.56942397539005796</v>
      </c>
      <c r="AA28" s="17">
        <v>0.450705578037358</v>
      </c>
      <c r="AB28" s="17">
        <v>0.55557553613576305</v>
      </c>
      <c r="AC28" s="17"/>
      <c r="AD28" s="17">
        <v>0.53035042539092703</v>
      </c>
      <c r="AE28" s="17"/>
      <c r="AF28" s="17">
        <v>0.65216005977807101</v>
      </c>
      <c r="AG28" s="17">
        <v>0.52866895753187604</v>
      </c>
      <c r="AH28" s="17">
        <v>0.40688672808771098</v>
      </c>
      <c r="AI28" s="17">
        <v>0.42464001525501899</v>
      </c>
    </row>
    <row r="29" spans="2:35" x14ac:dyDescent="0.3">
      <c r="B29" t="s">
        <v>64</v>
      </c>
      <c r="C29" s="17">
        <v>6.5844981779088398E-3</v>
      </c>
      <c r="D29" s="17">
        <v>0</v>
      </c>
      <c r="E29" s="17">
        <v>1.5262942923865199E-2</v>
      </c>
      <c r="F29" s="17"/>
      <c r="G29" s="17">
        <v>0</v>
      </c>
      <c r="H29" s="17">
        <v>0</v>
      </c>
      <c r="I29" s="17">
        <v>1.44485657793472E-2</v>
      </c>
      <c r="J29" s="17">
        <v>1.3126084659599101E-2</v>
      </c>
      <c r="K29" s="17"/>
      <c r="L29" s="17">
        <v>0</v>
      </c>
      <c r="M29" s="17">
        <v>3.4978174436015502E-2</v>
      </c>
      <c r="N29" s="17"/>
      <c r="O29" s="17">
        <v>0</v>
      </c>
      <c r="P29" s="17">
        <v>2.8864300110721101E-2</v>
      </c>
      <c r="Q29" s="17">
        <v>0</v>
      </c>
      <c r="R29" s="17">
        <v>0</v>
      </c>
      <c r="S29" s="17"/>
      <c r="T29" s="17">
        <v>0</v>
      </c>
      <c r="U29" s="17">
        <v>5.1661610203961603E-3</v>
      </c>
      <c r="V29" s="17"/>
      <c r="W29" s="17">
        <v>1.5262942923865199E-2</v>
      </c>
      <c r="X29" s="17">
        <v>0</v>
      </c>
      <c r="Y29" s="17"/>
      <c r="Z29" s="17">
        <v>6.4792897517674296E-3</v>
      </c>
      <c r="AA29" s="17">
        <v>0</v>
      </c>
      <c r="AB29" s="17">
        <v>0</v>
      </c>
      <c r="AC29" s="17"/>
      <c r="AD29" s="17">
        <v>4.1680260411947299E-3</v>
      </c>
      <c r="AE29" s="17"/>
      <c r="AF29" s="17">
        <v>0</v>
      </c>
      <c r="AG29" s="17">
        <v>0</v>
      </c>
      <c r="AH29" s="17">
        <v>2.13678442790519E-2</v>
      </c>
      <c r="AI29" s="17">
        <v>1.3890220875199401E-2</v>
      </c>
    </row>
    <row r="30" spans="2:35" x14ac:dyDescent="0.3">
      <c r="B30" t="s">
        <v>65</v>
      </c>
      <c r="C30" s="17">
        <v>2.1430241485427399E-2</v>
      </c>
      <c r="D30" s="17">
        <v>1.19156040662144E-2</v>
      </c>
      <c r="E30" s="17">
        <v>3.4143536693036602E-2</v>
      </c>
      <c r="F30" s="17"/>
      <c r="G30" s="17">
        <v>0</v>
      </c>
      <c r="H30" s="17">
        <v>2.3477248622260301E-2</v>
      </c>
      <c r="I30" s="17">
        <v>2.3453532158125401E-2</v>
      </c>
      <c r="J30" s="17">
        <v>4.1339037229578601E-2</v>
      </c>
      <c r="K30" s="17"/>
      <c r="L30" s="17">
        <v>1.08061575037268E-2</v>
      </c>
      <c r="M30" s="17">
        <v>8.3711119093143105E-2</v>
      </c>
      <c r="N30" s="17"/>
      <c r="O30" s="17">
        <v>3.23551327064725E-2</v>
      </c>
      <c r="P30" s="17">
        <v>3.5737247783813403E-2</v>
      </c>
      <c r="Q30" s="17">
        <v>0</v>
      </c>
      <c r="R30" s="17">
        <v>2.7876060166953799E-2</v>
      </c>
      <c r="S30" s="17"/>
      <c r="T30" s="17">
        <v>0</v>
      </c>
      <c r="U30" s="17">
        <v>2.8714663540289901E-2</v>
      </c>
      <c r="V30" s="17"/>
      <c r="W30" s="17">
        <v>3.4143536693036602E-2</v>
      </c>
      <c r="X30" s="17">
        <v>1.19156040662144E-2</v>
      </c>
      <c r="Y30" s="17"/>
      <c r="Z30" s="17">
        <v>2.23721413440423E-2</v>
      </c>
      <c r="AA30" s="17">
        <v>0</v>
      </c>
      <c r="AB30" s="17">
        <v>2.20983845895815E-2</v>
      </c>
      <c r="AC30" s="17"/>
      <c r="AD30" s="17">
        <v>2.3166808956894502E-2</v>
      </c>
      <c r="AE30" s="17"/>
      <c r="AF30" s="17">
        <v>7.4050944910848899E-3</v>
      </c>
      <c r="AG30" s="17">
        <v>3.83370724977804E-2</v>
      </c>
      <c r="AH30" s="17">
        <v>1.6642291277824101E-2</v>
      </c>
      <c r="AI30" s="17">
        <v>2.9139918473778201E-2</v>
      </c>
    </row>
    <row r="31" spans="2:35" x14ac:dyDescent="0.3">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row>
    <row r="32" spans="2:35" x14ac:dyDescent="0.3">
      <c r="B32" s="6" t="s">
        <v>72</v>
      </c>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row>
    <row r="33" spans="2:35" x14ac:dyDescent="0.3">
      <c r="B33" s="23" t="s">
        <v>53</v>
      </c>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row>
    <row r="34" spans="2:35" x14ac:dyDescent="0.3">
      <c r="B34" t="s">
        <v>68</v>
      </c>
      <c r="C34" s="17">
        <v>0.22276141888557899</v>
      </c>
      <c r="D34" s="17">
        <v>0.179574463521258</v>
      </c>
      <c r="E34" s="17">
        <v>0.26009572921011898</v>
      </c>
      <c r="F34" s="17"/>
      <c r="G34" s="17">
        <v>0.237465566018741</v>
      </c>
      <c r="H34" s="17">
        <v>0.17290406890752899</v>
      </c>
      <c r="I34" s="17">
        <v>0.226447281518214</v>
      </c>
      <c r="J34" s="17">
        <v>0.25807638304328201</v>
      </c>
      <c r="K34" s="17"/>
      <c r="L34" s="17">
        <v>7.0104853666804107E-2</v>
      </c>
      <c r="M34" s="17">
        <v>0.56517204834295198</v>
      </c>
      <c r="N34" s="17"/>
      <c r="O34" s="17">
        <v>0.28023003766541699</v>
      </c>
      <c r="P34" s="17">
        <v>0.244760071246616</v>
      </c>
      <c r="Q34" s="17">
        <v>0.14690662687811301</v>
      </c>
      <c r="R34" s="17">
        <v>0.224467648477502</v>
      </c>
      <c r="S34" s="17"/>
      <c r="T34" s="17">
        <v>0.11576457119233299</v>
      </c>
      <c r="U34" s="17">
        <v>0.260463807630813</v>
      </c>
      <c r="V34" s="17"/>
      <c r="W34" s="17">
        <v>9.0055271966506006E-2</v>
      </c>
      <c r="X34" s="17">
        <v>0.11187245717378</v>
      </c>
      <c r="Y34" s="17"/>
      <c r="Z34" s="17">
        <v>0.210617261261625</v>
      </c>
      <c r="AA34" s="17">
        <v>0.19421920351932101</v>
      </c>
      <c r="AB34" s="17">
        <v>0.246608708899309</v>
      </c>
      <c r="AC34" s="17"/>
      <c r="AD34" s="17">
        <v>0.223800413047091</v>
      </c>
      <c r="AE34" s="17"/>
      <c r="AF34" s="17">
        <v>0.13516427655271501</v>
      </c>
      <c r="AG34" s="17">
        <v>0.23549659075316601</v>
      </c>
      <c r="AH34" s="17">
        <v>0.28224928696324902</v>
      </c>
      <c r="AI34" s="17">
        <v>0.27139579573738398</v>
      </c>
    </row>
    <row r="35" spans="2:35" x14ac:dyDescent="0.3">
      <c r="B35" t="s">
        <v>69</v>
      </c>
      <c r="C35" s="17">
        <v>0.14443009562987699</v>
      </c>
      <c r="D35" s="17">
        <v>0.116788184135629</v>
      </c>
      <c r="E35" s="17">
        <v>0.17175515480402101</v>
      </c>
      <c r="F35" s="17"/>
      <c r="G35" s="17">
        <v>0.106808411705756</v>
      </c>
      <c r="H35" s="17">
        <v>0.110964078483324</v>
      </c>
      <c r="I35" s="17">
        <v>8.43783535354585E-2</v>
      </c>
      <c r="J35" s="17">
        <v>0.283362685398382</v>
      </c>
      <c r="K35" s="17"/>
      <c r="L35" s="17">
        <v>0.11870387471503099</v>
      </c>
      <c r="M35" s="17">
        <v>0.17039730630991101</v>
      </c>
      <c r="N35" s="17"/>
      <c r="O35" s="17">
        <v>0.11158286538429101</v>
      </c>
      <c r="P35" s="17">
        <v>0.217586460680288</v>
      </c>
      <c r="Q35" s="17">
        <v>0.107018313841868</v>
      </c>
      <c r="R35" s="17">
        <v>0.13021425207173101</v>
      </c>
      <c r="S35" s="17"/>
      <c r="T35" s="17">
        <v>0.203253650785926</v>
      </c>
      <c r="U35" s="17">
        <v>0.12569514748414501</v>
      </c>
      <c r="V35" s="17"/>
      <c r="W35" s="17">
        <v>0.11699776909134001</v>
      </c>
      <c r="X35" s="17">
        <v>9.6360204472117003E-2</v>
      </c>
      <c r="Y35" s="17"/>
      <c r="Z35" s="17">
        <v>0.17311432853537401</v>
      </c>
      <c r="AA35" s="17">
        <v>0.22994276265217101</v>
      </c>
      <c r="AB35" s="17">
        <v>8.3140204655770905E-2</v>
      </c>
      <c r="AC35" s="17"/>
      <c r="AD35" s="17">
        <v>0.148223420540155</v>
      </c>
      <c r="AE35" s="17"/>
      <c r="AF35" s="17">
        <v>0.137876361224441</v>
      </c>
      <c r="AG35" s="17">
        <v>0.108752214539448</v>
      </c>
      <c r="AH35" s="17">
        <v>0.187706788320049</v>
      </c>
      <c r="AI35" s="17">
        <v>0.15621191293096601</v>
      </c>
    </row>
    <row r="36" spans="2:35" x14ac:dyDescent="0.3">
      <c r="B36" t="s">
        <v>70</v>
      </c>
      <c r="C36" s="17">
        <v>4.7137150709900398E-2</v>
      </c>
      <c r="D36" s="17">
        <v>4.90588034576575E-2</v>
      </c>
      <c r="E36" s="17">
        <v>4.62716018747052E-2</v>
      </c>
      <c r="F36" s="17"/>
      <c r="G36" s="17">
        <v>2.4038951782224899E-2</v>
      </c>
      <c r="H36" s="17">
        <v>4.2569549130455499E-2</v>
      </c>
      <c r="I36" s="17">
        <v>5.7358489566580101E-2</v>
      </c>
      <c r="J36" s="17">
        <v>6.4110467587238304E-2</v>
      </c>
      <c r="K36" s="17"/>
      <c r="L36" s="17">
        <v>4.8027282488123602E-2</v>
      </c>
      <c r="M36" s="17">
        <v>4.4937116695429602E-2</v>
      </c>
      <c r="N36" s="17"/>
      <c r="O36" s="17">
        <v>5.6457488843196103E-2</v>
      </c>
      <c r="P36" s="17">
        <v>3.8513337966586202E-2</v>
      </c>
      <c r="Q36" s="17">
        <v>1.6667094373589899E-2</v>
      </c>
      <c r="R36" s="17">
        <v>9.3572525099062595E-2</v>
      </c>
      <c r="S36" s="17"/>
      <c r="T36" s="17">
        <v>7.5085362779966802E-2</v>
      </c>
      <c r="U36" s="17">
        <v>3.7995496295357797E-2</v>
      </c>
      <c r="V36" s="17"/>
      <c r="W36" s="17">
        <v>4.86730531424115E-2</v>
      </c>
      <c r="X36" s="17">
        <v>5.3274012841286397E-2</v>
      </c>
      <c r="Y36" s="17"/>
      <c r="Z36" s="17">
        <v>2.0905907420344701E-2</v>
      </c>
      <c r="AA36" s="17">
        <v>7.4515884846590094E-2</v>
      </c>
      <c r="AB36" s="17">
        <v>6.5611703912379998E-2</v>
      </c>
      <c r="AC36" s="17"/>
      <c r="AD36" s="17">
        <v>4.7070785216699301E-2</v>
      </c>
      <c r="AE36" s="17"/>
      <c r="AF36" s="17">
        <v>5.0894347520248302E-2</v>
      </c>
      <c r="AG36" s="17">
        <v>6.1606318714557497E-2</v>
      </c>
      <c r="AH36" s="17">
        <v>3.6759651865207903E-2</v>
      </c>
      <c r="AI36" s="17">
        <v>2.7982810711890599E-2</v>
      </c>
    </row>
    <row r="37" spans="2:35" x14ac:dyDescent="0.3">
      <c r="B37" t="s">
        <v>71</v>
      </c>
      <c r="C37" s="17">
        <v>0.55178897324273102</v>
      </c>
      <c r="D37" s="17">
        <v>0.63133366851843298</v>
      </c>
      <c r="E37" s="17">
        <v>0.47659130911712599</v>
      </c>
      <c r="F37" s="17"/>
      <c r="G37" s="17">
        <v>0.57563871547677203</v>
      </c>
      <c r="H37" s="17">
        <v>0.66689711804693697</v>
      </c>
      <c r="I37" s="17">
        <v>0.60427086690642096</v>
      </c>
      <c r="J37" s="17">
        <v>0.34638335600180298</v>
      </c>
      <c r="K37" s="17"/>
      <c r="L37" s="17">
        <v>0.74547050202888898</v>
      </c>
      <c r="M37" s="17">
        <v>0.18074441943730499</v>
      </c>
      <c r="N37" s="17"/>
      <c r="O37" s="17">
        <v>0.52619266694637701</v>
      </c>
      <c r="P37" s="17">
        <v>0.43881154330676703</v>
      </c>
      <c r="Q37" s="17">
        <v>0.69543153241983702</v>
      </c>
      <c r="R37" s="17">
        <v>0.54324833581460097</v>
      </c>
      <c r="S37" s="17"/>
      <c r="T37" s="17">
        <v>0.57835778979657904</v>
      </c>
      <c r="U37" s="17">
        <v>0.54635574058780401</v>
      </c>
      <c r="V37" s="17"/>
      <c r="W37" s="17">
        <v>0.70826991491159497</v>
      </c>
      <c r="X37" s="17">
        <v>0.72837776080072303</v>
      </c>
      <c r="Y37" s="17"/>
      <c r="Z37" s="17">
        <v>0.54682900283715197</v>
      </c>
      <c r="AA37" s="17">
        <v>0.46584079555380897</v>
      </c>
      <c r="AB37" s="17">
        <v>0.58205657398616195</v>
      </c>
      <c r="AC37" s="17"/>
      <c r="AD37" s="17">
        <v>0.55228280115038597</v>
      </c>
      <c r="AE37" s="17"/>
      <c r="AF37" s="17">
        <v>0.66436151065150695</v>
      </c>
      <c r="AG37" s="17">
        <v>0.54779980113364801</v>
      </c>
      <c r="AH37" s="17">
        <v>0.46466084022868198</v>
      </c>
      <c r="AI37" s="17">
        <v>0.49823341447007302</v>
      </c>
    </row>
    <row r="38" spans="2:35" x14ac:dyDescent="0.3">
      <c r="B38" t="s">
        <v>51</v>
      </c>
      <c r="C38" s="17">
        <v>3.3882361531912902E-2</v>
      </c>
      <c r="D38" s="17">
        <v>2.3244880367022401E-2</v>
      </c>
      <c r="E38" s="17">
        <v>4.5286204994028197E-2</v>
      </c>
      <c r="F38" s="17"/>
      <c r="G38" s="17">
        <v>5.6048355016505201E-2</v>
      </c>
      <c r="H38" s="17">
        <v>6.6651854317537097E-3</v>
      </c>
      <c r="I38" s="17">
        <v>2.7545008473325899E-2</v>
      </c>
      <c r="J38" s="17">
        <v>4.8067107969295399E-2</v>
      </c>
      <c r="K38" s="17"/>
      <c r="L38" s="17">
        <v>1.7693487101153E-2</v>
      </c>
      <c r="M38" s="17">
        <v>3.87491092144032E-2</v>
      </c>
      <c r="N38" s="17"/>
      <c r="O38" s="17">
        <v>2.5536941160717801E-2</v>
      </c>
      <c r="P38" s="17">
        <v>6.0328586799742699E-2</v>
      </c>
      <c r="Q38" s="17">
        <v>3.3976432486591997E-2</v>
      </c>
      <c r="R38" s="17">
        <v>8.4972385371038205E-3</v>
      </c>
      <c r="S38" s="17"/>
      <c r="T38" s="17">
        <v>2.7538625445194899E-2</v>
      </c>
      <c r="U38" s="17">
        <v>2.9489808001879898E-2</v>
      </c>
      <c r="V38" s="17"/>
      <c r="W38" s="17">
        <v>3.6003990888147298E-2</v>
      </c>
      <c r="X38" s="17">
        <v>1.01155647120931E-2</v>
      </c>
      <c r="Y38" s="17"/>
      <c r="Z38" s="17">
        <v>4.8533499945504099E-2</v>
      </c>
      <c r="AA38" s="17">
        <v>3.5481353428108701E-2</v>
      </c>
      <c r="AB38" s="17">
        <v>2.2582808546378001E-2</v>
      </c>
      <c r="AC38" s="17"/>
      <c r="AD38" s="17">
        <v>2.8622580045668301E-2</v>
      </c>
      <c r="AE38" s="17"/>
      <c r="AF38" s="17">
        <v>1.17035040510894E-2</v>
      </c>
      <c r="AG38" s="17">
        <v>4.6345074859180498E-2</v>
      </c>
      <c r="AH38" s="17">
        <v>2.8623432622812299E-2</v>
      </c>
      <c r="AI38" s="17">
        <v>4.6176066149686598E-2</v>
      </c>
    </row>
    <row r="39" spans="2:35" x14ac:dyDescent="0.3">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row>
    <row r="40" spans="2:35" x14ac:dyDescent="0.3">
      <c r="B40" s="6" t="s">
        <v>82</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row>
    <row r="41" spans="2:35" x14ac:dyDescent="0.3">
      <c r="B41" s="23" t="s">
        <v>53</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row>
    <row r="42" spans="2:35" x14ac:dyDescent="0.3">
      <c r="B42" t="s">
        <v>79</v>
      </c>
      <c r="C42" s="17">
        <v>0.77018662077373501</v>
      </c>
      <c r="D42" s="17">
        <v>0.84473419172005604</v>
      </c>
      <c r="E42" s="17">
        <v>0.70503511061090296</v>
      </c>
      <c r="F42" s="17"/>
      <c r="G42" s="17">
        <v>0.81984280732942705</v>
      </c>
      <c r="H42" s="17">
        <v>0.79867936231694903</v>
      </c>
      <c r="I42" s="17">
        <v>0.78752538732761002</v>
      </c>
      <c r="J42" s="17">
        <v>0.67087963377953097</v>
      </c>
      <c r="K42" s="17"/>
      <c r="L42" s="17">
        <v>0.92517733495367804</v>
      </c>
      <c r="M42" s="17">
        <v>0.45579944837805197</v>
      </c>
      <c r="N42" s="17"/>
      <c r="O42" s="17">
        <v>0.725457024315739</v>
      </c>
      <c r="P42" s="17">
        <v>0.68948039293918095</v>
      </c>
      <c r="Q42" s="17">
        <v>0.87108354362824802</v>
      </c>
      <c r="R42" s="17">
        <v>0.80852407038225904</v>
      </c>
      <c r="S42" s="17"/>
      <c r="T42" s="17">
        <v>0.84751495882541095</v>
      </c>
      <c r="U42" s="17">
        <v>0.74553791627529997</v>
      </c>
      <c r="V42" s="17"/>
      <c r="W42" s="17">
        <v>0.84654030218213805</v>
      </c>
      <c r="X42" s="17">
        <v>0.92336831796238406</v>
      </c>
      <c r="Y42" s="17"/>
      <c r="Z42" s="17">
        <v>0.77385181037615802</v>
      </c>
      <c r="AA42" s="17">
        <v>0.79014475548031704</v>
      </c>
      <c r="AB42" s="17">
        <v>0.75996263561772803</v>
      </c>
      <c r="AC42" s="17"/>
      <c r="AD42" s="17">
        <v>0.77232595137014604</v>
      </c>
      <c r="AE42" s="17"/>
      <c r="AF42" s="17">
        <v>0.84850820371618596</v>
      </c>
      <c r="AG42" s="17">
        <v>0.72156506654741404</v>
      </c>
      <c r="AH42" s="17">
        <v>0.80668794400487698</v>
      </c>
      <c r="AI42" s="17">
        <v>0.69438022901227803</v>
      </c>
    </row>
    <row r="43" spans="2:35" x14ac:dyDescent="0.3">
      <c r="B43" t="s">
        <v>80</v>
      </c>
      <c r="C43" s="17">
        <v>0.19714103530475599</v>
      </c>
      <c r="D43" s="17">
        <v>0.133944182247872</v>
      </c>
      <c r="E43" s="17">
        <v>0.257429980687921</v>
      </c>
      <c r="F43" s="17"/>
      <c r="G43" s="17">
        <v>0.147906360199999</v>
      </c>
      <c r="H43" s="17">
        <v>0.19625627413792801</v>
      </c>
      <c r="I43" s="17">
        <v>0.19206788410682599</v>
      </c>
      <c r="J43" s="17">
        <v>0.25283011547133399</v>
      </c>
      <c r="K43" s="17"/>
      <c r="L43" s="17">
        <v>5.7638171873082102E-2</v>
      </c>
      <c r="M43" s="17">
        <v>0.50280752936903805</v>
      </c>
      <c r="N43" s="17"/>
      <c r="O43" s="17">
        <v>0.25356762148016398</v>
      </c>
      <c r="P43" s="17">
        <v>0.26037181600716403</v>
      </c>
      <c r="Q43" s="17">
        <v>0.11293875422015601</v>
      </c>
      <c r="R43" s="17">
        <v>0.16281051263376101</v>
      </c>
      <c r="S43" s="17"/>
      <c r="T43" s="17">
        <v>0.12549849757651099</v>
      </c>
      <c r="U43" s="17">
        <v>0.22413151596023001</v>
      </c>
      <c r="V43" s="17"/>
      <c r="W43" s="17">
        <v>0.122224657632544</v>
      </c>
      <c r="X43" s="17">
        <v>6.3371948687866997E-2</v>
      </c>
      <c r="Y43" s="17"/>
      <c r="Z43" s="17">
        <v>0.195831179711877</v>
      </c>
      <c r="AA43" s="17">
        <v>0.178665470012108</v>
      </c>
      <c r="AB43" s="17">
        <v>0.20473382532187001</v>
      </c>
      <c r="AC43" s="17"/>
      <c r="AD43" s="17">
        <v>0.19820180013266001</v>
      </c>
      <c r="AE43" s="17"/>
      <c r="AF43" s="17">
        <v>0.11970170734732399</v>
      </c>
      <c r="AG43" s="17">
        <v>0.26314415678398301</v>
      </c>
      <c r="AH43" s="17">
        <v>0.16638700071075199</v>
      </c>
      <c r="AI43" s="17">
        <v>0.254063759382469</v>
      </c>
    </row>
    <row r="44" spans="2:35" x14ac:dyDescent="0.3">
      <c r="B44" t="s">
        <v>59</v>
      </c>
      <c r="C44" s="17">
        <v>3.2672343921508799E-2</v>
      </c>
      <c r="D44" s="17">
        <v>2.13216260320724E-2</v>
      </c>
      <c r="E44" s="17">
        <v>3.7534908701176102E-2</v>
      </c>
      <c r="F44" s="17"/>
      <c r="G44" s="17">
        <v>3.2250832470573899E-2</v>
      </c>
      <c r="H44" s="17">
        <v>5.0643635451227296E-3</v>
      </c>
      <c r="I44" s="17">
        <v>2.04067285655645E-2</v>
      </c>
      <c r="J44" s="17">
        <v>7.6290250749135202E-2</v>
      </c>
      <c r="K44" s="17"/>
      <c r="L44" s="17">
        <v>1.7184493173239401E-2</v>
      </c>
      <c r="M44" s="17">
        <v>4.139302225291E-2</v>
      </c>
      <c r="N44" s="17"/>
      <c r="O44" s="17">
        <v>2.0975354204096502E-2</v>
      </c>
      <c r="P44" s="17">
        <v>5.0147791053654897E-2</v>
      </c>
      <c r="Q44" s="17">
        <v>1.5977702151595899E-2</v>
      </c>
      <c r="R44" s="17">
        <v>2.8665416983979699E-2</v>
      </c>
      <c r="S44" s="17"/>
      <c r="T44" s="17">
        <v>2.69865435980776E-2</v>
      </c>
      <c r="U44" s="17">
        <v>3.0330567764470202E-2</v>
      </c>
      <c r="V44" s="17"/>
      <c r="W44" s="17">
        <v>3.12350401853175E-2</v>
      </c>
      <c r="X44" s="17">
        <v>1.3259733349749E-2</v>
      </c>
      <c r="Y44" s="17"/>
      <c r="Z44" s="17">
        <v>3.0317009911964999E-2</v>
      </c>
      <c r="AA44" s="17">
        <v>3.11897745075757E-2</v>
      </c>
      <c r="AB44" s="17">
        <v>3.5303539060400999E-2</v>
      </c>
      <c r="AC44" s="17"/>
      <c r="AD44" s="17">
        <v>2.94722484971939E-2</v>
      </c>
      <c r="AE44" s="17"/>
      <c r="AF44" s="17">
        <v>3.1790088936490102E-2</v>
      </c>
      <c r="AG44" s="17">
        <v>1.5290776668603E-2</v>
      </c>
      <c r="AH44" s="17">
        <v>2.6925055284371401E-2</v>
      </c>
      <c r="AI44" s="17">
        <v>5.1556011605252597E-2</v>
      </c>
    </row>
    <row r="45" spans="2:35" x14ac:dyDescent="0.3">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row>
    <row r="46" spans="2:35" x14ac:dyDescent="0.3">
      <c r="B46" s="6" t="s">
        <v>83</v>
      </c>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row>
    <row r="47" spans="2:35" x14ac:dyDescent="0.3">
      <c r="B47" s="23" t="s">
        <v>53</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row>
    <row r="48" spans="2:35" x14ac:dyDescent="0.3">
      <c r="B48" t="s">
        <v>79</v>
      </c>
      <c r="C48" s="17">
        <v>0.57428901194897997</v>
      </c>
      <c r="D48" s="17">
        <v>0.65047765059455898</v>
      </c>
      <c r="E48" s="17">
        <v>0.503842012107381</v>
      </c>
      <c r="F48" s="17"/>
      <c r="G48" s="17">
        <v>0.59038833152782499</v>
      </c>
      <c r="H48" s="17">
        <v>0.64148346957240399</v>
      </c>
      <c r="I48" s="17">
        <v>0.61698168491181904</v>
      </c>
      <c r="J48" s="17">
        <v>0.43914530090168202</v>
      </c>
      <c r="K48" s="17"/>
      <c r="L48" s="17">
        <v>0.70225541025479499</v>
      </c>
      <c r="M48" s="17">
        <v>0.33323097612751001</v>
      </c>
      <c r="N48" s="17"/>
      <c r="O48" s="17">
        <v>0.57396745002913796</v>
      </c>
      <c r="P48" s="17">
        <v>0.45042971175961699</v>
      </c>
      <c r="Q48" s="17">
        <v>0.64905111608434196</v>
      </c>
      <c r="R48" s="17">
        <v>0.65243803990081195</v>
      </c>
      <c r="S48" s="17"/>
      <c r="T48" s="17">
        <v>0.71899681155202699</v>
      </c>
      <c r="U48" s="17">
        <v>0.530649957456508</v>
      </c>
      <c r="V48" s="17"/>
      <c r="W48" s="17">
        <v>0.62761511059440001</v>
      </c>
      <c r="X48" s="17">
        <v>0.68829601835430498</v>
      </c>
      <c r="Y48" s="17"/>
      <c r="Z48" s="17">
        <v>0.55982999295567404</v>
      </c>
      <c r="AA48" s="17">
        <v>0.57516315073026503</v>
      </c>
      <c r="AB48" s="17">
        <v>0.63488315263441897</v>
      </c>
      <c r="AC48" s="17"/>
      <c r="AD48" s="17">
        <v>0.57374878210119495</v>
      </c>
      <c r="AE48" s="17"/>
      <c r="AF48" s="17">
        <v>0.67891243192420903</v>
      </c>
      <c r="AG48" s="17">
        <v>0.583207211592077</v>
      </c>
      <c r="AH48" s="17">
        <v>0.493754271921166</v>
      </c>
      <c r="AI48" s="17">
        <v>0.502695035393949</v>
      </c>
    </row>
    <row r="49" spans="2:35" x14ac:dyDescent="0.3">
      <c r="B49" t="s">
        <v>80</v>
      </c>
      <c r="C49" s="17">
        <v>0.29637623217022502</v>
      </c>
      <c r="D49" s="17">
        <v>0.20988891232318899</v>
      </c>
      <c r="E49" s="17">
        <v>0.37800873807040403</v>
      </c>
      <c r="F49" s="17"/>
      <c r="G49" s="17">
        <v>0.21542584724912101</v>
      </c>
      <c r="H49" s="17">
        <v>0.21871757780860099</v>
      </c>
      <c r="I49" s="17">
        <v>0.25376128749452198</v>
      </c>
      <c r="J49" s="17">
        <v>0.50762301604843296</v>
      </c>
      <c r="K49" s="17"/>
      <c r="L49" s="17">
        <v>0.18639866385859799</v>
      </c>
      <c r="M49" s="17">
        <v>0.53669714903212895</v>
      </c>
      <c r="N49" s="17"/>
      <c r="O49" s="17">
        <v>0.25720622691718198</v>
      </c>
      <c r="P49" s="17">
        <v>0.470020142201372</v>
      </c>
      <c r="Q49" s="17">
        <v>0.18722533255388901</v>
      </c>
      <c r="R49" s="17">
        <v>0.241033927815583</v>
      </c>
      <c r="S49" s="17"/>
      <c r="T49" s="17">
        <v>0.223998286694647</v>
      </c>
      <c r="U49" s="17">
        <v>0.32051169952450498</v>
      </c>
      <c r="V49" s="17"/>
      <c r="W49" s="17">
        <v>0.25991067680840202</v>
      </c>
      <c r="X49" s="17">
        <v>0.178510983271678</v>
      </c>
      <c r="Y49" s="17"/>
      <c r="Z49" s="17">
        <v>0.31383074831248198</v>
      </c>
      <c r="AA49" s="17">
        <v>0.32354504894131197</v>
      </c>
      <c r="AB49" s="17">
        <v>0.22196656159926501</v>
      </c>
      <c r="AC49" s="17"/>
      <c r="AD49" s="17">
        <v>0.290785667579467</v>
      </c>
      <c r="AE49" s="17"/>
      <c r="AF49" s="17">
        <v>0.22073275684556101</v>
      </c>
      <c r="AG49" s="17">
        <v>0.321145147755728</v>
      </c>
      <c r="AH49" s="17">
        <v>0.34598048872791698</v>
      </c>
      <c r="AI49" s="17">
        <v>0.32601807032286401</v>
      </c>
    </row>
    <row r="50" spans="2:35" x14ac:dyDescent="0.3">
      <c r="B50" t="s">
        <v>59</v>
      </c>
      <c r="C50" s="17">
        <v>0.12933475588079499</v>
      </c>
      <c r="D50" s="17">
        <v>0.13963343708225201</v>
      </c>
      <c r="E50" s="17">
        <v>0.118149249822215</v>
      </c>
      <c r="F50" s="17"/>
      <c r="G50" s="17">
        <v>0.194185821223054</v>
      </c>
      <c r="H50" s="17">
        <v>0.139798952618996</v>
      </c>
      <c r="I50" s="17">
        <v>0.12925702759365901</v>
      </c>
      <c r="J50" s="17">
        <v>5.32316830498843E-2</v>
      </c>
      <c r="K50" s="17"/>
      <c r="L50" s="17">
        <v>0.11134592588660699</v>
      </c>
      <c r="M50" s="17">
        <v>0.13007187484036101</v>
      </c>
      <c r="N50" s="17"/>
      <c r="O50" s="17">
        <v>0.16882632305368001</v>
      </c>
      <c r="P50" s="17">
        <v>7.9550146039010394E-2</v>
      </c>
      <c r="Q50" s="17">
        <v>0.163723551361769</v>
      </c>
      <c r="R50" s="17">
        <v>0.106528032283605</v>
      </c>
      <c r="S50" s="17"/>
      <c r="T50" s="17">
        <v>5.7004901753325801E-2</v>
      </c>
      <c r="U50" s="17">
        <v>0.14883834301898799</v>
      </c>
      <c r="V50" s="17"/>
      <c r="W50" s="17">
        <v>0.112474212597198</v>
      </c>
      <c r="X50" s="17">
        <v>0.13319299837401699</v>
      </c>
      <c r="Y50" s="17"/>
      <c r="Z50" s="17">
        <v>0.12633925873184301</v>
      </c>
      <c r="AA50" s="17">
        <v>0.101291800328423</v>
      </c>
      <c r="AB50" s="17">
        <v>0.143150285766316</v>
      </c>
      <c r="AC50" s="17"/>
      <c r="AD50" s="17">
        <v>0.13546555031933699</v>
      </c>
      <c r="AE50" s="17"/>
      <c r="AF50" s="17">
        <v>0.10035481123023</v>
      </c>
      <c r="AG50" s="17">
        <v>9.5647640652195096E-2</v>
      </c>
      <c r="AH50" s="17">
        <v>0.16026523935091699</v>
      </c>
      <c r="AI50" s="17">
        <v>0.171286894283187</v>
      </c>
    </row>
    <row r="51" spans="2:35" x14ac:dyDescent="0.3">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row>
    <row r="52" spans="2:35" x14ac:dyDescent="0.3">
      <c r="B52" s="6" t="s">
        <v>84</v>
      </c>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row>
    <row r="53" spans="2:35" x14ac:dyDescent="0.3">
      <c r="B53" s="23" t="s">
        <v>53</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row>
    <row r="54" spans="2:35" x14ac:dyDescent="0.3">
      <c r="B54" t="s">
        <v>79</v>
      </c>
      <c r="C54" s="17">
        <v>0.19343283004065101</v>
      </c>
      <c r="D54" s="17">
        <v>0.112518954966579</v>
      </c>
      <c r="E54" s="17">
        <v>0.264285964676645</v>
      </c>
      <c r="F54" s="17"/>
      <c r="G54" s="17">
        <v>0.12567903599927699</v>
      </c>
      <c r="H54" s="17">
        <v>0.178342759427674</v>
      </c>
      <c r="I54" s="17">
        <v>0.136254366662103</v>
      </c>
      <c r="J54" s="17">
        <v>0.33947753590617802</v>
      </c>
      <c r="K54" s="17"/>
      <c r="L54" s="17">
        <v>9.1010512727967494E-2</v>
      </c>
      <c r="M54" s="17">
        <v>0.41942611365295401</v>
      </c>
      <c r="N54" s="17"/>
      <c r="O54" s="17">
        <v>0.20364000718033001</v>
      </c>
      <c r="P54" s="17">
        <v>0.310478048357963</v>
      </c>
      <c r="Q54" s="17">
        <v>0.115308118382476</v>
      </c>
      <c r="R54" s="17">
        <v>0.108685997477815</v>
      </c>
      <c r="S54" s="17"/>
      <c r="T54" s="17">
        <v>9.8939389328139005E-2</v>
      </c>
      <c r="U54" s="17">
        <v>0.22828729050830701</v>
      </c>
      <c r="V54" s="17"/>
      <c r="W54" s="17">
        <v>0.17645218209473401</v>
      </c>
      <c r="X54" s="17">
        <v>6.1892480397462202E-2</v>
      </c>
      <c r="Y54" s="17"/>
      <c r="Z54" s="17">
        <v>0.231483501151523</v>
      </c>
      <c r="AA54" s="17">
        <v>0.11979738843792399</v>
      </c>
      <c r="AB54" s="17">
        <v>0.164948549655003</v>
      </c>
      <c r="AC54" s="17"/>
      <c r="AD54" s="17">
        <v>0.195679026712725</v>
      </c>
      <c r="AE54" s="17"/>
      <c r="AF54" s="17">
        <v>0.125743075275176</v>
      </c>
      <c r="AG54" s="17">
        <v>0.19771559783714801</v>
      </c>
      <c r="AH54" s="17">
        <v>0.182582494402447</v>
      </c>
      <c r="AI54" s="17">
        <v>0.28944327598117497</v>
      </c>
    </row>
    <row r="55" spans="2:35" x14ac:dyDescent="0.3">
      <c r="B55" t="s">
        <v>80</v>
      </c>
      <c r="C55" s="17">
        <v>0.75881679799899704</v>
      </c>
      <c r="D55" s="17">
        <v>0.84954698545882801</v>
      </c>
      <c r="E55" s="17">
        <v>0.67707043096932795</v>
      </c>
      <c r="F55" s="17"/>
      <c r="G55" s="17">
        <v>0.83847333787881895</v>
      </c>
      <c r="H55" s="17">
        <v>0.78762333057284795</v>
      </c>
      <c r="I55" s="17">
        <v>0.82632383950764499</v>
      </c>
      <c r="J55" s="17">
        <v>0.57482055286313505</v>
      </c>
      <c r="K55" s="17"/>
      <c r="L55" s="17">
        <v>0.88279361740478202</v>
      </c>
      <c r="M55" s="17">
        <v>0.51988586485267596</v>
      </c>
      <c r="N55" s="17"/>
      <c r="O55" s="17">
        <v>0.761016293328727</v>
      </c>
      <c r="P55" s="17">
        <v>0.61313155591666901</v>
      </c>
      <c r="Q55" s="17">
        <v>0.85011526533357595</v>
      </c>
      <c r="R55" s="17">
        <v>0.84876603709660003</v>
      </c>
      <c r="S55" s="17"/>
      <c r="T55" s="17">
        <v>0.85558429546852099</v>
      </c>
      <c r="U55" s="17">
        <v>0.72731577679857895</v>
      </c>
      <c r="V55" s="17"/>
      <c r="W55" s="17">
        <v>0.76698180458389198</v>
      </c>
      <c r="X55" s="17">
        <v>0.90660521102029201</v>
      </c>
      <c r="Y55" s="17"/>
      <c r="Z55" s="17">
        <v>0.71489961857803797</v>
      </c>
      <c r="AA55" s="17">
        <v>0.82027731048627095</v>
      </c>
      <c r="AB55" s="17">
        <v>0.802189366685651</v>
      </c>
      <c r="AC55" s="17"/>
      <c r="AD55" s="17">
        <v>0.765026648113451</v>
      </c>
      <c r="AE55" s="17"/>
      <c r="AF55" s="17">
        <v>0.82479788057428005</v>
      </c>
      <c r="AG55" s="17">
        <v>0.77079416375195997</v>
      </c>
      <c r="AH55" s="17">
        <v>0.77265078449854696</v>
      </c>
      <c r="AI55" s="17">
        <v>0.65083988806946902</v>
      </c>
    </row>
    <row r="56" spans="2:35" x14ac:dyDescent="0.3">
      <c r="B56" t="s">
        <v>59</v>
      </c>
      <c r="C56" s="17">
        <v>4.7750371960351902E-2</v>
      </c>
      <c r="D56" s="17">
        <v>3.7934059574593802E-2</v>
      </c>
      <c r="E56" s="17">
        <v>5.8643604354026803E-2</v>
      </c>
      <c r="F56" s="17"/>
      <c r="G56" s="17">
        <v>3.5847626121903502E-2</v>
      </c>
      <c r="H56" s="17">
        <v>3.4033909999478799E-2</v>
      </c>
      <c r="I56" s="17">
        <v>3.7421793830252598E-2</v>
      </c>
      <c r="J56" s="17">
        <v>8.5701911230687197E-2</v>
      </c>
      <c r="K56" s="17"/>
      <c r="L56" s="17">
        <v>2.6195869867250102E-2</v>
      </c>
      <c r="M56" s="17">
        <v>6.0688021494370602E-2</v>
      </c>
      <c r="N56" s="17"/>
      <c r="O56" s="17">
        <v>3.5343699490943202E-2</v>
      </c>
      <c r="P56" s="17">
        <v>7.6390395725367793E-2</v>
      </c>
      <c r="Q56" s="17">
        <v>3.4576616283948397E-2</v>
      </c>
      <c r="R56" s="17">
        <v>4.2547965425585102E-2</v>
      </c>
      <c r="S56" s="17"/>
      <c r="T56" s="17">
        <v>4.5476315203340202E-2</v>
      </c>
      <c r="U56" s="17">
        <v>4.4396932693114302E-2</v>
      </c>
      <c r="V56" s="17"/>
      <c r="W56" s="17">
        <v>5.6566013321374002E-2</v>
      </c>
      <c r="X56" s="17">
        <v>3.1502308582246098E-2</v>
      </c>
      <c r="Y56" s="17"/>
      <c r="Z56" s="17">
        <v>5.3616880270439198E-2</v>
      </c>
      <c r="AA56" s="17">
        <v>5.9925301075805799E-2</v>
      </c>
      <c r="AB56" s="17">
        <v>3.2862083659346501E-2</v>
      </c>
      <c r="AC56" s="17"/>
      <c r="AD56" s="17">
        <v>3.9294325173823703E-2</v>
      </c>
      <c r="AE56" s="17"/>
      <c r="AF56" s="17">
        <v>4.94590441505438E-2</v>
      </c>
      <c r="AG56" s="17">
        <v>3.1490238410891901E-2</v>
      </c>
      <c r="AH56" s="17">
        <v>4.4766721099006403E-2</v>
      </c>
      <c r="AI56" s="17">
        <v>5.9716835949355999E-2</v>
      </c>
    </row>
    <row r="57" spans="2:35" x14ac:dyDescent="0.3">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row>
    <row r="58" spans="2:35" x14ac:dyDescent="0.3">
      <c r="B58" s="6" t="s">
        <v>85</v>
      </c>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c r="AC58" s="17"/>
      <c r="AD58" s="17"/>
      <c r="AE58" s="17"/>
      <c r="AF58" s="17"/>
      <c r="AG58" s="17"/>
      <c r="AH58" s="17"/>
      <c r="AI58" s="17"/>
    </row>
    <row r="59" spans="2:35" x14ac:dyDescent="0.3">
      <c r="B59" s="23" t="s">
        <v>53</v>
      </c>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c r="AC59" s="17"/>
      <c r="AD59" s="17"/>
      <c r="AE59" s="17"/>
      <c r="AF59" s="17"/>
      <c r="AG59" s="17"/>
      <c r="AH59" s="17"/>
      <c r="AI59" s="17"/>
    </row>
    <row r="60" spans="2:35" x14ac:dyDescent="0.3">
      <c r="B60" t="s">
        <v>79</v>
      </c>
      <c r="C60" s="17">
        <v>0.112643124141344</v>
      </c>
      <c r="D60" s="17">
        <v>7.1045203380334598E-2</v>
      </c>
      <c r="E60" s="17">
        <v>0.153011058474016</v>
      </c>
      <c r="F60" s="17"/>
      <c r="G60" s="17">
        <v>5.46275288625796E-2</v>
      </c>
      <c r="H60" s="17">
        <v>8.0961228550936098E-2</v>
      </c>
      <c r="I60" s="17">
        <v>0.12691819053280501</v>
      </c>
      <c r="J60" s="17">
        <v>0.18951611771896801</v>
      </c>
      <c r="K60" s="17"/>
      <c r="L60" s="17">
        <v>8.7544229913203001E-2</v>
      </c>
      <c r="M60" s="17">
        <v>0.16965961942940899</v>
      </c>
      <c r="N60" s="17"/>
      <c r="O60" s="17">
        <v>0.110694282816024</v>
      </c>
      <c r="P60" s="17">
        <v>0.18524239132808501</v>
      </c>
      <c r="Q60" s="17">
        <v>3.6688436927469301E-2</v>
      </c>
      <c r="R60" s="17">
        <v>0.11825936964777201</v>
      </c>
      <c r="S60" s="17"/>
      <c r="T60" s="17">
        <v>9.30151459748388E-2</v>
      </c>
      <c r="U60" s="17">
        <v>0.12069357329573201</v>
      </c>
      <c r="V60" s="17"/>
      <c r="W60" s="17">
        <v>0.130787937217754</v>
      </c>
      <c r="X60" s="17">
        <v>7.0353574205392996E-2</v>
      </c>
      <c r="Y60" s="17"/>
      <c r="Z60" s="17">
        <v>0.14784339119857901</v>
      </c>
      <c r="AA60" s="17">
        <v>9.5046386850798206E-2</v>
      </c>
      <c r="AB60" s="17">
        <v>9.7262233461901298E-2</v>
      </c>
      <c r="AC60" s="17"/>
      <c r="AD60" s="17">
        <v>0.117549334536214</v>
      </c>
      <c r="AE60" s="17"/>
      <c r="AF60" s="17">
        <v>7.1691858484505697E-2</v>
      </c>
      <c r="AG60" s="17">
        <v>0.112431178022945</v>
      </c>
      <c r="AH60" s="17">
        <v>0.12598460484820501</v>
      </c>
      <c r="AI60" s="17">
        <v>0.15569065832991599</v>
      </c>
    </row>
    <row r="61" spans="2:35" x14ac:dyDescent="0.3">
      <c r="B61" t="s">
        <v>80</v>
      </c>
      <c r="C61" s="17">
        <v>0.86553607142230704</v>
      </c>
      <c r="D61" s="17">
        <v>0.92180953548245104</v>
      </c>
      <c r="E61" s="17">
        <v>0.809994336090051</v>
      </c>
      <c r="F61" s="17"/>
      <c r="G61" s="17">
        <v>0.92831030366712997</v>
      </c>
      <c r="H61" s="17">
        <v>0.90719010071969497</v>
      </c>
      <c r="I61" s="17">
        <v>0.85068117021155298</v>
      </c>
      <c r="J61" s="17">
        <v>0.77372945041696295</v>
      </c>
      <c r="K61" s="17"/>
      <c r="L61" s="17">
        <v>0.90336946284292197</v>
      </c>
      <c r="M61" s="17">
        <v>0.80607359389299804</v>
      </c>
      <c r="N61" s="17"/>
      <c r="O61" s="17">
        <v>0.86398412584393802</v>
      </c>
      <c r="P61" s="17">
        <v>0.76887204221910599</v>
      </c>
      <c r="Q61" s="17">
        <v>0.95715010775991705</v>
      </c>
      <c r="R61" s="17">
        <v>0.873243391815125</v>
      </c>
      <c r="S61" s="17"/>
      <c r="T61" s="17">
        <v>0.87247216275338002</v>
      </c>
      <c r="U61" s="17">
        <v>0.86859862322478099</v>
      </c>
      <c r="V61" s="17"/>
      <c r="W61" s="17">
        <v>0.833183917880708</v>
      </c>
      <c r="X61" s="17">
        <v>0.92964642579460699</v>
      </c>
      <c r="Y61" s="17"/>
      <c r="Z61" s="17">
        <v>0.834297504565926</v>
      </c>
      <c r="AA61" s="17">
        <v>0.86184833877764899</v>
      </c>
      <c r="AB61" s="17">
        <v>0.88981969216076096</v>
      </c>
      <c r="AC61" s="17"/>
      <c r="AD61" s="17">
        <v>0.86476274080891602</v>
      </c>
      <c r="AE61" s="17"/>
      <c r="AF61" s="17">
        <v>0.92180026104230794</v>
      </c>
      <c r="AG61" s="17">
        <v>0.85856447741566799</v>
      </c>
      <c r="AH61" s="17">
        <v>0.84495608259657196</v>
      </c>
      <c r="AI61" s="17">
        <v>0.82471175794779505</v>
      </c>
    </row>
    <row r="62" spans="2:35" x14ac:dyDescent="0.3">
      <c r="B62" t="s">
        <v>59</v>
      </c>
      <c r="C62" s="17">
        <v>2.1820804436349199E-2</v>
      </c>
      <c r="D62" s="17">
        <v>7.1452611372141402E-3</v>
      </c>
      <c r="E62" s="17">
        <v>3.6994605435933199E-2</v>
      </c>
      <c r="F62" s="17"/>
      <c r="G62" s="17">
        <v>1.70621674702904E-2</v>
      </c>
      <c r="H62" s="17">
        <v>1.18486707293693E-2</v>
      </c>
      <c r="I62" s="17">
        <v>2.2400639255642001E-2</v>
      </c>
      <c r="J62" s="17">
        <v>3.6754431864069202E-2</v>
      </c>
      <c r="K62" s="17"/>
      <c r="L62" s="17">
        <v>9.0863072438749602E-3</v>
      </c>
      <c r="M62" s="17">
        <v>2.4266786677593698E-2</v>
      </c>
      <c r="N62" s="17"/>
      <c r="O62" s="17">
        <v>2.5321591340037999E-2</v>
      </c>
      <c r="P62" s="17">
        <v>4.5885566452808203E-2</v>
      </c>
      <c r="Q62" s="17">
        <v>6.1614553126136196E-3</v>
      </c>
      <c r="R62" s="17">
        <v>8.4972385371038205E-3</v>
      </c>
      <c r="S62" s="17"/>
      <c r="T62" s="17">
        <v>3.4512691271780999E-2</v>
      </c>
      <c r="U62" s="17">
        <v>1.0707803479487601E-2</v>
      </c>
      <c r="V62" s="17"/>
      <c r="W62" s="17">
        <v>3.6028144901538099E-2</v>
      </c>
      <c r="X62" s="17">
        <v>0</v>
      </c>
      <c r="Y62" s="17"/>
      <c r="Z62" s="17">
        <v>1.7859104235494899E-2</v>
      </c>
      <c r="AA62" s="17">
        <v>4.3105274371553301E-2</v>
      </c>
      <c r="AB62" s="17">
        <v>1.29180743773381E-2</v>
      </c>
      <c r="AC62" s="17"/>
      <c r="AD62" s="17">
        <v>1.76879246548696E-2</v>
      </c>
      <c r="AE62" s="17"/>
      <c r="AF62" s="17">
        <v>6.5078804731865903E-3</v>
      </c>
      <c r="AG62" s="17">
        <v>2.90043445613874E-2</v>
      </c>
      <c r="AH62" s="17">
        <v>2.9059312555223302E-2</v>
      </c>
      <c r="AI62" s="17">
        <v>1.9597583722289001E-2</v>
      </c>
    </row>
    <row r="63" spans="2:35" x14ac:dyDescent="0.3">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row>
    <row r="64" spans="2:35" x14ac:dyDescent="0.3">
      <c r="B64" s="6" t="s">
        <v>86</v>
      </c>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row>
    <row r="65" spans="2:35" x14ac:dyDescent="0.3">
      <c r="B65" s="23" t="s">
        <v>53</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row>
    <row r="66" spans="2:35" x14ac:dyDescent="0.3">
      <c r="B66" t="s">
        <v>79</v>
      </c>
      <c r="C66" s="17">
        <v>0.23113547201155499</v>
      </c>
      <c r="D66" s="17">
        <v>0.158138122565291</v>
      </c>
      <c r="E66" s="17">
        <v>0.29422495937103599</v>
      </c>
      <c r="F66" s="17"/>
      <c r="G66" s="17">
        <v>9.7883057837337195E-2</v>
      </c>
      <c r="H66" s="17">
        <v>0.219191114308801</v>
      </c>
      <c r="I66" s="17">
        <v>0.21665337788993899</v>
      </c>
      <c r="J66" s="17">
        <v>0.39301654232883998</v>
      </c>
      <c r="K66" s="17"/>
      <c r="L66" s="17">
        <v>0.16922065692746399</v>
      </c>
      <c r="M66" s="17">
        <v>0.37075267010922802</v>
      </c>
      <c r="N66" s="17"/>
      <c r="O66" s="17">
        <v>0.23051659185588999</v>
      </c>
      <c r="P66" s="17">
        <v>0.34274958269219702</v>
      </c>
      <c r="Q66" s="17">
        <v>0.109040034807443</v>
      </c>
      <c r="R66" s="17">
        <v>0.22561028360211399</v>
      </c>
      <c r="S66" s="17"/>
      <c r="T66" s="17">
        <v>0.223414274294918</v>
      </c>
      <c r="U66" s="17">
        <v>0.236392087668719</v>
      </c>
      <c r="V66" s="17"/>
      <c r="W66" s="17">
        <v>0.25402194200643102</v>
      </c>
      <c r="X66" s="17">
        <v>0.13775549341288901</v>
      </c>
      <c r="Y66" s="17"/>
      <c r="Z66" s="17">
        <v>0.24333138439437699</v>
      </c>
      <c r="AA66" s="17">
        <v>0.184267763798585</v>
      </c>
      <c r="AB66" s="17">
        <v>0.18274184820636999</v>
      </c>
      <c r="AC66" s="17"/>
      <c r="AD66" s="17">
        <v>0.238729866003182</v>
      </c>
      <c r="AE66" s="17"/>
      <c r="AF66" s="17">
        <v>0.195653549967855</v>
      </c>
      <c r="AG66" s="17">
        <v>0.25297262439065599</v>
      </c>
      <c r="AH66" s="17">
        <v>0.24266843755128101</v>
      </c>
      <c r="AI66" s="17">
        <v>0.23753011512872399</v>
      </c>
    </row>
    <row r="67" spans="2:35" x14ac:dyDescent="0.3">
      <c r="B67" t="s">
        <v>80</v>
      </c>
      <c r="C67" s="17">
        <v>0.74019484998985896</v>
      </c>
      <c r="D67" s="17">
        <v>0.80984426173683199</v>
      </c>
      <c r="E67" s="17">
        <v>0.67981226963489805</v>
      </c>
      <c r="F67" s="17"/>
      <c r="G67" s="17">
        <v>0.851094897271924</v>
      </c>
      <c r="H67" s="17">
        <v>0.76410055751265504</v>
      </c>
      <c r="I67" s="17">
        <v>0.75861220091506598</v>
      </c>
      <c r="J67" s="17">
        <v>0.58344482272245601</v>
      </c>
      <c r="K67" s="17"/>
      <c r="L67" s="17">
        <v>0.81221962341444298</v>
      </c>
      <c r="M67" s="17">
        <v>0.610605997353866</v>
      </c>
      <c r="N67" s="17"/>
      <c r="O67" s="17">
        <v>0.74676576751300405</v>
      </c>
      <c r="P67" s="17">
        <v>0.62881593443926098</v>
      </c>
      <c r="Q67" s="17">
        <v>0.84997146700716397</v>
      </c>
      <c r="R67" s="17">
        <v>0.75470017406256795</v>
      </c>
      <c r="S67" s="17"/>
      <c r="T67" s="17">
        <v>0.75704650094594195</v>
      </c>
      <c r="U67" s="17">
        <v>0.738425007378962</v>
      </c>
      <c r="V67" s="17"/>
      <c r="W67" s="17">
        <v>0.73562519554675598</v>
      </c>
      <c r="X67" s="17">
        <v>0.83424000710206503</v>
      </c>
      <c r="Y67" s="17"/>
      <c r="Z67" s="17">
        <v>0.73411865776253005</v>
      </c>
      <c r="AA67" s="17">
        <v>0.77214545304678195</v>
      </c>
      <c r="AB67" s="17">
        <v>0.78340427233676202</v>
      </c>
      <c r="AC67" s="17"/>
      <c r="AD67" s="17">
        <v>0.73412606238802702</v>
      </c>
      <c r="AE67" s="17"/>
      <c r="AF67" s="17">
        <v>0.78956769252615</v>
      </c>
      <c r="AG67" s="17">
        <v>0.70843862128178103</v>
      </c>
      <c r="AH67" s="17">
        <v>0.72894591692753397</v>
      </c>
      <c r="AI67" s="17">
        <v>0.73400549076378196</v>
      </c>
    </row>
    <row r="68" spans="2:35" x14ac:dyDescent="0.3">
      <c r="B68" t="s">
        <v>59</v>
      </c>
      <c r="C68" s="17">
        <v>2.8669677998586302E-2</v>
      </c>
      <c r="D68" s="17">
        <v>3.2017615697877103E-2</v>
      </c>
      <c r="E68" s="17">
        <v>2.5962770994065399E-2</v>
      </c>
      <c r="F68" s="17"/>
      <c r="G68" s="17">
        <v>5.1022044890738701E-2</v>
      </c>
      <c r="H68" s="17">
        <v>1.6708328178544299E-2</v>
      </c>
      <c r="I68" s="17">
        <v>2.4734421194994801E-2</v>
      </c>
      <c r="J68" s="17">
        <v>2.35386349487034E-2</v>
      </c>
      <c r="K68" s="17"/>
      <c r="L68" s="17">
        <v>1.8559719658093301E-2</v>
      </c>
      <c r="M68" s="17">
        <v>1.8641332536905902E-2</v>
      </c>
      <c r="N68" s="17"/>
      <c r="O68" s="17">
        <v>2.27176406311058E-2</v>
      </c>
      <c r="P68" s="17">
        <v>2.84344828685416E-2</v>
      </c>
      <c r="Q68" s="17">
        <v>4.0988498185393303E-2</v>
      </c>
      <c r="R68" s="17">
        <v>1.9689542335318201E-2</v>
      </c>
      <c r="S68" s="17"/>
      <c r="T68" s="17">
        <v>1.9539224759140099E-2</v>
      </c>
      <c r="U68" s="17">
        <v>2.5182904952319399E-2</v>
      </c>
      <c r="V68" s="17"/>
      <c r="W68" s="17">
        <v>1.0352862446812799E-2</v>
      </c>
      <c r="X68" s="17">
        <v>2.8004499485046099E-2</v>
      </c>
      <c r="Y68" s="17"/>
      <c r="Z68" s="17">
        <v>2.2549957843092799E-2</v>
      </c>
      <c r="AA68" s="17">
        <v>4.3586783154632297E-2</v>
      </c>
      <c r="AB68" s="17">
        <v>3.3853879456867998E-2</v>
      </c>
      <c r="AC68" s="17"/>
      <c r="AD68" s="17">
        <v>2.7144071608790999E-2</v>
      </c>
      <c r="AE68" s="17"/>
      <c r="AF68" s="17">
        <v>1.4778757505994699E-2</v>
      </c>
      <c r="AG68" s="17">
        <v>3.8588754327563E-2</v>
      </c>
      <c r="AH68" s="17">
        <v>2.8385645521184898E-2</v>
      </c>
      <c r="AI68" s="17">
        <v>2.8464394107494701E-2</v>
      </c>
    </row>
    <row r="69" spans="2:35" x14ac:dyDescent="0.3">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row>
    <row r="70" spans="2:35" x14ac:dyDescent="0.3">
      <c r="B70" s="6" t="s">
        <v>87</v>
      </c>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row>
    <row r="71" spans="2:35" x14ac:dyDescent="0.3">
      <c r="B71" s="23" t="s">
        <v>53</v>
      </c>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row>
    <row r="72" spans="2:35" x14ac:dyDescent="0.3">
      <c r="B72" t="s">
        <v>79</v>
      </c>
      <c r="C72" s="17">
        <v>0.35199361405249002</v>
      </c>
      <c r="D72" s="17">
        <v>0.22423451860062901</v>
      </c>
      <c r="E72" s="17">
        <v>0.47327658250261101</v>
      </c>
      <c r="F72" s="17"/>
      <c r="G72" s="17">
        <v>0.30599833817599498</v>
      </c>
      <c r="H72" s="17">
        <v>0.281003568599343</v>
      </c>
      <c r="I72" s="17">
        <v>0.33925097337473098</v>
      </c>
      <c r="J72" s="17">
        <v>0.48869929990413202</v>
      </c>
      <c r="K72" s="17"/>
      <c r="L72" s="17">
        <v>0.247118769572157</v>
      </c>
      <c r="M72" s="17">
        <v>0.58187242167978503</v>
      </c>
      <c r="N72" s="17"/>
      <c r="O72" s="17">
        <v>0.394544726713907</v>
      </c>
      <c r="P72" s="17">
        <v>0.53324411572522101</v>
      </c>
      <c r="Q72" s="17">
        <v>0.21719631410523399</v>
      </c>
      <c r="R72" s="17">
        <v>0.23390664411121001</v>
      </c>
      <c r="S72" s="17"/>
      <c r="T72" s="17">
        <v>0.27536240507362197</v>
      </c>
      <c r="U72" s="17">
        <v>0.37834437666860699</v>
      </c>
      <c r="V72" s="17"/>
      <c r="W72" s="17">
        <v>0.42721892818957202</v>
      </c>
      <c r="X72" s="17">
        <v>0.17856867737719501</v>
      </c>
      <c r="Y72" s="17"/>
      <c r="Z72" s="17">
        <v>0.387001400414973</v>
      </c>
      <c r="AA72" s="17">
        <v>0.33208443799854998</v>
      </c>
      <c r="AB72" s="17">
        <v>0.28791971525113302</v>
      </c>
      <c r="AC72" s="17"/>
      <c r="AD72" s="17">
        <v>0.34315039370650002</v>
      </c>
      <c r="AE72" s="17"/>
      <c r="AF72" s="17">
        <v>0.27865033381015297</v>
      </c>
      <c r="AG72" s="17">
        <v>0.34437257162263102</v>
      </c>
      <c r="AH72" s="17">
        <v>0.38468382360804299</v>
      </c>
      <c r="AI72" s="17">
        <v>0.42357492610581599</v>
      </c>
    </row>
    <row r="73" spans="2:35" x14ac:dyDescent="0.3">
      <c r="B73" t="s">
        <v>80</v>
      </c>
      <c r="C73" s="17">
        <v>0.60914636007640099</v>
      </c>
      <c r="D73" s="17">
        <v>0.73796456025322399</v>
      </c>
      <c r="E73" s="17">
        <v>0.48593204098189902</v>
      </c>
      <c r="F73" s="17"/>
      <c r="G73" s="17">
        <v>0.62559634754767901</v>
      </c>
      <c r="H73" s="17">
        <v>0.68286514573118595</v>
      </c>
      <c r="I73" s="17">
        <v>0.64597178596117499</v>
      </c>
      <c r="J73" s="17">
        <v>0.47294014343726698</v>
      </c>
      <c r="K73" s="17"/>
      <c r="L73" s="17">
        <v>0.72186087196980797</v>
      </c>
      <c r="M73" s="17">
        <v>0.38144175262004498</v>
      </c>
      <c r="N73" s="17"/>
      <c r="O73" s="17">
        <v>0.54460004115832605</v>
      </c>
      <c r="P73" s="17">
        <v>0.44124650404846399</v>
      </c>
      <c r="Q73" s="17">
        <v>0.73807308036714103</v>
      </c>
      <c r="R73" s="17">
        <v>0.73781542844511605</v>
      </c>
      <c r="S73" s="17"/>
      <c r="T73" s="17">
        <v>0.68654357978792102</v>
      </c>
      <c r="U73" s="17">
        <v>0.584498280830129</v>
      </c>
      <c r="V73" s="17"/>
      <c r="W73" s="17">
        <v>0.543775966618676</v>
      </c>
      <c r="X73" s="17">
        <v>0.795346413982159</v>
      </c>
      <c r="Y73" s="17"/>
      <c r="Z73" s="17">
        <v>0.56305243429456298</v>
      </c>
      <c r="AA73" s="17">
        <v>0.63055184514899298</v>
      </c>
      <c r="AB73" s="17">
        <v>0.69219969609477905</v>
      </c>
      <c r="AC73" s="17"/>
      <c r="AD73" s="17">
        <v>0.61892462815834004</v>
      </c>
      <c r="AE73" s="17"/>
      <c r="AF73" s="17">
        <v>0.68933038730210305</v>
      </c>
      <c r="AG73" s="17">
        <v>0.62417904790885603</v>
      </c>
      <c r="AH73" s="17">
        <v>0.57381094157546897</v>
      </c>
      <c r="AI73" s="17">
        <v>0.52979428907639603</v>
      </c>
    </row>
    <row r="74" spans="2:35" x14ac:dyDescent="0.3">
      <c r="B74" t="s">
        <v>59</v>
      </c>
      <c r="C74" s="17">
        <v>3.8860025871109302E-2</v>
      </c>
      <c r="D74" s="17">
        <v>3.7800921146146998E-2</v>
      </c>
      <c r="E74" s="17">
        <v>4.0791376515490203E-2</v>
      </c>
      <c r="F74" s="17"/>
      <c r="G74" s="17">
        <v>6.8405314276326498E-2</v>
      </c>
      <c r="H74" s="17">
        <v>3.6131285669470298E-2</v>
      </c>
      <c r="I74" s="17">
        <v>1.47772406640938E-2</v>
      </c>
      <c r="J74" s="17">
        <v>3.8360556658601101E-2</v>
      </c>
      <c r="K74" s="17"/>
      <c r="L74" s="17">
        <v>3.1020358458035201E-2</v>
      </c>
      <c r="M74" s="17">
        <v>3.66858257001699E-2</v>
      </c>
      <c r="N74" s="17"/>
      <c r="O74" s="17">
        <v>6.0855232127767001E-2</v>
      </c>
      <c r="P74" s="17">
        <v>2.5509380226314701E-2</v>
      </c>
      <c r="Q74" s="17">
        <v>4.4730605527624999E-2</v>
      </c>
      <c r="R74" s="17">
        <v>2.8277927443674401E-2</v>
      </c>
      <c r="S74" s="17"/>
      <c r="T74" s="17">
        <v>3.8094015138456998E-2</v>
      </c>
      <c r="U74" s="17">
        <v>3.7157342501263901E-2</v>
      </c>
      <c r="V74" s="17"/>
      <c r="W74" s="17">
        <v>2.9005105191751899E-2</v>
      </c>
      <c r="X74" s="17">
        <v>2.6084908640646699E-2</v>
      </c>
      <c r="Y74" s="17"/>
      <c r="Z74" s="17">
        <v>4.9946165290464799E-2</v>
      </c>
      <c r="AA74" s="17">
        <v>3.7363716852457297E-2</v>
      </c>
      <c r="AB74" s="17">
        <v>1.9880588654088201E-2</v>
      </c>
      <c r="AC74" s="17"/>
      <c r="AD74" s="17">
        <v>3.7924978135159902E-2</v>
      </c>
      <c r="AE74" s="17"/>
      <c r="AF74" s="17">
        <v>3.2019278887743502E-2</v>
      </c>
      <c r="AG74" s="17">
        <v>3.1448380468513101E-2</v>
      </c>
      <c r="AH74" s="17">
        <v>4.1505234816488303E-2</v>
      </c>
      <c r="AI74" s="17">
        <v>4.66307848177877E-2</v>
      </c>
    </row>
    <row r="75" spans="2:35" x14ac:dyDescent="0.3">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row>
    <row r="76" spans="2:35" x14ac:dyDescent="0.3">
      <c r="B76" s="6" t="s">
        <v>104</v>
      </c>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row>
    <row r="77" spans="2:35" x14ac:dyDescent="0.3">
      <c r="B77" s="23" t="s">
        <v>53</v>
      </c>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row>
    <row r="78" spans="2:35" x14ac:dyDescent="0.3">
      <c r="B78" t="s">
        <v>98</v>
      </c>
      <c r="C78" s="17">
        <v>0.56881678535448899</v>
      </c>
      <c r="D78" s="17">
        <v>0.59651999545080903</v>
      </c>
      <c r="E78" s="17">
        <v>0.54251385588174705</v>
      </c>
      <c r="F78" s="17"/>
      <c r="G78" s="17">
        <v>0.63431065330118597</v>
      </c>
      <c r="H78" s="17">
        <v>0.59647819397357105</v>
      </c>
      <c r="I78" s="17">
        <v>0.54295571200522497</v>
      </c>
      <c r="J78" s="17">
        <v>0.50137255419882099</v>
      </c>
      <c r="K78" s="17"/>
      <c r="L78" s="17">
        <v>0.61150291823623903</v>
      </c>
      <c r="M78" s="17">
        <v>0.51142757531612204</v>
      </c>
      <c r="N78" s="17"/>
      <c r="O78" s="17">
        <v>0.57142494918209097</v>
      </c>
      <c r="P78" s="17">
        <v>0.52049320197206195</v>
      </c>
      <c r="Q78" s="17">
        <v>0.64689716780998596</v>
      </c>
      <c r="R78" s="17">
        <v>0.52729007548402096</v>
      </c>
      <c r="S78" s="17"/>
      <c r="T78" s="17">
        <v>0.58967255419352704</v>
      </c>
      <c r="U78" s="17">
        <v>0.56796415296019398</v>
      </c>
      <c r="V78" s="17"/>
      <c r="W78" s="17">
        <v>0.57446176515691805</v>
      </c>
      <c r="X78" s="17">
        <v>0.60337342560546203</v>
      </c>
      <c r="Y78" s="17"/>
      <c r="Z78" s="17">
        <v>0.54856483406193401</v>
      </c>
      <c r="AA78" s="17">
        <v>0.55638527814426297</v>
      </c>
      <c r="AB78" s="17">
        <v>0.59109654204527495</v>
      </c>
      <c r="AC78" s="17"/>
      <c r="AD78" s="17">
        <v>0.60636078206616295</v>
      </c>
      <c r="AE78" s="17"/>
      <c r="AF78" s="17">
        <v>0.63136681261414995</v>
      </c>
      <c r="AG78" s="17">
        <v>0.496316313740995</v>
      </c>
      <c r="AH78" s="17">
        <v>0.588921470745433</v>
      </c>
      <c r="AI78" s="17">
        <v>0.55232426634887599</v>
      </c>
    </row>
    <row r="79" spans="2:35" x14ac:dyDescent="0.3">
      <c r="B79" t="s">
        <v>99</v>
      </c>
      <c r="C79" s="17">
        <v>0.18774371109689</v>
      </c>
      <c r="D79" s="17">
        <v>0.273173003749556</v>
      </c>
      <c r="E79" s="17">
        <v>0.10647400867463599</v>
      </c>
      <c r="F79" s="17"/>
      <c r="G79" s="17">
        <v>0.151986527596816</v>
      </c>
      <c r="H79" s="17">
        <v>0.22189701855310101</v>
      </c>
      <c r="I79" s="17">
        <v>0.20035462109980301</v>
      </c>
      <c r="J79" s="17">
        <v>0.17283965901624901</v>
      </c>
      <c r="K79" s="17"/>
      <c r="L79" s="17">
        <v>0.194950621016408</v>
      </c>
      <c r="M79" s="17">
        <v>0.17091562391434301</v>
      </c>
      <c r="N79" s="17"/>
      <c r="O79" s="17">
        <v>0.13715199936017</v>
      </c>
      <c r="P79" s="17">
        <v>8.3107565610282805E-2</v>
      </c>
      <c r="Q79" s="17">
        <v>0.22655302001474301</v>
      </c>
      <c r="R79" s="17">
        <v>0.33723967505462299</v>
      </c>
      <c r="S79" s="17"/>
      <c r="T79" s="17">
        <v>0.175282608776619</v>
      </c>
      <c r="U79" s="17">
        <v>0.194154770258674</v>
      </c>
      <c r="V79" s="17"/>
      <c r="W79" s="17">
        <v>8.8043757097664099E-2</v>
      </c>
      <c r="X79" s="17">
        <v>0.279364848466643</v>
      </c>
      <c r="Y79" s="17"/>
      <c r="Z79" s="17">
        <v>0.17831904652362701</v>
      </c>
      <c r="AA79" s="17">
        <v>0.22639870603811199</v>
      </c>
      <c r="AB79" s="17">
        <v>0.18013278772121499</v>
      </c>
      <c r="AC79" s="17"/>
      <c r="AD79" s="17">
        <v>0.18055046692678201</v>
      </c>
      <c r="AE79" s="17"/>
      <c r="AF79" s="17">
        <v>0.14656770758764001</v>
      </c>
      <c r="AG79" s="17">
        <v>0.23086071598105401</v>
      </c>
      <c r="AH79" s="17">
        <v>0.178332317656199</v>
      </c>
      <c r="AI79" s="17">
        <v>0.203901566441199</v>
      </c>
    </row>
    <row r="80" spans="2:35" x14ac:dyDescent="0.3">
      <c r="B80" t="s">
        <v>100</v>
      </c>
      <c r="C80" s="17">
        <v>7.1358034934113801E-2</v>
      </c>
      <c r="D80" s="17">
        <v>0</v>
      </c>
      <c r="E80" s="17">
        <v>0.140639067108182</v>
      </c>
      <c r="F80" s="17"/>
      <c r="G80" s="17">
        <v>4.7300625976067302E-2</v>
      </c>
      <c r="H80" s="17">
        <v>4.4010925754061299E-2</v>
      </c>
      <c r="I80" s="17">
        <v>8.7669233744244804E-2</v>
      </c>
      <c r="J80" s="17">
        <v>0.107371013459575</v>
      </c>
      <c r="K80" s="17"/>
      <c r="L80" s="17">
        <v>6.8528919165194505E-2</v>
      </c>
      <c r="M80" s="17">
        <v>7.1963274222774806E-2</v>
      </c>
      <c r="N80" s="17"/>
      <c r="O80" s="17">
        <v>0.10665969567124001</v>
      </c>
      <c r="P80" s="17">
        <v>0.16652006616651499</v>
      </c>
      <c r="Q80" s="17">
        <v>0</v>
      </c>
      <c r="R80" s="17">
        <v>0</v>
      </c>
      <c r="S80" s="17"/>
      <c r="T80" s="17">
        <v>8.5996263215884605E-2</v>
      </c>
      <c r="U80" s="17">
        <v>6.4678349091768797E-2</v>
      </c>
      <c r="V80" s="17"/>
      <c r="W80" s="17">
        <v>0.142569439170914</v>
      </c>
      <c r="X80" s="17">
        <v>0</v>
      </c>
      <c r="Y80" s="17"/>
      <c r="Z80" s="17">
        <v>7.8861492705206204E-2</v>
      </c>
      <c r="AA80" s="17">
        <v>4.4198415037792697E-2</v>
      </c>
      <c r="AB80" s="17">
        <v>7.9337358699426E-2</v>
      </c>
      <c r="AC80" s="17"/>
      <c r="AD80" s="17">
        <v>4.6424807838901502E-2</v>
      </c>
      <c r="AE80" s="17"/>
      <c r="AF80" s="17">
        <v>6.6505578964041995E-2</v>
      </c>
      <c r="AG80" s="17">
        <v>4.9831196536866101E-2</v>
      </c>
      <c r="AH80" s="17">
        <v>8.6391878952895795E-2</v>
      </c>
      <c r="AI80" s="17">
        <v>8.9481904993361797E-2</v>
      </c>
    </row>
    <row r="81" spans="2:35" x14ac:dyDescent="0.3">
      <c r="B81" t="s">
        <v>101</v>
      </c>
      <c r="C81" s="17">
        <v>9.8252221944333806E-2</v>
      </c>
      <c r="D81" s="17">
        <v>8.6789581802759794E-2</v>
      </c>
      <c r="E81" s="17">
        <v>0.111925500932454</v>
      </c>
      <c r="F81" s="17"/>
      <c r="G81" s="17">
        <v>0.126493220360306</v>
      </c>
      <c r="H81" s="17">
        <v>9.8001132794199794E-2</v>
      </c>
      <c r="I81" s="17">
        <v>7.8384523373507903E-2</v>
      </c>
      <c r="J81" s="17">
        <v>9.1806576892734804E-2</v>
      </c>
      <c r="K81" s="17"/>
      <c r="L81" s="17">
        <v>0.10340976204736201</v>
      </c>
      <c r="M81" s="17">
        <v>8.2313349303285294E-2</v>
      </c>
      <c r="N81" s="17"/>
      <c r="O81" s="17">
        <v>0.145013460168291</v>
      </c>
      <c r="P81" s="17">
        <v>8.6723462000861201E-2</v>
      </c>
      <c r="Q81" s="17">
        <v>8.6791130931562599E-2</v>
      </c>
      <c r="R81" s="17">
        <v>8.6787452940459406E-2</v>
      </c>
      <c r="S81" s="17"/>
      <c r="T81" s="17">
        <v>9.39412867580494E-2</v>
      </c>
      <c r="U81" s="17">
        <v>0.100842641833965</v>
      </c>
      <c r="V81" s="17"/>
      <c r="W81" s="17">
        <v>0.117569110353858</v>
      </c>
      <c r="X81" s="17">
        <v>9.0826408953381496E-2</v>
      </c>
      <c r="Y81" s="17"/>
      <c r="Z81" s="17">
        <v>0.123232130284414</v>
      </c>
      <c r="AA81" s="17">
        <v>9.5114167993833695E-2</v>
      </c>
      <c r="AB81" s="17">
        <v>8.1980061755734607E-2</v>
      </c>
      <c r="AC81" s="17"/>
      <c r="AD81" s="17">
        <v>0.100159482438299</v>
      </c>
      <c r="AE81" s="17"/>
      <c r="AF81" s="17">
        <v>9.8708351082641005E-2</v>
      </c>
      <c r="AG81" s="17">
        <v>0.113645078501457</v>
      </c>
      <c r="AH81" s="17">
        <v>7.6973128586504999E-2</v>
      </c>
      <c r="AI81" s="17">
        <v>0.101162666264261</v>
      </c>
    </row>
    <row r="82" spans="2:35" x14ac:dyDescent="0.3">
      <c r="B82" t="s">
        <v>102</v>
      </c>
      <c r="C82" s="17">
        <v>2.3411444368688E-2</v>
      </c>
      <c r="D82" s="17">
        <v>1.4524087411272601E-2</v>
      </c>
      <c r="E82" s="17">
        <v>3.2829253861231998E-2</v>
      </c>
      <c r="F82" s="17"/>
      <c r="G82" s="17">
        <v>2.3725904339356001E-2</v>
      </c>
      <c r="H82" s="17">
        <v>1.2912862442578599E-2</v>
      </c>
      <c r="I82" s="17">
        <v>2.1707863939176099E-2</v>
      </c>
      <c r="J82" s="17">
        <v>3.6315993616609601E-2</v>
      </c>
      <c r="K82" s="17"/>
      <c r="L82" s="17">
        <v>5.1706559565351199E-3</v>
      </c>
      <c r="M82" s="17">
        <v>5.8010283943140499E-2</v>
      </c>
      <c r="N82" s="17"/>
      <c r="O82" s="17">
        <v>1.57092983923947E-2</v>
      </c>
      <c r="P82" s="17">
        <v>4.5868975687456397E-2</v>
      </c>
      <c r="Q82" s="17">
        <v>1.9890168754024402E-2</v>
      </c>
      <c r="R82" s="17">
        <v>7.1498469667051704E-3</v>
      </c>
      <c r="S82" s="17"/>
      <c r="T82" s="17">
        <v>6.8366754030716598E-3</v>
      </c>
      <c r="U82" s="17">
        <v>2.9407495069302202E-2</v>
      </c>
      <c r="V82" s="17"/>
      <c r="W82" s="17">
        <v>3.4970254357136202E-2</v>
      </c>
      <c r="X82" s="17">
        <v>1.52811981271636E-2</v>
      </c>
      <c r="Y82" s="17"/>
      <c r="Z82" s="17">
        <v>1.6394089496574699E-2</v>
      </c>
      <c r="AA82" s="17">
        <v>1.0880888570434901E-2</v>
      </c>
      <c r="AB82" s="17">
        <v>4.5169693490168202E-2</v>
      </c>
      <c r="AC82" s="17"/>
      <c r="AD82" s="17">
        <v>1.7628588143625199E-2</v>
      </c>
      <c r="AE82" s="17"/>
      <c r="AF82" s="17">
        <v>2.2028697113669601E-2</v>
      </c>
      <c r="AG82" s="17">
        <v>3.94314953251204E-2</v>
      </c>
      <c r="AH82" s="17">
        <v>1.6422093770001499E-2</v>
      </c>
      <c r="AI82" s="17">
        <v>1.37915398052753E-2</v>
      </c>
    </row>
    <row r="83" spans="2:35" x14ac:dyDescent="0.3">
      <c r="B83" t="s">
        <v>51</v>
      </c>
      <c r="C83" s="17">
        <v>5.0417802301485598E-2</v>
      </c>
      <c r="D83" s="17">
        <v>2.8993331585601901E-2</v>
      </c>
      <c r="E83" s="17">
        <v>6.5618313541748199E-2</v>
      </c>
      <c r="F83" s="17"/>
      <c r="G83" s="17">
        <v>1.6183068426269501E-2</v>
      </c>
      <c r="H83" s="17">
        <v>2.6699866482487799E-2</v>
      </c>
      <c r="I83" s="17">
        <v>6.8928045838043697E-2</v>
      </c>
      <c r="J83" s="17">
        <v>9.0294202816011304E-2</v>
      </c>
      <c r="K83" s="17"/>
      <c r="L83" s="17">
        <v>1.6437123578261398E-2</v>
      </c>
      <c r="M83" s="17">
        <v>0.105369893300334</v>
      </c>
      <c r="N83" s="17"/>
      <c r="O83" s="17">
        <v>2.40405972258146E-2</v>
      </c>
      <c r="P83" s="17">
        <v>9.7286728562822194E-2</v>
      </c>
      <c r="Q83" s="17">
        <v>1.9868512489683399E-2</v>
      </c>
      <c r="R83" s="17">
        <v>4.1532949554191297E-2</v>
      </c>
      <c r="S83" s="17"/>
      <c r="T83" s="17">
        <v>4.82706116528481E-2</v>
      </c>
      <c r="U83" s="17">
        <v>4.2952590786096201E-2</v>
      </c>
      <c r="V83" s="17"/>
      <c r="W83" s="17">
        <v>4.2385673863508902E-2</v>
      </c>
      <c r="X83" s="17">
        <v>1.11541188473499E-2</v>
      </c>
      <c r="Y83" s="17"/>
      <c r="Z83" s="17">
        <v>5.4628406928244798E-2</v>
      </c>
      <c r="AA83" s="17">
        <v>6.7022544215562793E-2</v>
      </c>
      <c r="AB83" s="17">
        <v>2.22835562881811E-2</v>
      </c>
      <c r="AC83" s="17"/>
      <c r="AD83" s="17">
        <v>4.8875872586228802E-2</v>
      </c>
      <c r="AE83" s="17"/>
      <c r="AF83" s="17">
        <v>3.4822852637857997E-2</v>
      </c>
      <c r="AG83" s="17">
        <v>6.99151999145083E-2</v>
      </c>
      <c r="AH83" s="17">
        <v>5.29591102889665E-2</v>
      </c>
      <c r="AI83" s="17">
        <v>3.9338056147026103E-2</v>
      </c>
    </row>
    <row r="84" spans="2:35" x14ac:dyDescent="0.3">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row>
    <row r="85" spans="2:35" x14ac:dyDescent="0.3">
      <c r="B85" s="6" t="s">
        <v>105</v>
      </c>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c r="AC85" s="17"/>
      <c r="AD85" s="17"/>
      <c r="AE85" s="17"/>
      <c r="AF85" s="17"/>
      <c r="AG85" s="17"/>
      <c r="AH85" s="17"/>
      <c r="AI85" s="17"/>
    </row>
    <row r="86" spans="2:35" x14ac:dyDescent="0.3">
      <c r="B86" s="23" t="s">
        <v>53</v>
      </c>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c r="AC86" s="17"/>
      <c r="AD86" s="17"/>
      <c r="AE86" s="17"/>
      <c r="AF86" s="17"/>
      <c r="AG86" s="17"/>
      <c r="AH86" s="17"/>
      <c r="AI86" s="17"/>
    </row>
    <row r="87" spans="2:35" x14ac:dyDescent="0.3">
      <c r="B87" t="s">
        <v>98</v>
      </c>
      <c r="C87" s="17">
        <v>0.300714835003424</v>
      </c>
      <c r="D87" s="17">
        <v>0.34065080998793801</v>
      </c>
      <c r="E87" s="17">
        <v>0.25615840367674297</v>
      </c>
      <c r="F87" s="17"/>
      <c r="G87" s="17">
        <v>0.27599623842586402</v>
      </c>
      <c r="H87" s="17">
        <v>0.31840140063613198</v>
      </c>
      <c r="I87" s="17">
        <v>0.29942079393827198</v>
      </c>
      <c r="J87" s="17">
        <v>0.30767486329946597</v>
      </c>
      <c r="K87" s="17"/>
      <c r="L87" s="17">
        <v>0.32099702306143002</v>
      </c>
      <c r="M87" s="17">
        <v>0.27119161446933299</v>
      </c>
      <c r="N87" s="17"/>
      <c r="O87" s="17">
        <v>0.267102946216149</v>
      </c>
      <c r="P87" s="17">
        <v>0.24782229611566201</v>
      </c>
      <c r="Q87" s="17">
        <v>0.32114733117727601</v>
      </c>
      <c r="R87" s="17">
        <v>0.36745311376770101</v>
      </c>
      <c r="S87" s="17"/>
      <c r="T87" s="17">
        <v>0.33027614557352802</v>
      </c>
      <c r="U87" s="17">
        <v>0.29385155043428801</v>
      </c>
      <c r="V87" s="17"/>
      <c r="W87" s="17">
        <v>0.25693437016377102</v>
      </c>
      <c r="X87" s="17">
        <v>0.33972798632115597</v>
      </c>
      <c r="Y87" s="17"/>
      <c r="Z87" s="17">
        <v>0.26938069523342301</v>
      </c>
      <c r="AA87" s="17">
        <v>0.25044253947877099</v>
      </c>
      <c r="AB87" s="17">
        <v>0.34949800290059901</v>
      </c>
      <c r="AC87" s="17"/>
      <c r="AD87" s="17">
        <v>0.31835780448900203</v>
      </c>
      <c r="AE87" s="17"/>
      <c r="AF87" s="17">
        <v>0.27518038143585399</v>
      </c>
      <c r="AG87" s="17">
        <v>0.30833565727566298</v>
      </c>
      <c r="AH87" s="17">
        <v>0.31113434486992297</v>
      </c>
      <c r="AI87" s="17">
        <v>0.32049524577240801</v>
      </c>
    </row>
    <row r="88" spans="2:35" x14ac:dyDescent="0.3">
      <c r="B88" t="s">
        <v>99</v>
      </c>
      <c r="C88" s="17">
        <v>0.25752218765574503</v>
      </c>
      <c r="D88" s="17">
        <v>0.319882465482764</v>
      </c>
      <c r="E88" s="17">
        <v>0.200900471374267</v>
      </c>
      <c r="F88" s="17"/>
      <c r="G88" s="17">
        <v>0.19518222167248001</v>
      </c>
      <c r="H88" s="17">
        <v>0.30721147652091302</v>
      </c>
      <c r="I88" s="17">
        <v>0.27481413484985501</v>
      </c>
      <c r="J88" s="17">
        <v>0.24729914790812699</v>
      </c>
      <c r="K88" s="17"/>
      <c r="L88" s="17">
        <v>0.31066570965145801</v>
      </c>
      <c r="M88" s="17">
        <v>0.16312487634258699</v>
      </c>
      <c r="N88" s="17"/>
      <c r="O88" s="17">
        <v>0.18992415845058799</v>
      </c>
      <c r="P88" s="17">
        <v>0.20926077741962501</v>
      </c>
      <c r="Q88" s="17">
        <v>0.30085159267515399</v>
      </c>
      <c r="R88" s="17">
        <v>0.34603529899186702</v>
      </c>
      <c r="S88" s="17"/>
      <c r="T88" s="17">
        <v>0.211352564986341</v>
      </c>
      <c r="U88" s="17">
        <v>0.27637550627681601</v>
      </c>
      <c r="V88" s="17"/>
      <c r="W88" s="17">
        <v>0.23908109589104401</v>
      </c>
      <c r="X88" s="17">
        <v>0.33220093242794801</v>
      </c>
      <c r="Y88" s="17"/>
      <c r="Z88" s="17">
        <v>0.30557461803132702</v>
      </c>
      <c r="AA88" s="17">
        <v>0.23144876540300499</v>
      </c>
      <c r="AB88" s="17">
        <v>0.24079947080633801</v>
      </c>
      <c r="AC88" s="17"/>
      <c r="AD88" s="17">
        <v>0.25873860434589602</v>
      </c>
      <c r="AE88" s="17"/>
      <c r="AF88" s="17">
        <v>0.28612455111750201</v>
      </c>
      <c r="AG88" s="17">
        <v>0.30041311409225202</v>
      </c>
      <c r="AH88" s="17">
        <v>0.181819265077</v>
      </c>
      <c r="AI88" s="17">
        <v>0.23675544178810201</v>
      </c>
    </row>
    <row r="89" spans="2:35" x14ac:dyDescent="0.3">
      <c r="B89" t="s">
        <v>100</v>
      </c>
      <c r="C89" s="17">
        <v>4.8998534402941399E-2</v>
      </c>
      <c r="D89" s="17">
        <v>8.4371994382747804E-3</v>
      </c>
      <c r="E89" s="17">
        <v>8.6962827320285999E-2</v>
      </c>
      <c r="F89" s="17"/>
      <c r="G89" s="17">
        <v>4.4667564215871598E-2</v>
      </c>
      <c r="H89" s="17">
        <v>3.5210337545204098E-2</v>
      </c>
      <c r="I89" s="17">
        <v>2.2992997789211701E-2</v>
      </c>
      <c r="J89" s="17">
        <v>9.6439382517433905E-2</v>
      </c>
      <c r="K89" s="17"/>
      <c r="L89" s="17">
        <v>4.1409386988829101E-2</v>
      </c>
      <c r="M89" s="17">
        <v>5.6492179229001703E-2</v>
      </c>
      <c r="N89" s="17"/>
      <c r="O89" s="17">
        <v>8.70842825979357E-2</v>
      </c>
      <c r="P89" s="17">
        <v>8.6870318724819096E-2</v>
      </c>
      <c r="Q89" s="17">
        <v>4.4135033091115801E-3</v>
      </c>
      <c r="R89" s="17">
        <v>1.3966691228853601E-2</v>
      </c>
      <c r="S89" s="17"/>
      <c r="T89" s="17">
        <v>9.0411011528748406E-2</v>
      </c>
      <c r="U89" s="17">
        <v>3.2805970277280702E-2</v>
      </c>
      <c r="V89" s="17"/>
      <c r="W89" s="17">
        <v>7.16500887745989E-2</v>
      </c>
      <c r="X89" s="17">
        <v>7.4870551676704099E-3</v>
      </c>
      <c r="Y89" s="17"/>
      <c r="Z89" s="17">
        <v>5.8785793173924697E-2</v>
      </c>
      <c r="AA89" s="17">
        <v>5.0677285899323597E-2</v>
      </c>
      <c r="AB89" s="17">
        <v>5.8031836050390299E-2</v>
      </c>
      <c r="AC89" s="17"/>
      <c r="AD89" s="17">
        <v>3.0824722794625201E-2</v>
      </c>
      <c r="AE89" s="17"/>
      <c r="AF89" s="17">
        <v>3.9453586687534299E-2</v>
      </c>
      <c r="AG89" s="17">
        <v>3.7274329160260702E-2</v>
      </c>
      <c r="AH89" s="17">
        <v>7.5817288000431304E-2</v>
      </c>
      <c r="AI89" s="17">
        <v>5.1011492492258698E-2</v>
      </c>
    </row>
    <row r="90" spans="2:35" x14ac:dyDescent="0.3">
      <c r="B90" t="s">
        <v>101</v>
      </c>
      <c r="C90" s="17">
        <v>6.2371107115937602E-2</v>
      </c>
      <c r="D90" s="17">
        <v>3.4982363369480199E-2</v>
      </c>
      <c r="E90" s="17">
        <v>9.1175277875638006E-2</v>
      </c>
      <c r="F90" s="17"/>
      <c r="G90" s="17">
        <v>5.4522927863156302E-2</v>
      </c>
      <c r="H90" s="17">
        <v>5.2233620187878999E-2</v>
      </c>
      <c r="I90" s="17">
        <v>6.7450939162122997E-2</v>
      </c>
      <c r="J90" s="17">
        <v>7.5698412490748407E-2</v>
      </c>
      <c r="K90" s="17"/>
      <c r="L90" s="17">
        <v>4.7059369962098301E-2</v>
      </c>
      <c r="M90" s="17">
        <v>9.9396914779191894E-2</v>
      </c>
      <c r="N90" s="17"/>
      <c r="O90" s="17">
        <v>7.2331567815770006E-2</v>
      </c>
      <c r="P90" s="17">
        <v>0.105527928371837</v>
      </c>
      <c r="Q90" s="17">
        <v>3.91492265472487E-2</v>
      </c>
      <c r="R90" s="17">
        <v>2.92561268460657E-2</v>
      </c>
      <c r="S90" s="17"/>
      <c r="T90" s="17">
        <v>6.5057642217079797E-2</v>
      </c>
      <c r="U90" s="17">
        <v>6.21393403193106E-2</v>
      </c>
      <c r="V90" s="17"/>
      <c r="W90" s="17">
        <v>8.1176331828927403E-2</v>
      </c>
      <c r="X90" s="17">
        <v>3.0640393692732502E-2</v>
      </c>
      <c r="Y90" s="17"/>
      <c r="Z90" s="17">
        <v>6.0738398909971403E-2</v>
      </c>
      <c r="AA90" s="17">
        <v>8.26323464126128E-2</v>
      </c>
      <c r="AB90" s="17">
        <v>3.3571242969639502E-2</v>
      </c>
      <c r="AC90" s="17"/>
      <c r="AD90" s="17">
        <v>6.5028578246897006E-2</v>
      </c>
      <c r="AE90" s="17"/>
      <c r="AF90" s="17">
        <v>4.0467411520512302E-2</v>
      </c>
      <c r="AG90" s="17">
        <v>3.8216471684373601E-2</v>
      </c>
      <c r="AH90" s="17">
        <v>0.10809560741324201</v>
      </c>
      <c r="AI90" s="17">
        <v>7.7502390082477599E-2</v>
      </c>
    </row>
    <row r="91" spans="2:35" x14ac:dyDescent="0.3">
      <c r="B91" t="s">
        <v>102</v>
      </c>
      <c r="C91" s="17">
        <v>0.22943021014547199</v>
      </c>
      <c r="D91" s="17">
        <v>0.201882389069725</v>
      </c>
      <c r="E91" s="17">
        <v>0.25835906114560903</v>
      </c>
      <c r="F91" s="17"/>
      <c r="G91" s="17">
        <v>0.29229192485408401</v>
      </c>
      <c r="H91" s="17">
        <v>0.218293643235171</v>
      </c>
      <c r="I91" s="17">
        <v>0.23910105678526899</v>
      </c>
      <c r="J91" s="17">
        <v>0.16815635906324</v>
      </c>
      <c r="K91" s="17"/>
      <c r="L91" s="17">
        <v>0.21288474915703701</v>
      </c>
      <c r="M91" s="17">
        <v>0.274138066050852</v>
      </c>
      <c r="N91" s="17"/>
      <c r="O91" s="17">
        <v>0.27559505884051499</v>
      </c>
      <c r="P91" s="17">
        <v>0.24523095367195799</v>
      </c>
      <c r="Q91" s="17">
        <v>0.237551862137131</v>
      </c>
      <c r="R91" s="17">
        <v>0.152864259427437</v>
      </c>
      <c r="S91" s="17"/>
      <c r="T91" s="17">
        <v>0.21849070208104901</v>
      </c>
      <c r="U91" s="17">
        <v>0.233975364036967</v>
      </c>
      <c r="V91" s="17"/>
      <c r="W91" s="17">
        <v>0.296976469256725</v>
      </c>
      <c r="X91" s="17">
        <v>0.21509143922692101</v>
      </c>
      <c r="Y91" s="17"/>
      <c r="Z91" s="17">
        <v>0.20521745161684299</v>
      </c>
      <c r="AA91" s="17">
        <v>0.25075925295789397</v>
      </c>
      <c r="AB91" s="17">
        <v>0.219549413652352</v>
      </c>
      <c r="AC91" s="17"/>
      <c r="AD91" s="17">
        <v>0.22578758603722099</v>
      </c>
      <c r="AE91" s="17"/>
      <c r="AF91" s="17">
        <v>0.29097224478435202</v>
      </c>
      <c r="AG91" s="17">
        <v>0.231914890888331</v>
      </c>
      <c r="AH91" s="17">
        <v>0.19217671423373101</v>
      </c>
      <c r="AI91" s="17">
        <v>0.18426299578417701</v>
      </c>
    </row>
    <row r="92" spans="2:35" x14ac:dyDescent="0.3">
      <c r="B92" t="s">
        <v>51</v>
      </c>
      <c r="C92" s="17">
        <v>0.100963125676479</v>
      </c>
      <c r="D92" s="17">
        <v>9.4164772651817899E-2</v>
      </c>
      <c r="E92" s="17">
        <v>0.10644395860745599</v>
      </c>
      <c r="F92" s="17"/>
      <c r="G92" s="17">
        <v>0.137339122968544</v>
      </c>
      <c r="H92" s="17">
        <v>6.8649521874700498E-2</v>
      </c>
      <c r="I92" s="17">
        <v>9.6220077475269603E-2</v>
      </c>
      <c r="J92" s="17">
        <v>0.104731834720984</v>
      </c>
      <c r="K92" s="17"/>
      <c r="L92" s="17">
        <v>6.69837611791472E-2</v>
      </c>
      <c r="M92" s="17">
        <v>0.13565634912903499</v>
      </c>
      <c r="N92" s="17"/>
      <c r="O92" s="17">
        <v>0.107961986079042</v>
      </c>
      <c r="P92" s="17">
        <v>0.105287725696099</v>
      </c>
      <c r="Q92" s="17">
        <v>9.6886484154078703E-2</v>
      </c>
      <c r="R92" s="17">
        <v>9.0424509738076198E-2</v>
      </c>
      <c r="S92" s="17"/>
      <c r="T92" s="17">
        <v>8.4411933613253706E-2</v>
      </c>
      <c r="U92" s="17">
        <v>0.100852268655338</v>
      </c>
      <c r="V92" s="17"/>
      <c r="W92" s="17">
        <v>5.4181644084933103E-2</v>
      </c>
      <c r="X92" s="17">
        <v>7.4852193163572403E-2</v>
      </c>
      <c r="Y92" s="17"/>
      <c r="Z92" s="17">
        <v>0.100303043034511</v>
      </c>
      <c r="AA92" s="17">
        <v>0.134039809848394</v>
      </c>
      <c r="AB92" s="17">
        <v>9.8550033620680905E-2</v>
      </c>
      <c r="AC92" s="17"/>
      <c r="AD92" s="17">
        <v>0.101262704086359</v>
      </c>
      <c r="AE92" s="17"/>
      <c r="AF92" s="17">
        <v>6.7801824454245596E-2</v>
      </c>
      <c r="AG92" s="17">
        <v>8.3845536899119999E-2</v>
      </c>
      <c r="AH92" s="17">
        <v>0.13095678040567199</v>
      </c>
      <c r="AI92" s="17">
        <v>0.12997243408057699</v>
      </c>
    </row>
    <row r="93" spans="2:35" x14ac:dyDescent="0.3">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row>
    <row r="94" spans="2:35" x14ac:dyDescent="0.3">
      <c r="B94" s="6" t="s">
        <v>106</v>
      </c>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c r="AC94" s="17"/>
      <c r="AD94" s="17"/>
      <c r="AE94" s="17"/>
      <c r="AF94" s="17"/>
      <c r="AG94" s="17"/>
      <c r="AH94" s="17"/>
      <c r="AI94" s="17"/>
    </row>
    <row r="95" spans="2:35" x14ac:dyDescent="0.3">
      <c r="B95" s="23" t="s">
        <v>53</v>
      </c>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c r="AC95" s="17"/>
      <c r="AD95" s="17"/>
      <c r="AE95" s="17"/>
      <c r="AF95" s="17"/>
      <c r="AG95" s="17"/>
      <c r="AH95" s="17"/>
      <c r="AI95" s="17"/>
    </row>
    <row r="96" spans="2:35" x14ac:dyDescent="0.3">
      <c r="B96" t="s">
        <v>98</v>
      </c>
      <c r="C96" s="17">
        <v>0.29799909005269098</v>
      </c>
      <c r="D96" s="17">
        <v>0.31220063589657299</v>
      </c>
      <c r="E96" s="17">
        <v>0.28621197660043701</v>
      </c>
      <c r="F96" s="17"/>
      <c r="G96" s="17">
        <v>0.22511421958816399</v>
      </c>
      <c r="H96" s="17">
        <v>0.40705869767255698</v>
      </c>
      <c r="I96" s="17">
        <v>0.32498082004158102</v>
      </c>
      <c r="J96" s="17">
        <v>0.223505844774401</v>
      </c>
      <c r="K96" s="17"/>
      <c r="L96" s="17">
        <v>0.323843771173839</v>
      </c>
      <c r="M96" s="17">
        <v>0.27293801469451801</v>
      </c>
      <c r="N96" s="17"/>
      <c r="O96" s="17">
        <v>0.33196860748346602</v>
      </c>
      <c r="P96" s="17">
        <v>0.25136061618037098</v>
      </c>
      <c r="Q96" s="17">
        <v>0.31058546633929202</v>
      </c>
      <c r="R96" s="17">
        <v>0.31442025351199199</v>
      </c>
      <c r="S96" s="17"/>
      <c r="T96" s="17">
        <v>0.32050868795165899</v>
      </c>
      <c r="U96" s="17">
        <v>0.29173923797722001</v>
      </c>
      <c r="V96" s="17"/>
      <c r="W96" s="17">
        <v>0.30810981093005102</v>
      </c>
      <c r="X96" s="17">
        <v>0.31556528452447702</v>
      </c>
      <c r="Y96" s="17"/>
      <c r="Z96" s="17">
        <v>0.320429236886075</v>
      </c>
      <c r="AA96" s="17">
        <v>0.23135901367341799</v>
      </c>
      <c r="AB96" s="17">
        <v>0.32390183954316099</v>
      </c>
      <c r="AC96" s="17"/>
      <c r="AD96" s="17">
        <v>0.317241820632923</v>
      </c>
      <c r="AE96" s="17"/>
      <c r="AF96" s="17">
        <v>0.32134518046970501</v>
      </c>
      <c r="AG96" s="17">
        <v>0.35015404206578998</v>
      </c>
      <c r="AH96" s="17">
        <v>0.23530993497786401</v>
      </c>
      <c r="AI96" s="17">
        <v>0.270415998494411</v>
      </c>
    </row>
    <row r="97" spans="2:35" x14ac:dyDescent="0.3">
      <c r="B97" t="s">
        <v>99</v>
      </c>
      <c r="C97" s="17">
        <v>8.1748215642930597E-2</v>
      </c>
      <c r="D97" s="17">
        <v>0.13123342920454401</v>
      </c>
      <c r="E97" s="17">
        <v>3.4066797346679299E-2</v>
      </c>
      <c r="F97" s="17"/>
      <c r="G97" s="17">
        <v>7.5176046789548798E-2</v>
      </c>
      <c r="H97" s="17">
        <v>0.100452361834089</v>
      </c>
      <c r="I97" s="17">
        <v>7.5962536411942796E-2</v>
      </c>
      <c r="J97" s="17">
        <v>7.43253786227938E-2</v>
      </c>
      <c r="K97" s="17"/>
      <c r="L97" s="17">
        <v>9.7170769924228406E-2</v>
      </c>
      <c r="M97" s="17">
        <v>4.8702635634617901E-2</v>
      </c>
      <c r="N97" s="17"/>
      <c r="O97" s="17">
        <v>3.2126144212161402E-2</v>
      </c>
      <c r="P97" s="17">
        <v>3.5544930691206199E-2</v>
      </c>
      <c r="Q97" s="17">
        <v>0.13026956834453701</v>
      </c>
      <c r="R97" s="17">
        <v>0.13255799759678399</v>
      </c>
      <c r="S97" s="17"/>
      <c r="T97" s="17">
        <v>0.134905447260844</v>
      </c>
      <c r="U97" s="17">
        <v>6.4272440504457906E-2</v>
      </c>
      <c r="V97" s="17"/>
      <c r="W97" s="17">
        <v>3.7491739280902499E-2</v>
      </c>
      <c r="X97" s="17">
        <v>0.123828270193655</v>
      </c>
      <c r="Y97" s="17"/>
      <c r="Z97" s="17">
        <v>7.3841182079177406E-2</v>
      </c>
      <c r="AA97" s="17">
        <v>0.12427265768432701</v>
      </c>
      <c r="AB97" s="17">
        <v>8.6455515692356294E-2</v>
      </c>
      <c r="AC97" s="17"/>
      <c r="AD97" s="17">
        <v>7.3903290629990306E-2</v>
      </c>
      <c r="AE97" s="17"/>
      <c r="AF97" s="17">
        <v>0.13922632557557499</v>
      </c>
      <c r="AG97" s="17">
        <v>6.6865231234003106E-2</v>
      </c>
      <c r="AH97" s="17">
        <v>2.8707361174772301E-2</v>
      </c>
      <c r="AI97" s="17">
        <v>6.55220777970313E-2</v>
      </c>
    </row>
    <row r="98" spans="2:35" x14ac:dyDescent="0.3">
      <c r="B98" t="s">
        <v>100</v>
      </c>
      <c r="C98" s="17">
        <v>0.13655801728023001</v>
      </c>
      <c r="D98" s="17">
        <v>9.49523499481362E-2</v>
      </c>
      <c r="E98" s="17">
        <v>0.177531181288859</v>
      </c>
      <c r="F98" s="17"/>
      <c r="G98" s="17">
        <v>0.10064083915733101</v>
      </c>
      <c r="H98" s="17">
        <v>0.13338961584710901</v>
      </c>
      <c r="I98" s="17">
        <v>0.15227269989348399</v>
      </c>
      <c r="J98" s="17">
        <v>0.158883390791317</v>
      </c>
      <c r="K98" s="17"/>
      <c r="L98" s="17">
        <v>0.134049626441339</v>
      </c>
      <c r="M98" s="17">
        <v>0.147535670777075</v>
      </c>
      <c r="N98" s="17"/>
      <c r="O98" s="17">
        <v>0.16871207827451701</v>
      </c>
      <c r="P98" s="17">
        <v>0.18424840962938599</v>
      </c>
      <c r="Q98" s="17">
        <v>7.9566239204257594E-2</v>
      </c>
      <c r="R98" s="17">
        <v>0.116096434967525</v>
      </c>
      <c r="S98" s="17"/>
      <c r="T98" s="17">
        <v>8.0588173093831997E-2</v>
      </c>
      <c r="U98" s="17">
        <v>0.15503508210597899</v>
      </c>
      <c r="V98" s="17"/>
      <c r="W98" s="17">
        <v>0.16450751024856899</v>
      </c>
      <c r="X98" s="17">
        <v>8.7306564969413705E-2</v>
      </c>
      <c r="Y98" s="17"/>
      <c r="Z98" s="17">
        <v>0.12766363167025799</v>
      </c>
      <c r="AA98" s="17">
        <v>9.1772083890243897E-2</v>
      </c>
      <c r="AB98" s="17">
        <v>0.13338559245583401</v>
      </c>
      <c r="AC98" s="17"/>
      <c r="AD98" s="17">
        <v>0.122064468587051</v>
      </c>
      <c r="AE98" s="17"/>
      <c r="AF98" s="17">
        <v>6.8698995752542402E-2</v>
      </c>
      <c r="AG98" s="17">
        <v>0.14952557606813799</v>
      </c>
      <c r="AH98" s="17">
        <v>0.18476135647012501</v>
      </c>
      <c r="AI98" s="17">
        <v>0.16821689200916001</v>
      </c>
    </row>
    <row r="99" spans="2:35" x14ac:dyDescent="0.3">
      <c r="B99" t="s">
        <v>101</v>
      </c>
      <c r="C99" s="17">
        <v>7.9695528017157902E-2</v>
      </c>
      <c r="D99" s="17">
        <v>6.6621934704837904E-2</v>
      </c>
      <c r="E99" s="17">
        <v>9.4564513062478497E-2</v>
      </c>
      <c r="F99" s="17"/>
      <c r="G99" s="17">
        <v>9.8425371204380802E-2</v>
      </c>
      <c r="H99" s="17">
        <v>5.2539096799825401E-2</v>
      </c>
      <c r="I99" s="17">
        <v>0.113900617202392</v>
      </c>
      <c r="J99" s="17">
        <v>5.3329638698041498E-2</v>
      </c>
      <c r="K99" s="17"/>
      <c r="L99" s="17">
        <v>9.4270825190779894E-2</v>
      </c>
      <c r="M99" s="17">
        <v>6.0405085334264801E-2</v>
      </c>
      <c r="N99" s="17"/>
      <c r="O99" s="17">
        <v>8.6775939912570696E-2</v>
      </c>
      <c r="P99" s="17">
        <v>0.100496819807252</v>
      </c>
      <c r="Q99" s="17">
        <v>6.5448386934025493E-2</v>
      </c>
      <c r="R99" s="17">
        <v>6.8234661550070297E-2</v>
      </c>
      <c r="S99" s="17"/>
      <c r="T99" s="17">
        <v>7.8280073469926006E-2</v>
      </c>
      <c r="U99" s="17">
        <v>8.1076663544536395E-2</v>
      </c>
      <c r="V99" s="17"/>
      <c r="W99" s="17">
        <v>8.8152792253832393E-2</v>
      </c>
      <c r="X99" s="17">
        <v>6.7156498599880696E-2</v>
      </c>
      <c r="Y99" s="17"/>
      <c r="Z99" s="17">
        <v>0.103482339716937</v>
      </c>
      <c r="AA99" s="17">
        <v>8.1098863664911897E-2</v>
      </c>
      <c r="AB99" s="17">
        <v>3.6876716989354498E-2</v>
      </c>
      <c r="AC99" s="17"/>
      <c r="AD99" s="17">
        <v>8.1826264840082694E-2</v>
      </c>
      <c r="AE99" s="17"/>
      <c r="AF99" s="17">
        <v>8.0551537053880407E-2</v>
      </c>
      <c r="AG99" s="17">
        <v>3.1616095491890699E-2</v>
      </c>
      <c r="AH99" s="17">
        <v>8.2645525075073001E-2</v>
      </c>
      <c r="AI99" s="17">
        <v>0.13164575419816499</v>
      </c>
    </row>
    <row r="100" spans="2:35" x14ac:dyDescent="0.3">
      <c r="B100" t="s">
        <v>102</v>
      </c>
      <c r="C100" s="17">
        <v>0.28723599507396202</v>
      </c>
      <c r="D100" s="17">
        <v>0.267246738447596</v>
      </c>
      <c r="E100" s="17">
        <v>0.309898285737774</v>
      </c>
      <c r="F100" s="17"/>
      <c r="G100" s="17">
        <v>0.36540420553599501</v>
      </c>
      <c r="H100" s="17">
        <v>0.22351545680472401</v>
      </c>
      <c r="I100" s="17">
        <v>0.25413182706205001</v>
      </c>
      <c r="J100" s="17">
        <v>0.31396121641650798</v>
      </c>
      <c r="K100" s="17"/>
      <c r="L100" s="17">
        <v>0.259294928556207</v>
      </c>
      <c r="M100" s="17">
        <v>0.33401671061944399</v>
      </c>
      <c r="N100" s="17"/>
      <c r="O100" s="17">
        <v>0.30498248155644397</v>
      </c>
      <c r="P100" s="17">
        <v>0.31364249635756403</v>
      </c>
      <c r="Q100" s="17">
        <v>0.281648183520747</v>
      </c>
      <c r="R100" s="17">
        <v>0.24745581245612</v>
      </c>
      <c r="S100" s="17"/>
      <c r="T100" s="17">
        <v>0.30418015863042103</v>
      </c>
      <c r="U100" s="17">
        <v>0.284586946918367</v>
      </c>
      <c r="V100" s="17"/>
      <c r="W100" s="17">
        <v>0.34873175825424702</v>
      </c>
      <c r="X100" s="17">
        <v>0.30004859944128198</v>
      </c>
      <c r="Y100" s="17"/>
      <c r="Z100" s="17">
        <v>0.24982353785823599</v>
      </c>
      <c r="AA100" s="17">
        <v>0.31642643703628798</v>
      </c>
      <c r="AB100" s="17">
        <v>0.32289287044522202</v>
      </c>
      <c r="AC100" s="17"/>
      <c r="AD100" s="17">
        <v>0.288303271651912</v>
      </c>
      <c r="AE100" s="17"/>
      <c r="AF100" s="17">
        <v>0.30402895333110302</v>
      </c>
      <c r="AG100" s="17">
        <v>0.29198632047468898</v>
      </c>
      <c r="AH100" s="17">
        <v>0.31861955636406403</v>
      </c>
      <c r="AI100" s="17">
        <v>0.23597060217996699</v>
      </c>
    </row>
    <row r="101" spans="2:35" x14ac:dyDescent="0.3">
      <c r="B101" t="s">
        <v>51</v>
      </c>
      <c r="C101" s="17">
        <v>0.116763153933028</v>
      </c>
      <c r="D101" s="17">
        <v>0.12774491179831199</v>
      </c>
      <c r="E101" s="17">
        <v>9.7727245963771803E-2</v>
      </c>
      <c r="F101" s="17"/>
      <c r="G101" s="17">
        <v>0.13523931772457901</v>
      </c>
      <c r="H101" s="17">
        <v>8.3044771041695595E-2</v>
      </c>
      <c r="I101" s="17">
        <v>7.8751499388550403E-2</v>
      </c>
      <c r="J101" s="17">
        <v>0.17599453069693899</v>
      </c>
      <c r="K101" s="17"/>
      <c r="L101" s="17">
        <v>9.1370078713607195E-2</v>
      </c>
      <c r="M101" s="17">
        <v>0.13640188294008099</v>
      </c>
      <c r="N101" s="17"/>
      <c r="O101" s="17">
        <v>7.5434748560840398E-2</v>
      </c>
      <c r="P101" s="17">
        <v>0.11470672733422201</v>
      </c>
      <c r="Q101" s="17">
        <v>0.132482155657141</v>
      </c>
      <c r="R101" s="17">
        <v>0.121234839917509</v>
      </c>
      <c r="S101" s="17"/>
      <c r="T101" s="17">
        <v>8.1537459593317901E-2</v>
      </c>
      <c r="U101" s="17">
        <v>0.12328962894944</v>
      </c>
      <c r="V101" s="17"/>
      <c r="W101" s="17">
        <v>5.3006389032398599E-2</v>
      </c>
      <c r="X101" s="17">
        <v>0.106094782271291</v>
      </c>
      <c r="Y101" s="17"/>
      <c r="Z101" s="17">
        <v>0.124760071789317</v>
      </c>
      <c r="AA101" s="17">
        <v>0.15507094405081101</v>
      </c>
      <c r="AB101" s="17">
        <v>9.6487464874071699E-2</v>
      </c>
      <c r="AC101" s="17"/>
      <c r="AD101" s="17">
        <v>0.116660883658041</v>
      </c>
      <c r="AE101" s="17"/>
      <c r="AF101" s="17">
        <v>8.6149007817193604E-2</v>
      </c>
      <c r="AG101" s="17">
        <v>0.10985273466549</v>
      </c>
      <c r="AH101" s="17">
        <v>0.14995626593810199</v>
      </c>
      <c r="AI101" s="17">
        <v>0.128228675321267</v>
      </c>
    </row>
    <row r="102" spans="2:35" x14ac:dyDescent="0.3">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row>
    <row r="103" spans="2:35" x14ac:dyDescent="0.3">
      <c r="B103" s="6" t="s">
        <v>107</v>
      </c>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row>
    <row r="104" spans="2:35" x14ac:dyDescent="0.3">
      <c r="B104" s="23" t="s">
        <v>53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row>
    <row r="105" spans="2:35" x14ac:dyDescent="0.3">
      <c r="B105" t="s">
        <v>98</v>
      </c>
      <c r="C105" s="17">
        <v>0.52918842543222999</v>
      </c>
      <c r="D105" s="17">
        <v>0.56302858930415201</v>
      </c>
      <c r="E105" s="17">
        <v>0.50362433492619996</v>
      </c>
      <c r="F105" s="17"/>
      <c r="G105" s="17">
        <v>0.50340991014556702</v>
      </c>
      <c r="H105" s="17">
        <v>0.65083353838718705</v>
      </c>
      <c r="I105" s="17">
        <v>0.52443830408482395</v>
      </c>
      <c r="J105" s="17">
        <v>0.42833069981071098</v>
      </c>
      <c r="K105" s="17"/>
      <c r="L105" s="17">
        <v>0.59499195333105204</v>
      </c>
      <c r="M105" s="17">
        <v>0.449820943898254</v>
      </c>
      <c r="N105" s="17"/>
      <c r="O105" s="17">
        <v>0.60661680488550696</v>
      </c>
      <c r="P105" s="17">
        <v>0.42517826881874299</v>
      </c>
      <c r="Q105" s="17">
        <v>0.56025252774224499</v>
      </c>
      <c r="R105" s="17">
        <v>0.56684354180651597</v>
      </c>
      <c r="S105" s="17"/>
      <c r="T105" s="17">
        <v>0.60591398163975296</v>
      </c>
      <c r="U105" s="17">
        <v>0.50675812102282702</v>
      </c>
      <c r="V105" s="17"/>
      <c r="W105" s="17">
        <v>0.55255665865831505</v>
      </c>
      <c r="X105" s="17">
        <v>0.59898346688473503</v>
      </c>
      <c r="Y105" s="17"/>
      <c r="Z105" s="17">
        <v>0.54766040296278395</v>
      </c>
      <c r="AA105" s="17">
        <v>0.44522271245241402</v>
      </c>
      <c r="AB105" s="17">
        <v>0.53679479561056298</v>
      </c>
      <c r="AC105" s="17"/>
      <c r="AD105" s="17">
        <v>0.56203449988450405</v>
      </c>
      <c r="AE105" s="17"/>
      <c r="AF105" s="17">
        <v>0.62837631893614398</v>
      </c>
      <c r="AG105" s="17">
        <v>0.53992571105468301</v>
      </c>
      <c r="AH105" s="17">
        <v>0.49689996611884102</v>
      </c>
      <c r="AI105" s="17">
        <v>0.425981148678652</v>
      </c>
    </row>
    <row r="106" spans="2:35" x14ac:dyDescent="0.3">
      <c r="B106" t="s">
        <v>99</v>
      </c>
      <c r="C106" s="17">
        <v>4.8415999674259698E-2</v>
      </c>
      <c r="D106" s="17">
        <v>8.1264319844820104E-2</v>
      </c>
      <c r="E106" s="17">
        <v>1.6633860948064901E-2</v>
      </c>
      <c r="F106" s="17"/>
      <c r="G106" s="17">
        <v>3.5671148940582299E-2</v>
      </c>
      <c r="H106" s="17">
        <v>5.9469860435062902E-2</v>
      </c>
      <c r="I106" s="17">
        <v>2.1575050685871601E-2</v>
      </c>
      <c r="J106" s="17">
        <v>7.8263529321154005E-2</v>
      </c>
      <c r="K106" s="17"/>
      <c r="L106" s="17">
        <v>5.5464971681496E-2</v>
      </c>
      <c r="M106" s="17">
        <v>1.7416649601616301E-2</v>
      </c>
      <c r="N106" s="17"/>
      <c r="O106" s="17">
        <v>7.6918379853389797E-3</v>
      </c>
      <c r="P106" s="17">
        <v>2.3444713476852199E-2</v>
      </c>
      <c r="Q106" s="17">
        <v>7.8172170251459797E-2</v>
      </c>
      <c r="R106" s="17">
        <v>8.55136506200255E-2</v>
      </c>
      <c r="S106" s="17"/>
      <c r="T106" s="17">
        <v>6.8053701360843197E-2</v>
      </c>
      <c r="U106" s="17">
        <v>4.2163739713488697E-2</v>
      </c>
      <c r="V106" s="17"/>
      <c r="W106" s="17">
        <v>1.1842673208222399E-2</v>
      </c>
      <c r="X106" s="17">
        <v>9.3525400983067095E-2</v>
      </c>
      <c r="Y106" s="17"/>
      <c r="Z106" s="17">
        <v>3.6361520131478003E-2</v>
      </c>
      <c r="AA106" s="17">
        <v>7.6013283660486999E-2</v>
      </c>
      <c r="AB106" s="17">
        <v>8.09521789425557E-2</v>
      </c>
      <c r="AC106" s="17"/>
      <c r="AD106" s="17">
        <v>3.6785953404187499E-2</v>
      </c>
      <c r="AE106" s="17"/>
      <c r="AF106" s="17">
        <v>5.1219162278307702E-2</v>
      </c>
      <c r="AG106" s="17">
        <v>5.1754347382654997E-2</v>
      </c>
      <c r="AH106" s="17">
        <v>2.8816932486945501E-2</v>
      </c>
      <c r="AI106" s="17">
        <v>5.15422670350284E-2</v>
      </c>
    </row>
    <row r="107" spans="2:35" x14ac:dyDescent="0.3">
      <c r="B107" t="s">
        <v>100</v>
      </c>
      <c r="C107" s="17">
        <v>4.88469997199752E-2</v>
      </c>
      <c r="D107" s="17">
        <v>3.2153125484500802E-3</v>
      </c>
      <c r="E107" s="17">
        <v>9.1881296469707496E-2</v>
      </c>
      <c r="F107" s="17"/>
      <c r="G107" s="17">
        <v>3.3785174935330502E-2</v>
      </c>
      <c r="H107" s="17">
        <v>3.0414638687468701E-2</v>
      </c>
      <c r="I107" s="17">
        <v>6.1238540205863501E-2</v>
      </c>
      <c r="J107" s="17">
        <v>7.0453046763456303E-2</v>
      </c>
      <c r="K107" s="17"/>
      <c r="L107" s="17">
        <v>3.9315287105377003E-2</v>
      </c>
      <c r="M107" s="17">
        <v>6.0975108960250303E-2</v>
      </c>
      <c r="N107" s="17"/>
      <c r="O107" s="17">
        <v>7.4941382837464807E-2</v>
      </c>
      <c r="P107" s="17">
        <v>0.10478388619471</v>
      </c>
      <c r="Q107" s="17">
        <v>0</v>
      </c>
      <c r="R107" s="17">
        <v>7.6338977919876696E-3</v>
      </c>
      <c r="S107" s="17"/>
      <c r="T107" s="17">
        <v>7.0837560463762397E-2</v>
      </c>
      <c r="U107" s="17">
        <v>4.1785569764217802E-2</v>
      </c>
      <c r="V107" s="17"/>
      <c r="W107" s="17">
        <v>7.84759326568783E-2</v>
      </c>
      <c r="X107" s="17">
        <v>0</v>
      </c>
      <c r="Y107" s="17"/>
      <c r="Z107" s="17">
        <v>5.4775047353342703E-2</v>
      </c>
      <c r="AA107" s="17">
        <v>4.3171463798245401E-2</v>
      </c>
      <c r="AB107" s="17">
        <v>6.5103472054556896E-2</v>
      </c>
      <c r="AC107" s="17"/>
      <c r="AD107" s="17">
        <v>2.4023076584833599E-2</v>
      </c>
      <c r="AE107" s="17"/>
      <c r="AF107" s="17">
        <v>4.5539819443056101E-2</v>
      </c>
      <c r="AG107" s="17">
        <v>3.1333818330341698E-2</v>
      </c>
      <c r="AH107" s="17">
        <v>8.3790872096128705E-2</v>
      </c>
      <c r="AI107" s="17">
        <v>4.1910405367376398E-2</v>
      </c>
    </row>
    <row r="108" spans="2:35" x14ac:dyDescent="0.3">
      <c r="B108" t="s">
        <v>101</v>
      </c>
      <c r="C108" s="17">
        <v>0.15107524789124699</v>
      </c>
      <c r="D108" s="17">
        <v>0.14138814500323299</v>
      </c>
      <c r="E108" s="17">
        <v>0.16415671245965499</v>
      </c>
      <c r="F108" s="17"/>
      <c r="G108" s="17">
        <v>0.18039136864305899</v>
      </c>
      <c r="H108" s="17">
        <v>0.11397236726259501</v>
      </c>
      <c r="I108" s="17">
        <v>0.18319269785763601</v>
      </c>
      <c r="J108" s="17">
        <v>0.12716001035688601</v>
      </c>
      <c r="K108" s="17"/>
      <c r="L108" s="17">
        <v>0.15329405552161199</v>
      </c>
      <c r="M108" s="17">
        <v>0.15191454366333901</v>
      </c>
      <c r="N108" s="17"/>
      <c r="O108" s="17">
        <v>0.15823555039679499</v>
      </c>
      <c r="P108" s="17">
        <v>0.168666671981935</v>
      </c>
      <c r="Q108" s="17">
        <v>0.13660998622440901</v>
      </c>
      <c r="R108" s="17">
        <v>0.14795444347445399</v>
      </c>
      <c r="S108" s="17"/>
      <c r="T108" s="17">
        <v>0.11530133097546499</v>
      </c>
      <c r="U108" s="17">
        <v>0.16514140665408</v>
      </c>
      <c r="V108" s="17"/>
      <c r="W108" s="17">
        <v>0.17187024912768101</v>
      </c>
      <c r="X108" s="17">
        <v>0.118137654433956</v>
      </c>
      <c r="Y108" s="17"/>
      <c r="Z108" s="17">
        <v>0.170788115190252</v>
      </c>
      <c r="AA108" s="17">
        <v>0.18111469094378899</v>
      </c>
      <c r="AB108" s="17">
        <v>8.7510569193233995E-2</v>
      </c>
      <c r="AC108" s="17"/>
      <c r="AD108" s="17">
        <v>0.156826426124863</v>
      </c>
      <c r="AE108" s="17"/>
      <c r="AF108" s="17">
        <v>0.12931683970755301</v>
      </c>
      <c r="AG108" s="17">
        <v>0.11820221609258599</v>
      </c>
      <c r="AH108" s="17">
        <v>0.12940496497114001</v>
      </c>
      <c r="AI108" s="17">
        <v>0.23873339054580101</v>
      </c>
    </row>
    <row r="109" spans="2:35" x14ac:dyDescent="0.3">
      <c r="B109" t="s">
        <v>102</v>
      </c>
      <c r="C109" s="17">
        <v>0.12820747057176499</v>
      </c>
      <c r="D109" s="17">
        <v>0.120409153082152</v>
      </c>
      <c r="E109" s="17">
        <v>0.13510456647743299</v>
      </c>
      <c r="F109" s="17"/>
      <c r="G109" s="17">
        <v>0.15685778034345199</v>
      </c>
      <c r="H109" s="17">
        <v>9.6122407035056395E-2</v>
      </c>
      <c r="I109" s="17">
        <v>0.11798674320368201</v>
      </c>
      <c r="J109" s="17">
        <v>0.14538843428026901</v>
      </c>
      <c r="K109" s="17"/>
      <c r="L109" s="17">
        <v>0.104704342447052</v>
      </c>
      <c r="M109" s="17">
        <v>0.169416643966109</v>
      </c>
      <c r="N109" s="17"/>
      <c r="O109" s="17">
        <v>0.11006375242862899</v>
      </c>
      <c r="P109" s="17">
        <v>0.15417735262415999</v>
      </c>
      <c r="Q109" s="17">
        <v>0.13663122965982399</v>
      </c>
      <c r="R109" s="17">
        <v>9.8116257102198706E-2</v>
      </c>
      <c r="S109" s="17"/>
      <c r="T109" s="17">
        <v>7.8319008752836497E-2</v>
      </c>
      <c r="U109" s="17">
        <v>0.14448722455515201</v>
      </c>
      <c r="V109" s="17"/>
      <c r="W109" s="17">
        <v>0.143816287352932</v>
      </c>
      <c r="X109" s="17">
        <v>0.12698263229936499</v>
      </c>
      <c r="Y109" s="17"/>
      <c r="Z109" s="17">
        <v>0.10021634373546</v>
      </c>
      <c r="AA109" s="17">
        <v>0.12057768254312699</v>
      </c>
      <c r="AB109" s="17">
        <v>0.15474539179461</v>
      </c>
      <c r="AC109" s="17"/>
      <c r="AD109" s="17">
        <v>0.12606899174265601</v>
      </c>
      <c r="AE109" s="17"/>
      <c r="AF109" s="17">
        <v>8.4364521597299694E-2</v>
      </c>
      <c r="AG109" s="17">
        <v>0.18073170578504699</v>
      </c>
      <c r="AH109" s="17">
        <v>0.12984091300668801</v>
      </c>
      <c r="AI109" s="17">
        <v>0.12615903232837</v>
      </c>
    </row>
    <row r="110" spans="2:35" x14ac:dyDescent="0.3">
      <c r="B110" t="s">
        <v>51</v>
      </c>
      <c r="C110" s="17">
        <v>9.4265856710523399E-2</v>
      </c>
      <c r="D110" s="17">
        <v>9.0694480217192799E-2</v>
      </c>
      <c r="E110" s="17">
        <v>8.85992287189383E-2</v>
      </c>
      <c r="F110" s="17"/>
      <c r="G110" s="17">
        <v>8.9884616992009003E-2</v>
      </c>
      <c r="H110" s="17">
        <v>4.9187188192629502E-2</v>
      </c>
      <c r="I110" s="17">
        <v>9.1568663962122598E-2</v>
      </c>
      <c r="J110" s="17">
        <v>0.15040427946752399</v>
      </c>
      <c r="K110" s="17"/>
      <c r="L110" s="17">
        <v>5.2229389913410702E-2</v>
      </c>
      <c r="M110" s="17">
        <v>0.15045610991043101</v>
      </c>
      <c r="N110" s="17"/>
      <c r="O110" s="17">
        <v>4.24506714662648E-2</v>
      </c>
      <c r="P110" s="17">
        <v>0.123749106903599</v>
      </c>
      <c r="Q110" s="17">
        <v>8.8334086122061103E-2</v>
      </c>
      <c r="R110" s="17">
        <v>9.3938209204817796E-2</v>
      </c>
      <c r="S110" s="17"/>
      <c r="T110" s="17">
        <v>6.1574416807339598E-2</v>
      </c>
      <c r="U110" s="17">
        <v>9.9663938290234996E-2</v>
      </c>
      <c r="V110" s="17"/>
      <c r="W110" s="17">
        <v>4.1438198995970801E-2</v>
      </c>
      <c r="X110" s="17">
        <v>6.2370845398876502E-2</v>
      </c>
      <c r="Y110" s="17"/>
      <c r="Z110" s="17">
        <v>9.0198570626682295E-2</v>
      </c>
      <c r="AA110" s="17">
        <v>0.13390016660193799</v>
      </c>
      <c r="AB110" s="17">
        <v>7.4893592404480805E-2</v>
      </c>
      <c r="AC110" s="17"/>
      <c r="AD110" s="17">
        <v>9.4261052258956896E-2</v>
      </c>
      <c r="AE110" s="17"/>
      <c r="AF110" s="17">
        <v>6.1183338037639097E-2</v>
      </c>
      <c r="AG110" s="17">
        <v>7.8052201354687697E-2</v>
      </c>
      <c r="AH110" s="17">
        <v>0.131246351320256</v>
      </c>
      <c r="AI110" s="17">
        <v>0.11567375604477199</v>
      </c>
    </row>
    <row r="111" spans="2:35" x14ac:dyDescent="0.3">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row>
    <row r="112" spans="2:35" x14ac:dyDescent="0.3">
      <c r="B112" s="6" t="s">
        <v>108</v>
      </c>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c r="AC112" s="17"/>
      <c r="AD112" s="17"/>
      <c r="AE112" s="17"/>
      <c r="AF112" s="17"/>
      <c r="AG112" s="17"/>
      <c r="AH112" s="17"/>
      <c r="AI112" s="17"/>
    </row>
    <row r="113" spans="2:35" x14ac:dyDescent="0.3">
      <c r="B113" s="23" t="s">
        <v>53</v>
      </c>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c r="AC113" s="17"/>
      <c r="AD113" s="17"/>
      <c r="AE113" s="17"/>
      <c r="AF113" s="17"/>
      <c r="AG113" s="17"/>
      <c r="AH113" s="17"/>
      <c r="AI113" s="17"/>
    </row>
    <row r="114" spans="2:35" x14ac:dyDescent="0.3">
      <c r="B114" t="s">
        <v>98</v>
      </c>
      <c r="C114" s="17">
        <v>0.37109277281335801</v>
      </c>
      <c r="D114" s="17">
        <v>0.42066779972905799</v>
      </c>
      <c r="E114" s="17">
        <v>0.32981132436249899</v>
      </c>
      <c r="F114" s="17"/>
      <c r="G114" s="17">
        <v>0.37599888938266601</v>
      </c>
      <c r="H114" s="17">
        <v>0.44912448189653198</v>
      </c>
      <c r="I114" s="17">
        <v>0.34360377906235601</v>
      </c>
      <c r="J114" s="17">
        <v>0.31143204796752999</v>
      </c>
      <c r="K114" s="17"/>
      <c r="L114" s="17">
        <v>0.43882868588110202</v>
      </c>
      <c r="M114" s="17">
        <v>0.27558119328881497</v>
      </c>
      <c r="N114" s="17"/>
      <c r="O114" s="17">
        <v>0.383574546458402</v>
      </c>
      <c r="P114" s="17">
        <v>0.28886159982097198</v>
      </c>
      <c r="Q114" s="17">
        <v>0.436755580225551</v>
      </c>
      <c r="R114" s="17">
        <v>0.39855945771504703</v>
      </c>
      <c r="S114" s="17"/>
      <c r="T114" s="17">
        <v>0.43822177401072399</v>
      </c>
      <c r="U114" s="17">
        <v>0.35201985942172498</v>
      </c>
      <c r="V114" s="17"/>
      <c r="W114" s="17">
        <v>0.39561483736497799</v>
      </c>
      <c r="X114" s="17">
        <v>0.43000195973013</v>
      </c>
      <c r="Y114" s="17"/>
      <c r="Z114" s="17">
        <v>0.39127232602949502</v>
      </c>
      <c r="AA114" s="17">
        <v>0.348622116891801</v>
      </c>
      <c r="AB114" s="17">
        <v>0.36898954040747101</v>
      </c>
      <c r="AC114" s="17"/>
      <c r="AD114" s="17">
        <v>0.39364484526744198</v>
      </c>
      <c r="AE114" s="17"/>
      <c r="AF114" s="17">
        <v>0.44034995602438798</v>
      </c>
      <c r="AG114" s="17">
        <v>0.38529807696025797</v>
      </c>
      <c r="AH114" s="17">
        <v>0.31665456088075</v>
      </c>
      <c r="AI114" s="17">
        <v>0.32052324747525202</v>
      </c>
    </row>
    <row r="115" spans="2:35" x14ac:dyDescent="0.3">
      <c r="B115" t="s">
        <v>99</v>
      </c>
      <c r="C115" s="17">
        <v>4.4270844999608802E-2</v>
      </c>
      <c r="D115" s="17">
        <v>7.1029650679274803E-2</v>
      </c>
      <c r="E115" s="17">
        <v>1.84889108743332E-2</v>
      </c>
      <c r="F115" s="17"/>
      <c r="G115" s="17">
        <v>4.8084038855099598E-2</v>
      </c>
      <c r="H115" s="17">
        <v>5.1749223611249902E-2</v>
      </c>
      <c r="I115" s="17">
        <v>4.2151614209193403E-2</v>
      </c>
      <c r="J115" s="17">
        <v>3.4651907671123298E-2</v>
      </c>
      <c r="K115" s="17"/>
      <c r="L115" s="17">
        <v>5.7247511726733702E-2</v>
      </c>
      <c r="M115" s="17">
        <v>4.83091930807991E-3</v>
      </c>
      <c r="N115" s="17"/>
      <c r="O115" s="17">
        <v>2.0970392859201801E-2</v>
      </c>
      <c r="P115" s="17">
        <v>1.65988455141531E-2</v>
      </c>
      <c r="Q115" s="17">
        <v>7.1653707590414506E-2</v>
      </c>
      <c r="R115" s="17">
        <v>7.01720517313843E-2</v>
      </c>
      <c r="S115" s="17"/>
      <c r="T115" s="17">
        <v>4.4984988110259402E-2</v>
      </c>
      <c r="U115" s="17">
        <v>4.4518980059287998E-2</v>
      </c>
      <c r="V115" s="17"/>
      <c r="W115" s="17">
        <v>2.81957705913791E-2</v>
      </c>
      <c r="X115" s="17">
        <v>7.8639346720671993E-2</v>
      </c>
      <c r="Y115" s="17"/>
      <c r="Z115" s="17">
        <v>4.1393816587701797E-2</v>
      </c>
      <c r="AA115" s="17">
        <v>5.28595674936191E-2</v>
      </c>
      <c r="AB115" s="17">
        <v>6.9430226825515307E-2</v>
      </c>
      <c r="AC115" s="17"/>
      <c r="AD115" s="17">
        <v>3.40367921660958E-2</v>
      </c>
      <c r="AE115" s="17"/>
      <c r="AF115" s="17">
        <v>5.4357352788805699E-2</v>
      </c>
      <c r="AG115" s="17">
        <v>4.5767167790320799E-2</v>
      </c>
      <c r="AH115" s="17">
        <v>1.14627956299998E-2</v>
      </c>
      <c r="AI115" s="17">
        <v>5.1999952625825401E-2</v>
      </c>
    </row>
    <row r="116" spans="2:35" x14ac:dyDescent="0.3">
      <c r="B116" t="s">
        <v>100</v>
      </c>
      <c r="C116" s="17">
        <v>4.0230316982677101E-2</v>
      </c>
      <c r="D116" s="17">
        <v>7.0687336182286903E-3</v>
      </c>
      <c r="E116" s="17">
        <v>7.4314194871433203E-2</v>
      </c>
      <c r="F116" s="17"/>
      <c r="G116" s="17">
        <v>3.9502019670318099E-2</v>
      </c>
      <c r="H116" s="17">
        <v>2.4704052006623099E-2</v>
      </c>
      <c r="I116" s="17">
        <v>2.9083625744198701E-2</v>
      </c>
      <c r="J116" s="17">
        <v>6.9854316860779503E-2</v>
      </c>
      <c r="K116" s="17"/>
      <c r="L116" s="17">
        <v>3.63940874415907E-2</v>
      </c>
      <c r="M116" s="17">
        <v>4.3272569575875199E-2</v>
      </c>
      <c r="N116" s="17"/>
      <c r="O116" s="17">
        <v>7.4414004122099295E-2</v>
      </c>
      <c r="P116" s="17">
        <v>7.4238173361520998E-2</v>
      </c>
      <c r="Q116" s="17">
        <v>0</v>
      </c>
      <c r="R116" s="17">
        <v>1.6782813224909401E-2</v>
      </c>
      <c r="S116" s="17"/>
      <c r="T116" s="17">
        <v>7.6694019735211505E-2</v>
      </c>
      <c r="U116" s="17">
        <v>2.8065400745133601E-2</v>
      </c>
      <c r="V116" s="17"/>
      <c r="W116" s="17">
        <v>5.85631531505749E-2</v>
      </c>
      <c r="X116" s="17">
        <v>1.0135033500701E-2</v>
      </c>
      <c r="Y116" s="17"/>
      <c r="Z116" s="17">
        <v>4.17333262481486E-2</v>
      </c>
      <c r="AA116" s="17">
        <v>4.3470157055801699E-2</v>
      </c>
      <c r="AB116" s="17">
        <v>5.5047688266275298E-2</v>
      </c>
      <c r="AC116" s="17"/>
      <c r="AD116" s="17">
        <v>2.15244772763564E-2</v>
      </c>
      <c r="AE116" s="17"/>
      <c r="AF116" s="17">
        <v>2.9440867827609098E-2</v>
      </c>
      <c r="AG116" s="17">
        <v>3.05652490709299E-2</v>
      </c>
      <c r="AH116" s="17">
        <v>5.7526123662830497E-2</v>
      </c>
      <c r="AI116" s="17">
        <v>5.0067954364207502E-2</v>
      </c>
    </row>
    <row r="117" spans="2:35" x14ac:dyDescent="0.3">
      <c r="B117" t="s">
        <v>101</v>
      </c>
      <c r="C117" s="17">
        <v>9.5004783000367105E-2</v>
      </c>
      <c r="D117" s="17">
        <v>8.4718620614442103E-2</v>
      </c>
      <c r="E117" s="17">
        <v>0.107428038184818</v>
      </c>
      <c r="F117" s="17"/>
      <c r="G117" s="17">
        <v>8.6742234936395698E-2</v>
      </c>
      <c r="H117" s="17">
        <v>9.3048797195605201E-2</v>
      </c>
      <c r="I117" s="17">
        <v>0.132761645282262</v>
      </c>
      <c r="J117" s="17">
        <v>6.4483048214111605E-2</v>
      </c>
      <c r="K117" s="17"/>
      <c r="L117" s="17">
        <v>0.10202769289022801</v>
      </c>
      <c r="M117" s="17">
        <v>8.9764775995260199E-2</v>
      </c>
      <c r="N117" s="17"/>
      <c r="O117" s="17">
        <v>8.6718231534636397E-2</v>
      </c>
      <c r="P117" s="17">
        <v>0.123202034693443</v>
      </c>
      <c r="Q117" s="17">
        <v>9.24877251087321E-2</v>
      </c>
      <c r="R117" s="17">
        <v>7.4042068970802094E-2</v>
      </c>
      <c r="S117" s="17"/>
      <c r="T117" s="17">
        <v>8.0553878227041603E-2</v>
      </c>
      <c r="U117" s="17">
        <v>0.101066884327099</v>
      </c>
      <c r="V117" s="17"/>
      <c r="W117" s="17">
        <v>0.110053721214898</v>
      </c>
      <c r="X117" s="17">
        <v>7.1953067015504496E-2</v>
      </c>
      <c r="Y117" s="17"/>
      <c r="Z117" s="17">
        <v>9.7829585575433101E-2</v>
      </c>
      <c r="AA117" s="17">
        <v>0.11742749988411399</v>
      </c>
      <c r="AB117" s="17">
        <v>6.6142912968579395E-2</v>
      </c>
      <c r="AC117" s="17"/>
      <c r="AD117" s="17">
        <v>0.100519405918662</v>
      </c>
      <c r="AE117" s="17"/>
      <c r="AF117" s="17">
        <v>6.7784753028775402E-2</v>
      </c>
      <c r="AG117" s="17">
        <v>9.3416819168912799E-2</v>
      </c>
      <c r="AH117" s="17">
        <v>0.11342304535502799</v>
      </c>
      <c r="AI117" s="17">
        <v>0.116870830630376</v>
      </c>
    </row>
    <row r="118" spans="2:35" x14ac:dyDescent="0.3">
      <c r="B118" t="s">
        <v>102</v>
      </c>
      <c r="C118" s="17">
        <v>0.36599720917085998</v>
      </c>
      <c r="D118" s="17">
        <v>0.33553602780215602</v>
      </c>
      <c r="E118" s="17">
        <v>0.397396945143563</v>
      </c>
      <c r="F118" s="17"/>
      <c r="G118" s="17">
        <v>0.36549870502321002</v>
      </c>
      <c r="H118" s="17">
        <v>0.35529716397144701</v>
      </c>
      <c r="I118" s="17">
        <v>0.37589019013371899</v>
      </c>
      <c r="J118" s="17">
        <v>0.36737003290810899</v>
      </c>
      <c r="K118" s="17"/>
      <c r="L118" s="17">
        <v>0.31566006631787202</v>
      </c>
      <c r="M118" s="17">
        <v>0.470803965115969</v>
      </c>
      <c r="N118" s="17"/>
      <c r="O118" s="17">
        <v>0.39054476025048002</v>
      </c>
      <c r="P118" s="17">
        <v>0.40261603494028098</v>
      </c>
      <c r="Q118" s="17">
        <v>0.33753627333332797</v>
      </c>
      <c r="R118" s="17">
        <v>0.33278722647901599</v>
      </c>
      <c r="S118" s="17"/>
      <c r="T118" s="17">
        <v>0.27852899290852901</v>
      </c>
      <c r="U118" s="17">
        <v>0.39613203709646999</v>
      </c>
      <c r="V118" s="17"/>
      <c r="W118" s="17">
        <v>0.38274145669720799</v>
      </c>
      <c r="X118" s="17">
        <v>0.33956620207806698</v>
      </c>
      <c r="Y118" s="17"/>
      <c r="Z118" s="17">
        <v>0.36152966774391299</v>
      </c>
      <c r="AA118" s="17">
        <v>0.30172803018374</v>
      </c>
      <c r="AB118" s="17">
        <v>0.38880780018177702</v>
      </c>
      <c r="AC118" s="17"/>
      <c r="AD118" s="17">
        <v>0.36962407838172001</v>
      </c>
      <c r="AE118" s="17"/>
      <c r="AF118" s="17">
        <v>0.34673401322703801</v>
      </c>
      <c r="AG118" s="17">
        <v>0.36455684512557102</v>
      </c>
      <c r="AH118" s="17">
        <v>0.41757078713281898</v>
      </c>
      <c r="AI118" s="17">
        <v>0.35141960916204301</v>
      </c>
    </row>
    <row r="119" spans="2:35" x14ac:dyDescent="0.3">
      <c r="B119" t="s">
        <v>51</v>
      </c>
      <c r="C119" s="17">
        <v>8.3404073033129494E-2</v>
      </c>
      <c r="D119" s="17">
        <v>8.0979167556839995E-2</v>
      </c>
      <c r="E119" s="17">
        <v>7.2560586563353194E-2</v>
      </c>
      <c r="F119" s="17"/>
      <c r="G119" s="17">
        <v>8.4174112132311005E-2</v>
      </c>
      <c r="H119" s="17">
        <v>2.6076281318542598E-2</v>
      </c>
      <c r="I119" s="17">
        <v>7.65091455682715E-2</v>
      </c>
      <c r="J119" s="17">
        <v>0.152208646378347</v>
      </c>
      <c r="K119" s="17"/>
      <c r="L119" s="17">
        <v>4.9841955742474103E-2</v>
      </c>
      <c r="M119" s="17">
        <v>0.115746576716</v>
      </c>
      <c r="N119" s="17"/>
      <c r="O119" s="17">
        <v>4.3778064775180398E-2</v>
      </c>
      <c r="P119" s="17">
        <v>9.4483311669629796E-2</v>
      </c>
      <c r="Q119" s="17">
        <v>6.15667137419737E-2</v>
      </c>
      <c r="R119" s="17">
        <v>0.107656381878841</v>
      </c>
      <c r="S119" s="17"/>
      <c r="T119" s="17">
        <v>8.1016347008234693E-2</v>
      </c>
      <c r="U119" s="17">
        <v>7.81968383502845E-2</v>
      </c>
      <c r="V119" s="17"/>
      <c r="W119" s="17">
        <v>2.48310609809613E-2</v>
      </c>
      <c r="X119" s="17">
        <v>6.9704390954925505E-2</v>
      </c>
      <c r="Y119" s="17"/>
      <c r="Z119" s="17">
        <v>6.6241277815308405E-2</v>
      </c>
      <c r="AA119" s="17">
        <v>0.13589262849092401</v>
      </c>
      <c r="AB119" s="17">
        <v>5.1581831350382301E-2</v>
      </c>
      <c r="AC119" s="17"/>
      <c r="AD119" s="17">
        <v>8.0650400989723606E-2</v>
      </c>
      <c r="AE119" s="17"/>
      <c r="AF119" s="17">
        <v>6.1333057103383298E-2</v>
      </c>
      <c r="AG119" s="17">
        <v>8.0395841884007196E-2</v>
      </c>
      <c r="AH119" s="17">
        <v>8.3362687338572897E-2</v>
      </c>
      <c r="AI119" s="17">
        <v>0.109118405742297</v>
      </c>
    </row>
    <row r="120" spans="2:35" x14ac:dyDescent="0.3">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row>
    <row r="121" spans="2:35" x14ac:dyDescent="0.3">
      <c r="B121" s="6" t="s">
        <v>109</v>
      </c>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c r="AC121" s="17"/>
      <c r="AD121" s="17"/>
      <c r="AE121" s="17"/>
      <c r="AF121" s="17"/>
      <c r="AG121" s="17"/>
      <c r="AH121" s="17"/>
      <c r="AI121" s="17"/>
    </row>
    <row r="122" spans="2:35" x14ac:dyDescent="0.3">
      <c r="B122" s="23" t="s">
        <v>53</v>
      </c>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c r="AC122" s="17"/>
      <c r="AD122" s="17"/>
      <c r="AE122" s="17"/>
      <c r="AF122" s="17"/>
      <c r="AG122" s="17"/>
      <c r="AH122" s="17"/>
      <c r="AI122" s="17"/>
    </row>
    <row r="123" spans="2:35" x14ac:dyDescent="0.3">
      <c r="B123" t="s">
        <v>98</v>
      </c>
      <c r="C123" s="17">
        <v>0.35009870392463799</v>
      </c>
      <c r="D123" s="17">
        <v>0.36448344941364302</v>
      </c>
      <c r="E123" s="17">
        <v>0.34355782307646998</v>
      </c>
      <c r="F123" s="17"/>
      <c r="G123" s="17">
        <v>0.29482616776436898</v>
      </c>
      <c r="H123" s="17">
        <v>0.41656218298682202</v>
      </c>
      <c r="I123" s="17">
        <v>0.34870169136327001</v>
      </c>
      <c r="J123" s="17">
        <v>0.334882568042354</v>
      </c>
      <c r="K123" s="17"/>
      <c r="L123" s="17">
        <v>0.39357216039251403</v>
      </c>
      <c r="M123" s="17">
        <v>0.28847633334599498</v>
      </c>
      <c r="N123" s="17"/>
      <c r="O123" s="17">
        <v>0.353010177086516</v>
      </c>
      <c r="P123" s="17">
        <v>0.33635826773192701</v>
      </c>
      <c r="Q123" s="17">
        <v>0.36195013984949198</v>
      </c>
      <c r="R123" s="17">
        <v>0.36796480436399498</v>
      </c>
      <c r="S123" s="17"/>
      <c r="T123" s="17">
        <v>0.47642326539985302</v>
      </c>
      <c r="U123" s="17">
        <v>0.31031176514292802</v>
      </c>
      <c r="V123" s="17"/>
      <c r="W123" s="17">
        <v>0.36735368407850899</v>
      </c>
      <c r="X123" s="17">
        <v>0.37530771504369098</v>
      </c>
      <c r="Y123" s="17"/>
      <c r="Z123" s="17">
        <v>0.41030640357445503</v>
      </c>
      <c r="AA123" s="17">
        <v>0.34806456807636998</v>
      </c>
      <c r="AB123" s="17">
        <v>0.30783566880873398</v>
      </c>
      <c r="AC123" s="17"/>
      <c r="AD123" s="17">
        <v>0.37088687161029599</v>
      </c>
      <c r="AE123" s="17"/>
      <c r="AF123" s="17">
        <v>0.41194479401330802</v>
      </c>
      <c r="AG123" s="17">
        <v>0.35745850637247101</v>
      </c>
      <c r="AH123" s="17">
        <v>0.31687404433913002</v>
      </c>
      <c r="AI123" s="17">
        <v>0.28916549538705</v>
      </c>
    </row>
    <row r="124" spans="2:35" x14ac:dyDescent="0.3">
      <c r="B124" t="s">
        <v>99</v>
      </c>
      <c r="C124" s="17">
        <v>4.5627025406812599E-2</v>
      </c>
      <c r="D124" s="17">
        <v>7.7902852806029294E-2</v>
      </c>
      <c r="E124" s="17">
        <v>1.43551687402593E-2</v>
      </c>
      <c r="F124" s="17"/>
      <c r="G124" s="17">
        <v>4.4692022980912599E-2</v>
      </c>
      <c r="H124" s="17">
        <v>6.1891011865559703E-2</v>
      </c>
      <c r="I124" s="17">
        <v>4.5395227067706802E-2</v>
      </c>
      <c r="J124" s="17">
        <v>2.9193824036434401E-2</v>
      </c>
      <c r="K124" s="17"/>
      <c r="L124" s="17">
        <v>5.8212999597284897E-2</v>
      </c>
      <c r="M124" s="17">
        <v>1.85995714470867E-2</v>
      </c>
      <c r="N124" s="17"/>
      <c r="O124" s="17">
        <v>9.6501709204854305E-3</v>
      </c>
      <c r="P124" s="17">
        <v>1.7938814905374498E-2</v>
      </c>
      <c r="Q124" s="17">
        <v>8.6471580786938895E-2</v>
      </c>
      <c r="R124" s="17">
        <v>6.6127433016564194E-2</v>
      </c>
      <c r="S124" s="17"/>
      <c r="T124" s="17">
        <v>3.0444587789348099E-2</v>
      </c>
      <c r="U124" s="17">
        <v>5.1389883591108798E-2</v>
      </c>
      <c r="V124" s="17"/>
      <c r="W124" s="17">
        <v>1.3422954053742E-2</v>
      </c>
      <c r="X124" s="17">
        <v>8.2690756419611294E-2</v>
      </c>
      <c r="Y124" s="17"/>
      <c r="Z124" s="17">
        <v>5.4471734575032599E-2</v>
      </c>
      <c r="AA124" s="17">
        <v>5.39611795066176E-2</v>
      </c>
      <c r="AB124" s="17">
        <v>4.9586748847698203E-2</v>
      </c>
      <c r="AC124" s="17"/>
      <c r="AD124" s="17">
        <v>3.8860009648115298E-2</v>
      </c>
      <c r="AE124" s="17"/>
      <c r="AF124" s="17">
        <v>6.2262230761648003E-2</v>
      </c>
      <c r="AG124" s="17">
        <v>6.7684423424862694E-2</v>
      </c>
      <c r="AH124" s="17">
        <v>1.14627956299998E-2</v>
      </c>
      <c r="AI124" s="17">
        <v>3.08839825137118E-2</v>
      </c>
    </row>
    <row r="125" spans="2:35" x14ac:dyDescent="0.3">
      <c r="B125" t="s">
        <v>100</v>
      </c>
      <c r="C125" s="17">
        <v>4.2678870257691799E-2</v>
      </c>
      <c r="D125" s="17">
        <v>6.9834736887859402E-3</v>
      </c>
      <c r="E125" s="17">
        <v>7.5632550749905797E-2</v>
      </c>
      <c r="F125" s="17"/>
      <c r="G125" s="17">
        <v>4.1139689849145303E-2</v>
      </c>
      <c r="H125" s="17">
        <v>2.4820169569955499E-2</v>
      </c>
      <c r="I125" s="17">
        <v>3.1079044592246901E-2</v>
      </c>
      <c r="J125" s="17">
        <v>7.6131454215517702E-2</v>
      </c>
      <c r="K125" s="17"/>
      <c r="L125" s="17">
        <v>3.7357405889485697E-2</v>
      </c>
      <c r="M125" s="17">
        <v>4.3665614873891603E-2</v>
      </c>
      <c r="N125" s="17"/>
      <c r="O125" s="17">
        <v>6.7673686194317406E-2</v>
      </c>
      <c r="P125" s="17">
        <v>8.16945630049246E-2</v>
      </c>
      <c r="Q125" s="17">
        <v>6.5101736016375603E-3</v>
      </c>
      <c r="R125" s="17">
        <v>7.6338977919876696E-3</v>
      </c>
      <c r="S125" s="17"/>
      <c r="T125" s="17">
        <v>6.5857821659082799E-2</v>
      </c>
      <c r="U125" s="17">
        <v>3.5137312123244703E-2</v>
      </c>
      <c r="V125" s="17"/>
      <c r="W125" s="17">
        <v>5.3998528466103098E-2</v>
      </c>
      <c r="X125" s="17">
        <v>1.00127892221868E-2</v>
      </c>
      <c r="Y125" s="17"/>
      <c r="Z125" s="17">
        <v>4.4885538728182302E-2</v>
      </c>
      <c r="AA125" s="17">
        <v>5.5156287754291398E-2</v>
      </c>
      <c r="AB125" s="17">
        <v>5.38872240754346E-2</v>
      </c>
      <c r="AC125" s="17"/>
      <c r="AD125" s="17">
        <v>2.7664833397629901E-2</v>
      </c>
      <c r="AE125" s="17"/>
      <c r="AF125" s="17">
        <v>3.19285217146206E-2</v>
      </c>
      <c r="AG125" s="17">
        <v>2.96860309707765E-2</v>
      </c>
      <c r="AH125" s="17">
        <v>5.8567947365954297E-2</v>
      </c>
      <c r="AI125" s="17">
        <v>5.7558315674741803E-2</v>
      </c>
    </row>
    <row r="126" spans="2:35" x14ac:dyDescent="0.3">
      <c r="B126" t="s">
        <v>101</v>
      </c>
      <c r="C126" s="17">
        <v>0.10637060439386201</v>
      </c>
      <c r="D126" s="17">
        <v>0.101951422478734</v>
      </c>
      <c r="E126" s="17">
        <v>0.113178278412233</v>
      </c>
      <c r="F126" s="17"/>
      <c r="G126" s="17">
        <v>8.8855337569069798E-2</v>
      </c>
      <c r="H126" s="17">
        <v>9.6645966595695798E-2</v>
      </c>
      <c r="I126" s="17">
        <v>0.11938034212090499</v>
      </c>
      <c r="J126" s="17">
        <v>0.120327012962369</v>
      </c>
      <c r="K126" s="17"/>
      <c r="L126" s="17">
        <v>0.108158406530684</v>
      </c>
      <c r="M126" s="17">
        <v>0.10454250181519099</v>
      </c>
      <c r="N126" s="17"/>
      <c r="O126" s="17">
        <v>0.107979687785672</v>
      </c>
      <c r="P126" s="17">
        <v>0.11713787841132001</v>
      </c>
      <c r="Q126" s="17">
        <v>8.1653948057406806E-2</v>
      </c>
      <c r="R126" s="17">
        <v>0.12984486039735699</v>
      </c>
      <c r="S126" s="17"/>
      <c r="T126" s="17">
        <v>0.111185338243615</v>
      </c>
      <c r="U126" s="17">
        <v>0.10589473323008</v>
      </c>
      <c r="V126" s="17"/>
      <c r="W126" s="17">
        <v>0.12804767928566799</v>
      </c>
      <c r="X126" s="17">
        <v>6.6821961593836202E-2</v>
      </c>
      <c r="Y126" s="17"/>
      <c r="Z126" s="17">
        <v>0.12817576575796</v>
      </c>
      <c r="AA126" s="17">
        <v>0.12559152385668801</v>
      </c>
      <c r="AB126" s="17">
        <v>4.7195207058490299E-2</v>
      </c>
      <c r="AC126" s="17"/>
      <c r="AD126" s="17">
        <v>0.107328727962141</v>
      </c>
      <c r="AE126" s="17"/>
      <c r="AF126" s="17">
        <v>6.3242668947577199E-2</v>
      </c>
      <c r="AG126" s="17">
        <v>8.5912768372449197E-2</v>
      </c>
      <c r="AH126" s="17">
        <v>0.121327241661204</v>
      </c>
      <c r="AI126" s="17">
        <v>0.173620173329186</v>
      </c>
    </row>
    <row r="127" spans="2:35" x14ac:dyDescent="0.3">
      <c r="B127" t="s">
        <v>102</v>
      </c>
      <c r="C127" s="17">
        <v>0.36986497426716303</v>
      </c>
      <c r="D127" s="17">
        <v>0.368656894803854</v>
      </c>
      <c r="E127" s="17">
        <v>0.37132713331526401</v>
      </c>
      <c r="F127" s="17"/>
      <c r="G127" s="17">
        <v>0.43355455800555698</v>
      </c>
      <c r="H127" s="17">
        <v>0.37228712756605498</v>
      </c>
      <c r="I127" s="17">
        <v>0.40814770990634702</v>
      </c>
      <c r="J127" s="17">
        <v>0.26207842751251798</v>
      </c>
      <c r="K127" s="17"/>
      <c r="L127" s="17">
        <v>0.34746194111968298</v>
      </c>
      <c r="M127" s="17">
        <v>0.43246115636098997</v>
      </c>
      <c r="N127" s="17"/>
      <c r="O127" s="17">
        <v>0.41836891401021697</v>
      </c>
      <c r="P127" s="17">
        <v>0.33549691543946403</v>
      </c>
      <c r="Q127" s="17">
        <v>0.38924839298201902</v>
      </c>
      <c r="R127" s="17">
        <v>0.340359400043591</v>
      </c>
      <c r="S127" s="17"/>
      <c r="T127" s="17">
        <v>0.24763421520757101</v>
      </c>
      <c r="U127" s="17">
        <v>0.41387524271207199</v>
      </c>
      <c r="V127" s="17"/>
      <c r="W127" s="17">
        <v>0.39300744564270901</v>
      </c>
      <c r="X127" s="17">
        <v>0.38026995903699901</v>
      </c>
      <c r="Y127" s="17"/>
      <c r="Z127" s="17">
        <v>0.285365533443662</v>
      </c>
      <c r="AA127" s="17">
        <v>0.32961515002031799</v>
      </c>
      <c r="AB127" s="17">
        <v>0.44323299721092502</v>
      </c>
      <c r="AC127" s="17"/>
      <c r="AD127" s="17">
        <v>0.368717163667172</v>
      </c>
      <c r="AE127" s="17"/>
      <c r="AF127" s="17">
        <v>0.34069203308979801</v>
      </c>
      <c r="AG127" s="17">
        <v>0.39640632771192802</v>
      </c>
      <c r="AH127" s="17">
        <v>0.412302275198006</v>
      </c>
      <c r="AI127" s="17">
        <v>0.34483389676165099</v>
      </c>
    </row>
    <row r="128" spans="2:35" x14ac:dyDescent="0.3">
      <c r="B128" t="s">
        <v>51</v>
      </c>
      <c r="C128" s="17">
        <v>8.5359821749833906E-2</v>
      </c>
      <c r="D128" s="17">
        <v>8.0021906808953006E-2</v>
      </c>
      <c r="E128" s="17">
        <v>8.1949045705867807E-2</v>
      </c>
      <c r="F128" s="17"/>
      <c r="G128" s="17">
        <v>9.6932223830945893E-2</v>
      </c>
      <c r="H128" s="17">
        <v>2.77935414159118E-2</v>
      </c>
      <c r="I128" s="17">
        <v>4.7295984949523903E-2</v>
      </c>
      <c r="J128" s="17">
        <v>0.17738671323080701</v>
      </c>
      <c r="K128" s="17"/>
      <c r="L128" s="17">
        <v>5.5237086470348598E-2</v>
      </c>
      <c r="M128" s="17">
        <v>0.112254822156846</v>
      </c>
      <c r="N128" s="17"/>
      <c r="O128" s="17">
        <v>4.3317364002792298E-2</v>
      </c>
      <c r="P128" s="17">
        <v>0.11137356050699</v>
      </c>
      <c r="Q128" s="17">
        <v>7.4165764722505495E-2</v>
      </c>
      <c r="R128" s="17">
        <v>8.8069604386505795E-2</v>
      </c>
      <c r="S128" s="17"/>
      <c r="T128" s="17">
        <v>6.8454771700530395E-2</v>
      </c>
      <c r="U128" s="17">
        <v>8.3391063200566995E-2</v>
      </c>
      <c r="V128" s="17"/>
      <c r="W128" s="17">
        <v>4.4169708473268898E-2</v>
      </c>
      <c r="X128" s="17">
        <v>8.4896818683675795E-2</v>
      </c>
      <c r="Y128" s="17"/>
      <c r="Z128" s="17">
        <v>7.6795023920708999E-2</v>
      </c>
      <c r="AA128" s="17">
        <v>8.7611290785714793E-2</v>
      </c>
      <c r="AB128" s="17">
        <v>9.8262153998717294E-2</v>
      </c>
      <c r="AC128" s="17"/>
      <c r="AD128" s="17">
        <v>8.6542393714645005E-2</v>
      </c>
      <c r="AE128" s="17"/>
      <c r="AF128" s="17">
        <v>8.9929751473048297E-2</v>
      </c>
      <c r="AG128" s="17">
        <v>6.2851943147512204E-2</v>
      </c>
      <c r="AH128" s="17">
        <v>7.9465695805706699E-2</v>
      </c>
      <c r="AI128" s="17">
        <v>0.103938136333659</v>
      </c>
    </row>
    <row r="129" spans="2:35" x14ac:dyDescent="0.3">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row>
    <row r="130" spans="2:35" x14ac:dyDescent="0.3">
      <c r="B130" s="6" t="s">
        <v>110</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row>
    <row r="131" spans="2:35" x14ac:dyDescent="0.3">
      <c r="B131" s="23" t="s">
        <v>53</v>
      </c>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c r="AC131" s="17"/>
      <c r="AD131" s="17"/>
      <c r="AE131" s="17"/>
      <c r="AF131" s="17"/>
      <c r="AG131" s="17"/>
      <c r="AH131" s="17"/>
      <c r="AI131" s="17"/>
    </row>
    <row r="132" spans="2:35" x14ac:dyDescent="0.3">
      <c r="B132" t="s">
        <v>98</v>
      </c>
      <c r="C132" s="17">
        <v>0.26236249648654802</v>
      </c>
      <c r="D132" s="17">
        <v>0.28798964947371503</v>
      </c>
      <c r="E132" s="17">
        <v>0.239031601092735</v>
      </c>
      <c r="F132" s="17"/>
      <c r="G132" s="17">
        <v>0.20690035616476299</v>
      </c>
      <c r="H132" s="17">
        <v>0.269495911114364</v>
      </c>
      <c r="I132" s="17">
        <v>0.29174457741974802</v>
      </c>
      <c r="J132" s="17">
        <v>0.27826618328390001</v>
      </c>
      <c r="K132" s="17"/>
      <c r="L132" s="17">
        <v>0.29043975369953301</v>
      </c>
      <c r="M132" s="17">
        <v>0.23124381394198701</v>
      </c>
      <c r="N132" s="17"/>
      <c r="O132" s="17">
        <v>0.21886472333731399</v>
      </c>
      <c r="P132" s="17">
        <v>0.254392066049134</v>
      </c>
      <c r="Q132" s="17">
        <v>0.25481747272729799</v>
      </c>
      <c r="R132" s="17">
        <v>0.33357591471514397</v>
      </c>
      <c r="S132" s="17"/>
      <c r="T132" s="17">
        <v>0.34459447036627</v>
      </c>
      <c r="U132" s="17">
        <v>0.23504257642864301</v>
      </c>
      <c r="V132" s="17"/>
      <c r="W132" s="17">
        <v>0.250209478413077</v>
      </c>
      <c r="X132" s="17">
        <v>0.29147535268201302</v>
      </c>
      <c r="Y132" s="17"/>
      <c r="Z132" s="17">
        <v>0.27350648905747799</v>
      </c>
      <c r="AA132" s="17">
        <v>0.29938615374702199</v>
      </c>
      <c r="AB132" s="17">
        <v>0.241640384360335</v>
      </c>
      <c r="AC132" s="17"/>
      <c r="AD132" s="17">
        <v>0.273054531341483</v>
      </c>
      <c r="AE132" s="17"/>
      <c r="AF132" s="17">
        <v>0.286765743966716</v>
      </c>
      <c r="AG132" s="17">
        <v>0.26873804428757397</v>
      </c>
      <c r="AH132" s="17">
        <v>0.241605567552231</v>
      </c>
      <c r="AI132" s="17">
        <v>0.24650582154880801</v>
      </c>
    </row>
    <row r="133" spans="2:35" x14ac:dyDescent="0.3">
      <c r="B133" t="s">
        <v>99</v>
      </c>
      <c r="C133" s="17">
        <v>0.16376274619168599</v>
      </c>
      <c r="D133" s="17">
        <v>0.19007472808327999</v>
      </c>
      <c r="E133" s="17">
        <v>0.141108041455038</v>
      </c>
      <c r="F133" s="17"/>
      <c r="G133" s="17">
        <v>0.11994244769493</v>
      </c>
      <c r="H133" s="17">
        <v>0.22458306086176499</v>
      </c>
      <c r="I133" s="17">
        <v>0.13380337015277899</v>
      </c>
      <c r="J133" s="17">
        <v>0.174150361171341</v>
      </c>
      <c r="K133" s="17"/>
      <c r="L133" s="17">
        <v>0.18680002406636101</v>
      </c>
      <c r="M133" s="17">
        <v>0.116275188032125</v>
      </c>
      <c r="N133" s="17"/>
      <c r="O133" s="17">
        <v>0.14039696203331201</v>
      </c>
      <c r="P133" s="17">
        <v>0.141649647878754</v>
      </c>
      <c r="Q133" s="17">
        <v>0.199706465816403</v>
      </c>
      <c r="R133" s="17">
        <v>0.176838486325782</v>
      </c>
      <c r="S133" s="17"/>
      <c r="T133" s="17">
        <v>0.180067441447812</v>
      </c>
      <c r="U133" s="17">
        <v>0.1599537971892</v>
      </c>
      <c r="V133" s="17"/>
      <c r="W133" s="17">
        <v>0.16067996006686699</v>
      </c>
      <c r="X133" s="17">
        <v>0.19741521671519299</v>
      </c>
      <c r="Y133" s="17"/>
      <c r="Z133" s="17">
        <v>0.20918571964406399</v>
      </c>
      <c r="AA133" s="17">
        <v>0.12863831709121301</v>
      </c>
      <c r="AB133" s="17">
        <v>0.17615797918277901</v>
      </c>
      <c r="AC133" s="17"/>
      <c r="AD133" s="17">
        <v>0.16241908279605899</v>
      </c>
      <c r="AE133" s="17"/>
      <c r="AF133" s="17">
        <v>0.18580690711639899</v>
      </c>
      <c r="AG133" s="17">
        <v>0.179267909415226</v>
      </c>
      <c r="AH133" s="17">
        <v>0.15188111057161399</v>
      </c>
      <c r="AI133" s="17">
        <v>0.122895705154576</v>
      </c>
    </row>
    <row r="134" spans="2:35" x14ac:dyDescent="0.3">
      <c r="B134" t="s">
        <v>100</v>
      </c>
      <c r="C134" s="17">
        <v>2.59308513287652E-2</v>
      </c>
      <c r="D134" s="17">
        <v>3.2153125484500802E-3</v>
      </c>
      <c r="E134" s="17">
        <v>4.9241670955304601E-2</v>
      </c>
      <c r="F134" s="17"/>
      <c r="G134" s="17">
        <v>1.4679565702223001E-2</v>
      </c>
      <c r="H134" s="17">
        <v>1.1524866285573299E-2</v>
      </c>
      <c r="I134" s="17">
        <v>2.26544345254731E-2</v>
      </c>
      <c r="J134" s="17">
        <v>5.6338072288998502E-2</v>
      </c>
      <c r="K134" s="17"/>
      <c r="L134" s="17">
        <v>1.8853790601533801E-2</v>
      </c>
      <c r="M134" s="17">
        <v>3.3939980648733097E-2</v>
      </c>
      <c r="N134" s="17"/>
      <c r="O134" s="17">
        <v>3.0505578817413899E-2</v>
      </c>
      <c r="P134" s="17">
        <v>6.3512352326720506E-2</v>
      </c>
      <c r="Q134" s="17">
        <v>0</v>
      </c>
      <c r="R134" s="17">
        <v>7.6338977919876696E-3</v>
      </c>
      <c r="S134" s="17"/>
      <c r="T134" s="17">
        <v>6.93458047656305E-2</v>
      </c>
      <c r="U134" s="17">
        <v>1.12011435187412E-2</v>
      </c>
      <c r="V134" s="17"/>
      <c r="W134" s="17">
        <v>4.1157677072890003E-2</v>
      </c>
      <c r="X134" s="17">
        <v>0</v>
      </c>
      <c r="Y134" s="17"/>
      <c r="Z134" s="17">
        <v>2.0591026568486E-2</v>
      </c>
      <c r="AA134" s="17">
        <v>5.9574857796049499E-2</v>
      </c>
      <c r="AB134" s="17">
        <v>2.6989333014390299E-2</v>
      </c>
      <c r="AC134" s="17"/>
      <c r="AD134" s="17">
        <v>1.22854294155373E-2</v>
      </c>
      <c r="AE134" s="17"/>
      <c r="AF134" s="17">
        <v>1.8519964252473899E-2</v>
      </c>
      <c r="AG134" s="17">
        <v>8.0997308711444806E-3</v>
      </c>
      <c r="AH134" s="17">
        <v>4.1102031841539703E-2</v>
      </c>
      <c r="AI134" s="17">
        <v>4.2346294868108397E-2</v>
      </c>
    </row>
    <row r="135" spans="2:35" x14ac:dyDescent="0.3">
      <c r="B135" t="s">
        <v>101</v>
      </c>
      <c r="C135" s="17">
        <v>7.9257895251074406E-2</v>
      </c>
      <c r="D135" s="17">
        <v>8.9945195345512499E-2</v>
      </c>
      <c r="E135" s="17">
        <v>6.6621421121134297E-2</v>
      </c>
      <c r="F135" s="17"/>
      <c r="G135" s="17">
        <v>0.11566090198520899</v>
      </c>
      <c r="H135" s="17">
        <v>4.2920494525091703E-2</v>
      </c>
      <c r="I135" s="17">
        <v>9.7756602128718395E-2</v>
      </c>
      <c r="J135" s="17">
        <v>6.2180140185973898E-2</v>
      </c>
      <c r="K135" s="17"/>
      <c r="L135" s="17">
        <v>8.9643826277113897E-2</v>
      </c>
      <c r="M135" s="17">
        <v>6.1588296077491701E-2</v>
      </c>
      <c r="N135" s="17"/>
      <c r="O135" s="17">
        <v>5.8986023506875401E-2</v>
      </c>
      <c r="P135" s="17">
        <v>7.2437058965741097E-2</v>
      </c>
      <c r="Q135" s="17">
        <v>9.1907760149287004E-2</v>
      </c>
      <c r="R135" s="17">
        <v>8.7248176081981002E-2</v>
      </c>
      <c r="S135" s="17"/>
      <c r="T135" s="17">
        <v>4.6378984288120102E-2</v>
      </c>
      <c r="U135" s="17">
        <v>9.1519178079336905E-2</v>
      </c>
      <c r="V135" s="17"/>
      <c r="W135" s="17">
        <v>6.6487160111779006E-2</v>
      </c>
      <c r="X135" s="17">
        <v>8.3343182141639799E-2</v>
      </c>
      <c r="Y135" s="17"/>
      <c r="Z135" s="17">
        <v>0.114373587389003</v>
      </c>
      <c r="AA135" s="17">
        <v>7.8434653178149696E-2</v>
      </c>
      <c r="AB135" s="17">
        <v>2.7641388202893899E-2</v>
      </c>
      <c r="AC135" s="17"/>
      <c r="AD135" s="17">
        <v>7.9470735591869193E-2</v>
      </c>
      <c r="AE135" s="17"/>
      <c r="AF135" s="17">
        <v>7.8452946496293793E-2</v>
      </c>
      <c r="AG135" s="17">
        <v>5.6694531593648997E-2</v>
      </c>
      <c r="AH135" s="17">
        <v>7.8494075941301894E-2</v>
      </c>
      <c r="AI135" s="17">
        <v>0.10782447305012199</v>
      </c>
    </row>
    <row r="136" spans="2:35" x14ac:dyDescent="0.3">
      <c r="B136" t="s">
        <v>102</v>
      </c>
      <c r="C136" s="17">
        <v>0.35024877945927402</v>
      </c>
      <c r="D136" s="17">
        <v>0.32229738168697702</v>
      </c>
      <c r="E136" s="17">
        <v>0.37452301622395001</v>
      </c>
      <c r="F136" s="17"/>
      <c r="G136" s="17">
        <v>0.42589153450439199</v>
      </c>
      <c r="H136" s="17">
        <v>0.34990458536593599</v>
      </c>
      <c r="I136" s="17">
        <v>0.35797864778951599</v>
      </c>
      <c r="J136" s="17">
        <v>0.26660487732417598</v>
      </c>
      <c r="K136" s="17"/>
      <c r="L136" s="17">
        <v>0.322070135571074</v>
      </c>
      <c r="M136" s="17">
        <v>0.415704695628965</v>
      </c>
      <c r="N136" s="17"/>
      <c r="O136" s="17">
        <v>0.41649444146556802</v>
      </c>
      <c r="P136" s="17">
        <v>0.34255472572243001</v>
      </c>
      <c r="Q136" s="17">
        <v>0.36389592661588699</v>
      </c>
      <c r="R136" s="17">
        <v>0.26513133203991501</v>
      </c>
      <c r="S136" s="17"/>
      <c r="T136" s="17">
        <v>0.22971102465384599</v>
      </c>
      <c r="U136" s="17">
        <v>0.39345391895500598</v>
      </c>
      <c r="V136" s="17"/>
      <c r="W136" s="17">
        <v>0.367557937363161</v>
      </c>
      <c r="X136" s="17">
        <v>0.33392236672070502</v>
      </c>
      <c r="Y136" s="17"/>
      <c r="Z136" s="17">
        <v>0.25847193848197098</v>
      </c>
      <c r="AA136" s="17">
        <v>0.32162273406502601</v>
      </c>
      <c r="AB136" s="17">
        <v>0.42903753726166499</v>
      </c>
      <c r="AC136" s="17"/>
      <c r="AD136" s="17">
        <v>0.35234587690935198</v>
      </c>
      <c r="AE136" s="17"/>
      <c r="AF136" s="17">
        <v>0.35678960923619402</v>
      </c>
      <c r="AG136" s="17">
        <v>0.36824838713889102</v>
      </c>
      <c r="AH136" s="17">
        <v>0.36502624893132701</v>
      </c>
      <c r="AI136" s="17">
        <v>0.31341535986781399</v>
      </c>
    </row>
    <row r="137" spans="2:35" x14ac:dyDescent="0.3">
      <c r="B137" t="s">
        <v>51</v>
      </c>
      <c r="C137" s="17">
        <v>0.118437231282652</v>
      </c>
      <c r="D137" s="17">
        <v>0.10647773286206599</v>
      </c>
      <c r="E137" s="17">
        <v>0.129474249151838</v>
      </c>
      <c r="F137" s="17"/>
      <c r="G137" s="17">
        <v>0.116925193948483</v>
      </c>
      <c r="H137" s="17">
        <v>0.101571081847271</v>
      </c>
      <c r="I137" s="17">
        <v>9.6062367983764704E-2</v>
      </c>
      <c r="J137" s="17">
        <v>0.16246036574561201</v>
      </c>
      <c r="K137" s="17"/>
      <c r="L137" s="17">
        <v>9.2192469784384307E-2</v>
      </c>
      <c r="M137" s="17">
        <v>0.141248025670698</v>
      </c>
      <c r="N137" s="17"/>
      <c r="O137" s="17">
        <v>0.13475227083951699</v>
      </c>
      <c r="P137" s="17">
        <v>0.12545414905722099</v>
      </c>
      <c r="Q137" s="17">
        <v>8.9672374691125795E-2</v>
      </c>
      <c r="R137" s="17">
        <v>0.12957219304518999</v>
      </c>
      <c r="S137" s="17"/>
      <c r="T137" s="17">
        <v>0.12990227447832201</v>
      </c>
      <c r="U137" s="17">
        <v>0.10882938582907201</v>
      </c>
      <c r="V137" s="17"/>
      <c r="W137" s="17">
        <v>0.11390778697222601</v>
      </c>
      <c r="X137" s="17">
        <v>9.3843881740448998E-2</v>
      </c>
      <c r="Y137" s="17"/>
      <c r="Z137" s="17">
        <v>0.12387123885899801</v>
      </c>
      <c r="AA137" s="17">
        <v>0.11234328412253999</v>
      </c>
      <c r="AB137" s="17">
        <v>9.8533377977937195E-2</v>
      </c>
      <c r="AC137" s="17"/>
      <c r="AD137" s="17">
        <v>0.12042434394569999</v>
      </c>
      <c r="AE137" s="17"/>
      <c r="AF137" s="17">
        <v>7.3664828931923207E-2</v>
      </c>
      <c r="AG137" s="17">
        <v>0.118951396693516</v>
      </c>
      <c r="AH137" s="17">
        <v>0.121890965161986</v>
      </c>
      <c r="AI137" s="17">
        <v>0.16701234551057101</v>
      </c>
    </row>
    <row r="138" spans="2:35" x14ac:dyDescent="0.3">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row>
    <row r="139" spans="2:35" x14ac:dyDescent="0.3">
      <c r="B139" s="6" t="s">
        <v>111</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row>
    <row r="140" spans="2:35" x14ac:dyDescent="0.3">
      <c r="B140" s="23" t="s">
        <v>53</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row>
    <row r="141" spans="2:35" x14ac:dyDescent="0.3">
      <c r="B141" t="s">
        <v>98</v>
      </c>
      <c r="C141" s="17">
        <v>0.25663925529473303</v>
      </c>
      <c r="D141" s="17">
        <v>0.27395598276120903</v>
      </c>
      <c r="E141" s="17">
        <v>0.241561035347925</v>
      </c>
      <c r="F141" s="17"/>
      <c r="G141" s="17">
        <v>0.19600499680830499</v>
      </c>
      <c r="H141" s="17">
        <v>0.35848844132414098</v>
      </c>
      <c r="I141" s="17">
        <v>0.246588693051149</v>
      </c>
      <c r="J141" s="17">
        <v>0.217825004679851</v>
      </c>
      <c r="K141" s="17"/>
      <c r="L141" s="17">
        <v>0.27138349576655402</v>
      </c>
      <c r="M141" s="17">
        <v>0.25479255588067801</v>
      </c>
      <c r="N141" s="17"/>
      <c r="O141" s="17">
        <v>0.28682417126326498</v>
      </c>
      <c r="P141" s="17">
        <v>0.20708555424092201</v>
      </c>
      <c r="Q141" s="17">
        <v>0.275772548459499</v>
      </c>
      <c r="R141" s="17">
        <v>0.27145960013356901</v>
      </c>
      <c r="S141" s="17"/>
      <c r="T141" s="17">
        <v>0.384730841447741</v>
      </c>
      <c r="U141" s="17">
        <v>0.215195593815108</v>
      </c>
      <c r="V141" s="17"/>
      <c r="W141" s="17">
        <v>0.24239231242730699</v>
      </c>
      <c r="X141" s="17">
        <v>0.26348435152107103</v>
      </c>
      <c r="Y141" s="17"/>
      <c r="Z141" s="17">
        <v>0.28079637561419801</v>
      </c>
      <c r="AA141" s="17">
        <v>0.26456741744610601</v>
      </c>
      <c r="AB141" s="17">
        <v>0.24729065166064601</v>
      </c>
      <c r="AC141" s="17"/>
      <c r="AD141" s="17">
        <v>0.26660742743897098</v>
      </c>
      <c r="AE141" s="17"/>
      <c r="AF141" s="17">
        <v>0.29257345918275202</v>
      </c>
      <c r="AG141" s="17">
        <v>0.241135199903316</v>
      </c>
      <c r="AH141" s="17">
        <v>0.27164619747562202</v>
      </c>
      <c r="AI141" s="17">
        <v>0.21791290339592401</v>
      </c>
    </row>
    <row r="142" spans="2:35" x14ac:dyDescent="0.3">
      <c r="B142" t="s">
        <v>99</v>
      </c>
      <c r="C142" s="17">
        <v>4.3627092512928303E-2</v>
      </c>
      <c r="D142" s="17">
        <v>6.3685047050030599E-2</v>
      </c>
      <c r="E142" s="17">
        <v>2.4535601937839099E-2</v>
      </c>
      <c r="F142" s="17"/>
      <c r="G142" s="17">
        <v>4.67065141454669E-2</v>
      </c>
      <c r="H142" s="17">
        <v>3.8707144380029902E-2</v>
      </c>
      <c r="I142" s="17">
        <v>3.113913598375E-2</v>
      </c>
      <c r="J142" s="17">
        <v>5.94062342643061E-2</v>
      </c>
      <c r="K142" s="17"/>
      <c r="L142" s="17">
        <v>5.0422597344896097E-2</v>
      </c>
      <c r="M142" s="17">
        <v>2.3704873107842101E-2</v>
      </c>
      <c r="N142" s="17"/>
      <c r="O142" s="17">
        <v>2.5129304640861602E-2</v>
      </c>
      <c r="P142" s="17">
        <v>2.4083397601853299E-2</v>
      </c>
      <c r="Q142" s="17">
        <v>5.5549444248694201E-2</v>
      </c>
      <c r="R142" s="17">
        <v>7.4865252378000097E-2</v>
      </c>
      <c r="S142" s="17"/>
      <c r="T142" s="17">
        <v>4.7073279581185602E-2</v>
      </c>
      <c r="U142" s="17">
        <v>4.2922853610797299E-2</v>
      </c>
      <c r="V142" s="17"/>
      <c r="W142" s="17">
        <v>2.58231195838091E-2</v>
      </c>
      <c r="X142" s="17">
        <v>7.3883192415234597E-2</v>
      </c>
      <c r="Y142" s="17"/>
      <c r="Z142" s="17">
        <v>3.9362237297269502E-2</v>
      </c>
      <c r="AA142" s="17">
        <v>5.1167067403885699E-2</v>
      </c>
      <c r="AB142" s="17">
        <v>7.1686308706518001E-2</v>
      </c>
      <c r="AC142" s="17"/>
      <c r="AD142" s="17">
        <v>3.9249472035602397E-2</v>
      </c>
      <c r="AE142" s="17"/>
      <c r="AF142" s="17">
        <v>3.1688357693819003E-2</v>
      </c>
      <c r="AG142" s="17">
        <v>6.4494135812074499E-2</v>
      </c>
      <c r="AH142" s="17">
        <v>3.5038115905884903E-2</v>
      </c>
      <c r="AI142" s="17">
        <v>4.4001742581463797E-2</v>
      </c>
    </row>
    <row r="143" spans="2:35" x14ac:dyDescent="0.3">
      <c r="B143" t="s">
        <v>100</v>
      </c>
      <c r="C143" s="17">
        <v>0.40062953817295599</v>
      </c>
      <c r="D143" s="17">
        <v>0.34460880678870198</v>
      </c>
      <c r="E143" s="17">
        <v>0.45783592434533199</v>
      </c>
      <c r="F143" s="17"/>
      <c r="G143" s="17">
        <v>0.34518255219074401</v>
      </c>
      <c r="H143" s="17">
        <v>0.37494874703412101</v>
      </c>
      <c r="I143" s="17">
        <v>0.49486945026094398</v>
      </c>
      <c r="J143" s="17">
        <v>0.38180414312692201</v>
      </c>
      <c r="K143" s="17"/>
      <c r="L143" s="17">
        <v>0.43188020252666398</v>
      </c>
      <c r="M143" s="17">
        <v>0.359749716596446</v>
      </c>
      <c r="N143" s="17"/>
      <c r="O143" s="17">
        <v>0.40663156457734301</v>
      </c>
      <c r="P143" s="17">
        <v>0.496836645397432</v>
      </c>
      <c r="Q143" s="17">
        <v>0.32634284293129201</v>
      </c>
      <c r="R143" s="17">
        <v>0.369710477977167</v>
      </c>
      <c r="S143" s="17"/>
      <c r="T143" s="17">
        <v>0.26443237884788801</v>
      </c>
      <c r="U143" s="17">
        <v>0.44800993183447102</v>
      </c>
      <c r="V143" s="17"/>
      <c r="W143" s="17">
        <v>0.46998277371422797</v>
      </c>
      <c r="X143" s="17">
        <v>0.37916662558416298</v>
      </c>
      <c r="Y143" s="17"/>
      <c r="Z143" s="17">
        <v>0.42067672418987401</v>
      </c>
      <c r="AA143" s="17">
        <v>0.37538907685023098</v>
      </c>
      <c r="AB143" s="17">
        <v>0.34246495933980498</v>
      </c>
      <c r="AC143" s="17"/>
      <c r="AD143" s="17">
        <v>0.402609601470303</v>
      </c>
      <c r="AE143" s="17"/>
      <c r="AF143" s="17">
        <v>0.370766961593407</v>
      </c>
      <c r="AG143" s="17">
        <v>0.43293637969742899</v>
      </c>
      <c r="AH143" s="17">
        <v>0.444754262524511</v>
      </c>
      <c r="AI143" s="17">
        <v>0.36082811535195197</v>
      </c>
    </row>
    <row r="144" spans="2:35" x14ac:dyDescent="0.3">
      <c r="B144" t="s">
        <v>101</v>
      </c>
      <c r="C144" s="17">
        <v>5.5900002540809401E-2</v>
      </c>
      <c r="D144" s="17">
        <v>5.3803173208636597E-2</v>
      </c>
      <c r="E144" s="17">
        <v>5.5531444601518098E-2</v>
      </c>
      <c r="F144" s="17"/>
      <c r="G144" s="17">
        <v>6.2865598844959097E-2</v>
      </c>
      <c r="H144" s="17">
        <v>3.14292101147714E-2</v>
      </c>
      <c r="I144" s="17">
        <v>3.9932590465510703E-2</v>
      </c>
      <c r="J144" s="17">
        <v>9.2742461113107702E-2</v>
      </c>
      <c r="K144" s="17"/>
      <c r="L144" s="17">
        <v>4.9665895102977503E-2</v>
      </c>
      <c r="M144" s="17">
        <v>4.1642817816375501E-2</v>
      </c>
      <c r="N144" s="17"/>
      <c r="O144" s="17">
        <v>3.5469608398600701E-2</v>
      </c>
      <c r="P144" s="17">
        <v>7.0811902771254598E-2</v>
      </c>
      <c r="Q144" s="17">
        <v>5.4767066819542701E-2</v>
      </c>
      <c r="R144" s="17">
        <v>5.2478559809064199E-2</v>
      </c>
      <c r="S144" s="17"/>
      <c r="T144" s="17">
        <v>6.9749913628320101E-2</v>
      </c>
      <c r="U144" s="17">
        <v>5.1733790058564398E-2</v>
      </c>
      <c r="V144" s="17"/>
      <c r="W144" s="17">
        <v>5.3173809068050401E-2</v>
      </c>
      <c r="X144" s="17">
        <v>3.9031274351674701E-2</v>
      </c>
      <c r="Y144" s="17"/>
      <c r="Z144" s="17">
        <v>5.9172626038431597E-2</v>
      </c>
      <c r="AA144" s="17">
        <v>9.0152160791407199E-2</v>
      </c>
      <c r="AB144" s="17">
        <v>3.5276826720557097E-2</v>
      </c>
      <c r="AC144" s="17"/>
      <c r="AD144" s="17">
        <v>5.6307976487489697E-2</v>
      </c>
      <c r="AE144" s="17"/>
      <c r="AF144" s="17">
        <v>3.05919160967516E-2</v>
      </c>
      <c r="AG144" s="17">
        <v>4.4847356507814101E-2</v>
      </c>
      <c r="AH144" s="17">
        <v>4.8790682723069197E-2</v>
      </c>
      <c r="AI144" s="17">
        <v>0.10866151681703901</v>
      </c>
    </row>
    <row r="145" spans="2:35" x14ac:dyDescent="0.3">
      <c r="B145" t="s">
        <v>102</v>
      </c>
      <c r="C145" s="17">
        <v>0.15594694491449901</v>
      </c>
      <c r="D145" s="17">
        <v>0.174181356587675</v>
      </c>
      <c r="E145" s="17">
        <v>0.13741783060468499</v>
      </c>
      <c r="F145" s="17"/>
      <c r="G145" s="17">
        <v>0.272490338679863</v>
      </c>
      <c r="H145" s="17">
        <v>0.117659249628524</v>
      </c>
      <c r="I145" s="17">
        <v>0.13042247476951399</v>
      </c>
      <c r="J145" s="17">
        <v>0.108533397032676</v>
      </c>
      <c r="K145" s="17"/>
      <c r="L145" s="17">
        <v>0.14007826415596</v>
      </c>
      <c r="M145" s="17">
        <v>0.19115456482059301</v>
      </c>
      <c r="N145" s="17"/>
      <c r="O145" s="17">
        <v>0.164332451886394</v>
      </c>
      <c r="P145" s="17">
        <v>0.116917825495998</v>
      </c>
      <c r="Q145" s="17">
        <v>0.212616354818633</v>
      </c>
      <c r="R145" s="17">
        <v>0.121362753898313</v>
      </c>
      <c r="S145" s="17"/>
      <c r="T145" s="17">
        <v>0.137851102455748</v>
      </c>
      <c r="U145" s="17">
        <v>0.16395172102876801</v>
      </c>
      <c r="V145" s="17"/>
      <c r="W145" s="17">
        <v>0.146136929755979</v>
      </c>
      <c r="X145" s="17">
        <v>0.18946531122258201</v>
      </c>
      <c r="Y145" s="17"/>
      <c r="Z145" s="17">
        <v>0.12694368418048499</v>
      </c>
      <c r="AA145" s="17">
        <v>0.14736346123453201</v>
      </c>
      <c r="AB145" s="17">
        <v>0.183117626042721</v>
      </c>
      <c r="AC145" s="17"/>
      <c r="AD145" s="17">
        <v>0.15006400804585199</v>
      </c>
      <c r="AE145" s="17"/>
      <c r="AF145" s="17">
        <v>0.20254811661098701</v>
      </c>
      <c r="AG145" s="17">
        <v>0.139503235263537</v>
      </c>
      <c r="AH145" s="17">
        <v>0.125059061719582</v>
      </c>
      <c r="AI145" s="17">
        <v>0.14467528670016799</v>
      </c>
    </row>
    <row r="146" spans="2:35" x14ac:dyDescent="0.3">
      <c r="B146" t="s">
        <v>51</v>
      </c>
      <c r="C146" s="17">
        <v>8.7257166564073604E-2</v>
      </c>
      <c r="D146" s="17">
        <v>8.9765633603747799E-2</v>
      </c>
      <c r="E146" s="17">
        <v>8.3118163162700598E-2</v>
      </c>
      <c r="F146" s="17"/>
      <c r="G146" s="17">
        <v>7.6749999330661997E-2</v>
      </c>
      <c r="H146" s="17">
        <v>7.8767207518412902E-2</v>
      </c>
      <c r="I146" s="17">
        <v>5.7047655469132E-2</v>
      </c>
      <c r="J146" s="17">
        <v>0.13968875978313799</v>
      </c>
      <c r="K146" s="17"/>
      <c r="L146" s="17">
        <v>5.6569545102947399E-2</v>
      </c>
      <c r="M146" s="17">
        <v>0.12895547177806599</v>
      </c>
      <c r="N146" s="17"/>
      <c r="O146" s="17">
        <v>8.1612899233535305E-2</v>
      </c>
      <c r="P146" s="17">
        <v>8.4264674492539798E-2</v>
      </c>
      <c r="Q146" s="17">
        <v>7.4951742722339801E-2</v>
      </c>
      <c r="R146" s="17">
        <v>0.11012335580388601</v>
      </c>
      <c r="S146" s="17"/>
      <c r="T146" s="17">
        <v>9.6162484039117702E-2</v>
      </c>
      <c r="U146" s="17">
        <v>7.8186109652292293E-2</v>
      </c>
      <c r="V146" s="17"/>
      <c r="W146" s="17">
        <v>6.2491055450626998E-2</v>
      </c>
      <c r="X146" s="17">
        <v>5.4969244905275098E-2</v>
      </c>
      <c r="Y146" s="17"/>
      <c r="Z146" s="17">
        <v>7.3048352679740802E-2</v>
      </c>
      <c r="AA146" s="17">
        <v>7.1360816273838501E-2</v>
      </c>
      <c r="AB146" s="17">
        <v>0.120163627529752</v>
      </c>
      <c r="AC146" s="17"/>
      <c r="AD146" s="17">
        <v>8.5161514521781598E-2</v>
      </c>
      <c r="AE146" s="17"/>
      <c r="AF146" s="17">
        <v>7.1831188822283204E-2</v>
      </c>
      <c r="AG146" s="17">
        <v>7.7083692815829094E-2</v>
      </c>
      <c r="AH146" s="17">
        <v>7.4711679651330798E-2</v>
      </c>
      <c r="AI146" s="17">
        <v>0.123920435153453</v>
      </c>
    </row>
    <row r="147" spans="2:35" x14ac:dyDescent="0.3">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row>
    <row r="148" spans="2:35" x14ac:dyDescent="0.3">
      <c r="B148" s="6" t="s">
        <v>112</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row>
    <row r="149" spans="2:35" x14ac:dyDescent="0.3">
      <c r="B149" s="23" t="s">
        <v>53</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row>
    <row r="150" spans="2:35" x14ac:dyDescent="0.3">
      <c r="B150" t="s">
        <v>98</v>
      </c>
      <c r="C150" s="17">
        <v>0.23904470317805501</v>
      </c>
      <c r="D150" s="17">
        <v>0.2386547466067</v>
      </c>
      <c r="E150" s="17">
        <v>0.24479653388696701</v>
      </c>
      <c r="F150" s="17"/>
      <c r="G150" s="17">
        <v>0.20429258847561699</v>
      </c>
      <c r="H150" s="17">
        <v>0.222680175211593</v>
      </c>
      <c r="I150" s="17">
        <v>0.26900957937134001</v>
      </c>
      <c r="J150" s="17">
        <v>0.259063107301436</v>
      </c>
      <c r="K150" s="17"/>
      <c r="L150" s="17">
        <v>0.24441280504687199</v>
      </c>
      <c r="M150" s="17">
        <v>0.23795056652789001</v>
      </c>
      <c r="N150" s="17"/>
      <c r="O150" s="17">
        <v>0.24157047895748501</v>
      </c>
      <c r="P150" s="17">
        <v>0.24725371661463999</v>
      </c>
      <c r="Q150" s="17">
        <v>0.19316322798480501</v>
      </c>
      <c r="R150" s="17">
        <v>0.30117064509554797</v>
      </c>
      <c r="S150" s="17"/>
      <c r="T150" s="17">
        <v>0.299758785286876</v>
      </c>
      <c r="U150" s="17">
        <v>0.22071403876508</v>
      </c>
      <c r="V150" s="17"/>
      <c r="W150" s="17">
        <v>0.22279068790149001</v>
      </c>
      <c r="X150" s="17">
        <v>0.25783484327786399</v>
      </c>
      <c r="Y150" s="17"/>
      <c r="Z150" s="17">
        <v>0.24454082121717999</v>
      </c>
      <c r="AA150" s="17">
        <v>0.26278917339237601</v>
      </c>
      <c r="AB150" s="17">
        <v>0.24960254539143301</v>
      </c>
      <c r="AC150" s="17"/>
      <c r="AD150" s="17">
        <v>0.24789974176072099</v>
      </c>
      <c r="AE150" s="17"/>
      <c r="AF150" s="17">
        <v>0.229180751100555</v>
      </c>
      <c r="AG150" s="17">
        <v>0.26292089392928703</v>
      </c>
      <c r="AH150" s="17">
        <v>0.23850171096985001</v>
      </c>
      <c r="AI150" s="17">
        <v>0.229066713157867</v>
      </c>
    </row>
    <row r="151" spans="2:35" x14ac:dyDescent="0.3">
      <c r="B151" t="s">
        <v>99</v>
      </c>
      <c r="C151" s="17">
        <v>3.8929581750010801E-2</v>
      </c>
      <c r="D151" s="17">
        <v>6.5816688629452003E-2</v>
      </c>
      <c r="E151" s="17">
        <v>1.2899467676152399E-2</v>
      </c>
      <c r="F151" s="17"/>
      <c r="G151" s="17">
        <v>4.5180288945252098E-2</v>
      </c>
      <c r="H151" s="17">
        <v>4.6019257305024701E-2</v>
      </c>
      <c r="I151" s="17">
        <v>3.6696498815126898E-2</v>
      </c>
      <c r="J151" s="17">
        <v>2.7417565882962E-2</v>
      </c>
      <c r="K151" s="17"/>
      <c r="L151" s="17">
        <v>5.2883482011088098E-2</v>
      </c>
      <c r="M151" s="17">
        <v>1.42092023441903E-2</v>
      </c>
      <c r="N151" s="17"/>
      <c r="O151" s="17">
        <v>1.73526265599717E-2</v>
      </c>
      <c r="P151" s="17">
        <v>9.5076391635910504E-3</v>
      </c>
      <c r="Q151" s="17">
        <v>6.6716239885046602E-2</v>
      </c>
      <c r="R151" s="17">
        <v>6.4580496550491695E-2</v>
      </c>
      <c r="S151" s="17"/>
      <c r="T151" s="17">
        <v>4.37323597448969E-2</v>
      </c>
      <c r="U151" s="17">
        <v>3.7703474243007101E-2</v>
      </c>
      <c r="V151" s="17"/>
      <c r="W151" s="17">
        <v>1.6755966266195299E-2</v>
      </c>
      <c r="X151" s="17">
        <v>7.8517664508807303E-2</v>
      </c>
      <c r="Y151" s="17"/>
      <c r="Z151" s="17">
        <v>4.9535936246934802E-2</v>
      </c>
      <c r="AA151" s="17">
        <v>3.0838558967228601E-2</v>
      </c>
      <c r="AB151" s="17">
        <v>3.7480408274175897E-2</v>
      </c>
      <c r="AC151" s="17"/>
      <c r="AD151" s="17">
        <v>3.3823668398400501E-2</v>
      </c>
      <c r="AE151" s="17"/>
      <c r="AF151" s="17">
        <v>6.3040592241389998E-2</v>
      </c>
      <c r="AG151" s="17">
        <v>4.10828455079255E-2</v>
      </c>
      <c r="AH151" s="17">
        <v>1.9911897242361198E-2</v>
      </c>
      <c r="AI151" s="17">
        <v>2.31230607433675E-2</v>
      </c>
    </row>
    <row r="152" spans="2:35" x14ac:dyDescent="0.3">
      <c r="B152" t="s">
        <v>100</v>
      </c>
      <c r="C152" s="17">
        <v>9.3204920385628998E-2</v>
      </c>
      <c r="D152" s="17">
        <v>8.0686867999670106E-2</v>
      </c>
      <c r="E152" s="17">
        <v>0.10424806937477001</v>
      </c>
      <c r="F152" s="17"/>
      <c r="G152" s="17">
        <v>6.5679321704395305E-2</v>
      </c>
      <c r="H152" s="17">
        <v>9.67475578923888E-2</v>
      </c>
      <c r="I152" s="17">
        <v>8.5567194371792193E-2</v>
      </c>
      <c r="J152" s="17">
        <v>0.125166864949529</v>
      </c>
      <c r="K152" s="17"/>
      <c r="L152" s="17">
        <v>9.5275595567665003E-2</v>
      </c>
      <c r="M152" s="17">
        <v>9.7410262573257994E-2</v>
      </c>
      <c r="N152" s="17"/>
      <c r="O152" s="17">
        <v>8.0368953847057195E-2</v>
      </c>
      <c r="P152" s="17">
        <v>0.122436026960549</v>
      </c>
      <c r="Q152" s="17">
        <v>8.2929096627321994E-2</v>
      </c>
      <c r="R152" s="17">
        <v>7.7605525773218095E-2</v>
      </c>
      <c r="S152" s="17"/>
      <c r="T152" s="17">
        <v>9.2944505635804503E-2</v>
      </c>
      <c r="U152" s="17">
        <v>9.0118126693206402E-2</v>
      </c>
      <c r="V152" s="17"/>
      <c r="W152" s="17">
        <v>9.7030832768126393E-2</v>
      </c>
      <c r="X152" s="17">
        <v>8.1014618696296004E-2</v>
      </c>
      <c r="Y152" s="17"/>
      <c r="Z152" s="17">
        <v>0.106554681704544</v>
      </c>
      <c r="AA152" s="17">
        <v>0.11280105197054401</v>
      </c>
      <c r="AB152" s="17">
        <v>8.7808176598783802E-2</v>
      </c>
      <c r="AC152" s="17"/>
      <c r="AD152" s="17">
        <v>8.4446142066663094E-2</v>
      </c>
      <c r="AE152" s="17"/>
      <c r="AF152" s="17">
        <v>8.73589577379493E-2</v>
      </c>
      <c r="AG152" s="17">
        <v>6.3751614749335994E-2</v>
      </c>
      <c r="AH152" s="17">
        <v>0.130162686248602</v>
      </c>
      <c r="AI152" s="17">
        <v>0.101963435940334</v>
      </c>
    </row>
    <row r="153" spans="2:35" x14ac:dyDescent="0.3">
      <c r="B153" t="s">
        <v>101</v>
      </c>
      <c r="C153" s="17">
        <v>0.136438165561653</v>
      </c>
      <c r="D153" s="17">
        <v>0.13907340474282601</v>
      </c>
      <c r="E153" s="17">
        <v>0.133354223206438</v>
      </c>
      <c r="F153" s="17"/>
      <c r="G153" s="17">
        <v>0.149320829172222</v>
      </c>
      <c r="H153" s="17">
        <v>0.100014398867471</v>
      </c>
      <c r="I153" s="17">
        <v>0.13883788993999399</v>
      </c>
      <c r="J153" s="17">
        <v>0.16041488112658001</v>
      </c>
      <c r="K153" s="17"/>
      <c r="L153" s="17">
        <v>0.142942871830952</v>
      </c>
      <c r="M153" s="17">
        <v>0.11234201415478701</v>
      </c>
      <c r="N153" s="17"/>
      <c r="O153" s="17">
        <v>9.8605350478951595E-2</v>
      </c>
      <c r="P153" s="17">
        <v>0.15982132675504701</v>
      </c>
      <c r="Q153" s="17">
        <v>0.14240141163376599</v>
      </c>
      <c r="R153" s="17">
        <v>0.134499951332896</v>
      </c>
      <c r="S153" s="17"/>
      <c r="T153" s="17">
        <v>0.14119444877248599</v>
      </c>
      <c r="U153" s="17">
        <v>0.13631884149357501</v>
      </c>
      <c r="V153" s="17"/>
      <c r="W153" s="17">
        <v>0.13349834274111499</v>
      </c>
      <c r="X153" s="17">
        <v>0.114672818313103</v>
      </c>
      <c r="Y153" s="17"/>
      <c r="Z153" s="17">
        <v>0.16435884346743701</v>
      </c>
      <c r="AA153" s="17">
        <v>0.15703330440572699</v>
      </c>
      <c r="AB153" s="17">
        <v>0.11302242926271</v>
      </c>
      <c r="AC153" s="17"/>
      <c r="AD153" s="17">
        <v>0.14681540169755899</v>
      </c>
      <c r="AE153" s="17"/>
      <c r="AF153" s="17">
        <v>9.7389501460675001E-2</v>
      </c>
      <c r="AG153" s="17">
        <v>0.128775121978807</v>
      </c>
      <c r="AH153" s="17">
        <v>0.10533524603731</v>
      </c>
      <c r="AI153" s="17">
        <v>0.21826878851214199</v>
      </c>
    </row>
    <row r="154" spans="2:35" x14ac:dyDescent="0.3">
      <c r="B154" t="s">
        <v>102</v>
      </c>
      <c r="C154" s="17">
        <v>0.36296584525805797</v>
      </c>
      <c r="D154" s="17">
        <v>0.33461484218433502</v>
      </c>
      <c r="E154" s="17">
        <v>0.387712059530326</v>
      </c>
      <c r="F154" s="17"/>
      <c r="G154" s="17">
        <v>0.39815445554800299</v>
      </c>
      <c r="H154" s="17">
        <v>0.411617029382008</v>
      </c>
      <c r="I154" s="17">
        <v>0.38433238627795702</v>
      </c>
      <c r="J154" s="17">
        <v>0.25192469939560902</v>
      </c>
      <c r="K154" s="17"/>
      <c r="L154" s="17">
        <v>0.36492055356089897</v>
      </c>
      <c r="M154" s="17">
        <v>0.38137772698391897</v>
      </c>
      <c r="N154" s="17"/>
      <c r="O154" s="17">
        <v>0.44573685137123897</v>
      </c>
      <c r="P154" s="17">
        <v>0.34351643378776298</v>
      </c>
      <c r="Q154" s="17">
        <v>0.37485968013325299</v>
      </c>
      <c r="R154" s="17">
        <v>0.27930909992441999</v>
      </c>
      <c r="S154" s="17"/>
      <c r="T154" s="17">
        <v>0.25872546479460801</v>
      </c>
      <c r="U154" s="17">
        <v>0.40308867922610497</v>
      </c>
      <c r="V154" s="17"/>
      <c r="W154" s="17">
        <v>0.430041739305</v>
      </c>
      <c r="X154" s="17">
        <v>0.36677917950567601</v>
      </c>
      <c r="Y154" s="17"/>
      <c r="Z154" s="17">
        <v>0.30211856479658</v>
      </c>
      <c r="AA154" s="17">
        <v>0.35122952392615397</v>
      </c>
      <c r="AB154" s="17">
        <v>0.36810063292593298</v>
      </c>
      <c r="AC154" s="17"/>
      <c r="AD154" s="17">
        <v>0.360191669267728</v>
      </c>
      <c r="AE154" s="17"/>
      <c r="AF154" s="17">
        <v>0.41317805844192901</v>
      </c>
      <c r="AG154" s="17">
        <v>0.39278084527727702</v>
      </c>
      <c r="AH154" s="17">
        <v>0.40692813752797002</v>
      </c>
      <c r="AI154" s="17">
        <v>0.22961658361514001</v>
      </c>
    </row>
    <row r="155" spans="2:35" x14ac:dyDescent="0.3">
      <c r="B155" t="s">
        <v>51</v>
      </c>
      <c r="C155" s="17">
        <v>0.129416783866594</v>
      </c>
      <c r="D155" s="17">
        <v>0.141153449837017</v>
      </c>
      <c r="E155" s="17">
        <v>0.116989646325347</v>
      </c>
      <c r="F155" s="17"/>
      <c r="G155" s="17">
        <v>0.13737251615450999</v>
      </c>
      <c r="H155" s="17">
        <v>0.122921581341514</v>
      </c>
      <c r="I155" s="17">
        <v>8.55564512237902E-2</v>
      </c>
      <c r="J155" s="17">
        <v>0.17601288134388399</v>
      </c>
      <c r="K155" s="17"/>
      <c r="L155" s="17">
        <v>9.9564691982524198E-2</v>
      </c>
      <c r="M155" s="17">
        <v>0.156710227415956</v>
      </c>
      <c r="N155" s="17"/>
      <c r="O155" s="17">
        <v>0.11636573878529501</v>
      </c>
      <c r="P155" s="17">
        <v>0.11746485671840901</v>
      </c>
      <c r="Q155" s="17">
        <v>0.13993034373580701</v>
      </c>
      <c r="R155" s="17">
        <v>0.14283428132342699</v>
      </c>
      <c r="S155" s="17"/>
      <c r="T155" s="17">
        <v>0.163644435765329</v>
      </c>
      <c r="U155" s="17">
        <v>0.112056839579026</v>
      </c>
      <c r="V155" s="17"/>
      <c r="W155" s="17">
        <v>9.9882431018073398E-2</v>
      </c>
      <c r="X155" s="17">
        <v>0.101180875698254</v>
      </c>
      <c r="Y155" s="17"/>
      <c r="Z155" s="17">
        <v>0.13289115256732401</v>
      </c>
      <c r="AA155" s="17">
        <v>8.5308387337970706E-2</v>
      </c>
      <c r="AB155" s="17">
        <v>0.143985807546964</v>
      </c>
      <c r="AC155" s="17"/>
      <c r="AD155" s="17">
        <v>0.126823376808928</v>
      </c>
      <c r="AE155" s="17"/>
      <c r="AF155" s="17">
        <v>0.109852139017501</v>
      </c>
      <c r="AG155" s="17">
        <v>0.110688678557368</v>
      </c>
      <c r="AH155" s="17">
        <v>9.9160321973908103E-2</v>
      </c>
      <c r="AI155" s="17">
        <v>0.197961418031151</v>
      </c>
    </row>
    <row r="156" spans="2:35" x14ac:dyDescent="0.3">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row>
    <row r="157" spans="2:35" x14ac:dyDescent="0.3">
      <c r="B157" s="6" t="s">
        <v>113</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row>
    <row r="158" spans="2:35" x14ac:dyDescent="0.3">
      <c r="B158" s="23" t="s">
        <v>53</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row>
    <row r="159" spans="2:35" x14ac:dyDescent="0.3">
      <c r="B159" t="s">
        <v>98</v>
      </c>
      <c r="C159" s="17">
        <v>0.35711684713321901</v>
      </c>
      <c r="D159" s="17">
        <v>0.41071934767368901</v>
      </c>
      <c r="E159" s="17">
        <v>0.30015073380350499</v>
      </c>
      <c r="F159" s="17"/>
      <c r="G159" s="17">
        <v>0.33182401706746401</v>
      </c>
      <c r="H159" s="17">
        <v>0.410698081498928</v>
      </c>
      <c r="I159" s="17">
        <v>0.365533999813282</v>
      </c>
      <c r="J159" s="17">
        <v>0.31524475789938899</v>
      </c>
      <c r="K159" s="17"/>
      <c r="L159" s="17">
        <v>0.39439614525218603</v>
      </c>
      <c r="M159" s="17">
        <v>0.32203879279766501</v>
      </c>
      <c r="N159" s="17"/>
      <c r="O159" s="17">
        <v>0.29803865610878799</v>
      </c>
      <c r="P159" s="17">
        <v>0.30175943574578601</v>
      </c>
      <c r="Q159" s="17">
        <v>0.42867840122394701</v>
      </c>
      <c r="R159" s="17">
        <v>0.38603944243607102</v>
      </c>
      <c r="S159" s="17"/>
      <c r="T159" s="17">
        <v>0.48915566071233302</v>
      </c>
      <c r="U159" s="17">
        <v>0.31543151824523102</v>
      </c>
      <c r="V159" s="17"/>
      <c r="W159" s="17">
        <v>0.31547789783673003</v>
      </c>
      <c r="X159" s="17">
        <v>0.42859224055507</v>
      </c>
      <c r="Y159" s="17"/>
      <c r="Z159" s="17">
        <v>0.41198228663571401</v>
      </c>
      <c r="AA159" s="17">
        <v>0.30511534069772001</v>
      </c>
      <c r="AB159" s="17">
        <v>0.298661823617202</v>
      </c>
      <c r="AC159" s="17"/>
      <c r="AD159" s="17">
        <v>0.37891065332639101</v>
      </c>
      <c r="AE159" s="17"/>
      <c r="AF159" s="17">
        <v>0.47282497785279998</v>
      </c>
      <c r="AG159" s="17">
        <v>0.28802675860830701</v>
      </c>
      <c r="AH159" s="17">
        <v>0.357018863957619</v>
      </c>
      <c r="AI159" s="17">
        <v>0.29086590503232501</v>
      </c>
    </row>
    <row r="160" spans="2:35" x14ac:dyDescent="0.3">
      <c r="B160" t="s">
        <v>99</v>
      </c>
      <c r="C160" s="17">
        <v>0.12763728346337899</v>
      </c>
      <c r="D160" s="17">
        <v>0.135478474758673</v>
      </c>
      <c r="E160" s="17">
        <v>0.12265420785649001</v>
      </c>
      <c r="F160" s="17"/>
      <c r="G160" s="17">
        <v>7.6564871288790207E-2</v>
      </c>
      <c r="H160" s="17">
        <v>0.12725236946553101</v>
      </c>
      <c r="I160" s="17">
        <v>0.13937537917489501</v>
      </c>
      <c r="J160" s="17">
        <v>0.16641041544816201</v>
      </c>
      <c r="K160" s="17"/>
      <c r="L160" s="17">
        <v>0.147248989937074</v>
      </c>
      <c r="M160" s="17">
        <v>8.1581763771984603E-2</v>
      </c>
      <c r="N160" s="17"/>
      <c r="O160" s="17">
        <v>8.8051407296778295E-2</v>
      </c>
      <c r="P160" s="17">
        <v>0.14901005291276301</v>
      </c>
      <c r="Q160" s="17">
        <v>0.114023895026477</v>
      </c>
      <c r="R160" s="17">
        <v>0.16496204376868301</v>
      </c>
      <c r="S160" s="17"/>
      <c r="T160" s="17">
        <v>0.17696691832150899</v>
      </c>
      <c r="U160" s="17">
        <v>0.111998996685563</v>
      </c>
      <c r="V160" s="17"/>
      <c r="W160" s="17">
        <v>0.12740462006838099</v>
      </c>
      <c r="X160" s="17">
        <v>0.14954804622991599</v>
      </c>
      <c r="Y160" s="17"/>
      <c r="Z160" s="17">
        <v>0.12861874188231801</v>
      </c>
      <c r="AA160" s="17">
        <v>0.13693808875749799</v>
      </c>
      <c r="AB160" s="17">
        <v>0.151899390709412</v>
      </c>
      <c r="AC160" s="17"/>
      <c r="AD160" s="17">
        <v>0.121459623106606</v>
      </c>
      <c r="AE160" s="17"/>
      <c r="AF160" s="17">
        <v>0.118239083551107</v>
      </c>
      <c r="AG160" s="17">
        <v>0.14488120301694499</v>
      </c>
      <c r="AH160" s="17">
        <v>0.11178602470363901</v>
      </c>
      <c r="AI160" s="17">
        <v>0.13676548582444201</v>
      </c>
    </row>
    <row r="161" spans="2:35" x14ac:dyDescent="0.3">
      <c r="B161" t="s">
        <v>100</v>
      </c>
      <c r="C161" s="17">
        <v>3.2779349833992E-2</v>
      </c>
      <c r="D161" s="17">
        <v>3.2064621091461498E-3</v>
      </c>
      <c r="E161" s="17">
        <v>6.3105251982168195E-2</v>
      </c>
      <c r="F161" s="17"/>
      <c r="G161" s="17">
        <v>3.4281493339768897E-2</v>
      </c>
      <c r="H161" s="17">
        <v>1.8936225056911601E-2</v>
      </c>
      <c r="I161" s="17">
        <v>2.2348025399947399E-2</v>
      </c>
      <c r="J161" s="17">
        <v>5.7574526306933702E-2</v>
      </c>
      <c r="K161" s="17"/>
      <c r="L161" s="17">
        <v>3.1256680908528699E-2</v>
      </c>
      <c r="M161" s="17">
        <v>3.4917672106281501E-2</v>
      </c>
      <c r="N161" s="17"/>
      <c r="O161" s="17">
        <v>6.1534536248103802E-2</v>
      </c>
      <c r="P161" s="17">
        <v>6.4301615855751698E-2</v>
      </c>
      <c r="Q161" s="17">
        <v>0</v>
      </c>
      <c r="R161" s="17">
        <v>7.61288479619262E-3</v>
      </c>
      <c r="S161" s="17"/>
      <c r="T161" s="17">
        <v>7.0128595401918001E-2</v>
      </c>
      <c r="U161" s="17">
        <v>2.0224728738734699E-2</v>
      </c>
      <c r="V161" s="17"/>
      <c r="W161" s="17">
        <v>5.3227077703560097E-2</v>
      </c>
      <c r="X161" s="17">
        <v>4.5973724078554202E-3</v>
      </c>
      <c r="Y161" s="17"/>
      <c r="Z161" s="17">
        <v>3.26963236596306E-2</v>
      </c>
      <c r="AA161" s="17">
        <v>3.1963809146399E-2</v>
      </c>
      <c r="AB161" s="17">
        <v>4.5858124126144199E-2</v>
      </c>
      <c r="AC161" s="17"/>
      <c r="AD161" s="17">
        <v>2.4657559262316699E-2</v>
      </c>
      <c r="AE161" s="17"/>
      <c r="AF161" s="17">
        <v>4.0354381633150201E-2</v>
      </c>
      <c r="AG161" s="17">
        <v>8.0997308711444806E-3</v>
      </c>
      <c r="AH161" s="17">
        <v>4.2349679782704097E-2</v>
      </c>
      <c r="AI161" s="17">
        <v>4.2705967401864602E-2</v>
      </c>
    </row>
    <row r="162" spans="2:35" x14ac:dyDescent="0.3">
      <c r="B162" t="s">
        <v>101</v>
      </c>
      <c r="C162" s="17">
        <v>8.4241444939923305E-2</v>
      </c>
      <c r="D162" s="17">
        <v>7.6657369404721606E-2</v>
      </c>
      <c r="E162" s="17">
        <v>8.9999117247660604E-2</v>
      </c>
      <c r="F162" s="17"/>
      <c r="G162" s="17">
        <v>7.9625480390281403E-2</v>
      </c>
      <c r="H162" s="17">
        <v>5.6716015469958102E-2</v>
      </c>
      <c r="I162" s="17">
        <v>9.7223757600847505E-2</v>
      </c>
      <c r="J162" s="17">
        <v>0.104612452699359</v>
      </c>
      <c r="K162" s="17"/>
      <c r="L162" s="17">
        <v>7.9148698825467906E-2</v>
      </c>
      <c r="M162" s="17">
        <v>7.7396999455285595E-2</v>
      </c>
      <c r="N162" s="17"/>
      <c r="O162" s="17">
        <v>5.7753386505353499E-2</v>
      </c>
      <c r="P162" s="17">
        <v>0.114559657707499</v>
      </c>
      <c r="Q162" s="17">
        <v>7.5147315539132398E-2</v>
      </c>
      <c r="R162" s="17">
        <v>7.8732533677835795E-2</v>
      </c>
      <c r="S162" s="17"/>
      <c r="T162" s="17">
        <v>6.6330415664330802E-2</v>
      </c>
      <c r="U162" s="17">
        <v>8.7160764650520306E-2</v>
      </c>
      <c r="V162" s="17"/>
      <c r="W162" s="17">
        <v>8.5496743630957106E-2</v>
      </c>
      <c r="X162" s="17">
        <v>7.5728994094528101E-2</v>
      </c>
      <c r="Y162" s="17"/>
      <c r="Z162" s="17">
        <v>9.7087969345996394E-2</v>
      </c>
      <c r="AA162" s="17">
        <v>9.6269103934494102E-2</v>
      </c>
      <c r="AB162" s="17">
        <v>6.18867129109828E-2</v>
      </c>
      <c r="AC162" s="17"/>
      <c r="AD162" s="17">
        <v>8.86697699801057E-2</v>
      </c>
      <c r="AE162" s="17"/>
      <c r="AF162" s="17">
        <v>5.6835101467175998E-2</v>
      </c>
      <c r="AG162" s="17">
        <v>6.1343839503535502E-2</v>
      </c>
      <c r="AH162" s="17">
        <v>0.10630337376340999</v>
      </c>
      <c r="AI162" s="17">
        <v>0.118930577720535</v>
      </c>
    </row>
    <row r="163" spans="2:35" x14ac:dyDescent="0.3">
      <c r="B163" t="s">
        <v>102</v>
      </c>
      <c r="C163" s="17">
        <v>0.28517933664311601</v>
      </c>
      <c r="D163" s="17">
        <v>0.26055423494546998</v>
      </c>
      <c r="E163" s="17">
        <v>0.31243413172784601</v>
      </c>
      <c r="F163" s="17"/>
      <c r="G163" s="17">
        <v>0.35948757554946598</v>
      </c>
      <c r="H163" s="17">
        <v>0.29896640875267</v>
      </c>
      <c r="I163" s="17">
        <v>0.304956365760502</v>
      </c>
      <c r="J163" s="17">
        <v>0.174509988074249</v>
      </c>
      <c r="K163" s="17"/>
      <c r="L163" s="17">
        <v>0.27226679810712401</v>
      </c>
      <c r="M163" s="17">
        <v>0.322988714701548</v>
      </c>
      <c r="N163" s="17"/>
      <c r="O163" s="17">
        <v>0.388494797207531</v>
      </c>
      <c r="P163" s="17">
        <v>0.25450115862064698</v>
      </c>
      <c r="Q163" s="17">
        <v>0.28286814477105399</v>
      </c>
      <c r="R163" s="17">
        <v>0.22988974706279799</v>
      </c>
      <c r="S163" s="17"/>
      <c r="T163" s="17">
        <v>0.130071878690808</v>
      </c>
      <c r="U163" s="17">
        <v>0.342029962341654</v>
      </c>
      <c r="V163" s="17"/>
      <c r="W163" s="17">
        <v>0.34811516719096203</v>
      </c>
      <c r="X163" s="17">
        <v>0.27103042112493198</v>
      </c>
      <c r="Y163" s="17"/>
      <c r="Z163" s="17">
        <v>0.21326703243464801</v>
      </c>
      <c r="AA163" s="17">
        <v>0.320314049388912</v>
      </c>
      <c r="AB163" s="17">
        <v>0.31982794246978602</v>
      </c>
      <c r="AC163" s="17"/>
      <c r="AD163" s="17">
        <v>0.27706419900535401</v>
      </c>
      <c r="AE163" s="17"/>
      <c r="AF163" s="17">
        <v>0.25478020328619999</v>
      </c>
      <c r="AG163" s="17">
        <v>0.35120647905302999</v>
      </c>
      <c r="AH163" s="17">
        <v>0.27948969050245098</v>
      </c>
      <c r="AI163" s="17">
        <v>0.25952050498669899</v>
      </c>
    </row>
    <row r="164" spans="2:35" x14ac:dyDescent="0.3">
      <c r="B164" t="s">
        <v>51</v>
      </c>
      <c r="C164" s="17">
        <v>0.11304573798637001</v>
      </c>
      <c r="D164" s="17">
        <v>0.1133841111083</v>
      </c>
      <c r="E164" s="17">
        <v>0.11165655738233</v>
      </c>
      <c r="F164" s="17"/>
      <c r="G164" s="17">
        <v>0.11821656236422901</v>
      </c>
      <c r="H164" s="17">
        <v>8.7430899756002198E-2</v>
      </c>
      <c r="I164" s="17">
        <v>7.0562472250526101E-2</v>
      </c>
      <c r="J164" s="17">
        <v>0.18164785957190699</v>
      </c>
      <c r="K164" s="17"/>
      <c r="L164" s="17">
        <v>7.5682686969619606E-2</v>
      </c>
      <c r="M164" s="17">
        <v>0.161076057167235</v>
      </c>
      <c r="N164" s="17"/>
      <c r="O164" s="17">
        <v>0.106127216633445</v>
      </c>
      <c r="P164" s="17">
        <v>0.115868079157553</v>
      </c>
      <c r="Q164" s="17">
        <v>9.9282243439389795E-2</v>
      </c>
      <c r="R164" s="17">
        <v>0.13276334825842001</v>
      </c>
      <c r="S164" s="17"/>
      <c r="T164" s="17">
        <v>6.7346531209101404E-2</v>
      </c>
      <c r="U164" s="17">
        <v>0.123154029338297</v>
      </c>
      <c r="V164" s="17"/>
      <c r="W164" s="17">
        <v>7.0278493569410599E-2</v>
      </c>
      <c r="X164" s="17">
        <v>7.0502925587698301E-2</v>
      </c>
      <c r="Y164" s="17"/>
      <c r="Z164" s="17">
        <v>0.116347646041693</v>
      </c>
      <c r="AA164" s="17">
        <v>0.10939960807497701</v>
      </c>
      <c r="AB164" s="17">
        <v>0.121866006166473</v>
      </c>
      <c r="AC164" s="17"/>
      <c r="AD164" s="17">
        <v>0.109238195319228</v>
      </c>
      <c r="AE164" s="17"/>
      <c r="AF164" s="17">
        <v>5.6966252209567497E-2</v>
      </c>
      <c r="AG164" s="17">
        <v>0.146441988947038</v>
      </c>
      <c r="AH164" s="17">
        <v>0.103052367290177</v>
      </c>
      <c r="AI164" s="17">
        <v>0.151211559034134</v>
      </c>
    </row>
    <row r="165" spans="2:35" x14ac:dyDescent="0.3">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row>
    <row r="166" spans="2:35" x14ac:dyDescent="0.3">
      <c r="B166" s="6" t="s">
        <v>117</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row>
    <row r="167" spans="2:35" x14ac:dyDescent="0.3">
      <c r="B167" s="23" t="s">
        <v>53</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row>
    <row r="168" spans="2:35" x14ac:dyDescent="0.3">
      <c r="B168" t="s">
        <v>114</v>
      </c>
      <c r="C168" s="17">
        <v>0.30191461123626601</v>
      </c>
      <c r="D168" s="17">
        <v>0.260887256361376</v>
      </c>
      <c r="E168" s="17">
        <v>0.345477448695165</v>
      </c>
      <c r="F168" s="17"/>
      <c r="G168" s="17">
        <v>0.186498447705049</v>
      </c>
      <c r="H168" s="17">
        <v>0.31698266047344398</v>
      </c>
      <c r="I168" s="17">
        <v>0.30876804812228897</v>
      </c>
      <c r="J168" s="17">
        <v>0.39358249813401602</v>
      </c>
      <c r="K168" s="17"/>
      <c r="L168" s="17">
        <v>0.30657787638968798</v>
      </c>
      <c r="M168" s="17">
        <v>0.30596232971366999</v>
      </c>
      <c r="N168" s="17"/>
      <c r="O168" s="17">
        <v>0.28520751081326801</v>
      </c>
      <c r="P168" s="17">
        <v>0.39138313027794103</v>
      </c>
      <c r="Q168" s="17">
        <v>0.23131455659118599</v>
      </c>
      <c r="R168" s="17">
        <v>0.301527005327342</v>
      </c>
      <c r="S168" s="17"/>
      <c r="T168" s="17">
        <v>0.29748117794961498</v>
      </c>
      <c r="U168" s="17">
        <v>0.306825509262595</v>
      </c>
      <c r="V168" s="17"/>
      <c r="W168" s="17">
        <v>0.347451778894177</v>
      </c>
      <c r="X168" s="17">
        <v>0.269919476348012</v>
      </c>
      <c r="Y168" s="17"/>
      <c r="Z168" s="17">
        <v>0.30361952141637899</v>
      </c>
      <c r="AA168" s="17">
        <v>0.29520083735309999</v>
      </c>
      <c r="AB168" s="17">
        <v>0.31294098392596398</v>
      </c>
      <c r="AC168" s="17"/>
      <c r="AD168" s="17">
        <v>0.31086948208774001</v>
      </c>
      <c r="AE168" s="17"/>
      <c r="AF168" s="17">
        <v>0.33887423629876801</v>
      </c>
      <c r="AG168" s="17">
        <v>0.247703914398373</v>
      </c>
      <c r="AH168" s="17">
        <v>0.30176177176353602</v>
      </c>
      <c r="AI168" s="17">
        <v>0.31218020180387501</v>
      </c>
    </row>
    <row r="169" spans="2:35" x14ac:dyDescent="0.3">
      <c r="B169" t="s">
        <v>115</v>
      </c>
      <c r="C169" s="17">
        <v>4.3906490076965898E-2</v>
      </c>
      <c r="D169" s="17">
        <v>2.7933570621511299E-2</v>
      </c>
      <c r="E169" s="17">
        <v>6.0873817395991799E-2</v>
      </c>
      <c r="F169" s="17"/>
      <c r="G169" s="17">
        <v>1.5175884106661401E-2</v>
      </c>
      <c r="H169" s="17">
        <v>5.1368983582165101E-2</v>
      </c>
      <c r="I169" s="17">
        <v>5.3134774711692902E-2</v>
      </c>
      <c r="J169" s="17">
        <v>5.4555419729017E-2</v>
      </c>
      <c r="K169" s="17"/>
      <c r="L169" s="17">
        <v>4.4764626477153402E-2</v>
      </c>
      <c r="M169" s="17">
        <v>4.37334561960133E-2</v>
      </c>
      <c r="N169" s="17"/>
      <c r="O169" s="17">
        <v>4.5460367930781197E-2</v>
      </c>
      <c r="P169" s="17">
        <v>7.2613748248893897E-2</v>
      </c>
      <c r="Q169" s="17">
        <v>2.5438095601228099E-2</v>
      </c>
      <c r="R169" s="17">
        <v>3.1362932132744499E-2</v>
      </c>
      <c r="S169" s="17"/>
      <c r="T169" s="17">
        <v>5.85746404135951E-2</v>
      </c>
      <c r="U169" s="17">
        <v>3.93230455791398E-2</v>
      </c>
      <c r="V169" s="17"/>
      <c r="W169" s="17">
        <v>6.9249807519237302E-2</v>
      </c>
      <c r="X169" s="17">
        <v>2.97392978101103E-2</v>
      </c>
      <c r="Y169" s="17"/>
      <c r="Z169" s="17">
        <v>4.2034037300233702E-2</v>
      </c>
      <c r="AA169" s="17">
        <v>4.3136902651483199E-2</v>
      </c>
      <c r="AB169" s="17">
        <v>5.5829809619760598E-2</v>
      </c>
      <c r="AC169" s="17"/>
      <c r="AD169" s="17">
        <v>3.6784380459669197E-2</v>
      </c>
      <c r="AE169" s="17"/>
      <c r="AF169" s="17">
        <v>3.8971706355992598E-2</v>
      </c>
      <c r="AG169" s="17">
        <v>3.5972364698107197E-2</v>
      </c>
      <c r="AH169" s="17">
        <v>7.3189407688539404E-2</v>
      </c>
      <c r="AI169" s="17">
        <v>3.3309353445067198E-2</v>
      </c>
    </row>
    <row r="170" spans="2:35" x14ac:dyDescent="0.3">
      <c r="B170" t="s">
        <v>116</v>
      </c>
      <c r="C170" s="17">
        <v>0.55449836666964503</v>
      </c>
      <c r="D170" s="17">
        <v>0.59848344665973496</v>
      </c>
      <c r="E170" s="17">
        <v>0.50834160456477595</v>
      </c>
      <c r="F170" s="17"/>
      <c r="G170" s="17">
        <v>0.68068872489104504</v>
      </c>
      <c r="H170" s="17">
        <v>0.56368310043825998</v>
      </c>
      <c r="I170" s="17">
        <v>0.57774639008540096</v>
      </c>
      <c r="J170" s="17">
        <v>0.39317252149851101</v>
      </c>
      <c r="K170" s="17"/>
      <c r="L170" s="17">
        <v>0.57613408988788695</v>
      </c>
      <c r="M170" s="17">
        <v>0.53326645574201204</v>
      </c>
      <c r="N170" s="17"/>
      <c r="O170" s="17">
        <v>0.60645556726798799</v>
      </c>
      <c r="P170" s="17">
        <v>0.43361134120356298</v>
      </c>
      <c r="Q170" s="17">
        <v>0.62984192488743895</v>
      </c>
      <c r="R170" s="17">
        <v>0.55538962387615598</v>
      </c>
      <c r="S170" s="17"/>
      <c r="T170" s="17">
        <v>0.56258779065015696</v>
      </c>
      <c r="U170" s="17">
        <v>0.55368275049013504</v>
      </c>
      <c r="V170" s="17"/>
      <c r="W170" s="17">
        <v>0.51290812657596996</v>
      </c>
      <c r="X170" s="17">
        <v>0.59367111990446897</v>
      </c>
      <c r="Y170" s="17"/>
      <c r="Z170" s="17">
        <v>0.56359903457168004</v>
      </c>
      <c r="AA170" s="17">
        <v>0.59342873284248299</v>
      </c>
      <c r="AB170" s="17">
        <v>0.47701353365000898</v>
      </c>
      <c r="AC170" s="17"/>
      <c r="AD170" s="17">
        <v>0.56571758919808701</v>
      </c>
      <c r="AE170" s="17"/>
      <c r="AF170" s="17">
        <v>0.54011573799702794</v>
      </c>
      <c r="AG170" s="17">
        <v>0.59589674981662899</v>
      </c>
      <c r="AH170" s="17">
        <v>0.560320493232635</v>
      </c>
      <c r="AI170" s="17">
        <v>0.52971116833690401</v>
      </c>
    </row>
    <row r="171" spans="2:35" x14ac:dyDescent="0.3">
      <c r="B171" t="s">
        <v>51</v>
      </c>
      <c r="C171" s="17">
        <v>9.9680532017122597E-2</v>
      </c>
      <c r="D171" s="17">
        <v>0.112695726357377</v>
      </c>
      <c r="E171" s="17">
        <v>8.5307129344067797E-2</v>
      </c>
      <c r="F171" s="17"/>
      <c r="G171" s="17">
        <v>0.117636943297244</v>
      </c>
      <c r="H171" s="17">
        <v>6.7965255506130903E-2</v>
      </c>
      <c r="I171" s="17">
        <v>6.0350787080616801E-2</v>
      </c>
      <c r="J171" s="17">
        <v>0.15868956063845599</v>
      </c>
      <c r="K171" s="17"/>
      <c r="L171" s="17">
        <v>7.2523407245270899E-2</v>
      </c>
      <c r="M171" s="17">
        <v>0.117037758348304</v>
      </c>
      <c r="N171" s="17"/>
      <c r="O171" s="17">
        <v>6.2876553987962699E-2</v>
      </c>
      <c r="P171" s="17">
        <v>0.102391780269602</v>
      </c>
      <c r="Q171" s="17">
        <v>0.11340542292014601</v>
      </c>
      <c r="R171" s="17">
        <v>0.111720438663758</v>
      </c>
      <c r="S171" s="17"/>
      <c r="T171" s="17">
        <v>8.1356390986633095E-2</v>
      </c>
      <c r="U171" s="17">
        <v>0.10016869466813</v>
      </c>
      <c r="V171" s="17"/>
      <c r="W171" s="17">
        <v>7.0390287010616198E-2</v>
      </c>
      <c r="X171" s="17">
        <v>0.106670105937408</v>
      </c>
      <c r="Y171" s="17"/>
      <c r="Z171" s="17">
        <v>9.0747406711707404E-2</v>
      </c>
      <c r="AA171" s="17">
        <v>6.8233527152933807E-2</v>
      </c>
      <c r="AB171" s="17">
        <v>0.15421567280426601</v>
      </c>
      <c r="AC171" s="17"/>
      <c r="AD171" s="17">
        <v>8.6628548254504001E-2</v>
      </c>
      <c r="AE171" s="17"/>
      <c r="AF171" s="17">
        <v>8.2038319348212096E-2</v>
      </c>
      <c r="AG171" s="17">
        <v>0.120426971086892</v>
      </c>
      <c r="AH171" s="17">
        <v>6.4728327315290296E-2</v>
      </c>
      <c r="AI171" s="17">
        <v>0.124799276414153</v>
      </c>
    </row>
    <row r="172" spans="2:35" x14ac:dyDescent="0.3">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c r="AC172" s="17"/>
      <c r="AD172" s="17"/>
      <c r="AE172" s="17"/>
      <c r="AF172" s="17"/>
      <c r="AG172" s="17"/>
      <c r="AH172" s="17"/>
      <c r="AI172" s="17"/>
    </row>
    <row r="173" spans="2:35" x14ac:dyDescent="0.3">
      <c r="B173" s="6" t="s">
        <v>117</v>
      </c>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c r="AC173" s="17"/>
      <c r="AD173" s="17"/>
      <c r="AE173" s="17"/>
      <c r="AF173" s="17"/>
      <c r="AG173" s="17"/>
      <c r="AH173" s="17"/>
      <c r="AI173" s="17"/>
    </row>
    <row r="174" spans="2:35" x14ac:dyDescent="0.3">
      <c r="B174" s="23" t="s">
        <v>53</v>
      </c>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row>
    <row r="175" spans="2:35" x14ac:dyDescent="0.3">
      <c r="B175" t="s">
        <v>118</v>
      </c>
      <c r="C175" s="17">
        <v>0.34645727729815201</v>
      </c>
      <c r="D175" s="17">
        <v>0.34798550876829598</v>
      </c>
      <c r="E175" s="17">
        <v>0.35269897013236601</v>
      </c>
      <c r="F175" s="17"/>
      <c r="G175" s="17">
        <v>0.26700559052879902</v>
      </c>
      <c r="H175" s="17">
        <v>0.3545519284325</v>
      </c>
      <c r="I175" s="17">
        <v>0.34097602168096403</v>
      </c>
      <c r="J175" s="17">
        <v>0.42307778559058101</v>
      </c>
      <c r="K175" s="17"/>
      <c r="L175" s="17">
        <v>0.34524722560884602</v>
      </c>
      <c r="M175" s="17">
        <v>0.36345462389713601</v>
      </c>
      <c r="N175" s="17"/>
      <c r="O175" s="17">
        <v>0.30796234900574998</v>
      </c>
      <c r="P175" s="17">
        <v>0.386773421786058</v>
      </c>
      <c r="Q175" s="17">
        <v>0.31593931121663599</v>
      </c>
      <c r="R175" s="17">
        <v>0.39202441742167599</v>
      </c>
      <c r="S175" s="17"/>
      <c r="T175" s="17">
        <v>0.30942868637813498</v>
      </c>
      <c r="U175" s="17">
        <v>0.36072932161812299</v>
      </c>
      <c r="V175" s="17"/>
      <c r="W175" s="17">
        <v>0.358375151552627</v>
      </c>
      <c r="X175" s="17">
        <v>0.36009535160726502</v>
      </c>
      <c r="Y175" s="17"/>
      <c r="Z175" s="17">
        <v>0.35479812527071303</v>
      </c>
      <c r="AA175" s="17">
        <v>0.32504099930362002</v>
      </c>
      <c r="AB175" s="17">
        <v>0.33751592011491499</v>
      </c>
      <c r="AC175" s="17"/>
      <c r="AD175" s="17">
        <v>0.35718924810226899</v>
      </c>
      <c r="AE175" s="17"/>
      <c r="AF175" s="17">
        <v>0.342023269088988</v>
      </c>
      <c r="AG175" s="17">
        <v>0.31778537778182803</v>
      </c>
      <c r="AH175" s="17">
        <v>0.35631872020466998</v>
      </c>
      <c r="AI175" s="17">
        <v>0.37311676472239202</v>
      </c>
    </row>
    <row r="176" spans="2:35" x14ac:dyDescent="0.3">
      <c r="B176" t="s">
        <v>119</v>
      </c>
      <c r="C176" s="17">
        <v>4.8191054739821097E-2</v>
      </c>
      <c r="D176" s="17">
        <v>2.5724863166741802E-2</v>
      </c>
      <c r="E176" s="17">
        <v>6.8031206408062594E-2</v>
      </c>
      <c r="F176" s="17"/>
      <c r="G176" s="17">
        <v>3.4042522767611903E-2</v>
      </c>
      <c r="H176" s="17">
        <v>2.98990258208898E-2</v>
      </c>
      <c r="I176" s="17">
        <v>5.8719940395780698E-2</v>
      </c>
      <c r="J176" s="17">
        <v>7.07496585802498E-2</v>
      </c>
      <c r="K176" s="17"/>
      <c r="L176" s="17">
        <v>5.48154177578535E-2</v>
      </c>
      <c r="M176" s="17">
        <v>3.5827960957376399E-2</v>
      </c>
      <c r="N176" s="17"/>
      <c r="O176" s="17">
        <v>6.5882450767465503E-2</v>
      </c>
      <c r="P176" s="17">
        <v>6.9667844767135501E-2</v>
      </c>
      <c r="Q176" s="17">
        <v>6.5101736016375603E-3</v>
      </c>
      <c r="R176" s="17">
        <v>5.2130303537523702E-2</v>
      </c>
      <c r="S176" s="17"/>
      <c r="T176" s="17">
        <v>7.7177560485450603E-2</v>
      </c>
      <c r="U176" s="17">
        <v>3.8701982671520398E-2</v>
      </c>
      <c r="V176" s="17"/>
      <c r="W176" s="17">
        <v>8.3002378938112506E-2</v>
      </c>
      <c r="X176" s="17">
        <v>3.68838838860093E-2</v>
      </c>
      <c r="Y176" s="17"/>
      <c r="Z176" s="17">
        <v>3.92857569666622E-2</v>
      </c>
      <c r="AA176" s="17">
        <v>6.16393407334258E-2</v>
      </c>
      <c r="AB176" s="17">
        <v>6.7205430926363705E-2</v>
      </c>
      <c r="AC176" s="17"/>
      <c r="AD176" s="17">
        <v>3.0943621946879898E-2</v>
      </c>
      <c r="AE176" s="17"/>
      <c r="AF176" s="17">
        <v>6.3767757711333903E-2</v>
      </c>
      <c r="AG176" s="17">
        <v>4.3372325716236601E-2</v>
      </c>
      <c r="AH176" s="17">
        <v>5.4430105698634899E-2</v>
      </c>
      <c r="AI176" s="17">
        <v>2.8494910877049001E-2</v>
      </c>
    </row>
    <row r="177" spans="2:35" x14ac:dyDescent="0.3">
      <c r="B177" t="s">
        <v>120</v>
      </c>
      <c r="C177" s="17">
        <v>0.51586296696808698</v>
      </c>
      <c r="D177" s="17">
        <v>0.53845196694249498</v>
      </c>
      <c r="E177" s="17">
        <v>0.48970806440736098</v>
      </c>
      <c r="F177" s="17"/>
      <c r="G177" s="17">
        <v>0.63491889976279603</v>
      </c>
      <c r="H177" s="17">
        <v>0.54653927588517903</v>
      </c>
      <c r="I177" s="17">
        <v>0.538165773131007</v>
      </c>
      <c r="J177" s="17">
        <v>0.33941299283670001</v>
      </c>
      <c r="K177" s="17"/>
      <c r="L177" s="17">
        <v>0.541430789619884</v>
      </c>
      <c r="M177" s="17">
        <v>0.48131710472197398</v>
      </c>
      <c r="N177" s="17"/>
      <c r="O177" s="17">
        <v>0.56580314487347205</v>
      </c>
      <c r="P177" s="17">
        <v>0.43174887850711702</v>
      </c>
      <c r="Q177" s="17">
        <v>0.60624975022934602</v>
      </c>
      <c r="R177" s="17">
        <v>0.44528208679499698</v>
      </c>
      <c r="S177" s="17"/>
      <c r="T177" s="17">
        <v>0.54427356256583304</v>
      </c>
      <c r="U177" s="17">
        <v>0.50999856798528798</v>
      </c>
      <c r="V177" s="17"/>
      <c r="W177" s="17">
        <v>0.48711931372962702</v>
      </c>
      <c r="X177" s="17">
        <v>0.53588094829429</v>
      </c>
      <c r="Y177" s="17"/>
      <c r="Z177" s="17">
        <v>0.50942840373921905</v>
      </c>
      <c r="AA177" s="17">
        <v>0.52303129132559301</v>
      </c>
      <c r="AB177" s="17">
        <v>0.51533792548243895</v>
      </c>
      <c r="AC177" s="17"/>
      <c r="AD177" s="17">
        <v>0.53465065990419003</v>
      </c>
      <c r="AE177" s="17"/>
      <c r="AF177" s="17">
        <v>0.51906890420507101</v>
      </c>
      <c r="AG177" s="17">
        <v>0.53883879456810801</v>
      </c>
      <c r="AH177" s="17">
        <v>0.50495124305661099</v>
      </c>
      <c r="AI177" s="17">
        <v>0.50375399373597396</v>
      </c>
    </row>
    <row r="178" spans="2:35" x14ac:dyDescent="0.3">
      <c r="B178" t="s">
        <v>51</v>
      </c>
      <c r="C178" s="17">
        <v>8.9488700993939602E-2</v>
      </c>
      <c r="D178" s="17">
        <v>8.7837661122466895E-2</v>
      </c>
      <c r="E178" s="17">
        <v>8.9561759052210199E-2</v>
      </c>
      <c r="F178" s="17"/>
      <c r="G178" s="17">
        <v>6.4032986940793402E-2</v>
      </c>
      <c r="H178" s="17">
        <v>6.9009769861430897E-2</v>
      </c>
      <c r="I178" s="17">
        <v>6.2138264792248397E-2</v>
      </c>
      <c r="J178" s="17">
        <v>0.166759562992469</v>
      </c>
      <c r="K178" s="17"/>
      <c r="L178" s="17">
        <v>5.8506567013416902E-2</v>
      </c>
      <c r="M178" s="17">
        <v>0.119400310423513</v>
      </c>
      <c r="N178" s="17"/>
      <c r="O178" s="17">
        <v>6.0352055353312097E-2</v>
      </c>
      <c r="P178" s="17">
        <v>0.11180985493969001</v>
      </c>
      <c r="Q178" s="17">
        <v>7.1300764952380705E-2</v>
      </c>
      <c r="R178" s="17">
        <v>0.11056319224580299</v>
      </c>
      <c r="S178" s="17"/>
      <c r="T178" s="17">
        <v>6.9120190570581302E-2</v>
      </c>
      <c r="U178" s="17">
        <v>9.05701277250682E-2</v>
      </c>
      <c r="V178" s="17"/>
      <c r="W178" s="17">
        <v>7.1503155779633398E-2</v>
      </c>
      <c r="X178" s="17">
        <v>6.7139816212435796E-2</v>
      </c>
      <c r="Y178" s="17"/>
      <c r="Z178" s="17">
        <v>9.6487714023406002E-2</v>
      </c>
      <c r="AA178" s="17">
        <v>9.0288368637361505E-2</v>
      </c>
      <c r="AB178" s="17">
        <v>7.9940723476281894E-2</v>
      </c>
      <c r="AC178" s="17"/>
      <c r="AD178" s="17">
        <v>7.7216470046661101E-2</v>
      </c>
      <c r="AE178" s="17"/>
      <c r="AF178" s="17">
        <v>7.5140068994607304E-2</v>
      </c>
      <c r="AG178" s="17">
        <v>0.100003501933827</v>
      </c>
      <c r="AH178" s="17">
        <v>8.4299931040083806E-2</v>
      </c>
      <c r="AI178" s="17">
        <v>9.4634330664585098E-2</v>
      </c>
    </row>
    <row r="179" spans="2:35" x14ac:dyDescent="0.3">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c r="AC179" s="17"/>
      <c r="AD179" s="17"/>
      <c r="AE179" s="17"/>
      <c r="AF179" s="17"/>
      <c r="AG179" s="17"/>
      <c r="AH179" s="17"/>
      <c r="AI179" s="17"/>
    </row>
    <row r="180" spans="2:35" x14ac:dyDescent="0.3">
      <c r="B180" s="6" t="s">
        <v>117</v>
      </c>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row>
    <row r="181" spans="2:35" x14ac:dyDescent="0.3">
      <c r="B181" s="23" t="s">
        <v>53</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row>
    <row r="182" spans="2:35" x14ac:dyDescent="0.3">
      <c r="B182" t="s">
        <v>121</v>
      </c>
      <c r="C182" s="17">
        <v>0.19347293070501101</v>
      </c>
      <c r="D182" s="17">
        <v>0.17646323472473099</v>
      </c>
      <c r="E182" s="17">
        <v>0.20706402330652501</v>
      </c>
      <c r="F182" s="17"/>
      <c r="G182" s="17">
        <v>8.8964955682708097E-2</v>
      </c>
      <c r="H182" s="17">
        <v>0.20288707425718</v>
      </c>
      <c r="I182" s="17">
        <v>0.18368632568999901</v>
      </c>
      <c r="J182" s="17">
        <v>0.29838440564539298</v>
      </c>
      <c r="K182" s="17"/>
      <c r="L182" s="17">
        <v>0.186348952919593</v>
      </c>
      <c r="M182" s="17">
        <v>0.20525727824766801</v>
      </c>
      <c r="N182" s="17"/>
      <c r="O182" s="17">
        <v>0.13283611950454799</v>
      </c>
      <c r="P182" s="17">
        <v>0.26360104053670202</v>
      </c>
      <c r="Q182" s="17">
        <v>0.15967728404215001</v>
      </c>
      <c r="R182" s="17">
        <v>0.19953102451722099</v>
      </c>
      <c r="S182" s="17"/>
      <c r="T182" s="17">
        <v>0.15305476095324799</v>
      </c>
      <c r="U182" s="17">
        <v>0.20962005328345201</v>
      </c>
      <c r="V182" s="17"/>
      <c r="W182" s="17">
        <v>0.197963355590207</v>
      </c>
      <c r="X182" s="17">
        <v>0.191104387245325</v>
      </c>
      <c r="Y182" s="17"/>
      <c r="Z182" s="17">
        <v>0.182864929629415</v>
      </c>
      <c r="AA182" s="17">
        <v>0.20618470478909801</v>
      </c>
      <c r="AB182" s="17">
        <v>0.17474710916785899</v>
      </c>
      <c r="AC182" s="17"/>
      <c r="AD182" s="17">
        <v>0.19642234522699101</v>
      </c>
      <c r="AE182" s="17"/>
      <c r="AF182" s="17">
        <v>0.23028387918778201</v>
      </c>
      <c r="AG182" s="17">
        <v>0.15651384924058001</v>
      </c>
      <c r="AH182" s="17">
        <v>0.19020454212646301</v>
      </c>
      <c r="AI182" s="17">
        <v>0.18550597242155201</v>
      </c>
    </row>
    <row r="183" spans="2:35" x14ac:dyDescent="0.3">
      <c r="B183" t="s">
        <v>122</v>
      </c>
      <c r="C183" s="17">
        <v>4.6219777732023397E-2</v>
      </c>
      <c r="D183" s="17">
        <v>3.7659784315255303E-2</v>
      </c>
      <c r="E183" s="17">
        <v>5.5821604944585199E-2</v>
      </c>
      <c r="F183" s="17"/>
      <c r="G183" s="17">
        <v>1.37402067204893E-2</v>
      </c>
      <c r="H183" s="17">
        <v>3.10966347590949E-2</v>
      </c>
      <c r="I183" s="17">
        <v>4.3784486315832698E-2</v>
      </c>
      <c r="J183" s="17">
        <v>9.7720985998436594E-2</v>
      </c>
      <c r="K183" s="17"/>
      <c r="L183" s="17">
        <v>5.1975475402618203E-2</v>
      </c>
      <c r="M183" s="17">
        <v>3.54712484695969E-2</v>
      </c>
      <c r="N183" s="17"/>
      <c r="O183" s="17">
        <v>3.7376487585558997E-2</v>
      </c>
      <c r="P183" s="17">
        <v>6.9870660145200103E-2</v>
      </c>
      <c r="Q183" s="17">
        <v>1.1858139230733001E-2</v>
      </c>
      <c r="R183" s="17">
        <v>7.3117229434990494E-2</v>
      </c>
      <c r="S183" s="17"/>
      <c r="T183" s="17">
        <v>4.7702817358103701E-2</v>
      </c>
      <c r="U183" s="17">
        <v>4.6223706799356397E-2</v>
      </c>
      <c r="V183" s="17"/>
      <c r="W183" s="17">
        <v>6.1436246032367602E-2</v>
      </c>
      <c r="X183" s="17">
        <v>4.4084485010742101E-2</v>
      </c>
      <c r="Y183" s="17"/>
      <c r="Z183" s="17">
        <v>3.56060797308645E-2</v>
      </c>
      <c r="AA183" s="17">
        <v>7.8973866226140804E-2</v>
      </c>
      <c r="AB183" s="17">
        <v>6.1544597009402902E-2</v>
      </c>
      <c r="AC183" s="17"/>
      <c r="AD183" s="17">
        <v>3.2252972815655E-2</v>
      </c>
      <c r="AE183" s="17"/>
      <c r="AF183" s="17">
        <v>3.39303304880356E-2</v>
      </c>
      <c r="AG183" s="17">
        <v>5.36148788751361E-2</v>
      </c>
      <c r="AH183" s="17">
        <v>3.6913838594538097E-2</v>
      </c>
      <c r="AI183" s="17">
        <v>6.3013248689763199E-2</v>
      </c>
    </row>
    <row r="184" spans="2:35" x14ac:dyDescent="0.3">
      <c r="B184" t="s">
        <v>123</v>
      </c>
      <c r="C184" s="17">
        <v>0.65708981660335297</v>
      </c>
      <c r="D184" s="17">
        <v>0.69479856186647404</v>
      </c>
      <c r="E184" s="17">
        <v>0.62302158410381603</v>
      </c>
      <c r="F184" s="17"/>
      <c r="G184" s="17">
        <v>0.78642995685191397</v>
      </c>
      <c r="H184" s="17">
        <v>0.69602349951002196</v>
      </c>
      <c r="I184" s="17">
        <v>0.70327026451020702</v>
      </c>
      <c r="J184" s="17">
        <v>0.435542701306809</v>
      </c>
      <c r="K184" s="17"/>
      <c r="L184" s="17">
        <v>0.68454466939539305</v>
      </c>
      <c r="M184" s="17">
        <v>0.62859557616352302</v>
      </c>
      <c r="N184" s="17"/>
      <c r="O184" s="17">
        <v>0.74791599775025297</v>
      </c>
      <c r="P184" s="17">
        <v>0.52789350888402997</v>
      </c>
      <c r="Q184" s="17">
        <v>0.73307509045748998</v>
      </c>
      <c r="R184" s="17">
        <v>0.64219773321993001</v>
      </c>
      <c r="S184" s="17"/>
      <c r="T184" s="17">
        <v>0.711246815328335</v>
      </c>
      <c r="U184" s="17">
        <v>0.64148429601416701</v>
      </c>
      <c r="V184" s="17"/>
      <c r="W184" s="17">
        <v>0.65373427366860104</v>
      </c>
      <c r="X184" s="17">
        <v>0.67243535492275097</v>
      </c>
      <c r="Y184" s="17"/>
      <c r="Z184" s="17">
        <v>0.67889214701309297</v>
      </c>
      <c r="AA184" s="17">
        <v>0.61203840380825802</v>
      </c>
      <c r="AB184" s="17">
        <v>0.62410153430217596</v>
      </c>
      <c r="AC184" s="17"/>
      <c r="AD184" s="17">
        <v>0.68092340239186799</v>
      </c>
      <c r="AE184" s="17"/>
      <c r="AF184" s="17">
        <v>0.650258801950506</v>
      </c>
      <c r="AG184" s="17">
        <v>0.67007326375049603</v>
      </c>
      <c r="AH184" s="17">
        <v>0.68191898465089995</v>
      </c>
      <c r="AI184" s="17">
        <v>0.63899401901944897</v>
      </c>
    </row>
    <row r="185" spans="2:35" x14ac:dyDescent="0.3">
      <c r="B185" t="s">
        <v>51</v>
      </c>
      <c r="C185" s="17">
        <v>0.103217474959613</v>
      </c>
      <c r="D185" s="17">
        <v>9.1078419093539198E-2</v>
      </c>
      <c r="E185" s="17">
        <v>0.114092787645074</v>
      </c>
      <c r="F185" s="17"/>
      <c r="G185" s="17">
        <v>0.110864880744888</v>
      </c>
      <c r="H185" s="17">
        <v>6.9992791473703894E-2</v>
      </c>
      <c r="I185" s="17">
        <v>6.9258923483961093E-2</v>
      </c>
      <c r="J185" s="17">
        <v>0.16835190704936201</v>
      </c>
      <c r="K185" s="17"/>
      <c r="L185" s="17">
        <v>7.7130902282395594E-2</v>
      </c>
      <c r="M185" s="17">
        <v>0.13067589711921199</v>
      </c>
      <c r="N185" s="17"/>
      <c r="O185" s="17">
        <v>8.1871395159639399E-2</v>
      </c>
      <c r="P185" s="17">
        <v>0.13863479043406801</v>
      </c>
      <c r="Q185" s="17">
        <v>9.5389486269626594E-2</v>
      </c>
      <c r="R185" s="17">
        <v>8.5154012827858602E-2</v>
      </c>
      <c r="S185" s="17"/>
      <c r="T185" s="17">
        <v>8.7995606360313394E-2</v>
      </c>
      <c r="U185" s="17">
        <v>0.102671943903025</v>
      </c>
      <c r="V185" s="17"/>
      <c r="W185" s="17">
        <v>8.6866124708825099E-2</v>
      </c>
      <c r="X185" s="17">
        <v>9.2375772821181895E-2</v>
      </c>
      <c r="Y185" s="17"/>
      <c r="Z185" s="17">
        <v>0.102636843626628</v>
      </c>
      <c r="AA185" s="17">
        <v>0.102803025176504</v>
      </c>
      <c r="AB185" s="17">
        <v>0.13960675952056201</v>
      </c>
      <c r="AC185" s="17"/>
      <c r="AD185" s="17">
        <v>9.0401279565486298E-2</v>
      </c>
      <c r="AE185" s="17"/>
      <c r="AF185" s="17">
        <v>8.5526988373676005E-2</v>
      </c>
      <c r="AG185" s="17">
        <v>0.11979800813378801</v>
      </c>
      <c r="AH185" s="17">
        <v>9.0962634628098699E-2</v>
      </c>
      <c r="AI185" s="17">
        <v>0.11248675986923599</v>
      </c>
    </row>
    <row r="186" spans="2:35" x14ac:dyDescent="0.3">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c r="AC186" s="17"/>
      <c r="AD186" s="17"/>
      <c r="AE186" s="17"/>
      <c r="AF186" s="17"/>
      <c r="AG186" s="17"/>
      <c r="AH186" s="17"/>
      <c r="AI186" s="17"/>
    </row>
    <row r="187" spans="2:35" x14ac:dyDescent="0.3">
      <c r="B187" s="6" t="s">
        <v>117</v>
      </c>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c r="AC187" s="17"/>
      <c r="AD187" s="17"/>
      <c r="AE187" s="17"/>
      <c r="AF187" s="17"/>
      <c r="AG187" s="17"/>
      <c r="AH187" s="17"/>
      <c r="AI187" s="17"/>
    </row>
    <row r="188" spans="2:35" x14ac:dyDescent="0.3">
      <c r="B188" s="23" t="s">
        <v>53</v>
      </c>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c r="AC188" s="17"/>
      <c r="AD188" s="17"/>
      <c r="AE188" s="17"/>
      <c r="AF188" s="17"/>
      <c r="AG188" s="17"/>
      <c r="AH188" s="17"/>
      <c r="AI188" s="17"/>
    </row>
    <row r="189" spans="2:35" x14ac:dyDescent="0.3">
      <c r="B189" t="s">
        <v>124</v>
      </c>
      <c r="C189" s="17">
        <v>0.157350437087865</v>
      </c>
      <c r="D189" s="17">
        <v>0.13260944523287099</v>
      </c>
      <c r="E189" s="17">
        <v>0.18563559645700201</v>
      </c>
      <c r="F189" s="17"/>
      <c r="G189" s="17">
        <v>4.1438374714951001E-2</v>
      </c>
      <c r="H189" s="17">
        <v>0.186017525159586</v>
      </c>
      <c r="I189" s="17">
        <v>0.12908136682219201</v>
      </c>
      <c r="J189" s="17">
        <v>0.27283131350422701</v>
      </c>
      <c r="K189" s="17"/>
      <c r="L189" s="17">
        <v>0.14278159806379501</v>
      </c>
      <c r="M189" s="17">
        <v>0.18797282513695701</v>
      </c>
      <c r="N189" s="17"/>
      <c r="O189" s="17">
        <v>0.130428517693397</v>
      </c>
      <c r="P189" s="17">
        <v>0.22768506038383499</v>
      </c>
      <c r="Q189" s="17">
        <v>0.106310800108598</v>
      </c>
      <c r="R189" s="17">
        <v>0.16874988368796401</v>
      </c>
      <c r="S189" s="17"/>
      <c r="T189" s="17">
        <v>0.12682895111467099</v>
      </c>
      <c r="U189" s="17">
        <v>0.16966966615463</v>
      </c>
      <c r="V189" s="17"/>
      <c r="W189" s="17">
        <v>0.16595959773641</v>
      </c>
      <c r="X189" s="17">
        <v>0.149414018619</v>
      </c>
      <c r="Y189" s="17"/>
      <c r="Z189" s="17">
        <v>0.168132443603735</v>
      </c>
      <c r="AA189" s="17">
        <v>0.12777385011974801</v>
      </c>
      <c r="AB189" s="17">
        <v>0.15037985284708699</v>
      </c>
      <c r="AC189" s="17"/>
      <c r="AD189" s="17">
        <v>0.159188961615508</v>
      </c>
      <c r="AE189" s="17"/>
      <c r="AF189" s="17">
        <v>0.163338884801465</v>
      </c>
      <c r="AG189" s="17">
        <v>0.170007990774313</v>
      </c>
      <c r="AH189" s="17">
        <v>0.14795364506084099</v>
      </c>
      <c r="AI189" s="17">
        <v>0.13819833160803399</v>
      </c>
    </row>
    <row r="190" spans="2:35" x14ac:dyDescent="0.3">
      <c r="B190" t="s">
        <v>125</v>
      </c>
      <c r="C190" s="17">
        <v>4.6515015512974899E-2</v>
      </c>
      <c r="D190" s="17">
        <v>3.2518480897297801E-2</v>
      </c>
      <c r="E190" s="17">
        <v>6.1563276716880201E-2</v>
      </c>
      <c r="F190" s="17"/>
      <c r="G190" s="17">
        <v>2.1505839984601299E-2</v>
      </c>
      <c r="H190" s="17">
        <v>3.1755070595014603E-2</v>
      </c>
      <c r="I190" s="17">
        <v>7.5826863941564501E-2</v>
      </c>
      <c r="J190" s="17">
        <v>5.5759628904833498E-2</v>
      </c>
      <c r="K190" s="17"/>
      <c r="L190" s="17">
        <v>5.1493784612731602E-2</v>
      </c>
      <c r="M190" s="17">
        <v>3.7554937392390901E-2</v>
      </c>
      <c r="N190" s="17"/>
      <c r="O190" s="17">
        <v>4.5808465294630701E-2</v>
      </c>
      <c r="P190" s="17">
        <v>7.3563212040584997E-2</v>
      </c>
      <c r="Q190" s="17">
        <v>1.26716289142512E-2</v>
      </c>
      <c r="R190" s="17">
        <v>5.9792659062415002E-2</v>
      </c>
      <c r="S190" s="17"/>
      <c r="T190" s="17">
        <v>5.2911950623571298E-2</v>
      </c>
      <c r="U190" s="17">
        <v>4.4822244298045197E-2</v>
      </c>
      <c r="V190" s="17"/>
      <c r="W190" s="17">
        <v>5.6716878955692003E-2</v>
      </c>
      <c r="X190" s="17">
        <v>3.63364877216295E-2</v>
      </c>
      <c r="Y190" s="17"/>
      <c r="Z190" s="17">
        <v>3.3816730793767402E-2</v>
      </c>
      <c r="AA190" s="17">
        <v>4.3300068267285399E-2</v>
      </c>
      <c r="AB190" s="17">
        <v>7.2688290456860399E-2</v>
      </c>
      <c r="AC190" s="17"/>
      <c r="AD190" s="17">
        <v>3.5747968553405403E-2</v>
      </c>
      <c r="AE190" s="17"/>
      <c r="AF190" s="17">
        <v>2.8319259229650801E-2</v>
      </c>
      <c r="AG190" s="17">
        <v>5.0024955736806001E-2</v>
      </c>
      <c r="AH190" s="17">
        <v>8.0031675757719606E-2</v>
      </c>
      <c r="AI190" s="17">
        <v>3.6353318895813801E-2</v>
      </c>
    </row>
    <row r="191" spans="2:35" x14ac:dyDescent="0.3">
      <c r="B191" t="s">
        <v>126</v>
      </c>
      <c r="C191" s="17">
        <v>0.72036673758108305</v>
      </c>
      <c r="D191" s="17">
        <v>0.76056078395123505</v>
      </c>
      <c r="E191" s="17">
        <v>0.67746264789600497</v>
      </c>
      <c r="F191" s="17"/>
      <c r="G191" s="17">
        <v>0.86679561313937803</v>
      </c>
      <c r="H191" s="17">
        <v>0.745511936378635</v>
      </c>
      <c r="I191" s="17">
        <v>0.74669803797092404</v>
      </c>
      <c r="J191" s="17">
        <v>0.51817165456977898</v>
      </c>
      <c r="K191" s="17"/>
      <c r="L191" s="17">
        <v>0.75552014995586003</v>
      </c>
      <c r="M191" s="17">
        <v>0.675621471158382</v>
      </c>
      <c r="N191" s="17"/>
      <c r="O191" s="17">
        <v>0.78885272562751396</v>
      </c>
      <c r="P191" s="17">
        <v>0.59262039287587298</v>
      </c>
      <c r="Q191" s="17">
        <v>0.81483291998399399</v>
      </c>
      <c r="R191" s="17">
        <v>0.68597828044773801</v>
      </c>
      <c r="S191" s="17"/>
      <c r="T191" s="17">
        <v>0.75626054515040797</v>
      </c>
      <c r="U191" s="17">
        <v>0.71178731308647503</v>
      </c>
      <c r="V191" s="17"/>
      <c r="W191" s="17">
        <v>0.72945551140248799</v>
      </c>
      <c r="X191" s="17">
        <v>0.73454587021054296</v>
      </c>
      <c r="Y191" s="17"/>
      <c r="Z191" s="17">
        <v>0.72111810873267601</v>
      </c>
      <c r="AA191" s="17">
        <v>0.75929453475527298</v>
      </c>
      <c r="AB191" s="17">
        <v>0.67397390293584802</v>
      </c>
      <c r="AC191" s="17"/>
      <c r="AD191" s="17">
        <v>0.74409125568423196</v>
      </c>
      <c r="AE191" s="17"/>
      <c r="AF191" s="17">
        <v>0.74857016764413498</v>
      </c>
      <c r="AG191" s="17">
        <v>0.69619588620211204</v>
      </c>
      <c r="AH191" s="17">
        <v>0.70813528454083696</v>
      </c>
      <c r="AI191" s="17">
        <v>0.73365840667336601</v>
      </c>
    </row>
    <row r="192" spans="2:35" x14ac:dyDescent="0.3">
      <c r="B192" t="s">
        <v>51</v>
      </c>
      <c r="C192" s="17">
        <v>7.5767809818077098E-2</v>
      </c>
      <c r="D192" s="17">
        <v>7.4311289918596493E-2</v>
      </c>
      <c r="E192" s="17">
        <v>7.53384789301135E-2</v>
      </c>
      <c r="F192" s="17"/>
      <c r="G192" s="17">
        <v>7.0260172161069404E-2</v>
      </c>
      <c r="H192" s="17">
        <v>3.67154678667641E-2</v>
      </c>
      <c r="I192" s="17">
        <v>4.8393731265319699E-2</v>
      </c>
      <c r="J192" s="17">
        <v>0.15323740302116101</v>
      </c>
      <c r="K192" s="17"/>
      <c r="L192" s="17">
        <v>5.0204467367613602E-2</v>
      </c>
      <c r="M192" s="17">
        <v>9.8850766312270605E-2</v>
      </c>
      <c r="N192" s="17"/>
      <c r="O192" s="17">
        <v>3.49102913844586E-2</v>
      </c>
      <c r="P192" s="17">
        <v>0.10613133469970699</v>
      </c>
      <c r="Q192" s="17">
        <v>6.6184650993157401E-2</v>
      </c>
      <c r="R192" s="17">
        <v>8.54791768018833E-2</v>
      </c>
      <c r="S192" s="17"/>
      <c r="T192" s="17">
        <v>6.3998553111349998E-2</v>
      </c>
      <c r="U192" s="17">
        <v>7.3720776460849693E-2</v>
      </c>
      <c r="V192" s="17"/>
      <c r="W192" s="17">
        <v>4.7868011905410499E-2</v>
      </c>
      <c r="X192" s="17">
        <v>7.9703623448827504E-2</v>
      </c>
      <c r="Y192" s="17"/>
      <c r="Z192" s="17">
        <v>7.6932716869821893E-2</v>
      </c>
      <c r="AA192" s="17">
        <v>6.9631546857694099E-2</v>
      </c>
      <c r="AB192" s="17">
        <v>0.102957953760205</v>
      </c>
      <c r="AC192" s="17"/>
      <c r="AD192" s="17">
        <v>6.0971814146854701E-2</v>
      </c>
      <c r="AE192" s="17"/>
      <c r="AF192" s="17">
        <v>5.9771688324748599E-2</v>
      </c>
      <c r="AG192" s="17">
        <v>8.3771167286769602E-2</v>
      </c>
      <c r="AH192" s="17">
        <v>6.3879394640602799E-2</v>
      </c>
      <c r="AI192" s="17">
        <v>9.1789942822785506E-2</v>
      </c>
    </row>
    <row r="193" spans="2:35" x14ac:dyDescent="0.3">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row>
    <row r="194" spans="2:35" x14ac:dyDescent="0.3">
      <c r="B194" s="6" t="s">
        <v>117</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row>
    <row r="195" spans="2:35" x14ac:dyDescent="0.3">
      <c r="B195" s="23" t="s">
        <v>53</v>
      </c>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c r="AC195" s="17"/>
      <c r="AD195" s="17"/>
      <c r="AE195" s="17"/>
      <c r="AF195" s="17"/>
      <c r="AG195" s="17"/>
      <c r="AH195" s="17"/>
      <c r="AI195" s="17"/>
    </row>
    <row r="196" spans="2:35" x14ac:dyDescent="0.3">
      <c r="B196" t="s">
        <v>127</v>
      </c>
      <c r="C196" s="17">
        <v>0.134921260485695</v>
      </c>
      <c r="D196" s="17">
        <v>0.113897239005606</v>
      </c>
      <c r="E196" s="17">
        <v>0.15898413931111299</v>
      </c>
      <c r="F196" s="17"/>
      <c r="G196" s="17">
        <v>4.5051691086617697E-2</v>
      </c>
      <c r="H196" s="17">
        <v>0.13488562772290799</v>
      </c>
      <c r="I196" s="17">
        <v>0.118746724618375</v>
      </c>
      <c r="J196" s="17">
        <v>0.24235184590072101</v>
      </c>
      <c r="K196" s="17"/>
      <c r="L196" s="17">
        <v>0.119840002903469</v>
      </c>
      <c r="M196" s="17">
        <v>0.168298926708109</v>
      </c>
      <c r="N196" s="17"/>
      <c r="O196" s="17">
        <v>8.0769265290100506E-2</v>
      </c>
      <c r="P196" s="17">
        <v>0.21855790407724601</v>
      </c>
      <c r="Q196" s="17">
        <v>9.9974165891375394E-2</v>
      </c>
      <c r="R196" s="17">
        <v>0.13303077096562901</v>
      </c>
      <c r="S196" s="17"/>
      <c r="T196" s="17">
        <v>0.11034545993867401</v>
      </c>
      <c r="U196" s="17">
        <v>0.14493264537396899</v>
      </c>
      <c r="V196" s="17"/>
      <c r="W196" s="17">
        <v>0.14374997885068699</v>
      </c>
      <c r="X196" s="17">
        <v>0.13552000599702599</v>
      </c>
      <c r="Y196" s="17"/>
      <c r="Z196" s="17">
        <v>0.126160968157772</v>
      </c>
      <c r="AA196" s="17">
        <v>0.14056775350185799</v>
      </c>
      <c r="AB196" s="17">
        <v>0.13651638257061</v>
      </c>
      <c r="AC196" s="17"/>
      <c r="AD196" s="17">
        <v>0.13113917547571399</v>
      </c>
      <c r="AE196" s="17"/>
      <c r="AF196" s="17">
        <v>0.18420257626431999</v>
      </c>
      <c r="AG196" s="17">
        <v>0.108805089905054</v>
      </c>
      <c r="AH196" s="17">
        <v>0.133219778606992</v>
      </c>
      <c r="AI196" s="17">
        <v>9.6114924784206204E-2</v>
      </c>
    </row>
    <row r="197" spans="2:35" x14ac:dyDescent="0.3">
      <c r="B197" t="s">
        <v>128</v>
      </c>
      <c r="C197" s="17">
        <v>4.9943000381650303E-2</v>
      </c>
      <c r="D197" s="17">
        <v>3.1812227140032498E-2</v>
      </c>
      <c r="E197" s="17">
        <v>6.9204875274736094E-2</v>
      </c>
      <c r="F197" s="17"/>
      <c r="G197" s="17">
        <v>2.2317683332841998E-2</v>
      </c>
      <c r="H197" s="17">
        <v>3.49001560489915E-2</v>
      </c>
      <c r="I197" s="17">
        <v>6.4664245494731099E-2</v>
      </c>
      <c r="J197" s="17">
        <v>7.7916716585001197E-2</v>
      </c>
      <c r="K197" s="17"/>
      <c r="L197" s="17">
        <v>5.5108941409397497E-2</v>
      </c>
      <c r="M197" s="17">
        <v>4.1137523967811403E-2</v>
      </c>
      <c r="N197" s="17"/>
      <c r="O197" s="17">
        <v>5.3865825931248799E-2</v>
      </c>
      <c r="P197" s="17">
        <v>8.0888137937532606E-2</v>
      </c>
      <c r="Q197" s="17">
        <v>1.01935551351586E-2</v>
      </c>
      <c r="R197" s="17">
        <v>6.1521296994427099E-2</v>
      </c>
      <c r="S197" s="17"/>
      <c r="T197" s="17">
        <v>8.2092915320779697E-2</v>
      </c>
      <c r="U197" s="17">
        <v>3.9379117459334902E-2</v>
      </c>
      <c r="V197" s="17"/>
      <c r="W197" s="17">
        <v>8.96047447503905E-2</v>
      </c>
      <c r="X197" s="17">
        <v>2.7894299161628201E-2</v>
      </c>
      <c r="Y197" s="17"/>
      <c r="Z197" s="17">
        <v>3.9982102027419801E-2</v>
      </c>
      <c r="AA197" s="17">
        <v>9.0874613841030905E-2</v>
      </c>
      <c r="AB197" s="17">
        <v>6.1111385113295197E-2</v>
      </c>
      <c r="AC197" s="17"/>
      <c r="AD197" s="17">
        <v>3.9636275950500503E-2</v>
      </c>
      <c r="AE197" s="17"/>
      <c r="AF197" s="17">
        <v>4.86177677829027E-2</v>
      </c>
      <c r="AG197" s="17">
        <v>3.4820690358683501E-2</v>
      </c>
      <c r="AH197" s="17">
        <v>5.7686037123052501E-2</v>
      </c>
      <c r="AI197" s="17">
        <v>6.2534395811667101E-2</v>
      </c>
    </row>
    <row r="198" spans="2:35" x14ac:dyDescent="0.3">
      <c r="B198" t="s">
        <v>129</v>
      </c>
      <c r="C198" s="17">
        <v>0.71125160478577598</v>
      </c>
      <c r="D198" s="17">
        <v>0.75604239554094299</v>
      </c>
      <c r="E198" s="17">
        <v>0.66354355783630703</v>
      </c>
      <c r="F198" s="17"/>
      <c r="G198" s="17">
        <v>0.83074904984159603</v>
      </c>
      <c r="H198" s="17">
        <v>0.73805947631163005</v>
      </c>
      <c r="I198" s="17">
        <v>0.76959444600375304</v>
      </c>
      <c r="J198" s="17">
        <v>0.49950755425747101</v>
      </c>
      <c r="K198" s="17"/>
      <c r="L198" s="17">
        <v>0.74995757583291101</v>
      </c>
      <c r="M198" s="17">
        <v>0.66770336513608697</v>
      </c>
      <c r="N198" s="17"/>
      <c r="O198" s="17">
        <v>0.75379400912403904</v>
      </c>
      <c r="P198" s="17">
        <v>0.594802679296909</v>
      </c>
      <c r="Q198" s="17">
        <v>0.80401784915087304</v>
      </c>
      <c r="R198" s="17">
        <v>0.69011299422191996</v>
      </c>
      <c r="S198" s="17"/>
      <c r="T198" s="17">
        <v>0.70692088152410304</v>
      </c>
      <c r="U198" s="17">
        <v>0.71648623002529299</v>
      </c>
      <c r="V198" s="17"/>
      <c r="W198" s="17">
        <v>0.67740162730067699</v>
      </c>
      <c r="X198" s="17">
        <v>0.74578562271456295</v>
      </c>
      <c r="Y198" s="17"/>
      <c r="Z198" s="17">
        <v>0.71363856275818704</v>
      </c>
      <c r="AA198" s="17">
        <v>0.70818751995920204</v>
      </c>
      <c r="AB198" s="17">
        <v>0.66346203124026104</v>
      </c>
      <c r="AC198" s="17"/>
      <c r="AD198" s="17">
        <v>0.73981717101661004</v>
      </c>
      <c r="AE198" s="17"/>
      <c r="AF198" s="17">
        <v>0.663283098454299</v>
      </c>
      <c r="AG198" s="17">
        <v>0.72755443435687495</v>
      </c>
      <c r="AH198" s="17">
        <v>0.73632098187032502</v>
      </c>
      <c r="AI198" s="17">
        <v>0.74346143227358197</v>
      </c>
    </row>
    <row r="199" spans="2:35" x14ac:dyDescent="0.3">
      <c r="B199" t="s">
        <v>51</v>
      </c>
      <c r="C199" s="17">
        <v>0.103884134346879</v>
      </c>
      <c r="D199" s="17">
        <v>9.8248138313418401E-2</v>
      </c>
      <c r="E199" s="17">
        <v>0.10826742757784399</v>
      </c>
      <c r="F199" s="17"/>
      <c r="G199" s="17">
        <v>0.10188157573894401</v>
      </c>
      <c r="H199" s="17">
        <v>9.2154739916470704E-2</v>
      </c>
      <c r="I199" s="17">
        <v>4.6994583883141101E-2</v>
      </c>
      <c r="J199" s="17">
        <v>0.18022388325680699</v>
      </c>
      <c r="K199" s="17"/>
      <c r="L199" s="17">
        <v>7.5093479854223003E-2</v>
      </c>
      <c r="M199" s="17">
        <v>0.12286018418799199</v>
      </c>
      <c r="N199" s="17"/>
      <c r="O199" s="17">
        <v>0.111570899654612</v>
      </c>
      <c r="P199" s="17">
        <v>0.10575127868831199</v>
      </c>
      <c r="Q199" s="17">
        <v>8.58144298225932E-2</v>
      </c>
      <c r="R199" s="17">
        <v>0.11533493781802399</v>
      </c>
      <c r="S199" s="17"/>
      <c r="T199" s="17">
        <v>0.10064074321644299</v>
      </c>
      <c r="U199" s="17">
        <v>9.9202007141402898E-2</v>
      </c>
      <c r="V199" s="17"/>
      <c r="W199" s="17">
        <v>8.9243649098245503E-2</v>
      </c>
      <c r="X199" s="17">
        <v>9.0800072126783093E-2</v>
      </c>
      <c r="Y199" s="17"/>
      <c r="Z199" s="17">
        <v>0.12021836705662201</v>
      </c>
      <c r="AA199" s="17">
        <v>6.03701126979087E-2</v>
      </c>
      <c r="AB199" s="17">
        <v>0.13891020107583399</v>
      </c>
      <c r="AC199" s="17"/>
      <c r="AD199" s="17">
        <v>8.9407377557175496E-2</v>
      </c>
      <c r="AE199" s="17"/>
      <c r="AF199" s="17">
        <v>0.103896557498478</v>
      </c>
      <c r="AG199" s="17">
        <v>0.12881978537938801</v>
      </c>
      <c r="AH199" s="17">
        <v>7.2773202399630504E-2</v>
      </c>
      <c r="AI199" s="17">
        <v>9.7889247130545198E-2</v>
      </c>
    </row>
    <row r="200" spans="2:35" x14ac:dyDescent="0.3">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row>
    <row r="201" spans="2:35" x14ac:dyDescent="0.3">
      <c r="B201" s="6" t="s">
        <v>141</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row>
    <row r="202" spans="2:35" x14ac:dyDescent="0.3">
      <c r="B202" s="23" t="s">
        <v>53</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row>
    <row r="203" spans="2:35" x14ac:dyDescent="0.3">
      <c r="B203" t="s">
        <v>79</v>
      </c>
      <c r="C203" s="17">
        <v>0.247749801240261</v>
      </c>
      <c r="D203" s="17">
        <v>0.21307408417346901</v>
      </c>
      <c r="E203" s="17">
        <v>0.28800327020615901</v>
      </c>
      <c r="F203" s="17"/>
      <c r="G203" s="17">
        <v>0.13070203677379</v>
      </c>
      <c r="H203" s="17">
        <v>0.25226871494756598</v>
      </c>
      <c r="I203" s="17">
        <v>0.228847330287859</v>
      </c>
      <c r="J203" s="17">
        <v>0.380379752722253</v>
      </c>
      <c r="K203" s="17"/>
      <c r="L203" s="17">
        <v>0.26655606854735298</v>
      </c>
      <c r="M203" s="17">
        <v>0.23579624601486801</v>
      </c>
      <c r="N203" s="17"/>
      <c r="O203" s="17">
        <v>0.21265980145899399</v>
      </c>
      <c r="P203" s="17">
        <v>0.34538997752991302</v>
      </c>
      <c r="Q203" s="17">
        <v>0.179924549111592</v>
      </c>
      <c r="R203" s="17">
        <v>0.25862923448852898</v>
      </c>
      <c r="S203" s="17"/>
      <c r="T203" s="17">
        <v>0.26231527145004202</v>
      </c>
      <c r="U203" s="17">
        <v>0.24548200241870499</v>
      </c>
      <c r="V203" s="17"/>
      <c r="W203" s="17">
        <v>0.355279025281383</v>
      </c>
      <c r="X203" s="17">
        <v>0.23547440362592101</v>
      </c>
      <c r="Y203" s="17"/>
      <c r="Z203" s="17">
        <v>0.218315930796114</v>
      </c>
      <c r="AA203" s="17">
        <v>0.30160620797540699</v>
      </c>
      <c r="AB203" s="17">
        <v>0.235891440002298</v>
      </c>
      <c r="AC203" s="17"/>
      <c r="AD203" s="17">
        <v>0.24928114298611001</v>
      </c>
      <c r="AE203" s="17"/>
      <c r="AF203" s="17">
        <v>0.293451044440808</v>
      </c>
      <c r="AG203" s="17">
        <v>0.22714187591893201</v>
      </c>
      <c r="AH203" s="17">
        <v>0.19770770952404401</v>
      </c>
      <c r="AI203" s="17">
        <v>0.25319723992592402</v>
      </c>
    </row>
    <row r="204" spans="2:35" x14ac:dyDescent="0.3">
      <c r="B204" t="s">
        <v>80</v>
      </c>
      <c r="C204" s="17">
        <v>0.352337496775734</v>
      </c>
      <c r="D204" s="17">
        <v>0.40889704157935602</v>
      </c>
      <c r="E204" s="17">
        <v>0.30007368891803199</v>
      </c>
      <c r="F204" s="17"/>
      <c r="G204" s="17">
        <v>0.40705975780538201</v>
      </c>
      <c r="H204" s="17">
        <v>0.41088915115647301</v>
      </c>
      <c r="I204" s="17">
        <v>0.352367583440026</v>
      </c>
      <c r="J204" s="17">
        <v>0.23415168294730401</v>
      </c>
      <c r="K204" s="17"/>
      <c r="L204" s="17">
        <v>0.39412668681949398</v>
      </c>
      <c r="M204" s="17">
        <v>0.28953013929419802</v>
      </c>
      <c r="N204" s="17"/>
      <c r="O204" s="17">
        <v>0.363383126642216</v>
      </c>
      <c r="P204" s="17">
        <v>0.251852917643205</v>
      </c>
      <c r="Q204" s="17">
        <v>0.443143218628543</v>
      </c>
      <c r="R204" s="17">
        <v>0.36183485080413802</v>
      </c>
      <c r="S204" s="17"/>
      <c r="T204" s="17">
        <v>0.41825193704937402</v>
      </c>
      <c r="U204" s="17">
        <v>0.32876939316561998</v>
      </c>
      <c r="V204" s="17"/>
      <c r="W204" s="17">
        <v>0.33219559058703901</v>
      </c>
      <c r="X204" s="17">
        <v>0.41111275913551099</v>
      </c>
      <c r="Y204" s="17"/>
      <c r="Z204" s="17">
        <v>0.34256704869468901</v>
      </c>
      <c r="AA204" s="17">
        <v>0.38182785670242098</v>
      </c>
      <c r="AB204" s="17">
        <v>0.37604364551020403</v>
      </c>
      <c r="AC204" s="17"/>
      <c r="AD204" s="17">
        <v>0.36087986589980098</v>
      </c>
      <c r="AE204" s="17"/>
      <c r="AF204" s="17">
        <v>0.42979738060002598</v>
      </c>
      <c r="AG204" s="17">
        <v>0.33564151247063201</v>
      </c>
      <c r="AH204" s="17">
        <v>0.27550404161810799</v>
      </c>
      <c r="AI204" s="17">
        <v>0.34625471091825899</v>
      </c>
    </row>
    <row r="205" spans="2:35" x14ac:dyDescent="0.3">
      <c r="B205" t="s">
        <v>139</v>
      </c>
      <c r="C205" s="17">
        <v>0.143128255759781</v>
      </c>
      <c r="D205" s="17">
        <v>0.132442053408932</v>
      </c>
      <c r="E205" s="17">
        <v>0.14972456273461399</v>
      </c>
      <c r="F205" s="17"/>
      <c r="G205" s="17">
        <v>0.18236218083126199</v>
      </c>
      <c r="H205" s="17">
        <v>9.8346130690074904E-2</v>
      </c>
      <c r="I205" s="17">
        <v>0.15680192859292699</v>
      </c>
      <c r="J205" s="17">
        <v>0.137595153944574</v>
      </c>
      <c r="K205" s="17"/>
      <c r="L205" s="17">
        <v>0.140022928233585</v>
      </c>
      <c r="M205" s="17">
        <v>0.13595758320062501</v>
      </c>
      <c r="N205" s="17"/>
      <c r="O205" s="17">
        <v>0.15433779689534899</v>
      </c>
      <c r="P205" s="17">
        <v>0.146210810009922</v>
      </c>
      <c r="Q205" s="17">
        <v>0.12698031754358599</v>
      </c>
      <c r="R205" s="17">
        <v>0.139947745354914</v>
      </c>
      <c r="S205" s="17"/>
      <c r="T205" s="17">
        <v>0.14653580105735001</v>
      </c>
      <c r="U205" s="17">
        <v>0.143550371804368</v>
      </c>
      <c r="V205" s="17"/>
      <c r="W205" s="17">
        <v>0.13075831633241</v>
      </c>
      <c r="X205" s="17">
        <v>0.13425642339002</v>
      </c>
      <c r="Y205" s="17"/>
      <c r="Z205" s="17">
        <v>0.12105166648951</v>
      </c>
      <c r="AA205" s="17">
        <v>0.13310977904263999</v>
      </c>
      <c r="AB205" s="17">
        <v>0.190601424905114</v>
      </c>
      <c r="AC205" s="17"/>
      <c r="AD205" s="17">
        <v>0.11902333244523</v>
      </c>
      <c r="AE205" s="17"/>
      <c r="AF205" s="17">
        <v>0.106548919448305</v>
      </c>
      <c r="AG205" s="17">
        <v>0.18432795638421401</v>
      </c>
      <c r="AH205" s="17">
        <v>0.17799529044874901</v>
      </c>
      <c r="AI205" s="17">
        <v>0.114422422300916</v>
      </c>
    </row>
    <row r="206" spans="2:35" x14ac:dyDescent="0.3">
      <c r="B206" t="s">
        <v>59</v>
      </c>
      <c r="C206" s="17">
        <v>0.25678444622422397</v>
      </c>
      <c r="D206" s="17">
        <v>0.24558682083824299</v>
      </c>
      <c r="E206" s="17">
        <v>0.26219847814119501</v>
      </c>
      <c r="F206" s="17"/>
      <c r="G206" s="17">
        <v>0.27987602458956601</v>
      </c>
      <c r="H206" s="17">
        <v>0.23849600320588599</v>
      </c>
      <c r="I206" s="17">
        <v>0.26198315767918801</v>
      </c>
      <c r="J206" s="17">
        <v>0.24787341038586999</v>
      </c>
      <c r="K206" s="17"/>
      <c r="L206" s="17">
        <v>0.19929431639956799</v>
      </c>
      <c r="M206" s="17">
        <v>0.33871603149030899</v>
      </c>
      <c r="N206" s="17"/>
      <c r="O206" s="17">
        <v>0.26961927500344102</v>
      </c>
      <c r="P206" s="17">
        <v>0.25654629481696001</v>
      </c>
      <c r="Q206" s="17">
        <v>0.24995191471628</v>
      </c>
      <c r="R206" s="17">
        <v>0.239588169352419</v>
      </c>
      <c r="S206" s="17"/>
      <c r="T206" s="17">
        <v>0.172896990443235</v>
      </c>
      <c r="U206" s="17">
        <v>0.282198232611306</v>
      </c>
      <c r="V206" s="17"/>
      <c r="W206" s="17">
        <v>0.18176706779916799</v>
      </c>
      <c r="X206" s="17">
        <v>0.219156413848549</v>
      </c>
      <c r="Y206" s="17"/>
      <c r="Z206" s="17">
        <v>0.318065354019687</v>
      </c>
      <c r="AA206" s="17">
        <v>0.18345615627953299</v>
      </c>
      <c r="AB206" s="17">
        <v>0.19746348958238399</v>
      </c>
      <c r="AC206" s="17"/>
      <c r="AD206" s="17">
        <v>0.27081565866885898</v>
      </c>
      <c r="AE206" s="17"/>
      <c r="AF206" s="17">
        <v>0.17020265551086</v>
      </c>
      <c r="AG206" s="17">
        <v>0.252888655226222</v>
      </c>
      <c r="AH206" s="17">
        <v>0.34879295840909902</v>
      </c>
      <c r="AI206" s="17">
        <v>0.28612562685490101</v>
      </c>
    </row>
    <row r="207" spans="2:35" x14ac:dyDescent="0.3">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row>
    <row r="208" spans="2:35" x14ac:dyDescent="0.3">
      <c r="B208" s="6" t="s">
        <v>142</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row>
    <row r="209" spans="2:35" x14ac:dyDescent="0.3">
      <c r="B209" s="23" t="s">
        <v>53</v>
      </c>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c r="AC209" s="17"/>
      <c r="AD209" s="17"/>
      <c r="AE209" s="17"/>
      <c r="AF209" s="17"/>
      <c r="AG209" s="17"/>
      <c r="AH209" s="17"/>
      <c r="AI209" s="17"/>
    </row>
    <row r="210" spans="2:35" x14ac:dyDescent="0.3">
      <c r="B210" t="s">
        <v>79</v>
      </c>
      <c r="C210" s="17">
        <v>0.19541909739675101</v>
      </c>
      <c r="D210" s="17">
        <v>0.16665445436215401</v>
      </c>
      <c r="E210" s="17">
        <v>0.22858418752928999</v>
      </c>
      <c r="F210" s="17"/>
      <c r="G210" s="17">
        <v>9.5826617316114596E-2</v>
      </c>
      <c r="H210" s="17">
        <v>0.17992691828530499</v>
      </c>
      <c r="I210" s="17">
        <v>0.17891443063632401</v>
      </c>
      <c r="J210" s="17">
        <v>0.32967482717191499</v>
      </c>
      <c r="K210" s="17"/>
      <c r="L210" s="17">
        <v>0.19286773133701099</v>
      </c>
      <c r="M210" s="17">
        <v>0.210914532517916</v>
      </c>
      <c r="N210" s="17"/>
      <c r="O210" s="17">
        <v>0.14712628691901</v>
      </c>
      <c r="P210" s="17">
        <v>0.290628061792849</v>
      </c>
      <c r="Q210" s="17">
        <v>0.13390944679066799</v>
      </c>
      <c r="R210" s="17">
        <v>0.21165369007398099</v>
      </c>
      <c r="S210" s="17"/>
      <c r="T210" s="17">
        <v>0.18890380030274001</v>
      </c>
      <c r="U210" s="17">
        <v>0.19805322212147</v>
      </c>
      <c r="V210" s="17"/>
      <c r="W210" s="17">
        <v>0.24758096257780099</v>
      </c>
      <c r="X210" s="17">
        <v>0.173719180746878</v>
      </c>
      <c r="Y210" s="17"/>
      <c r="Z210" s="17">
        <v>0.184073513210191</v>
      </c>
      <c r="AA210" s="17">
        <v>0.18421592980617399</v>
      </c>
      <c r="AB210" s="17">
        <v>0.216327389226038</v>
      </c>
      <c r="AC210" s="17"/>
      <c r="AD210" s="17">
        <v>0.19894779023839601</v>
      </c>
      <c r="AE210" s="17"/>
      <c r="AF210" s="17">
        <v>0.232956560380089</v>
      </c>
      <c r="AG210" s="17">
        <v>0.171264705128234</v>
      </c>
      <c r="AH210" s="17">
        <v>0.13294937497779499</v>
      </c>
      <c r="AI210" s="17">
        <v>0.22599114109480301</v>
      </c>
    </row>
    <row r="211" spans="2:35" x14ac:dyDescent="0.3">
      <c r="B211" t="s">
        <v>80</v>
      </c>
      <c r="C211" s="17">
        <v>0.44520947988457799</v>
      </c>
      <c r="D211" s="17">
        <v>0.48113578638374999</v>
      </c>
      <c r="E211" s="17">
        <v>0.41141341355240901</v>
      </c>
      <c r="F211" s="17"/>
      <c r="G211" s="17">
        <v>0.440808015665209</v>
      </c>
      <c r="H211" s="17">
        <v>0.56949880036647405</v>
      </c>
      <c r="I211" s="17">
        <v>0.47377075031952098</v>
      </c>
      <c r="J211" s="17">
        <v>0.28402280394403601</v>
      </c>
      <c r="K211" s="17"/>
      <c r="L211" s="17">
        <v>0.50103528746327997</v>
      </c>
      <c r="M211" s="17">
        <v>0.37193819133406297</v>
      </c>
      <c r="N211" s="17"/>
      <c r="O211" s="17">
        <v>0.48834857921664299</v>
      </c>
      <c r="P211" s="17">
        <v>0.352814361659885</v>
      </c>
      <c r="Q211" s="17">
        <v>0.52219383892390503</v>
      </c>
      <c r="R211" s="17">
        <v>0.424712498647766</v>
      </c>
      <c r="S211" s="17"/>
      <c r="T211" s="17">
        <v>0.54822386430821601</v>
      </c>
      <c r="U211" s="17">
        <v>0.41225883588733298</v>
      </c>
      <c r="V211" s="17"/>
      <c r="W211" s="17">
        <v>0.43425446207152302</v>
      </c>
      <c r="X211" s="17">
        <v>0.47916769699431899</v>
      </c>
      <c r="Y211" s="17"/>
      <c r="Z211" s="17">
        <v>0.45005202081561202</v>
      </c>
      <c r="AA211" s="17">
        <v>0.44912878450183302</v>
      </c>
      <c r="AB211" s="17">
        <v>0.44357712939300298</v>
      </c>
      <c r="AC211" s="17"/>
      <c r="AD211" s="17">
        <v>0.465973833319825</v>
      </c>
      <c r="AE211" s="17"/>
      <c r="AF211" s="17">
        <v>0.52855460180273395</v>
      </c>
      <c r="AG211" s="17">
        <v>0.45886441346095502</v>
      </c>
      <c r="AH211" s="17">
        <v>0.40283229297121098</v>
      </c>
      <c r="AI211" s="17">
        <v>0.36714238500834301</v>
      </c>
    </row>
    <row r="212" spans="2:35" x14ac:dyDescent="0.3">
      <c r="B212" t="s">
        <v>139</v>
      </c>
      <c r="C212" s="17">
        <v>0.12508573922882801</v>
      </c>
      <c r="D212" s="17">
        <v>9.8857765251713497E-2</v>
      </c>
      <c r="E212" s="17">
        <v>0.14332113480448</v>
      </c>
      <c r="F212" s="17"/>
      <c r="G212" s="17">
        <v>0.13992469751651199</v>
      </c>
      <c r="H212" s="17">
        <v>7.2805437740042306E-2</v>
      </c>
      <c r="I212" s="17">
        <v>0.17621458690502201</v>
      </c>
      <c r="J212" s="17">
        <v>0.111494189238119</v>
      </c>
      <c r="K212" s="17"/>
      <c r="L212" s="17">
        <v>0.12720125092323101</v>
      </c>
      <c r="M212" s="17">
        <v>0.117750391086462</v>
      </c>
      <c r="N212" s="17"/>
      <c r="O212" s="17">
        <v>0.13557488628361999</v>
      </c>
      <c r="P212" s="17">
        <v>0.14922120423472399</v>
      </c>
      <c r="Q212" s="17">
        <v>8.2214741598394897E-2</v>
      </c>
      <c r="R212" s="17">
        <v>0.12172914015361801</v>
      </c>
      <c r="S212" s="17"/>
      <c r="T212" s="17">
        <v>0.105559330372454</v>
      </c>
      <c r="U212" s="17">
        <v>0.133240228544381</v>
      </c>
      <c r="V212" s="17"/>
      <c r="W212" s="17">
        <v>0.135649250430144</v>
      </c>
      <c r="X212" s="17">
        <v>0.118334857114375</v>
      </c>
      <c r="Y212" s="17"/>
      <c r="Z212" s="17">
        <v>9.4313650410212696E-2</v>
      </c>
      <c r="AA212" s="17">
        <v>0.19023364634791801</v>
      </c>
      <c r="AB212" s="17">
        <v>0.15677071379438801</v>
      </c>
      <c r="AC212" s="17"/>
      <c r="AD212" s="17">
        <v>9.5920774162868205E-2</v>
      </c>
      <c r="AE212" s="17"/>
      <c r="AF212" s="17">
        <v>8.3142578968041003E-2</v>
      </c>
      <c r="AG212" s="17">
        <v>0.1482018115381</v>
      </c>
      <c r="AH212" s="17">
        <v>0.16822412018865099</v>
      </c>
      <c r="AI212" s="17">
        <v>0.116017577593126</v>
      </c>
    </row>
    <row r="213" spans="2:35" x14ac:dyDescent="0.3">
      <c r="B213" t="s">
        <v>59</v>
      </c>
      <c r="C213" s="17">
        <v>0.23428568348984299</v>
      </c>
      <c r="D213" s="17">
        <v>0.25335199400238201</v>
      </c>
      <c r="E213" s="17">
        <v>0.21668126411381999</v>
      </c>
      <c r="F213" s="17"/>
      <c r="G213" s="17">
        <v>0.32344066950216399</v>
      </c>
      <c r="H213" s="17">
        <v>0.17776884360817799</v>
      </c>
      <c r="I213" s="17">
        <v>0.171100232139132</v>
      </c>
      <c r="J213" s="17">
        <v>0.27480817964593002</v>
      </c>
      <c r="K213" s="17"/>
      <c r="L213" s="17">
        <v>0.17889573027647701</v>
      </c>
      <c r="M213" s="17">
        <v>0.29939688506155998</v>
      </c>
      <c r="N213" s="17"/>
      <c r="O213" s="17">
        <v>0.22895024758072599</v>
      </c>
      <c r="P213" s="17">
        <v>0.20733637231254201</v>
      </c>
      <c r="Q213" s="17">
        <v>0.26168197268703303</v>
      </c>
      <c r="R213" s="17">
        <v>0.24190467112463501</v>
      </c>
      <c r="S213" s="17"/>
      <c r="T213" s="17">
        <v>0.15731300501659001</v>
      </c>
      <c r="U213" s="17">
        <v>0.25644771344681699</v>
      </c>
      <c r="V213" s="17"/>
      <c r="W213" s="17">
        <v>0.18251532492053199</v>
      </c>
      <c r="X213" s="17">
        <v>0.22877826514442701</v>
      </c>
      <c r="Y213" s="17"/>
      <c r="Z213" s="17">
        <v>0.27156081556398398</v>
      </c>
      <c r="AA213" s="17">
        <v>0.17642163934407401</v>
      </c>
      <c r="AB213" s="17">
        <v>0.18332476758657101</v>
      </c>
      <c r="AC213" s="17"/>
      <c r="AD213" s="17">
        <v>0.239157602278911</v>
      </c>
      <c r="AE213" s="17"/>
      <c r="AF213" s="17">
        <v>0.155346258849135</v>
      </c>
      <c r="AG213" s="17">
        <v>0.22166906987271101</v>
      </c>
      <c r="AH213" s="17">
        <v>0.29599421186234298</v>
      </c>
      <c r="AI213" s="17">
        <v>0.29084889630372801</v>
      </c>
    </row>
    <row r="214" spans="2:35" x14ac:dyDescent="0.3">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row>
    <row r="215" spans="2:35" x14ac:dyDescent="0.3">
      <c r="B215" s="6" t="s">
        <v>143</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row>
    <row r="216" spans="2:35" x14ac:dyDescent="0.3">
      <c r="B216" s="23" t="s">
        <v>53</v>
      </c>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c r="AC216" s="17"/>
      <c r="AD216" s="17"/>
      <c r="AE216" s="17"/>
      <c r="AF216" s="17"/>
      <c r="AG216" s="17"/>
      <c r="AH216" s="17"/>
      <c r="AI216" s="17"/>
    </row>
    <row r="217" spans="2:35" x14ac:dyDescent="0.3">
      <c r="B217" t="s">
        <v>79</v>
      </c>
      <c r="C217" s="17">
        <v>0.23319031496070899</v>
      </c>
      <c r="D217" s="17">
        <v>0.19953143867435499</v>
      </c>
      <c r="E217" s="17">
        <v>0.272099770219972</v>
      </c>
      <c r="F217" s="17"/>
      <c r="G217" s="17">
        <v>0.122773732983765</v>
      </c>
      <c r="H217" s="17">
        <v>0.23443694492001399</v>
      </c>
      <c r="I217" s="17">
        <v>0.20892960019991799</v>
      </c>
      <c r="J217" s="17">
        <v>0.36853882213926298</v>
      </c>
      <c r="K217" s="17"/>
      <c r="L217" s="17">
        <v>0.25202299951283802</v>
      </c>
      <c r="M217" s="17">
        <v>0.200723530554129</v>
      </c>
      <c r="N217" s="17"/>
      <c r="O217" s="17">
        <v>0.194116229813418</v>
      </c>
      <c r="P217" s="17">
        <v>0.33149733558026601</v>
      </c>
      <c r="Q217" s="17">
        <v>0.170926541726516</v>
      </c>
      <c r="R217" s="17">
        <v>0.23884120207747001</v>
      </c>
      <c r="S217" s="17"/>
      <c r="T217" s="17">
        <v>0.232576475805786</v>
      </c>
      <c r="U217" s="17">
        <v>0.23179162084567601</v>
      </c>
      <c r="V217" s="17"/>
      <c r="W217" s="17">
        <v>0.32112835060831102</v>
      </c>
      <c r="X217" s="17">
        <v>0.20614423486863201</v>
      </c>
      <c r="Y217" s="17"/>
      <c r="Z217" s="17">
        <v>0.21257803941525899</v>
      </c>
      <c r="AA217" s="17">
        <v>0.17728579136848399</v>
      </c>
      <c r="AB217" s="17">
        <v>0.25325948017636302</v>
      </c>
      <c r="AC217" s="17"/>
      <c r="AD217" s="17">
        <v>0.24313437867601501</v>
      </c>
      <c r="AE217" s="17"/>
      <c r="AF217" s="17">
        <v>0.293328561823402</v>
      </c>
      <c r="AG217" s="17">
        <v>0.18620564521895999</v>
      </c>
      <c r="AH217" s="17">
        <v>0.18723709309162501</v>
      </c>
      <c r="AI217" s="17">
        <v>0.245824019366462</v>
      </c>
    </row>
    <row r="218" spans="2:35" x14ac:dyDescent="0.3">
      <c r="B218" t="s">
        <v>80</v>
      </c>
      <c r="C218" s="17">
        <v>0.32268578667671399</v>
      </c>
      <c r="D218" s="17">
        <v>0.33840832020355899</v>
      </c>
      <c r="E218" s="17">
        <v>0.30689803273205701</v>
      </c>
      <c r="F218" s="17"/>
      <c r="G218" s="17">
        <v>0.35121730733241202</v>
      </c>
      <c r="H218" s="17">
        <v>0.39404219271767399</v>
      </c>
      <c r="I218" s="17">
        <v>0.28309953941118698</v>
      </c>
      <c r="J218" s="17">
        <v>0.259736594014297</v>
      </c>
      <c r="K218" s="17"/>
      <c r="L218" s="17">
        <v>0.34146260638807202</v>
      </c>
      <c r="M218" s="17">
        <v>0.31655280282686798</v>
      </c>
      <c r="N218" s="17"/>
      <c r="O218" s="17">
        <v>0.37058233400305801</v>
      </c>
      <c r="P218" s="17">
        <v>0.25839173989835801</v>
      </c>
      <c r="Q218" s="17">
        <v>0.375654087828936</v>
      </c>
      <c r="R218" s="17">
        <v>0.287223996212085</v>
      </c>
      <c r="S218" s="17"/>
      <c r="T218" s="17">
        <v>0.422778664523211</v>
      </c>
      <c r="U218" s="17">
        <v>0.28937535322529201</v>
      </c>
      <c r="V218" s="17"/>
      <c r="W218" s="17">
        <v>0.30189621889297003</v>
      </c>
      <c r="X218" s="17">
        <v>0.34253140938570797</v>
      </c>
      <c r="Y218" s="17"/>
      <c r="Z218" s="17">
        <v>0.31882261760395397</v>
      </c>
      <c r="AA218" s="17">
        <v>0.41164013680378397</v>
      </c>
      <c r="AB218" s="17">
        <v>0.31118009442399203</v>
      </c>
      <c r="AC218" s="17"/>
      <c r="AD218" s="17">
        <v>0.32915064772686198</v>
      </c>
      <c r="AE218" s="17"/>
      <c r="AF218" s="17">
        <v>0.369770400296213</v>
      </c>
      <c r="AG218" s="17">
        <v>0.29114496170747101</v>
      </c>
      <c r="AH218" s="17">
        <v>0.33103107195807202</v>
      </c>
      <c r="AI218" s="17">
        <v>0.29476821004973203</v>
      </c>
    </row>
    <row r="219" spans="2:35" x14ac:dyDescent="0.3">
      <c r="B219" t="s">
        <v>139</v>
      </c>
      <c r="C219" s="17">
        <v>0.159123557906965</v>
      </c>
      <c r="D219" s="17">
        <v>0.143918707245804</v>
      </c>
      <c r="E219" s="17">
        <v>0.17432045215161299</v>
      </c>
      <c r="F219" s="17"/>
      <c r="G219" s="17">
        <v>0.19862025825777499</v>
      </c>
      <c r="H219" s="17">
        <v>9.3357980090190099E-2</v>
      </c>
      <c r="I219" s="17">
        <v>0.19414650274220399</v>
      </c>
      <c r="J219" s="17">
        <v>0.152931376619485</v>
      </c>
      <c r="K219" s="17"/>
      <c r="L219" s="17">
        <v>0.16746551457553299</v>
      </c>
      <c r="M219" s="17">
        <v>0.13039587735358499</v>
      </c>
      <c r="N219" s="17"/>
      <c r="O219" s="17">
        <v>0.167970389690278</v>
      </c>
      <c r="P219" s="17">
        <v>0.179157091372182</v>
      </c>
      <c r="Q219" s="17">
        <v>0.12590272120893301</v>
      </c>
      <c r="R219" s="17">
        <v>0.16867685092569901</v>
      </c>
      <c r="S219" s="17"/>
      <c r="T219" s="17">
        <v>0.14308351988733001</v>
      </c>
      <c r="U219" s="17">
        <v>0.16645264402579099</v>
      </c>
      <c r="V219" s="17"/>
      <c r="W219" s="17">
        <v>0.193902957482398</v>
      </c>
      <c r="X219" s="17">
        <v>0.156924724879317</v>
      </c>
      <c r="Y219" s="17"/>
      <c r="Z219" s="17">
        <v>0.14407783942070901</v>
      </c>
      <c r="AA219" s="17">
        <v>0.16909868649176699</v>
      </c>
      <c r="AB219" s="17">
        <v>0.17633281627385999</v>
      </c>
      <c r="AC219" s="17"/>
      <c r="AD219" s="17">
        <v>0.13150964288145101</v>
      </c>
      <c r="AE219" s="17"/>
      <c r="AF219" s="17">
        <v>0.104817701830661</v>
      </c>
      <c r="AG219" s="17">
        <v>0.19783999870313199</v>
      </c>
      <c r="AH219" s="17">
        <v>0.191274140109473</v>
      </c>
      <c r="AI219" s="17">
        <v>0.15898498628440799</v>
      </c>
    </row>
    <row r="220" spans="2:35" x14ac:dyDescent="0.3">
      <c r="B220" t="s">
        <v>59</v>
      </c>
      <c r="C220" s="17">
        <v>0.28500034045561201</v>
      </c>
      <c r="D220" s="17">
        <v>0.31814153387628102</v>
      </c>
      <c r="E220" s="17">
        <v>0.246681744896358</v>
      </c>
      <c r="F220" s="17"/>
      <c r="G220" s="17">
        <v>0.32738870142604798</v>
      </c>
      <c r="H220" s="17">
        <v>0.27816288227212199</v>
      </c>
      <c r="I220" s="17">
        <v>0.31382435764669098</v>
      </c>
      <c r="J220" s="17">
        <v>0.218793207226956</v>
      </c>
      <c r="K220" s="17"/>
      <c r="L220" s="17">
        <v>0.239048879523557</v>
      </c>
      <c r="M220" s="17">
        <v>0.35232778926541802</v>
      </c>
      <c r="N220" s="17"/>
      <c r="O220" s="17">
        <v>0.26733104649324602</v>
      </c>
      <c r="P220" s="17">
        <v>0.23095383314919399</v>
      </c>
      <c r="Q220" s="17">
        <v>0.32751664923561502</v>
      </c>
      <c r="R220" s="17">
        <v>0.30525795078474599</v>
      </c>
      <c r="S220" s="17"/>
      <c r="T220" s="17">
        <v>0.20156133978367299</v>
      </c>
      <c r="U220" s="17">
        <v>0.31238038190324102</v>
      </c>
      <c r="V220" s="17"/>
      <c r="W220" s="17">
        <v>0.18307247301632101</v>
      </c>
      <c r="X220" s="17">
        <v>0.29439963086634302</v>
      </c>
      <c r="Y220" s="17"/>
      <c r="Z220" s="17">
        <v>0.32452150356007797</v>
      </c>
      <c r="AA220" s="17">
        <v>0.24197538533596399</v>
      </c>
      <c r="AB220" s="17">
        <v>0.25922760912578502</v>
      </c>
      <c r="AC220" s="17"/>
      <c r="AD220" s="17">
        <v>0.29620533071567201</v>
      </c>
      <c r="AE220" s="17"/>
      <c r="AF220" s="17">
        <v>0.232083336049724</v>
      </c>
      <c r="AG220" s="17">
        <v>0.32480939437043699</v>
      </c>
      <c r="AH220" s="17">
        <v>0.29045769484083001</v>
      </c>
      <c r="AI220" s="17">
        <v>0.300422784299398</v>
      </c>
    </row>
    <row r="221" spans="2:35" x14ac:dyDescent="0.3">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row>
    <row r="222" spans="2:35" x14ac:dyDescent="0.3">
      <c r="B222" s="6" t="s">
        <v>144</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row>
    <row r="223" spans="2:35" x14ac:dyDescent="0.3">
      <c r="B223" s="23" t="s">
        <v>53</v>
      </c>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c r="AC223" s="17"/>
      <c r="AD223" s="17"/>
      <c r="AE223" s="17"/>
      <c r="AF223" s="17"/>
      <c r="AG223" s="17"/>
      <c r="AH223" s="17"/>
      <c r="AI223" s="17"/>
    </row>
    <row r="224" spans="2:35" x14ac:dyDescent="0.3">
      <c r="B224" t="s">
        <v>79</v>
      </c>
      <c r="C224" s="17">
        <v>0.21877144821820699</v>
      </c>
      <c r="D224" s="17">
        <v>0.17058202657125399</v>
      </c>
      <c r="E224" s="17">
        <v>0.26763580651615898</v>
      </c>
      <c r="F224" s="17"/>
      <c r="G224" s="17">
        <v>0.161863431142724</v>
      </c>
      <c r="H224" s="17">
        <v>0.20709522656287399</v>
      </c>
      <c r="I224" s="17">
        <v>0.183547363708494</v>
      </c>
      <c r="J224" s="17">
        <v>0.32648813030582202</v>
      </c>
      <c r="K224" s="17"/>
      <c r="L224" s="17">
        <v>0.236754217567619</v>
      </c>
      <c r="M224" s="17">
        <v>0.20421136928504799</v>
      </c>
      <c r="N224" s="17"/>
      <c r="O224" s="17">
        <v>0.237971828923941</v>
      </c>
      <c r="P224" s="17">
        <v>0.29022990828038198</v>
      </c>
      <c r="Q224" s="17">
        <v>0.14612588373100299</v>
      </c>
      <c r="R224" s="17">
        <v>0.204190439513837</v>
      </c>
      <c r="S224" s="17"/>
      <c r="T224" s="17">
        <v>0.235171215684469</v>
      </c>
      <c r="U224" s="17">
        <v>0.21313126015405001</v>
      </c>
      <c r="V224" s="17"/>
      <c r="W224" s="17">
        <v>0.35118059811299801</v>
      </c>
      <c r="X224" s="17">
        <v>0.20075737734733701</v>
      </c>
      <c r="Y224" s="17"/>
      <c r="Z224" s="17">
        <v>0.186298968249623</v>
      </c>
      <c r="AA224" s="17">
        <v>0.24266477104152501</v>
      </c>
      <c r="AB224" s="17">
        <v>0.21119544394930501</v>
      </c>
      <c r="AC224" s="17"/>
      <c r="AD224" s="17">
        <v>0.22639225966305301</v>
      </c>
      <c r="AE224" s="17"/>
      <c r="AF224" s="17">
        <v>0.27038349223427299</v>
      </c>
      <c r="AG224" s="17">
        <v>0.174315868480965</v>
      </c>
      <c r="AH224" s="17">
        <v>0.182633910949803</v>
      </c>
      <c r="AI224" s="17">
        <v>0.23851718028512101</v>
      </c>
    </row>
    <row r="225" spans="2:35" x14ac:dyDescent="0.3">
      <c r="B225" t="s">
        <v>80</v>
      </c>
      <c r="C225" s="17">
        <v>0.37308056211329299</v>
      </c>
      <c r="D225" s="17">
        <v>0.38772492074828202</v>
      </c>
      <c r="E225" s="17">
        <v>0.36322241315922699</v>
      </c>
      <c r="F225" s="17"/>
      <c r="G225" s="17">
        <v>0.36106050013889401</v>
      </c>
      <c r="H225" s="17">
        <v>0.45574940227418798</v>
      </c>
      <c r="I225" s="17">
        <v>0.39822365266528498</v>
      </c>
      <c r="J225" s="17">
        <v>0.26830436581539802</v>
      </c>
      <c r="K225" s="17"/>
      <c r="L225" s="17">
        <v>0.43767067575934898</v>
      </c>
      <c r="M225" s="17">
        <v>0.26252457266084001</v>
      </c>
      <c r="N225" s="17"/>
      <c r="O225" s="17">
        <v>0.37817521199255899</v>
      </c>
      <c r="P225" s="17">
        <v>0.35183334514061898</v>
      </c>
      <c r="Q225" s="17">
        <v>0.43427969260488802</v>
      </c>
      <c r="R225" s="17">
        <v>0.32374786568997299</v>
      </c>
      <c r="S225" s="17"/>
      <c r="T225" s="17">
        <v>0.39695612651203999</v>
      </c>
      <c r="U225" s="17">
        <v>0.36670183649837401</v>
      </c>
      <c r="V225" s="17"/>
      <c r="W225" s="17">
        <v>0.380145294092119</v>
      </c>
      <c r="X225" s="17">
        <v>0.380758147460522</v>
      </c>
      <c r="Y225" s="17"/>
      <c r="Z225" s="17">
        <v>0.37145979235820298</v>
      </c>
      <c r="AA225" s="17">
        <v>0.372387639229464</v>
      </c>
      <c r="AB225" s="17">
        <v>0.41636383228065799</v>
      </c>
      <c r="AC225" s="17"/>
      <c r="AD225" s="17">
        <v>0.37468533446090602</v>
      </c>
      <c r="AE225" s="17"/>
      <c r="AF225" s="17">
        <v>0.43674339379341998</v>
      </c>
      <c r="AG225" s="17">
        <v>0.39651339025753002</v>
      </c>
      <c r="AH225" s="17">
        <v>0.30314156137665699</v>
      </c>
      <c r="AI225" s="17">
        <v>0.32540053682729198</v>
      </c>
    </row>
    <row r="226" spans="2:35" x14ac:dyDescent="0.3">
      <c r="B226" t="s">
        <v>139</v>
      </c>
      <c r="C226" s="17">
        <v>0.12912354572746401</v>
      </c>
      <c r="D226" s="17">
        <v>0.118707673893898</v>
      </c>
      <c r="E226" s="17">
        <v>0.135135241702206</v>
      </c>
      <c r="F226" s="17"/>
      <c r="G226" s="17">
        <v>0.18053625015491001</v>
      </c>
      <c r="H226" s="17">
        <v>7.1019300286209203E-2</v>
      </c>
      <c r="I226" s="17">
        <v>0.13180092145919101</v>
      </c>
      <c r="J226" s="17">
        <v>0.13775661681867299</v>
      </c>
      <c r="K226" s="17"/>
      <c r="L226" s="17">
        <v>0.118183574011679</v>
      </c>
      <c r="M226" s="17">
        <v>0.14658987098224799</v>
      </c>
      <c r="N226" s="17"/>
      <c r="O226" s="17">
        <v>0.14773418082756201</v>
      </c>
      <c r="P226" s="17">
        <v>0.125539033242481</v>
      </c>
      <c r="Q226" s="17">
        <v>0.105561321807118</v>
      </c>
      <c r="R226" s="17">
        <v>0.13677381099929301</v>
      </c>
      <c r="S226" s="17"/>
      <c r="T226" s="17">
        <v>0.14370431482589799</v>
      </c>
      <c r="U226" s="17">
        <v>0.12552354077984501</v>
      </c>
      <c r="V226" s="17"/>
      <c r="W226" s="17">
        <v>0.13791158789039001</v>
      </c>
      <c r="X226" s="17">
        <v>0.12123291377394101</v>
      </c>
      <c r="Y226" s="17"/>
      <c r="Z226" s="17">
        <v>0.117524316840596</v>
      </c>
      <c r="AA226" s="17">
        <v>0.134507590029222</v>
      </c>
      <c r="AB226" s="17">
        <v>0.13894406392689501</v>
      </c>
      <c r="AC226" s="17"/>
      <c r="AD226" s="17">
        <v>0.111302273253022</v>
      </c>
      <c r="AE226" s="17"/>
      <c r="AF226" s="17">
        <v>9.5237824849094099E-2</v>
      </c>
      <c r="AG226" s="17">
        <v>0.145176314946033</v>
      </c>
      <c r="AH226" s="17">
        <v>0.127939043011908</v>
      </c>
      <c r="AI226" s="17">
        <v>0.1580613389145</v>
      </c>
    </row>
    <row r="227" spans="2:35" x14ac:dyDescent="0.3">
      <c r="B227" t="s">
        <v>59</v>
      </c>
      <c r="C227" s="17">
        <v>0.27902444394103598</v>
      </c>
      <c r="D227" s="17">
        <v>0.32298537878656702</v>
      </c>
      <c r="E227" s="17">
        <v>0.234006538622407</v>
      </c>
      <c r="F227" s="17"/>
      <c r="G227" s="17">
        <v>0.296539818563472</v>
      </c>
      <c r="H227" s="17">
        <v>0.26613607087672803</v>
      </c>
      <c r="I227" s="17">
        <v>0.28642806216703098</v>
      </c>
      <c r="J227" s="17">
        <v>0.267450887060107</v>
      </c>
      <c r="K227" s="17"/>
      <c r="L227" s="17">
        <v>0.20739153266135299</v>
      </c>
      <c r="M227" s="17">
        <v>0.38667418707186302</v>
      </c>
      <c r="N227" s="17"/>
      <c r="O227" s="17">
        <v>0.23611877825593799</v>
      </c>
      <c r="P227" s="17">
        <v>0.23239771333651801</v>
      </c>
      <c r="Q227" s="17">
        <v>0.31403310185699101</v>
      </c>
      <c r="R227" s="17">
        <v>0.335287883796898</v>
      </c>
      <c r="S227" s="17"/>
      <c r="T227" s="17">
        <v>0.224168342977594</v>
      </c>
      <c r="U227" s="17">
        <v>0.29464336256773099</v>
      </c>
      <c r="V227" s="17"/>
      <c r="W227" s="17">
        <v>0.130762519904494</v>
      </c>
      <c r="X227" s="17">
        <v>0.29725156141820003</v>
      </c>
      <c r="Y227" s="17"/>
      <c r="Z227" s="17">
        <v>0.32471692255157802</v>
      </c>
      <c r="AA227" s="17">
        <v>0.25043999969978997</v>
      </c>
      <c r="AB227" s="17">
        <v>0.233496659843143</v>
      </c>
      <c r="AC227" s="17"/>
      <c r="AD227" s="17">
        <v>0.287620132623019</v>
      </c>
      <c r="AE227" s="17"/>
      <c r="AF227" s="17">
        <v>0.19763528912321199</v>
      </c>
      <c r="AG227" s="17">
        <v>0.283994426315473</v>
      </c>
      <c r="AH227" s="17">
        <v>0.38628548466163098</v>
      </c>
      <c r="AI227" s="17">
        <v>0.27802094397308602</v>
      </c>
    </row>
    <row r="228" spans="2:35" x14ac:dyDescent="0.3">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row>
    <row r="229" spans="2:35" x14ac:dyDescent="0.3">
      <c r="B229" s="6" t="s">
        <v>145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row>
    <row r="230" spans="2:35" x14ac:dyDescent="0.3">
      <c r="B230" s="23" t="s">
        <v>53</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row>
    <row r="231" spans="2:35" x14ac:dyDescent="0.3">
      <c r="B231" t="s">
        <v>79</v>
      </c>
      <c r="C231" s="17">
        <v>9.7445568357129697E-2</v>
      </c>
      <c r="D231" s="17">
        <v>5.8552284326931797E-2</v>
      </c>
      <c r="E231" s="17">
        <v>0.13854790147693299</v>
      </c>
      <c r="F231" s="17"/>
      <c r="G231" s="17">
        <v>6.0416183110081498E-2</v>
      </c>
      <c r="H231" s="17">
        <v>7.6764163832960294E-2</v>
      </c>
      <c r="I231" s="17">
        <v>6.9783420631085197E-2</v>
      </c>
      <c r="J231" s="17">
        <v>0.18684713520857599</v>
      </c>
      <c r="K231" s="17"/>
      <c r="L231" s="17">
        <v>0.110522980405166</v>
      </c>
      <c r="M231" s="17">
        <v>7.8493936374964907E-2</v>
      </c>
      <c r="N231" s="17"/>
      <c r="O231" s="17">
        <v>0.101302564283658</v>
      </c>
      <c r="P231" s="17">
        <v>0.16691648206163601</v>
      </c>
      <c r="Q231" s="17">
        <v>4.4740644795409998E-2</v>
      </c>
      <c r="R231" s="17">
        <v>7.7532680696939693E-2</v>
      </c>
      <c r="S231" s="17"/>
      <c r="T231" s="17">
        <v>0.120638794202404</v>
      </c>
      <c r="U231" s="17">
        <v>8.8098016840886195E-2</v>
      </c>
      <c r="V231" s="17"/>
      <c r="W231" s="17">
        <v>0.18031336013048299</v>
      </c>
      <c r="X231" s="17">
        <v>6.34953294177171E-2</v>
      </c>
      <c r="Y231" s="17"/>
      <c r="Z231" s="17">
        <v>6.8101264258951605E-2</v>
      </c>
      <c r="AA231" s="17">
        <v>0.15680082497460099</v>
      </c>
      <c r="AB231" s="17">
        <v>0.147287451944355</v>
      </c>
      <c r="AC231" s="17"/>
      <c r="AD231" s="17">
        <v>0.100879943766257</v>
      </c>
      <c r="AE231" s="17"/>
      <c r="AF231" s="17">
        <v>8.2226394979452E-2</v>
      </c>
      <c r="AG231" s="17">
        <v>8.0257468110997002E-2</v>
      </c>
      <c r="AH231" s="17">
        <v>8.1127170297000104E-2</v>
      </c>
      <c r="AI231" s="17">
        <v>0.14502827596544299</v>
      </c>
    </row>
    <row r="232" spans="2:35" x14ac:dyDescent="0.3">
      <c r="B232" t="s">
        <v>80</v>
      </c>
      <c r="C232" s="17">
        <v>0.44261543721906899</v>
      </c>
      <c r="D232" s="17">
        <v>0.46738024895034502</v>
      </c>
      <c r="E232" s="17">
        <v>0.42046992023853003</v>
      </c>
      <c r="F232" s="17"/>
      <c r="G232" s="17">
        <v>0.45647854276720901</v>
      </c>
      <c r="H232" s="17">
        <v>0.54906392213035005</v>
      </c>
      <c r="I232" s="17">
        <v>0.47357118889923899</v>
      </c>
      <c r="J232" s="17">
        <v>0.27989774203019002</v>
      </c>
      <c r="K232" s="17"/>
      <c r="L232" s="17">
        <v>0.50367074478195595</v>
      </c>
      <c r="M232" s="17">
        <v>0.35542801020543602</v>
      </c>
      <c r="N232" s="17"/>
      <c r="O232" s="17">
        <v>0.46990684573288</v>
      </c>
      <c r="P232" s="17">
        <v>0.382815397271837</v>
      </c>
      <c r="Q232" s="17">
        <v>0.53053932331009901</v>
      </c>
      <c r="R232" s="17">
        <v>0.38058503083196099</v>
      </c>
      <c r="S232" s="17"/>
      <c r="T232" s="17">
        <v>0.49463091961559502</v>
      </c>
      <c r="U232" s="17">
        <v>0.42727926834428498</v>
      </c>
      <c r="V232" s="17"/>
      <c r="W232" s="17">
        <v>0.450121219386794</v>
      </c>
      <c r="X232" s="17">
        <v>0.49647448149496898</v>
      </c>
      <c r="Y232" s="17"/>
      <c r="Z232" s="17">
        <v>0.448325729186696</v>
      </c>
      <c r="AA232" s="17">
        <v>0.393684680378103</v>
      </c>
      <c r="AB232" s="17">
        <v>0.427585340178119</v>
      </c>
      <c r="AC232" s="17"/>
      <c r="AD232" s="17">
        <v>0.46234142535049499</v>
      </c>
      <c r="AE232" s="17"/>
      <c r="AF232" s="17">
        <v>0.49476630152624501</v>
      </c>
      <c r="AG232" s="17">
        <v>0.45751877001129099</v>
      </c>
      <c r="AH232" s="17">
        <v>0.40438319896993002</v>
      </c>
      <c r="AI232" s="17">
        <v>0.39983060109548102</v>
      </c>
    </row>
    <row r="233" spans="2:35" x14ac:dyDescent="0.3">
      <c r="B233" t="s">
        <v>139</v>
      </c>
      <c r="C233" s="17">
        <v>0.15909052508679999</v>
      </c>
      <c r="D233" s="17">
        <v>0.15239704769731899</v>
      </c>
      <c r="E233" s="17">
        <v>0.16577018447456299</v>
      </c>
      <c r="F233" s="17"/>
      <c r="G233" s="17">
        <v>0.18207538502155299</v>
      </c>
      <c r="H233" s="17">
        <v>0.115227794593702</v>
      </c>
      <c r="I233" s="17">
        <v>0.177425824617052</v>
      </c>
      <c r="J233" s="17">
        <v>0.16376038202846199</v>
      </c>
      <c r="K233" s="17"/>
      <c r="L233" s="17">
        <v>0.14859107995927101</v>
      </c>
      <c r="M233" s="17">
        <v>0.175737666026235</v>
      </c>
      <c r="N233" s="17"/>
      <c r="O233" s="17">
        <v>0.15594803642794799</v>
      </c>
      <c r="P233" s="17">
        <v>0.17325140009437001</v>
      </c>
      <c r="Q233" s="17">
        <v>0.14086960242892499</v>
      </c>
      <c r="R233" s="17">
        <v>0.168238431323669</v>
      </c>
      <c r="S233" s="17"/>
      <c r="T233" s="17">
        <v>0.177639312528446</v>
      </c>
      <c r="U233" s="17">
        <v>0.154452951973194</v>
      </c>
      <c r="V233" s="17"/>
      <c r="W233" s="17">
        <v>0.16868341215377999</v>
      </c>
      <c r="X233" s="17">
        <v>0.163579115104869</v>
      </c>
      <c r="Y233" s="17"/>
      <c r="Z233" s="17">
        <v>0.13525544322678501</v>
      </c>
      <c r="AA233" s="17">
        <v>0.183411817971287</v>
      </c>
      <c r="AB233" s="17">
        <v>0.185655117745266</v>
      </c>
      <c r="AC233" s="17"/>
      <c r="AD233" s="17">
        <v>0.127518764981114</v>
      </c>
      <c r="AE233" s="17"/>
      <c r="AF233" s="17">
        <v>0.18500666760059101</v>
      </c>
      <c r="AG233" s="17">
        <v>0.164070421599669</v>
      </c>
      <c r="AH233" s="17">
        <v>0.14724899429021801</v>
      </c>
      <c r="AI233" s="17">
        <v>0.13309254714100599</v>
      </c>
    </row>
    <row r="234" spans="2:35" x14ac:dyDescent="0.3">
      <c r="B234" t="s">
        <v>59</v>
      </c>
      <c r="C234" s="17">
        <v>0.30084846933700099</v>
      </c>
      <c r="D234" s="17">
        <v>0.321670419025404</v>
      </c>
      <c r="E234" s="17">
        <v>0.27521199380997302</v>
      </c>
      <c r="F234" s="17"/>
      <c r="G234" s="17">
        <v>0.30102988910115602</v>
      </c>
      <c r="H234" s="17">
        <v>0.25894411944298801</v>
      </c>
      <c r="I234" s="17">
        <v>0.27921956585262298</v>
      </c>
      <c r="J234" s="17">
        <v>0.369494740732771</v>
      </c>
      <c r="K234" s="17"/>
      <c r="L234" s="17">
        <v>0.23721519485360701</v>
      </c>
      <c r="M234" s="17">
        <v>0.39034038739336402</v>
      </c>
      <c r="N234" s="17"/>
      <c r="O234" s="17">
        <v>0.27284255355551301</v>
      </c>
      <c r="P234" s="17">
        <v>0.27701672057215798</v>
      </c>
      <c r="Q234" s="17">
        <v>0.28385042946556599</v>
      </c>
      <c r="R234" s="17">
        <v>0.37364385714743098</v>
      </c>
      <c r="S234" s="17"/>
      <c r="T234" s="17">
        <v>0.207090973653555</v>
      </c>
      <c r="U234" s="17">
        <v>0.33016976284163502</v>
      </c>
      <c r="V234" s="17"/>
      <c r="W234" s="17">
        <v>0.20088200832894301</v>
      </c>
      <c r="X234" s="17">
        <v>0.27645107398244401</v>
      </c>
      <c r="Y234" s="17"/>
      <c r="Z234" s="17">
        <v>0.34831756332756703</v>
      </c>
      <c r="AA234" s="17">
        <v>0.26610267667601001</v>
      </c>
      <c r="AB234" s="17">
        <v>0.23947209013226001</v>
      </c>
      <c r="AC234" s="17"/>
      <c r="AD234" s="17">
        <v>0.309259865902135</v>
      </c>
      <c r="AE234" s="17"/>
      <c r="AF234" s="17">
        <v>0.23800063589371201</v>
      </c>
      <c r="AG234" s="17">
        <v>0.29815334027804402</v>
      </c>
      <c r="AH234" s="17">
        <v>0.36724063644285199</v>
      </c>
      <c r="AI234" s="17">
        <v>0.32204857579807</v>
      </c>
    </row>
    <row r="235" spans="2:35" x14ac:dyDescent="0.3">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row>
    <row r="236" spans="2:35" x14ac:dyDescent="0.3">
      <c r="B236" s="6" t="s">
        <v>146</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row>
    <row r="237" spans="2:35" x14ac:dyDescent="0.3">
      <c r="B237" s="23" t="s">
        <v>53</v>
      </c>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row>
    <row r="238" spans="2:35" x14ac:dyDescent="0.3">
      <c r="B238" t="s">
        <v>79</v>
      </c>
      <c r="C238" s="17">
        <v>0.10236343503753199</v>
      </c>
      <c r="D238" s="17">
        <v>9.0847023472947902E-2</v>
      </c>
      <c r="E238" s="17">
        <v>0.116182730018504</v>
      </c>
      <c r="F238" s="17"/>
      <c r="G238" s="17">
        <v>4.6862402267924798E-2</v>
      </c>
      <c r="H238" s="17">
        <v>0.115822249642015</v>
      </c>
      <c r="I238" s="17">
        <v>0.10842588195564</v>
      </c>
      <c r="J238" s="17">
        <v>0.13671643449099699</v>
      </c>
      <c r="K238" s="17"/>
      <c r="L238" s="17">
        <v>0.119276246407734</v>
      </c>
      <c r="M238" s="17">
        <v>7.6112160474649401E-2</v>
      </c>
      <c r="N238" s="17"/>
      <c r="O238" s="17">
        <v>7.8643017902610704E-2</v>
      </c>
      <c r="P238" s="17">
        <v>0.14477552655461801</v>
      </c>
      <c r="Q238" s="17">
        <v>8.5766223087846594E-2</v>
      </c>
      <c r="R238" s="17">
        <v>9.78292217098784E-2</v>
      </c>
      <c r="S238" s="17"/>
      <c r="T238" s="17">
        <v>0.16002210133827</v>
      </c>
      <c r="U238" s="17">
        <v>8.3560946308470302E-2</v>
      </c>
      <c r="V238" s="17"/>
      <c r="W238" s="17">
        <v>0.12413971057925401</v>
      </c>
      <c r="X238" s="17">
        <v>8.8750064049912494E-2</v>
      </c>
      <c r="Y238" s="17"/>
      <c r="Z238" s="17">
        <v>0.10698523365064801</v>
      </c>
      <c r="AA238" s="17">
        <v>7.0909754451388501E-2</v>
      </c>
      <c r="AB238" s="17">
        <v>0.159748423734109</v>
      </c>
      <c r="AC238" s="17"/>
      <c r="AD238" s="17">
        <v>0.101719171426989</v>
      </c>
      <c r="AE238" s="17"/>
      <c r="AF238" s="17">
        <v>0.157172323782233</v>
      </c>
      <c r="AG238" s="17">
        <v>9.2578570298491702E-2</v>
      </c>
      <c r="AH238" s="17">
        <v>6.9249969371691103E-2</v>
      </c>
      <c r="AI238" s="17">
        <v>7.4066529533337894E-2</v>
      </c>
    </row>
    <row r="239" spans="2:35" x14ac:dyDescent="0.3">
      <c r="B239" t="s">
        <v>80</v>
      </c>
      <c r="C239" s="17">
        <v>0.47680188613959501</v>
      </c>
      <c r="D239" s="17">
        <v>0.50047040340063598</v>
      </c>
      <c r="E239" s="17">
        <v>0.45652010619557098</v>
      </c>
      <c r="F239" s="17"/>
      <c r="G239" s="17">
        <v>0.43680953950857698</v>
      </c>
      <c r="H239" s="17">
        <v>0.55779912425391298</v>
      </c>
      <c r="I239" s="17">
        <v>0.43510996503272198</v>
      </c>
      <c r="J239" s="17">
        <v>0.47421347267921399</v>
      </c>
      <c r="K239" s="17"/>
      <c r="L239" s="17">
        <v>0.51161941290644997</v>
      </c>
      <c r="M239" s="17">
        <v>0.44319410595446201</v>
      </c>
      <c r="N239" s="17"/>
      <c r="O239" s="17">
        <v>0.48720020174693401</v>
      </c>
      <c r="P239" s="17">
        <v>0.43315205992232297</v>
      </c>
      <c r="Q239" s="17">
        <v>0.50907352663359096</v>
      </c>
      <c r="R239" s="17">
        <v>0.48864771655677303</v>
      </c>
      <c r="S239" s="17"/>
      <c r="T239" s="17">
        <v>0.51107879069351603</v>
      </c>
      <c r="U239" s="17">
        <v>0.46798492282764198</v>
      </c>
      <c r="V239" s="17"/>
      <c r="W239" s="17">
        <v>0.53187516416561598</v>
      </c>
      <c r="X239" s="17">
        <v>0.49788480476548602</v>
      </c>
      <c r="Y239" s="17"/>
      <c r="Z239" s="17">
        <v>0.44846816120673</v>
      </c>
      <c r="AA239" s="17">
        <v>0.51472565449164198</v>
      </c>
      <c r="AB239" s="17">
        <v>0.47984694888393098</v>
      </c>
      <c r="AC239" s="17"/>
      <c r="AD239" s="17">
        <v>0.494790504445838</v>
      </c>
      <c r="AE239" s="17"/>
      <c r="AF239" s="17">
        <v>0.512715626318201</v>
      </c>
      <c r="AG239" s="17">
        <v>0.46561697064776503</v>
      </c>
      <c r="AH239" s="17">
        <v>0.43458793834474302</v>
      </c>
      <c r="AI239" s="17">
        <v>0.48076447600577799</v>
      </c>
    </row>
    <row r="240" spans="2:35" x14ac:dyDescent="0.3">
      <c r="B240" t="s">
        <v>139</v>
      </c>
      <c r="C240" s="17">
        <v>0.16055038564184099</v>
      </c>
      <c r="D240" s="17">
        <v>0.141871974081552</v>
      </c>
      <c r="E240" s="17">
        <v>0.17499395637624199</v>
      </c>
      <c r="F240" s="17"/>
      <c r="G240" s="17">
        <v>0.22724704541268001</v>
      </c>
      <c r="H240" s="17">
        <v>0.100267301885377</v>
      </c>
      <c r="I240" s="17">
        <v>0.191199547928978</v>
      </c>
      <c r="J240" s="17">
        <v>0.12595714079610501</v>
      </c>
      <c r="K240" s="17"/>
      <c r="L240" s="17">
        <v>0.17214619455581201</v>
      </c>
      <c r="M240" s="17">
        <v>0.118734157278296</v>
      </c>
      <c r="N240" s="17"/>
      <c r="O240" s="17">
        <v>0.192618528531251</v>
      </c>
      <c r="P240" s="17">
        <v>0.161569884180152</v>
      </c>
      <c r="Q240" s="17">
        <v>0.137776029108304</v>
      </c>
      <c r="R240" s="17">
        <v>0.147500752542254</v>
      </c>
      <c r="S240" s="17"/>
      <c r="T240" s="17">
        <v>0.15983900201887499</v>
      </c>
      <c r="U240" s="17">
        <v>0.16017870036777901</v>
      </c>
      <c r="V240" s="17"/>
      <c r="W240" s="17">
        <v>0.186349515816433</v>
      </c>
      <c r="X240" s="17">
        <v>0.163454152759831</v>
      </c>
      <c r="Y240" s="17"/>
      <c r="Z240" s="17">
        <v>0.12764878742958399</v>
      </c>
      <c r="AA240" s="17">
        <v>0.23134218230940001</v>
      </c>
      <c r="AB240" s="17">
        <v>0.17754349666238201</v>
      </c>
      <c r="AC240" s="17"/>
      <c r="AD240" s="17">
        <v>0.13767925570152001</v>
      </c>
      <c r="AE240" s="17"/>
      <c r="AF240" s="17">
        <v>0.14298414609537499</v>
      </c>
      <c r="AG240" s="17">
        <v>0.18186812171906599</v>
      </c>
      <c r="AH240" s="17">
        <v>0.15248798726178001</v>
      </c>
      <c r="AI240" s="17">
        <v>0.16909046019060001</v>
      </c>
    </row>
    <row r="241" spans="2:35" x14ac:dyDescent="0.3">
      <c r="B241" t="s">
        <v>59</v>
      </c>
      <c r="C241" s="17">
        <v>0.26028429318103302</v>
      </c>
      <c r="D241" s="17">
        <v>0.26681059904486298</v>
      </c>
      <c r="E241" s="17">
        <v>0.25230320740968198</v>
      </c>
      <c r="F241" s="17"/>
      <c r="G241" s="17">
        <v>0.28908101281081799</v>
      </c>
      <c r="H241" s="17">
        <v>0.22611132421869601</v>
      </c>
      <c r="I241" s="17">
        <v>0.26526460508265998</v>
      </c>
      <c r="J241" s="17">
        <v>0.26311295203368401</v>
      </c>
      <c r="K241" s="17"/>
      <c r="L241" s="17">
        <v>0.19695814613000401</v>
      </c>
      <c r="M241" s="17">
        <v>0.36195957629259201</v>
      </c>
      <c r="N241" s="17"/>
      <c r="O241" s="17">
        <v>0.24153825181920399</v>
      </c>
      <c r="P241" s="17">
        <v>0.26050252934290802</v>
      </c>
      <c r="Q241" s="17">
        <v>0.26738422117025901</v>
      </c>
      <c r="R241" s="17">
        <v>0.26602230919109499</v>
      </c>
      <c r="S241" s="17"/>
      <c r="T241" s="17">
        <v>0.16906010594933801</v>
      </c>
      <c r="U241" s="17">
        <v>0.28827543049610799</v>
      </c>
      <c r="V241" s="17"/>
      <c r="W241" s="17">
        <v>0.157635609438698</v>
      </c>
      <c r="X241" s="17">
        <v>0.249910978424771</v>
      </c>
      <c r="Y241" s="17"/>
      <c r="Z241" s="17">
        <v>0.31689781771303699</v>
      </c>
      <c r="AA241" s="17">
        <v>0.183022408747569</v>
      </c>
      <c r="AB241" s="17">
        <v>0.18286113071957899</v>
      </c>
      <c r="AC241" s="17"/>
      <c r="AD241" s="17">
        <v>0.265811068425652</v>
      </c>
      <c r="AE241" s="17"/>
      <c r="AF241" s="17">
        <v>0.187127903804192</v>
      </c>
      <c r="AG241" s="17">
        <v>0.25993633733467703</v>
      </c>
      <c r="AH241" s="17">
        <v>0.34367410502178503</v>
      </c>
      <c r="AI241" s="17">
        <v>0.276078534270284</v>
      </c>
    </row>
    <row r="242" spans="2:35" x14ac:dyDescent="0.3">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c r="AC242" s="17"/>
      <c r="AD242" s="17"/>
      <c r="AE242" s="17"/>
      <c r="AF242" s="17"/>
      <c r="AG242" s="17"/>
      <c r="AH242" s="17"/>
      <c r="AI242" s="17"/>
    </row>
    <row r="243" spans="2:35" x14ac:dyDescent="0.3">
      <c r="B243" s="6" t="s">
        <v>147</v>
      </c>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c r="AC243" s="17"/>
      <c r="AD243" s="17"/>
      <c r="AE243" s="17"/>
      <c r="AF243" s="17"/>
      <c r="AG243" s="17"/>
      <c r="AH243" s="17"/>
      <c r="AI243" s="17"/>
    </row>
    <row r="244" spans="2:35" x14ac:dyDescent="0.3">
      <c r="B244" s="23" t="s">
        <v>53</v>
      </c>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row>
    <row r="245" spans="2:35" x14ac:dyDescent="0.3">
      <c r="B245" t="s">
        <v>79</v>
      </c>
      <c r="C245" s="17">
        <v>9.4358635977035907E-2</v>
      </c>
      <c r="D245" s="17">
        <v>0.103434910713294</v>
      </c>
      <c r="E245" s="17">
        <v>8.7393312344083901E-2</v>
      </c>
      <c r="F245" s="17"/>
      <c r="G245" s="17">
        <v>5.4946772700976698E-2</v>
      </c>
      <c r="H245" s="17">
        <v>8.3386073911291797E-2</v>
      </c>
      <c r="I245" s="17">
        <v>0.108994628565851</v>
      </c>
      <c r="J245" s="17">
        <v>0.12980178285310101</v>
      </c>
      <c r="K245" s="17"/>
      <c r="L245" s="17">
        <v>0.114140406502863</v>
      </c>
      <c r="M245" s="17">
        <v>5.4285151274588099E-2</v>
      </c>
      <c r="N245" s="17"/>
      <c r="O245" s="17">
        <v>7.2485409518248403E-2</v>
      </c>
      <c r="P245" s="17">
        <v>9.8748184511545406E-2</v>
      </c>
      <c r="Q245" s="17">
        <v>6.7682120018859093E-2</v>
      </c>
      <c r="R245" s="17">
        <v>0.15256753810090801</v>
      </c>
      <c r="S245" s="17"/>
      <c r="T245" s="17">
        <v>9.6444415143591006E-2</v>
      </c>
      <c r="U245" s="17">
        <v>9.4692507382603194E-2</v>
      </c>
      <c r="V245" s="17"/>
      <c r="W245" s="17">
        <v>8.5297432055170597E-2</v>
      </c>
      <c r="X245" s="17">
        <v>0.117564204795155</v>
      </c>
      <c r="Y245" s="17"/>
      <c r="Z245" s="17">
        <v>0.10518317391121</v>
      </c>
      <c r="AA245" s="17">
        <v>9.4925636120648499E-2</v>
      </c>
      <c r="AB245" s="17">
        <v>7.3768547557428996E-2</v>
      </c>
      <c r="AC245" s="17"/>
      <c r="AD245" s="17">
        <v>8.8636770321973396E-2</v>
      </c>
      <c r="AE245" s="17"/>
      <c r="AF245" s="17">
        <v>0.112449083321894</v>
      </c>
      <c r="AG245" s="17">
        <v>5.9218600959309198E-2</v>
      </c>
      <c r="AH245" s="17">
        <v>8.5301935506876703E-2</v>
      </c>
      <c r="AI245" s="17">
        <v>0.120435030617528</v>
      </c>
    </row>
    <row r="246" spans="2:35" x14ac:dyDescent="0.3">
      <c r="B246" t="s">
        <v>80</v>
      </c>
      <c r="C246" s="17">
        <v>0.52545553130637002</v>
      </c>
      <c r="D246" s="17">
        <v>0.53387353060133602</v>
      </c>
      <c r="E246" s="17">
        <v>0.517263741468587</v>
      </c>
      <c r="F246" s="17"/>
      <c r="G246" s="17">
        <v>0.48275311757341699</v>
      </c>
      <c r="H246" s="17">
        <v>0.61692402780688704</v>
      </c>
      <c r="I246" s="17">
        <v>0.53707993539482701</v>
      </c>
      <c r="J246" s="17">
        <v>0.456473969401269</v>
      </c>
      <c r="K246" s="17"/>
      <c r="L246" s="17">
        <v>0.57335823573891198</v>
      </c>
      <c r="M246" s="17">
        <v>0.470129499445615</v>
      </c>
      <c r="N246" s="17"/>
      <c r="O246" s="17">
        <v>0.52048388723593897</v>
      </c>
      <c r="P246" s="17">
        <v>0.51481105956047102</v>
      </c>
      <c r="Q246" s="17">
        <v>0.57643919098498098</v>
      </c>
      <c r="R246" s="17">
        <v>0.47537843999396501</v>
      </c>
      <c r="S246" s="17"/>
      <c r="T246" s="17">
        <v>0.58249640431167105</v>
      </c>
      <c r="U246" s="17">
        <v>0.50930740845793399</v>
      </c>
      <c r="V246" s="17"/>
      <c r="W246" s="17">
        <v>0.56853681203984896</v>
      </c>
      <c r="X246" s="17">
        <v>0.54944926747588696</v>
      </c>
      <c r="Y246" s="17"/>
      <c r="Z246" s="17">
        <v>0.48435161884609601</v>
      </c>
      <c r="AA246" s="17">
        <v>0.56970544872040596</v>
      </c>
      <c r="AB246" s="17">
        <v>0.52386960334640298</v>
      </c>
      <c r="AC246" s="17"/>
      <c r="AD246" s="17">
        <v>0.55508211071152302</v>
      </c>
      <c r="AE246" s="17"/>
      <c r="AF246" s="17">
        <v>0.57200371254361304</v>
      </c>
      <c r="AG246" s="17">
        <v>0.56555903462128099</v>
      </c>
      <c r="AH246" s="17">
        <v>0.50612612103726495</v>
      </c>
      <c r="AI246" s="17">
        <v>0.44546426234563402</v>
      </c>
    </row>
    <row r="247" spans="2:35" x14ac:dyDescent="0.3">
      <c r="B247" t="s">
        <v>139</v>
      </c>
      <c r="C247" s="17">
        <v>0.15506895702415699</v>
      </c>
      <c r="D247" s="17">
        <v>0.13145669402163601</v>
      </c>
      <c r="E247" s="17">
        <v>0.17858737930272101</v>
      </c>
      <c r="F247" s="17"/>
      <c r="G247" s="17">
        <v>0.19485695404412101</v>
      </c>
      <c r="H247" s="17">
        <v>9.3675896848801496E-2</v>
      </c>
      <c r="I247" s="17">
        <v>0.18049888539645501</v>
      </c>
      <c r="J247" s="17">
        <v>0.15424101945750801</v>
      </c>
      <c r="K247" s="17"/>
      <c r="L247" s="17">
        <v>0.152162329733077</v>
      </c>
      <c r="M247" s="17">
        <v>0.15110868178149001</v>
      </c>
      <c r="N247" s="17"/>
      <c r="O247" s="17">
        <v>0.15141813386161099</v>
      </c>
      <c r="P247" s="17">
        <v>0.199281323479467</v>
      </c>
      <c r="Q247" s="17">
        <v>0.13539320436075999</v>
      </c>
      <c r="R247" s="17">
        <v>0.12604701572959301</v>
      </c>
      <c r="S247" s="17"/>
      <c r="T247" s="17">
        <v>0.152861966208067</v>
      </c>
      <c r="U247" s="17">
        <v>0.15515337599173701</v>
      </c>
      <c r="V247" s="17"/>
      <c r="W247" s="17">
        <v>0.172890529329144</v>
      </c>
      <c r="X247" s="17">
        <v>0.13767967159696101</v>
      </c>
      <c r="Y247" s="17"/>
      <c r="Z247" s="17">
        <v>0.15790872997466701</v>
      </c>
      <c r="AA247" s="17">
        <v>0.15397654309636999</v>
      </c>
      <c r="AB247" s="17">
        <v>0.197442577545896</v>
      </c>
      <c r="AC247" s="17"/>
      <c r="AD247" s="17">
        <v>0.126465348611945</v>
      </c>
      <c r="AE247" s="17"/>
      <c r="AF247" s="17">
        <v>0.12505963224038499</v>
      </c>
      <c r="AG247" s="17">
        <v>0.15694361503633</v>
      </c>
      <c r="AH247" s="17">
        <v>0.15097133214893199</v>
      </c>
      <c r="AI247" s="17">
        <v>0.19002694695366501</v>
      </c>
    </row>
    <row r="248" spans="2:35" x14ac:dyDescent="0.3">
      <c r="B248" t="s">
        <v>59</v>
      </c>
      <c r="C248" s="17">
        <v>0.22511687569243599</v>
      </c>
      <c r="D248" s="17">
        <v>0.231234864663734</v>
      </c>
      <c r="E248" s="17">
        <v>0.21675556688460801</v>
      </c>
      <c r="F248" s="17"/>
      <c r="G248" s="17">
        <v>0.26744315568148602</v>
      </c>
      <c r="H248" s="17">
        <v>0.20601400143302001</v>
      </c>
      <c r="I248" s="17">
        <v>0.17342655064286699</v>
      </c>
      <c r="J248" s="17">
        <v>0.25948322828812198</v>
      </c>
      <c r="K248" s="17"/>
      <c r="L248" s="17">
        <v>0.16033902802514799</v>
      </c>
      <c r="M248" s="17">
        <v>0.324476667498307</v>
      </c>
      <c r="N248" s="17"/>
      <c r="O248" s="17">
        <v>0.25561256938420202</v>
      </c>
      <c r="P248" s="17">
        <v>0.18715943244851699</v>
      </c>
      <c r="Q248" s="17">
        <v>0.22048548463539999</v>
      </c>
      <c r="R248" s="17">
        <v>0.246007006175534</v>
      </c>
      <c r="S248" s="17"/>
      <c r="T248" s="17">
        <v>0.16819721433667201</v>
      </c>
      <c r="U248" s="17">
        <v>0.24084670816772499</v>
      </c>
      <c r="V248" s="17"/>
      <c r="W248" s="17">
        <v>0.17327522657583599</v>
      </c>
      <c r="X248" s="17">
        <v>0.195306856131997</v>
      </c>
      <c r="Y248" s="17"/>
      <c r="Z248" s="17">
        <v>0.25255647726802599</v>
      </c>
      <c r="AA248" s="17">
        <v>0.181392372062576</v>
      </c>
      <c r="AB248" s="17">
        <v>0.20491927155027201</v>
      </c>
      <c r="AC248" s="17"/>
      <c r="AD248" s="17">
        <v>0.229815770354559</v>
      </c>
      <c r="AE248" s="17"/>
      <c r="AF248" s="17">
        <v>0.19048757189410701</v>
      </c>
      <c r="AG248" s="17">
        <v>0.21827874938308001</v>
      </c>
      <c r="AH248" s="17">
        <v>0.25760061130692702</v>
      </c>
      <c r="AI248" s="17">
        <v>0.244073760083173</v>
      </c>
    </row>
    <row r="249" spans="2:35" x14ac:dyDescent="0.3">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c r="AC249" s="17"/>
      <c r="AD249" s="17"/>
      <c r="AE249" s="17"/>
      <c r="AF249" s="17"/>
      <c r="AG249" s="17"/>
      <c r="AH249" s="17"/>
      <c r="AI249" s="17"/>
    </row>
    <row r="250" spans="2:35" x14ac:dyDescent="0.3">
      <c r="B250" s="6" t="s">
        <v>148</v>
      </c>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c r="AC250" s="17"/>
      <c r="AD250" s="17"/>
      <c r="AE250" s="17"/>
      <c r="AF250" s="17"/>
      <c r="AG250" s="17"/>
      <c r="AH250" s="17"/>
      <c r="AI250" s="17"/>
    </row>
    <row r="251" spans="2:35" x14ac:dyDescent="0.3">
      <c r="B251" s="23" t="s">
        <v>53</v>
      </c>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c r="AC251" s="17"/>
      <c r="AD251" s="17"/>
      <c r="AE251" s="17"/>
      <c r="AF251" s="17"/>
      <c r="AG251" s="17"/>
      <c r="AH251" s="17"/>
      <c r="AI251" s="17"/>
    </row>
    <row r="252" spans="2:35" x14ac:dyDescent="0.3">
      <c r="B252" t="s">
        <v>79</v>
      </c>
      <c r="C252" s="17">
        <v>8.3124542791706196E-2</v>
      </c>
      <c r="D252" s="17">
        <v>6.7221863713055802E-2</v>
      </c>
      <c r="E252" s="17">
        <v>0.10090122655077199</v>
      </c>
      <c r="F252" s="17"/>
      <c r="G252" s="17">
        <v>4.4415902320091301E-2</v>
      </c>
      <c r="H252" s="17">
        <v>6.8415360045985099E-2</v>
      </c>
      <c r="I252" s="17">
        <v>9.4760328135877703E-2</v>
      </c>
      <c r="J252" s="17">
        <v>0.125162697115</v>
      </c>
      <c r="K252" s="17"/>
      <c r="L252" s="17">
        <v>9.8328836219071403E-2</v>
      </c>
      <c r="M252" s="17">
        <v>5.1417481019824497E-2</v>
      </c>
      <c r="N252" s="17"/>
      <c r="O252" s="17">
        <v>7.2502186370358504E-2</v>
      </c>
      <c r="P252" s="17">
        <v>0.122531865997144</v>
      </c>
      <c r="Q252" s="17">
        <v>4.5244950669305201E-2</v>
      </c>
      <c r="R252" s="17">
        <v>9.7423239850014803E-2</v>
      </c>
      <c r="S252" s="17"/>
      <c r="T252" s="17">
        <v>0.103316523135418</v>
      </c>
      <c r="U252" s="17">
        <v>7.7068763629227502E-2</v>
      </c>
      <c r="V252" s="17"/>
      <c r="W252" s="17">
        <v>0.12327902719156</v>
      </c>
      <c r="X252" s="17">
        <v>6.4089938237934796E-2</v>
      </c>
      <c r="Y252" s="17"/>
      <c r="Z252" s="17">
        <v>8.9942022932108595E-2</v>
      </c>
      <c r="AA252" s="17">
        <v>9.1776812268303198E-2</v>
      </c>
      <c r="AB252" s="17">
        <v>9.6184506179028406E-2</v>
      </c>
      <c r="AC252" s="17"/>
      <c r="AD252" s="17">
        <v>8.2165435943460194E-2</v>
      </c>
      <c r="AE252" s="17"/>
      <c r="AF252" s="17">
        <v>8.9503443982022896E-2</v>
      </c>
      <c r="AG252" s="17">
        <v>7.6078107863012001E-2</v>
      </c>
      <c r="AH252" s="17">
        <v>5.7471101733196701E-2</v>
      </c>
      <c r="AI252" s="17">
        <v>0.10752287176840999</v>
      </c>
    </row>
    <row r="253" spans="2:35" x14ac:dyDescent="0.3">
      <c r="B253" t="s">
        <v>80</v>
      </c>
      <c r="C253" s="17">
        <v>0.40069214435515599</v>
      </c>
      <c r="D253" s="17">
        <v>0.43158158480522102</v>
      </c>
      <c r="E253" s="17">
        <v>0.37505096685119099</v>
      </c>
      <c r="F253" s="17"/>
      <c r="G253" s="17">
        <v>0.36737881250954202</v>
      </c>
      <c r="H253" s="17">
        <v>0.50353340315619399</v>
      </c>
      <c r="I253" s="17">
        <v>0.37224138935285001</v>
      </c>
      <c r="J253" s="17">
        <v>0.35341576375214501</v>
      </c>
      <c r="K253" s="17"/>
      <c r="L253" s="17">
        <v>0.45314836410385301</v>
      </c>
      <c r="M253" s="17">
        <v>0.33885453920084602</v>
      </c>
      <c r="N253" s="17"/>
      <c r="O253" s="17">
        <v>0.410495264176439</v>
      </c>
      <c r="P253" s="17">
        <v>0.34805418065694399</v>
      </c>
      <c r="Q253" s="17">
        <v>0.45884591047717699</v>
      </c>
      <c r="R253" s="17">
        <v>0.39411407728493902</v>
      </c>
      <c r="S253" s="17"/>
      <c r="T253" s="17">
        <v>0.46586565656067302</v>
      </c>
      <c r="U253" s="17">
        <v>0.380334906596276</v>
      </c>
      <c r="V253" s="17"/>
      <c r="W253" s="17">
        <v>0.42041337479128799</v>
      </c>
      <c r="X253" s="17">
        <v>0.45906240538528598</v>
      </c>
      <c r="Y253" s="17"/>
      <c r="Z253" s="17">
        <v>0.38042774583386002</v>
      </c>
      <c r="AA253" s="17">
        <v>0.36208023206147999</v>
      </c>
      <c r="AB253" s="17">
        <v>0.43416464618288603</v>
      </c>
      <c r="AC253" s="17"/>
      <c r="AD253" s="17">
        <v>0.41677189616828397</v>
      </c>
      <c r="AE253" s="17"/>
      <c r="AF253" s="17">
        <v>0.42390085072596001</v>
      </c>
      <c r="AG253" s="17">
        <v>0.42212208244396199</v>
      </c>
      <c r="AH253" s="17">
        <v>0.36266910284067599</v>
      </c>
      <c r="AI253" s="17">
        <v>0.37916916001467799</v>
      </c>
    </row>
    <row r="254" spans="2:35" x14ac:dyDescent="0.3">
      <c r="B254" t="s">
        <v>139</v>
      </c>
      <c r="C254" s="17">
        <v>0.178959027029088</v>
      </c>
      <c r="D254" s="17">
        <v>0.16399975464048699</v>
      </c>
      <c r="E254" s="17">
        <v>0.19435509377726701</v>
      </c>
      <c r="F254" s="17"/>
      <c r="G254" s="17">
        <v>0.19631660784452401</v>
      </c>
      <c r="H254" s="17">
        <v>0.114574922740109</v>
      </c>
      <c r="I254" s="17">
        <v>0.23976266433579599</v>
      </c>
      <c r="J254" s="17">
        <v>0.16548028544444399</v>
      </c>
      <c r="K254" s="17"/>
      <c r="L254" s="17">
        <v>0.17481392039222399</v>
      </c>
      <c r="M254" s="17">
        <v>0.17743751865224</v>
      </c>
      <c r="N254" s="17"/>
      <c r="O254" s="17">
        <v>0.18287769177593</v>
      </c>
      <c r="P254" s="17">
        <v>0.20309706332605501</v>
      </c>
      <c r="Q254" s="17">
        <v>0.132111909490293</v>
      </c>
      <c r="R254" s="17">
        <v>0.20782105036390899</v>
      </c>
      <c r="S254" s="17"/>
      <c r="T254" s="17">
        <v>0.168970120808795</v>
      </c>
      <c r="U254" s="17">
        <v>0.182002890157902</v>
      </c>
      <c r="V254" s="17"/>
      <c r="W254" s="17">
        <v>0.201593117119861</v>
      </c>
      <c r="X254" s="17">
        <v>0.15379741011520201</v>
      </c>
      <c r="Y254" s="17"/>
      <c r="Z254" s="17">
        <v>0.15029315978779001</v>
      </c>
      <c r="AA254" s="17">
        <v>0.21778583977270699</v>
      </c>
      <c r="AB254" s="17">
        <v>0.19451060839252701</v>
      </c>
      <c r="AC254" s="17"/>
      <c r="AD254" s="17">
        <v>0.154125332716474</v>
      </c>
      <c r="AE254" s="17"/>
      <c r="AF254" s="17">
        <v>0.17848415924883901</v>
      </c>
      <c r="AG254" s="17">
        <v>0.19095595851510599</v>
      </c>
      <c r="AH254" s="17">
        <v>0.147900728668027</v>
      </c>
      <c r="AI254" s="17">
        <v>0.19711659173763199</v>
      </c>
    </row>
    <row r="255" spans="2:35" x14ac:dyDescent="0.3">
      <c r="B255" t="s">
        <v>59</v>
      </c>
      <c r="C255" s="17">
        <v>0.33722428582405001</v>
      </c>
      <c r="D255" s="17">
        <v>0.33719679684123599</v>
      </c>
      <c r="E255" s="17">
        <v>0.32969271282077001</v>
      </c>
      <c r="F255" s="17"/>
      <c r="G255" s="17">
        <v>0.39188867732584298</v>
      </c>
      <c r="H255" s="17">
        <v>0.31347631405771298</v>
      </c>
      <c r="I255" s="17">
        <v>0.293235618175476</v>
      </c>
      <c r="J255" s="17">
        <v>0.35594125368841101</v>
      </c>
      <c r="K255" s="17"/>
      <c r="L255" s="17">
        <v>0.27370887928485199</v>
      </c>
      <c r="M255" s="17">
        <v>0.43229046112708902</v>
      </c>
      <c r="N255" s="17"/>
      <c r="O255" s="17">
        <v>0.33412485767727301</v>
      </c>
      <c r="P255" s="17">
        <v>0.32631689001985698</v>
      </c>
      <c r="Q255" s="17">
        <v>0.36379722936322501</v>
      </c>
      <c r="R255" s="17">
        <v>0.30064163250113701</v>
      </c>
      <c r="S255" s="17"/>
      <c r="T255" s="17">
        <v>0.26184769949511399</v>
      </c>
      <c r="U255" s="17">
        <v>0.36059343961659401</v>
      </c>
      <c r="V255" s="17"/>
      <c r="W255" s="17">
        <v>0.25471448089729098</v>
      </c>
      <c r="X255" s="17">
        <v>0.32305024626157702</v>
      </c>
      <c r="Y255" s="17"/>
      <c r="Z255" s="17">
        <v>0.37933707144624201</v>
      </c>
      <c r="AA255" s="17">
        <v>0.32835711589750999</v>
      </c>
      <c r="AB255" s="17">
        <v>0.27514023924555803</v>
      </c>
      <c r="AC255" s="17"/>
      <c r="AD255" s="17">
        <v>0.34693733517178199</v>
      </c>
      <c r="AE255" s="17"/>
      <c r="AF255" s="17">
        <v>0.30811154604317897</v>
      </c>
      <c r="AG255" s="17">
        <v>0.31084385117792002</v>
      </c>
      <c r="AH255" s="17">
        <v>0.43195906675810097</v>
      </c>
      <c r="AI255" s="17">
        <v>0.31619137647927997</v>
      </c>
    </row>
    <row r="256" spans="2:35" x14ac:dyDescent="0.3">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row>
    <row r="257" spans="2:35" x14ac:dyDescent="0.3">
      <c r="B257" s="6" t="s">
        <v>149</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row>
    <row r="258" spans="2:35" x14ac:dyDescent="0.3">
      <c r="B258" s="23" t="s">
        <v>53</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row>
    <row r="259" spans="2:35" x14ac:dyDescent="0.3">
      <c r="B259" t="s">
        <v>79</v>
      </c>
      <c r="C259" s="17">
        <v>0.12723674903127599</v>
      </c>
      <c r="D259" s="17">
        <v>0.10967824778317101</v>
      </c>
      <c r="E259" s="17">
        <v>0.144152313570828</v>
      </c>
      <c r="F259" s="17"/>
      <c r="G259" s="17">
        <v>9.4622989367386195E-2</v>
      </c>
      <c r="H259" s="17">
        <v>0.15506365468264799</v>
      </c>
      <c r="I259" s="17">
        <v>9.12056093387862E-2</v>
      </c>
      <c r="J259" s="17">
        <v>0.168738428906375</v>
      </c>
      <c r="K259" s="17"/>
      <c r="L259" s="17">
        <v>0.14227555052679999</v>
      </c>
      <c r="M259" s="17">
        <v>9.8524964595584894E-2</v>
      </c>
      <c r="N259" s="17"/>
      <c r="O259" s="17">
        <v>0.14133053126169901</v>
      </c>
      <c r="P259" s="17">
        <v>0.14630157479012201</v>
      </c>
      <c r="Q259" s="17">
        <v>0.114646452385348</v>
      </c>
      <c r="R259" s="17">
        <v>0.10285078226892801</v>
      </c>
      <c r="S259" s="17"/>
      <c r="T259" s="17">
        <v>0.167725334410192</v>
      </c>
      <c r="U259" s="17">
        <v>0.114652616070427</v>
      </c>
      <c r="V259" s="17"/>
      <c r="W259" s="17">
        <v>0.15743927357888399</v>
      </c>
      <c r="X259" s="17">
        <v>0.10265325476933999</v>
      </c>
      <c r="Y259" s="17"/>
      <c r="Z259" s="17">
        <v>0.148407391752436</v>
      </c>
      <c r="AA259" s="17">
        <v>9.13898755897362E-2</v>
      </c>
      <c r="AB259" s="17">
        <v>0.14240484816992799</v>
      </c>
      <c r="AC259" s="17"/>
      <c r="AD259" s="17">
        <v>0.13293698689428701</v>
      </c>
      <c r="AE259" s="17"/>
      <c r="AF259" s="17">
        <v>0.167866842084718</v>
      </c>
      <c r="AG259" s="17">
        <v>0.119204510894966</v>
      </c>
      <c r="AH259" s="17">
        <v>0.10711411297125201</v>
      </c>
      <c r="AI259" s="17">
        <v>0.103920719365096</v>
      </c>
    </row>
    <row r="260" spans="2:35" x14ac:dyDescent="0.3">
      <c r="B260" t="s">
        <v>80</v>
      </c>
      <c r="C260" s="17">
        <v>0.414580741026497</v>
      </c>
      <c r="D260" s="17">
        <v>0.41979576487683501</v>
      </c>
      <c r="E260" s="17">
        <v>0.41082744854939701</v>
      </c>
      <c r="F260" s="17"/>
      <c r="G260" s="17">
        <v>0.394535374399822</v>
      </c>
      <c r="H260" s="17">
        <v>0.45123645975603499</v>
      </c>
      <c r="I260" s="17">
        <v>0.44902606444668203</v>
      </c>
      <c r="J260" s="17">
        <v>0.35759997865763798</v>
      </c>
      <c r="K260" s="17"/>
      <c r="L260" s="17">
        <v>0.47011429685497003</v>
      </c>
      <c r="M260" s="17">
        <v>0.33124037074103702</v>
      </c>
      <c r="N260" s="17"/>
      <c r="O260" s="17">
        <v>0.38969628026859598</v>
      </c>
      <c r="P260" s="17">
        <v>0.426922382718259</v>
      </c>
      <c r="Q260" s="17">
        <v>0.44964335948763201</v>
      </c>
      <c r="R260" s="17">
        <v>0.37877824663714399</v>
      </c>
      <c r="S260" s="17"/>
      <c r="T260" s="17">
        <v>0.438475065087231</v>
      </c>
      <c r="U260" s="17">
        <v>0.40624607551515601</v>
      </c>
      <c r="V260" s="17"/>
      <c r="W260" s="17">
        <v>0.46758015636956601</v>
      </c>
      <c r="X260" s="17">
        <v>0.456959514820025</v>
      </c>
      <c r="Y260" s="17"/>
      <c r="Z260" s="17">
        <v>0.35075642572489402</v>
      </c>
      <c r="AA260" s="17">
        <v>0.479507839341832</v>
      </c>
      <c r="AB260" s="17">
        <v>0.431937243055808</v>
      </c>
      <c r="AC260" s="17"/>
      <c r="AD260" s="17">
        <v>0.429070273294263</v>
      </c>
      <c r="AE260" s="17"/>
      <c r="AF260" s="17">
        <v>0.44983719489745699</v>
      </c>
      <c r="AG260" s="17">
        <v>0.40644551887235197</v>
      </c>
      <c r="AH260" s="17">
        <v>0.40090965374221299</v>
      </c>
      <c r="AI260" s="17">
        <v>0.38893972068879301</v>
      </c>
    </row>
    <row r="261" spans="2:35" x14ac:dyDescent="0.3">
      <c r="B261" t="s">
        <v>139</v>
      </c>
      <c r="C261" s="17">
        <v>0.17027600565558401</v>
      </c>
      <c r="D261" s="17">
        <v>0.162108216104004</v>
      </c>
      <c r="E261" s="17">
        <v>0.17496129359149501</v>
      </c>
      <c r="F261" s="17"/>
      <c r="G261" s="17">
        <v>0.17322334845430101</v>
      </c>
      <c r="H261" s="17">
        <v>0.128482289475815</v>
      </c>
      <c r="I261" s="17">
        <v>0.19732012842337401</v>
      </c>
      <c r="J261" s="17">
        <v>0.18330738905317701</v>
      </c>
      <c r="K261" s="17"/>
      <c r="L261" s="17">
        <v>0.16561179457803801</v>
      </c>
      <c r="M261" s="17">
        <v>0.17096230725321199</v>
      </c>
      <c r="N261" s="17"/>
      <c r="O261" s="17">
        <v>0.159969467977925</v>
      </c>
      <c r="P261" s="17">
        <v>0.18638008705880699</v>
      </c>
      <c r="Q261" s="17">
        <v>0.142484199138146</v>
      </c>
      <c r="R261" s="17">
        <v>0.189076167268213</v>
      </c>
      <c r="S261" s="17"/>
      <c r="T261" s="17">
        <v>0.18832302814830801</v>
      </c>
      <c r="U261" s="17">
        <v>0.165937139287861</v>
      </c>
      <c r="V261" s="17"/>
      <c r="W261" s="17">
        <v>0.170636838815827</v>
      </c>
      <c r="X261" s="17">
        <v>0.17516602447804899</v>
      </c>
      <c r="Y261" s="17"/>
      <c r="Z261" s="17">
        <v>0.141760549397728</v>
      </c>
      <c r="AA261" s="17">
        <v>0.17565668767736201</v>
      </c>
      <c r="AB261" s="17">
        <v>0.21906050068511501</v>
      </c>
      <c r="AC261" s="17"/>
      <c r="AD261" s="17">
        <v>0.14324626975232099</v>
      </c>
      <c r="AE261" s="17"/>
      <c r="AF261" s="17">
        <v>0.170536226876316</v>
      </c>
      <c r="AG261" s="17">
        <v>0.16239633505015399</v>
      </c>
      <c r="AH261" s="17">
        <v>0.14422319837426201</v>
      </c>
      <c r="AI261" s="17">
        <v>0.20530663921990799</v>
      </c>
    </row>
    <row r="262" spans="2:35" x14ac:dyDescent="0.3">
      <c r="B262" t="s">
        <v>59</v>
      </c>
      <c r="C262" s="17">
        <v>0.28790650428664399</v>
      </c>
      <c r="D262" s="17">
        <v>0.30841777123599001</v>
      </c>
      <c r="E262" s="17">
        <v>0.27005894428827898</v>
      </c>
      <c r="F262" s="17"/>
      <c r="G262" s="17">
        <v>0.33761828777849101</v>
      </c>
      <c r="H262" s="17">
        <v>0.26521759608550199</v>
      </c>
      <c r="I262" s="17">
        <v>0.26244819779115702</v>
      </c>
      <c r="J262" s="17">
        <v>0.29035420338281098</v>
      </c>
      <c r="K262" s="17"/>
      <c r="L262" s="17">
        <v>0.221998358040192</v>
      </c>
      <c r="M262" s="17">
        <v>0.39927235741016498</v>
      </c>
      <c r="N262" s="17"/>
      <c r="O262" s="17">
        <v>0.30900372049177999</v>
      </c>
      <c r="P262" s="17">
        <v>0.240395955432812</v>
      </c>
      <c r="Q262" s="17">
        <v>0.29322598898887398</v>
      </c>
      <c r="R262" s="17">
        <v>0.32929480382571502</v>
      </c>
      <c r="S262" s="17"/>
      <c r="T262" s="17">
        <v>0.205476572354269</v>
      </c>
      <c r="U262" s="17">
        <v>0.31316416912655598</v>
      </c>
      <c r="V262" s="17"/>
      <c r="W262" s="17">
        <v>0.204343731235724</v>
      </c>
      <c r="X262" s="17">
        <v>0.26522120593258602</v>
      </c>
      <c r="Y262" s="17"/>
      <c r="Z262" s="17">
        <v>0.35907563312494201</v>
      </c>
      <c r="AA262" s="17">
        <v>0.25344559739106998</v>
      </c>
      <c r="AB262" s="17">
        <v>0.206597408089149</v>
      </c>
      <c r="AC262" s="17"/>
      <c r="AD262" s="17">
        <v>0.29474647005912802</v>
      </c>
      <c r="AE262" s="17"/>
      <c r="AF262" s="17">
        <v>0.211759736141508</v>
      </c>
      <c r="AG262" s="17">
        <v>0.311953635182529</v>
      </c>
      <c r="AH262" s="17">
        <v>0.347753034912273</v>
      </c>
      <c r="AI262" s="17">
        <v>0.30183292072620299</v>
      </c>
    </row>
    <row r="263" spans="2:35" x14ac:dyDescent="0.3">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c r="AC263" s="17"/>
      <c r="AD263" s="17"/>
      <c r="AE263" s="17"/>
      <c r="AF263" s="17"/>
      <c r="AG263" s="17"/>
      <c r="AH263" s="17"/>
      <c r="AI263" s="17"/>
    </row>
    <row r="264" spans="2:35" x14ac:dyDescent="0.3">
      <c r="B264" s="6" t="s">
        <v>158</v>
      </c>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row>
    <row r="265" spans="2:35" x14ac:dyDescent="0.3">
      <c r="B265" s="23" t="s">
        <v>157</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row>
    <row r="266" spans="2:35" x14ac:dyDescent="0.3">
      <c r="B266" t="s">
        <v>79</v>
      </c>
      <c r="C266" s="17">
        <v>0.23124058247756901</v>
      </c>
      <c r="D266" s="17">
        <v>0.27612167377094499</v>
      </c>
      <c r="E266" s="17">
        <v>0.17584787599538099</v>
      </c>
      <c r="F266" s="17"/>
      <c r="G266" s="17">
        <v>0.169118994745805</v>
      </c>
      <c r="H266" s="17">
        <v>0.28395981673529402</v>
      </c>
      <c r="I266" s="17">
        <v>0.18802733744457101</v>
      </c>
      <c r="J266" s="17">
        <v>0.30425925069273102</v>
      </c>
      <c r="K266" s="17"/>
      <c r="L266" s="17">
        <v>0.22049007937118401</v>
      </c>
      <c r="M266" s="17">
        <v>0.39642966568958399</v>
      </c>
      <c r="N266" s="17"/>
      <c r="O266" s="17">
        <v>0.116167870521016</v>
      </c>
      <c r="P266" s="17">
        <v>0.234714936959872</v>
      </c>
      <c r="Q266" s="17">
        <v>0.29798291435872298</v>
      </c>
      <c r="R266" s="17">
        <v>0.24510062229802301</v>
      </c>
      <c r="S266" s="17"/>
      <c r="T266" s="17">
        <v>0.25361569111669902</v>
      </c>
      <c r="U266" s="17">
        <v>0.21940951884361601</v>
      </c>
      <c r="V266" s="17"/>
      <c r="W266" s="17">
        <v>0.17584787599538099</v>
      </c>
      <c r="X266" s="17">
        <v>0.27612167377094499</v>
      </c>
      <c r="Y266" s="17"/>
      <c r="Z266" s="17">
        <v>0.14723921264475801</v>
      </c>
      <c r="AA266" s="17">
        <v>0.24513698564813499</v>
      </c>
      <c r="AB266" s="17">
        <v>0.32631000357814699</v>
      </c>
      <c r="AC266" s="17"/>
      <c r="AD266" s="17">
        <v>0.22934031404437899</v>
      </c>
      <c r="AE266" s="17"/>
      <c r="AF266" s="17">
        <v>0.28250650594641802</v>
      </c>
      <c r="AG266" s="17">
        <v>0.148581306517793</v>
      </c>
      <c r="AH266" s="17">
        <v>0.213107555185823</v>
      </c>
      <c r="AI266" s="17">
        <v>0.25709684809364702</v>
      </c>
    </row>
    <row r="267" spans="2:35" x14ac:dyDescent="0.3">
      <c r="B267" t="s">
        <v>80</v>
      </c>
      <c r="C267" s="17">
        <v>0.46958774795331099</v>
      </c>
      <c r="D267" s="17">
        <v>0.42757574246084001</v>
      </c>
      <c r="E267" s="17">
        <v>0.53865506604593405</v>
      </c>
      <c r="F267" s="17"/>
      <c r="G267" s="17">
        <v>0.37845485948120899</v>
      </c>
      <c r="H267" s="17">
        <v>0.45691201093089401</v>
      </c>
      <c r="I267" s="17">
        <v>0.55178924434393595</v>
      </c>
      <c r="J267" s="17">
        <v>0.49684808405283298</v>
      </c>
      <c r="K267" s="17"/>
      <c r="L267" s="17">
        <v>0.48582959232702</v>
      </c>
      <c r="M267" s="17">
        <v>0.435307455539863</v>
      </c>
      <c r="N267" s="17"/>
      <c r="O267" s="17">
        <v>0.50840926889553795</v>
      </c>
      <c r="P267" s="17">
        <v>0.56848886332225601</v>
      </c>
      <c r="Q267" s="17">
        <v>0.36335246053071402</v>
      </c>
      <c r="R267" s="17">
        <v>0.51870843580068104</v>
      </c>
      <c r="S267" s="17"/>
      <c r="T267" s="17">
        <v>0.57585408228197799</v>
      </c>
      <c r="U267" s="17">
        <v>0.43976996050297301</v>
      </c>
      <c r="V267" s="17"/>
      <c r="W267" s="17">
        <v>0.53865506604593405</v>
      </c>
      <c r="X267" s="17">
        <v>0.42757574246084001</v>
      </c>
      <c r="Y267" s="17"/>
      <c r="Z267" s="17">
        <v>0.52464325469314099</v>
      </c>
      <c r="AA267" s="17">
        <v>0.57311393366542596</v>
      </c>
      <c r="AB267" s="17">
        <v>0.37363085206156799</v>
      </c>
      <c r="AC267" s="17"/>
      <c r="AD267" s="17">
        <v>0.46782445959892699</v>
      </c>
      <c r="AE267" s="17"/>
      <c r="AF267" s="17">
        <v>0.45328812446615402</v>
      </c>
      <c r="AG267" s="17">
        <v>0.54048518449921201</v>
      </c>
      <c r="AH267" s="17">
        <v>0.42672269075521502</v>
      </c>
      <c r="AI267" s="17">
        <v>0.43161578982997101</v>
      </c>
    </row>
    <row r="268" spans="2:35" x14ac:dyDescent="0.3">
      <c r="B268" t="s">
        <v>155</v>
      </c>
      <c r="C268" s="17">
        <v>0.119470926514466</v>
      </c>
      <c r="D268" s="17">
        <v>8.9801174087417696E-2</v>
      </c>
      <c r="E268" s="17">
        <v>0.15159390885160001</v>
      </c>
      <c r="F268" s="17"/>
      <c r="G268" s="17">
        <v>0.17018810351358901</v>
      </c>
      <c r="H268" s="17">
        <v>8.4696768653747298E-2</v>
      </c>
      <c r="I268" s="17">
        <v>9.42529897374247E-2</v>
      </c>
      <c r="J268" s="17">
        <v>0.13747251485914</v>
      </c>
      <c r="K268" s="17"/>
      <c r="L268" s="17">
        <v>0.10836413701359</v>
      </c>
      <c r="M268" s="17">
        <v>0.16826287877055299</v>
      </c>
      <c r="N268" s="17"/>
      <c r="O268" s="17">
        <v>0.176264072222793</v>
      </c>
      <c r="P268" s="17">
        <v>0.127259795614968</v>
      </c>
      <c r="Q268" s="17">
        <v>9.4957923621359505E-2</v>
      </c>
      <c r="R268" s="17">
        <v>8.2483758038540106E-2</v>
      </c>
      <c r="S268" s="17"/>
      <c r="T268" s="17">
        <v>3.7956515704833299E-2</v>
      </c>
      <c r="U268" s="17">
        <v>0.14541333205179099</v>
      </c>
      <c r="V268" s="17"/>
      <c r="W268" s="17">
        <v>0.15159390885160001</v>
      </c>
      <c r="X268" s="17">
        <v>8.9801174087417696E-2</v>
      </c>
      <c r="Y268" s="17"/>
      <c r="Z268" s="17">
        <v>6.2756478467174401E-2</v>
      </c>
      <c r="AA268" s="17">
        <v>0.11134111630218201</v>
      </c>
      <c r="AB268" s="17">
        <v>0.19075410071793</v>
      </c>
      <c r="AC268" s="17"/>
      <c r="AD268" s="17">
        <v>0.115782743742575</v>
      </c>
      <c r="AE268" s="17"/>
      <c r="AF268" s="17">
        <v>9.5422727322881207E-2</v>
      </c>
      <c r="AG268" s="17">
        <v>0.19842186634154799</v>
      </c>
      <c r="AH268" s="17">
        <v>0.13579057120823301</v>
      </c>
      <c r="AI268" s="17">
        <v>2.48200786891901E-2</v>
      </c>
    </row>
    <row r="269" spans="2:35" x14ac:dyDescent="0.3">
      <c r="B269" t="s">
        <v>59</v>
      </c>
      <c r="C269" s="17">
        <v>0.179700743054653</v>
      </c>
      <c r="D269" s="17">
        <v>0.206501409680797</v>
      </c>
      <c r="E269" s="17">
        <v>0.13390314910708501</v>
      </c>
      <c r="F269" s="17"/>
      <c r="G269" s="17">
        <v>0.28223804225939803</v>
      </c>
      <c r="H269" s="17">
        <v>0.17443140368006399</v>
      </c>
      <c r="I269" s="17">
        <v>0.165930428474068</v>
      </c>
      <c r="J269" s="17">
        <v>6.1420150395295699E-2</v>
      </c>
      <c r="K269" s="17"/>
      <c r="L269" s="17">
        <v>0.18531619128820501</v>
      </c>
      <c r="M269" s="17">
        <v>0</v>
      </c>
      <c r="N269" s="17"/>
      <c r="O269" s="17">
        <v>0.19915878836065301</v>
      </c>
      <c r="P269" s="17">
        <v>6.9536404102904001E-2</v>
      </c>
      <c r="Q269" s="17">
        <v>0.24370670148920401</v>
      </c>
      <c r="R269" s="17">
        <v>0.153707183862756</v>
      </c>
      <c r="S269" s="17"/>
      <c r="T269" s="17">
        <v>0.13257371089649</v>
      </c>
      <c r="U269" s="17">
        <v>0.19540718860162101</v>
      </c>
      <c r="V269" s="17"/>
      <c r="W269" s="17">
        <v>0.13390314910708501</v>
      </c>
      <c r="X269" s="17">
        <v>0.206501409680797</v>
      </c>
      <c r="Y269" s="17"/>
      <c r="Z269" s="17">
        <v>0.265361054194927</v>
      </c>
      <c r="AA269" s="17">
        <v>7.0407964384257005E-2</v>
      </c>
      <c r="AB269" s="17">
        <v>0.10930504364235499</v>
      </c>
      <c r="AC269" s="17"/>
      <c r="AD269" s="17">
        <v>0.187052482614118</v>
      </c>
      <c r="AE269" s="17"/>
      <c r="AF269" s="17">
        <v>0.16878264226454601</v>
      </c>
      <c r="AG269" s="17">
        <v>0.112511642641446</v>
      </c>
      <c r="AH269" s="17">
        <v>0.22437918285073</v>
      </c>
      <c r="AI269" s="17">
        <v>0.28646728338719202</v>
      </c>
    </row>
    <row r="270" spans="2:35" x14ac:dyDescent="0.3">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row>
    <row r="271" spans="2:35" x14ac:dyDescent="0.3">
      <c r="B271" s="6" t="s">
        <v>159</v>
      </c>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c r="AC271" s="17"/>
      <c r="AD271" s="17"/>
      <c r="AE271" s="17"/>
      <c r="AF271" s="17"/>
      <c r="AG271" s="17"/>
      <c r="AH271" s="17"/>
      <c r="AI271" s="17"/>
    </row>
    <row r="272" spans="2:35" x14ac:dyDescent="0.3">
      <c r="B272" s="23" t="s">
        <v>157</v>
      </c>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c r="AC272" s="17"/>
      <c r="AD272" s="17"/>
      <c r="AE272" s="17"/>
      <c r="AF272" s="17"/>
      <c r="AG272" s="17"/>
      <c r="AH272" s="17"/>
      <c r="AI272" s="17"/>
    </row>
    <row r="273" spans="2:35" x14ac:dyDescent="0.3">
      <c r="B273" t="s">
        <v>79</v>
      </c>
      <c r="C273" s="17">
        <v>0.21237465770067299</v>
      </c>
      <c r="D273" s="17">
        <v>0.20659959829959301</v>
      </c>
      <c r="E273" s="17">
        <v>0.225578302879342</v>
      </c>
      <c r="F273" s="17"/>
      <c r="G273" s="17">
        <v>0.12707699153400401</v>
      </c>
      <c r="H273" s="17">
        <v>0.235632790971046</v>
      </c>
      <c r="I273" s="17">
        <v>0.22896153379706799</v>
      </c>
      <c r="J273" s="17">
        <v>0.27433202941326701</v>
      </c>
      <c r="K273" s="17"/>
      <c r="L273" s="17">
        <v>0.20772822860227799</v>
      </c>
      <c r="M273" s="17">
        <v>0.28745160235396999</v>
      </c>
      <c r="N273" s="17"/>
      <c r="O273" s="17">
        <v>0.19388296046413001</v>
      </c>
      <c r="P273" s="17">
        <v>0.25684190011624602</v>
      </c>
      <c r="Q273" s="17">
        <v>0.17633761941631401</v>
      </c>
      <c r="R273" s="17">
        <v>0.24954127861464101</v>
      </c>
      <c r="S273" s="17"/>
      <c r="T273" s="17">
        <v>0.30448544635007901</v>
      </c>
      <c r="U273" s="17">
        <v>0.178883206922064</v>
      </c>
      <c r="V273" s="17"/>
      <c r="W273" s="17">
        <v>0.225578302879342</v>
      </c>
      <c r="X273" s="17">
        <v>0.20659959829959301</v>
      </c>
      <c r="Y273" s="17"/>
      <c r="Z273" s="17">
        <v>0.19983408991322699</v>
      </c>
      <c r="AA273" s="17">
        <v>0.20384042567330399</v>
      </c>
      <c r="AB273" s="17">
        <v>0.213679098107112</v>
      </c>
      <c r="AC273" s="17"/>
      <c r="AD273" s="17">
        <v>0.21937309410283301</v>
      </c>
      <c r="AE273" s="17"/>
      <c r="AF273" s="17">
        <v>0.247667655679603</v>
      </c>
      <c r="AG273" s="17">
        <v>0.19312884090877699</v>
      </c>
      <c r="AH273" s="17">
        <v>0.214116924327937</v>
      </c>
      <c r="AI273" s="17">
        <v>0.14615131421917699</v>
      </c>
    </row>
    <row r="274" spans="2:35" x14ac:dyDescent="0.3">
      <c r="B274" t="s">
        <v>80</v>
      </c>
      <c r="C274" s="17">
        <v>0.49869407981132402</v>
      </c>
      <c r="D274" s="17">
        <v>0.48646609908075999</v>
      </c>
      <c r="E274" s="17">
        <v>0.52788120953404205</v>
      </c>
      <c r="F274" s="17"/>
      <c r="G274" s="17">
        <v>0.51357550095223803</v>
      </c>
      <c r="H274" s="17">
        <v>0.49837741549999098</v>
      </c>
      <c r="I274" s="17">
        <v>0.53958753047249797</v>
      </c>
      <c r="J274" s="17">
        <v>0.41687878238301102</v>
      </c>
      <c r="K274" s="17"/>
      <c r="L274" s="17">
        <v>0.510136094897779</v>
      </c>
      <c r="M274" s="17">
        <v>0.474355828752417</v>
      </c>
      <c r="N274" s="17"/>
      <c r="O274" s="17">
        <v>0.49622428175211902</v>
      </c>
      <c r="P274" s="17">
        <v>0.55910691541115398</v>
      </c>
      <c r="Q274" s="17">
        <v>0.51164449809456403</v>
      </c>
      <c r="R274" s="17">
        <v>0.45073800722445001</v>
      </c>
      <c r="S274" s="17"/>
      <c r="T274" s="17">
        <v>0.45688296137496098</v>
      </c>
      <c r="U274" s="17">
        <v>0.51480007653387105</v>
      </c>
      <c r="V274" s="17"/>
      <c r="W274" s="17">
        <v>0.52788120953404205</v>
      </c>
      <c r="X274" s="17">
        <v>0.48646609908075999</v>
      </c>
      <c r="Y274" s="17"/>
      <c r="Z274" s="17">
        <v>0.48616501365493098</v>
      </c>
      <c r="AA274" s="17">
        <v>0.60269267020449102</v>
      </c>
      <c r="AB274" s="17">
        <v>0.50896147141526205</v>
      </c>
      <c r="AC274" s="17"/>
      <c r="AD274" s="17">
        <v>0.49971993075869398</v>
      </c>
      <c r="AE274" s="17"/>
      <c r="AF274" s="17">
        <v>0.518304977114462</v>
      </c>
      <c r="AG274" s="17">
        <v>0.51051864791686397</v>
      </c>
      <c r="AH274" s="17">
        <v>0.42010602296757599</v>
      </c>
      <c r="AI274" s="17">
        <v>0.51640243443890999</v>
      </c>
    </row>
    <row r="275" spans="2:35" x14ac:dyDescent="0.3">
      <c r="B275" t="s">
        <v>155</v>
      </c>
      <c r="C275" s="17">
        <v>0.16029524773502701</v>
      </c>
      <c r="D275" s="17">
        <v>0.15562722187912501</v>
      </c>
      <c r="E275" s="17">
        <v>0.156918323548106</v>
      </c>
      <c r="F275" s="17"/>
      <c r="G275" s="17">
        <v>0.189140445059653</v>
      </c>
      <c r="H275" s="17">
        <v>9.7035406185596806E-2</v>
      </c>
      <c r="I275" s="17">
        <v>0.156223812389234</v>
      </c>
      <c r="J275" s="17">
        <v>0.22152531741230599</v>
      </c>
      <c r="K275" s="17"/>
      <c r="L275" s="17">
        <v>0.16016979870409501</v>
      </c>
      <c r="M275" s="17">
        <v>0.143089215406424</v>
      </c>
      <c r="N275" s="17"/>
      <c r="O275" s="17">
        <v>0.154496974615773</v>
      </c>
      <c r="P275" s="17">
        <v>0.15930668953572499</v>
      </c>
      <c r="Q275" s="17">
        <v>0.133662439681029</v>
      </c>
      <c r="R275" s="17">
        <v>0.18679519866538399</v>
      </c>
      <c r="S275" s="17"/>
      <c r="T275" s="17">
        <v>7.8955360508224895E-2</v>
      </c>
      <c r="U275" s="17">
        <v>0.18644501642195299</v>
      </c>
      <c r="V275" s="17"/>
      <c r="W275" s="17">
        <v>0.156918323548106</v>
      </c>
      <c r="X275" s="17">
        <v>0.15562722187912501</v>
      </c>
      <c r="Y275" s="17"/>
      <c r="Z275" s="17">
        <v>0.11866068925375001</v>
      </c>
      <c r="AA275" s="17">
        <v>0.103966233522827</v>
      </c>
      <c r="AB275" s="17">
        <v>0.22949280014670201</v>
      </c>
      <c r="AC275" s="17"/>
      <c r="AD275" s="17">
        <v>0.14906769242164</v>
      </c>
      <c r="AE275" s="17"/>
      <c r="AF275" s="17">
        <v>9.9344404924398194E-2</v>
      </c>
      <c r="AG275" s="17">
        <v>0.19751658624238999</v>
      </c>
      <c r="AH275" s="17">
        <v>0.24579358162658399</v>
      </c>
      <c r="AI275" s="17">
        <v>0.15954160387049801</v>
      </c>
    </row>
    <row r="276" spans="2:35" x14ac:dyDescent="0.3">
      <c r="B276" t="s">
        <v>59</v>
      </c>
      <c r="C276" s="17">
        <v>0.12863601475297601</v>
      </c>
      <c r="D276" s="17">
        <v>0.15130708074052199</v>
      </c>
      <c r="E276" s="17">
        <v>8.9622164038510102E-2</v>
      </c>
      <c r="F276" s="17"/>
      <c r="G276" s="17">
        <v>0.170207062454105</v>
      </c>
      <c r="H276" s="17">
        <v>0.16895438734336601</v>
      </c>
      <c r="I276" s="17">
        <v>7.5227123341199797E-2</v>
      </c>
      <c r="J276" s="17">
        <v>8.7263870791416495E-2</v>
      </c>
      <c r="K276" s="17"/>
      <c r="L276" s="17">
        <v>0.121965877795849</v>
      </c>
      <c r="M276" s="17">
        <v>9.5103353487189193E-2</v>
      </c>
      <c r="N276" s="17"/>
      <c r="O276" s="17">
        <v>0.155395783167978</v>
      </c>
      <c r="P276" s="17">
        <v>2.4744494936875298E-2</v>
      </c>
      <c r="Q276" s="17">
        <v>0.17835544280809301</v>
      </c>
      <c r="R276" s="17">
        <v>0.112925515495525</v>
      </c>
      <c r="S276" s="17"/>
      <c r="T276" s="17">
        <v>0.15967623176673401</v>
      </c>
      <c r="U276" s="17">
        <v>0.119871700122113</v>
      </c>
      <c r="V276" s="17"/>
      <c r="W276" s="17">
        <v>8.9622164038510102E-2</v>
      </c>
      <c r="X276" s="17">
        <v>0.15130708074052199</v>
      </c>
      <c r="Y276" s="17"/>
      <c r="Z276" s="17">
        <v>0.195340207178093</v>
      </c>
      <c r="AA276" s="17">
        <v>8.9500670599378301E-2</v>
      </c>
      <c r="AB276" s="17">
        <v>4.7866630330924399E-2</v>
      </c>
      <c r="AC276" s="17"/>
      <c r="AD276" s="17">
        <v>0.13183928271683301</v>
      </c>
      <c r="AE276" s="17"/>
      <c r="AF276" s="17">
        <v>0.13468296228153701</v>
      </c>
      <c r="AG276" s="17">
        <v>9.8835924931969799E-2</v>
      </c>
      <c r="AH276" s="17">
        <v>0.119983471077902</v>
      </c>
      <c r="AI276" s="17">
        <v>0.17790464747141499</v>
      </c>
    </row>
    <row r="277" spans="2:35" x14ac:dyDescent="0.3">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c r="AC277" s="17"/>
      <c r="AD277" s="17"/>
      <c r="AE277" s="17"/>
      <c r="AF277" s="17"/>
      <c r="AG277" s="17"/>
      <c r="AH277" s="17"/>
      <c r="AI277" s="17"/>
    </row>
    <row r="278" spans="2:35" x14ac:dyDescent="0.3">
      <c r="B278" s="6" t="s">
        <v>160</v>
      </c>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c r="AC278" s="17"/>
      <c r="AD278" s="17"/>
      <c r="AE278" s="17"/>
      <c r="AF278" s="17"/>
      <c r="AG278" s="17"/>
      <c r="AH278" s="17"/>
      <c r="AI278" s="17"/>
    </row>
    <row r="279" spans="2:35" x14ac:dyDescent="0.3">
      <c r="B279" s="23" t="s">
        <v>157</v>
      </c>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c r="AC279" s="17"/>
      <c r="AD279" s="17"/>
      <c r="AE279" s="17"/>
      <c r="AF279" s="17"/>
      <c r="AG279" s="17"/>
      <c r="AH279" s="17"/>
      <c r="AI279" s="17"/>
    </row>
    <row r="280" spans="2:35" x14ac:dyDescent="0.3">
      <c r="B280" t="s">
        <v>79</v>
      </c>
      <c r="C280" s="17">
        <v>0.233790952534183</v>
      </c>
      <c r="D280" s="17">
        <v>0.25475521564250098</v>
      </c>
      <c r="E280" s="17">
        <v>0.21107289350532099</v>
      </c>
      <c r="F280" s="17"/>
      <c r="G280" s="17">
        <v>0.15241152518739201</v>
      </c>
      <c r="H280" s="17">
        <v>0.31552039982997998</v>
      </c>
      <c r="I280" s="17">
        <v>0.189610341032839</v>
      </c>
      <c r="J280" s="17">
        <v>0.29159309640514303</v>
      </c>
      <c r="K280" s="17"/>
      <c r="L280" s="17">
        <v>0.233783607594823</v>
      </c>
      <c r="M280" s="17">
        <v>0.25451794416536599</v>
      </c>
      <c r="N280" s="17"/>
      <c r="O280" s="17">
        <v>0.20486474974980401</v>
      </c>
      <c r="P280" s="17">
        <v>0.21719647164556299</v>
      </c>
      <c r="Q280" s="17">
        <v>0.25618112276015098</v>
      </c>
      <c r="R280" s="17">
        <v>0.25273185663345199</v>
      </c>
      <c r="S280" s="17"/>
      <c r="T280" s="17">
        <v>0.26644192592296501</v>
      </c>
      <c r="U280" s="17">
        <v>0.22520208963143801</v>
      </c>
      <c r="V280" s="17"/>
      <c r="W280" s="17">
        <v>0.21107289350532099</v>
      </c>
      <c r="X280" s="17">
        <v>0.25475521564250098</v>
      </c>
      <c r="Y280" s="17"/>
      <c r="Z280" s="17">
        <v>0.20658411489492301</v>
      </c>
      <c r="AA280" s="17">
        <v>0.12700844487834101</v>
      </c>
      <c r="AB280" s="17">
        <v>0.330221105881287</v>
      </c>
      <c r="AC280" s="17"/>
      <c r="AD280" s="17">
        <v>0.232754393368407</v>
      </c>
      <c r="AE280" s="17"/>
      <c r="AF280" s="17">
        <v>0.27607371715173601</v>
      </c>
      <c r="AG280" s="17">
        <v>0.143503030904261</v>
      </c>
      <c r="AH280" s="17">
        <v>0.29838132252569299</v>
      </c>
      <c r="AI280" s="17">
        <v>0.22318657798288</v>
      </c>
    </row>
    <row r="281" spans="2:35" x14ac:dyDescent="0.3">
      <c r="B281" t="s">
        <v>80</v>
      </c>
      <c r="C281" s="17">
        <v>0.39314311817924302</v>
      </c>
      <c r="D281" s="17">
        <v>0.33683617196251803</v>
      </c>
      <c r="E281" s="17">
        <v>0.47978331485270898</v>
      </c>
      <c r="F281" s="17"/>
      <c r="G281" s="17">
        <v>0.36630008443075601</v>
      </c>
      <c r="H281" s="17">
        <v>0.32372119972544899</v>
      </c>
      <c r="I281" s="17">
        <v>0.47738697812933101</v>
      </c>
      <c r="J281" s="17">
        <v>0.41181945825975202</v>
      </c>
      <c r="K281" s="17"/>
      <c r="L281" s="17">
        <v>0.40376480441663898</v>
      </c>
      <c r="M281" s="17">
        <v>0.33818431592704101</v>
      </c>
      <c r="N281" s="17"/>
      <c r="O281" s="17">
        <v>0.437231795871935</v>
      </c>
      <c r="P281" s="17">
        <v>0.52175520882394599</v>
      </c>
      <c r="Q281" s="17">
        <v>0.28667328186962898</v>
      </c>
      <c r="R281" s="17">
        <v>0.408017200749697</v>
      </c>
      <c r="S281" s="17"/>
      <c r="T281" s="17">
        <v>0.43256968860613199</v>
      </c>
      <c r="U281" s="17">
        <v>0.377081425206928</v>
      </c>
      <c r="V281" s="17"/>
      <c r="W281" s="17">
        <v>0.47978331485270898</v>
      </c>
      <c r="X281" s="17">
        <v>0.33683617196251803</v>
      </c>
      <c r="Y281" s="17"/>
      <c r="Z281" s="17">
        <v>0.382835789150346</v>
      </c>
      <c r="AA281" s="17">
        <v>0.480962320013261</v>
      </c>
      <c r="AB281" s="17">
        <v>0.33624689250621598</v>
      </c>
      <c r="AC281" s="17"/>
      <c r="AD281" s="17">
        <v>0.38987393496160899</v>
      </c>
      <c r="AE281" s="17"/>
      <c r="AF281" s="17">
        <v>0.37611033955887702</v>
      </c>
      <c r="AG281" s="17">
        <v>0.45027397349835102</v>
      </c>
      <c r="AH281" s="17">
        <v>0.33258590104083402</v>
      </c>
      <c r="AI281" s="17">
        <v>0.39288393134940403</v>
      </c>
    </row>
    <row r="282" spans="2:35" x14ac:dyDescent="0.3">
      <c r="B282" t="s">
        <v>155</v>
      </c>
      <c r="C282" s="17">
        <v>0.15254663760963699</v>
      </c>
      <c r="D282" s="17">
        <v>0.14068113090585699</v>
      </c>
      <c r="E282" s="17">
        <v>0.15878905058849599</v>
      </c>
      <c r="F282" s="17"/>
      <c r="G282" s="17">
        <v>0.201548346054544</v>
      </c>
      <c r="H282" s="17">
        <v>8.2980057951195202E-2</v>
      </c>
      <c r="I282" s="17">
        <v>0.15456568970225201</v>
      </c>
      <c r="J282" s="17">
        <v>0.185443653592679</v>
      </c>
      <c r="K282" s="17"/>
      <c r="L282" s="17">
        <v>0.136945100560008</v>
      </c>
      <c r="M282" s="17">
        <v>0.34183502027923801</v>
      </c>
      <c r="N282" s="17"/>
      <c r="O282" s="17">
        <v>0.18610757467557701</v>
      </c>
      <c r="P282" s="17">
        <v>0.131842651872348</v>
      </c>
      <c r="Q282" s="17">
        <v>0.112029222727362</v>
      </c>
      <c r="R282" s="17">
        <v>0.18133812449383499</v>
      </c>
      <c r="S282" s="17"/>
      <c r="T282" s="17">
        <v>0.106776766565596</v>
      </c>
      <c r="U282" s="17">
        <v>0.167660107243252</v>
      </c>
      <c r="V282" s="17"/>
      <c r="W282" s="17">
        <v>0.15878905058849599</v>
      </c>
      <c r="X282" s="17">
        <v>0.14068113090585699</v>
      </c>
      <c r="Y282" s="17"/>
      <c r="Z282" s="17">
        <v>9.1203535600696106E-2</v>
      </c>
      <c r="AA282" s="17">
        <v>0.15314161126467199</v>
      </c>
      <c r="AB282" s="17">
        <v>0.19540147058243201</v>
      </c>
      <c r="AC282" s="17"/>
      <c r="AD282" s="17">
        <v>0.146184563071276</v>
      </c>
      <c r="AE282" s="17"/>
      <c r="AF282" s="17">
        <v>0.10955470220866199</v>
      </c>
      <c r="AG282" s="17">
        <v>0.24155176932441</v>
      </c>
      <c r="AH282" s="17">
        <v>0.14408477377915699</v>
      </c>
      <c r="AI282" s="17">
        <v>0.10246150724542399</v>
      </c>
    </row>
    <row r="283" spans="2:35" x14ac:dyDescent="0.3">
      <c r="B283" t="s">
        <v>59</v>
      </c>
      <c r="C283" s="17">
        <v>0.22051929167693701</v>
      </c>
      <c r="D283" s="17">
        <v>0.26772748148912501</v>
      </c>
      <c r="E283" s="17">
        <v>0.15035474105347399</v>
      </c>
      <c r="F283" s="17"/>
      <c r="G283" s="17">
        <v>0.27974004432730798</v>
      </c>
      <c r="H283" s="17">
        <v>0.27777834249337602</v>
      </c>
      <c r="I283" s="17">
        <v>0.17843699113557701</v>
      </c>
      <c r="J283" s="17">
        <v>0.111143791742426</v>
      </c>
      <c r="K283" s="17"/>
      <c r="L283" s="17">
        <v>0.22550648742852999</v>
      </c>
      <c r="M283" s="17">
        <v>6.5462719628355398E-2</v>
      </c>
      <c r="N283" s="17"/>
      <c r="O283" s="17">
        <v>0.17179587970268401</v>
      </c>
      <c r="P283" s="17">
        <v>0.12920566765814301</v>
      </c>
      <c r="Q283" s="17">
        <v>0.34511637264285799</v>
      </c>
      <c r="R283" s="17">
        <v>0.157912818123016</v>
      </c>
      <c r="S283" s="17"/>
      <c r="T283" s="17">
        <v>0.194211618905307</v>
      </c>
      <c r="U283" s="17">
        <v>0.23005637791838199</v>
      </c>
      <c r="V283" s="17"/>
      <c r="W283" s="17">
        <v>0.15035474105347399</v>
      </c>
      <c r="X283" s="17">
        <v>0.26772748148912501</v>
      </c>
      <c r="Y283" s="17"/>
      <c r="Z283" s="17">
        <v>0.319376560354035</v>
      </c>
      <c r="AA283" s="17">
        <v>0.238887623843727</v>
      </c>
      <c r="AB283" s="17">
        <v>0.13813053103006501</v>
      </c>
      <c r="AC283" s="17"/>
      <c r="AD283" s="17">
        <v>0.231187108598708</v>
      </c>
      <c r="AE283" s="17"/>
      <c r="AF283" s="17">
        <v>0.23826124108072599</v>
      </c>
      <c r="AG283" s="17">
        <v>0.164671226272979</v>
      </c>
      <c r="AH283" s="17">
        <v>0.224948002654316</v>
      </c>
      <c r="AI283" s="17">
        <v>0.28146798342229201</v>
      </c>
    </row>
    <row r="284" spans="2:35" x14ac:dyDescent="0.3">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row>
    <row r="285" spans="2:35" x14ac:dyDescent="0.3">
      <c r="B285" s="6" t="s">
        <v>161</v>
      </c>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c r="AC285" s="17"/>
      <c r="AD285" s="17"/>
      <c r="AE285" s="17"/>
      <c r="AF285" s="17"/>
      <c r="AG285" s="17"/>
      <c r="AH285" s="17"/>
      <c r="AI285" s="17"/>
    </row>
    <row r="286" spans="2:35" x14ac:dyDescent="0.3">
      <c r="B286" s="23" t="s">
        <v>157</v>
      </c>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c r="AC286" s="17"/>
      <c r="AD286" s="17"/>
      <c r="AE286" s="17"/>
      <c r="AF286" s="17"/>
      <c r="AG286" s="17"/>
      <c r="AH286" s="17"/>
      <c r="AI286" s="17"/>
    </row>
    <row r="287" spans="2:35" x14ac:dyDescent="0.3">
      <c r="B287" t="s">
        <v>79</v>
      </c>
      <c r="C287" s="17">
        <v>0.119501834779531</v>
      </c>
      <c r="D287" s="17">
        <v>5.8534756493836798E-2</v>
      </c>
      <c r="E287" s="17">
        <v>0.20562936566495901</v>
      </c>
      <c r="F287" s="17"/>
      <c r="G287" s="17">
        <v>6.5436221734735206E-2</v>
      </c>
      <c r="H287" s="17">
        <v>0.146109172622021</v>
      </c>
      <c r="I287" s="17">
        <v>0.105800856045927</v>
      </c>
      <c r="J287" s="17">
        <v>0.17679065620912801</v>
      </c>
      <c r="K287" s="17"/>
      <c r="L287" s="17">
        <v>0.126513740755406</v>
      </c>
      <c r="M287" s="17">
        <v>0</v>
      </c>
      <c r="N287" s="17"/>
      <c r="O287" s="17">
        <v>0.18296163515327499</v>
      </c>
      <c r="P287" s="17">
        <v>0.227988322628042</v>
      </c>
      <c r="Q287" s="17">
        <v>5.9902313494773797E-2</v>
      </c>
      <c r="R287" s="17">
        <v>5.65941961698294E-2</v>
      </c>
      <c r="S287" s="17"/>
      <c r="T287" s="17">
        <v>0.1195793667842</v>
      </c>
      <c r="U287" s="17">
        <v>0.113842837555948</v>
      </c>
      <c r="V287" s="17"/>
      <c r="W287" s="17">
        <v>0.20562936566495901</v>
      </c>
      <c r="X287" s="17">
        <v>5.8534756493836798E-2</v>
      </c>
      <c r="Y287" s="17"/>
      <c r="Z287" s="17">
        <v>0.13690545373702501</v>
      </c>
      <c r="AA287" s="17">
        <v>8.0952787356732406E-2</v>
      </c>
      <c r="AB287" s="17">
        <v>0.195789153590642</v>
      </c>
      <c r="AC287" s="17"/>
      <c r="AD287" s="17">
        <v>0.12413968328891201</v>
      </c>
      <c r="AE287" s="17"/>
      <c r="AF287" s="17">
        <v>9.6122136009329007E-2</v>
      </c>
      <c r="AG287" s="17">
        <v>5.3411580075845302E-2</v>
      </c>
      <c r="AH287" s="17">
        <v>0.19697336190693801</v>
      </c>
      <c r="AI287" s="17">
        <v>0.22188879472672701</v>
      </c>
    </row>
    <row r="288" spans="2:35" x14ac:dyDescent="0.3">
      <c r="B288" t="s">
        <v>80</v>
      </c>
      <c r="C288" s="17">
        <v>0.51327478223159695</v>
      </c>
      <c r="D288" s="17">
        <v>0.53146196776183496</v>
      </c>
      <c r="E288" s="17">
        <v>0.50135665397457296</v>
      </c>
      <c r="F288" s="17"/>
      <c r="G288" s="17">
        <v>0.44250036719702401</v>
      </c>
      <c r="H288" s="17">
        <v>0.45975588167036502</v>
      </c>
      <c r="I288" s="17">
        <v>0.63198778236497799</v>
      </c>
      <c r="J288" s="17">
        <v>0.51921258274149495</v>
      </c>
      <c r="K288" s="17"/>
      <c r="L288" s="17">
        <v>0.50547211834813899</v>
      </c>
      <c r="M288" s="17">
        <v>0.75528811933358397</v>
      </c>
      <c r="N288" s="17"/>
      <c r="O288" s="17">
        <v>0.47119250696492498</v>
      </c>
      <c r="P288" s="17">
        <v>0.53110991332575597</v>
      </c>
      <c r="Q288" s="17">
        <v>0.439110179989951</v>
      </c>
      <c r="R288" s="17">
        <v>0.66250894794509596</v>
      </c>
      <c r="S288" s="17"/>
      <c r="T288" s="17">
        <v>0.58492540728820597</v>
      </c>
      <c r="U288" s="17">
        <v>0.49442853198992698</v>
      </c>
      <c r="V288" s="17"/>
      <c r="W288" s="17">
        <v>0.50135665397457296</v>
      </c>
      <c r="X288" s="17">
        <v>0.53146196776183496</v>
      </c>
      <c r="Y288" s="17"/>
      <c r="Z288" s="17">
        <v>0.46024479791432799</v>
      </c>
      <c r="AA288" s="17">
        <v>0.71254445466869998</v>
      </c>
      <c r="AB288" s="17">
        <v>0.39849354125337999</v>
      </c>
      <c r="AC288" s="17"/>
      <c r="AD288" s="17">
        <v>0.51506060550136901</v>
      </c>
      <c r="AE288" s="17"/>
      <c r="AF288" s="17">
        <v>0.50831800631809199</v>
      </c>
      <c r="AG288" s="17">
        <v>0.60300746470104705</v>
      </c>
      <c r="AH288" s="17">
        <v>0.42960731038251398</v>
      </c>
      <c r="AI288" s="17">
        <v>0.42504995617924402</v>
      </c>
    </row>
    <row r="289" spans="2:35" x14ac:dyDescent="0.3">
      <c r="B289" t="s">
        <v>155</v>
      </c>
      <c r="C289" s="17">
        <v>0.17474405795772799</v>
      </c>
      <c r="D289" s="17">
        <v>0.174333636857846</v>
      </c>
      <c r="E289" s="17">
        <v>0.154594659691939</v>
      </c>
      <c r="F289" s="17"/>
      <c r="G289" s="17">
        <v>0.21745390677976101</v>
      </c>
      <c r="H289" s="17">
        <v>0.16886139998208299</v>
      </c>
      <c r="I289" s="17">
        <v>0.12638002420135899</v>
      </c>
      <c r="J289" s="17">
        <v>0.19467298334706201</v>
      </c>
      <c r="K289" s="17"/>
      <c r="L289" s="17">
        <v>0.16860256743677501</v>
      </c>
      <c r="M289" s="17">
        <v>0.244711880666416</v>
      </c>
      <c r="N289" s="17"/>
      <c r="O289" s="17">
        <v>0.17363980670215301</v>
      </c>
      <c r="P289" s="17">
        <v>0.13580894040091801</v>
      </c>
      <c r="Q289" s="17">
        <v>0.20403936494283101</v>
      </c>
      <c r="R289" s="17">
        <v>0.1321812751808</v>
      </c>
      <c r="S289" s="17"/>
      <c r="T289" s="17">
        <v>0.12108879774914701</v>
      </c>
      <c r="U289" s="17">
        <v>0.192435191688339</v>
      </c>
      <c r="V289" s="17"/>
      <c r="W289" s="17">
        <v>0.154594659691939</v>
      </c>
      <c r="X289" s="17">
        <v>0.174333636857846</v>
      </c>
      <c r="Y289" s="17"/>
      <c r="Z289" s="17">
        <v>0.124332254181843</v>
      </c>
      <c r="AA289" s="17">
        <v>0.114879636399827</v>
      </c>
      <c r="AB289" s="17">
        <v>0.23552973919917</v>
      </c>
      <c r="AC289" s="17"/>
      <c r="AD289" s="17">
        <v>0.15993052135878499</v>
      </c>
      <c r="AE289" s="17"/>
      <c r="AF289" s="17">
        <v>0.16924959027157699</v>
      </c>
      <c r="AG289" s="17">
        <v>0.231069312581661</v>
      </c>
      <c r="AH289" s="17">
        <v>0.181019269240071</v>
      </c>
      <c r="AI289" s="17">
        <v>8.9464044437433304E-2</v>
      </c>
    </row>
    <row r="290" spans="2:35" x14ac:dyDescent="0.3">
      <c r="B290" t="s">
        <v>59</v>
      </c>
      <c r="C290" s="17">
        <v>0.19247932503114401</v>
      </c>
      <c r="D290" s="17">
        <v>0.23566963888648099</v>
      </c>
      <c r="E290" s="17">
        <v>0.13841932066852899</v>
      </c>
      <c r="F290" s="17"/>
      <c r="G290" s="17">
        <v>0.27460950428848002</v>
      </c>
      <c r="H290" s="17">
        <v>0.22527354572553099</v>
      </c>
      <c r="I290" s="17">
        <v>0.13583133738773701</v>
      </c>
      <c r="J290" s="17">
        <v>0.10932377770231499</v>
      </c>
      <c r="K290" s="17"/>
      <c r="L290" s="17">
        <v>0.19941157345968</v>
      </c>
      <c r="M290" s="17">
        <v>0</v>
      </c>
      <c r="N290" s="17"/>
      <c r="O290" s="17">
        <v>0.17220605117964599</v>
      </c>
      <c r="P290" s="17">
        <v>0.10509282364528399</v>
      </c>
      <c r="Q290" s="17">
        <v>0.29694814157244398</v>
      </c>
      <c r="R290" s="17">
        <v>0.14871558070427501</v>
      </c>
      <c r="S290" s="17"/>
      <c r="T290" s="17">
        <v>0.17440642817844701</v>
      </c>
      <c r="U290" s="17">
        <v>0.19929343876578601</v>
      </c>
      <c r="V290" s="17"/>
      <c r="W290" s="17">
        <v>0.13841932066852899</v>
      </c>
      <c r="X290" s="17">
        <v>0.23566963888648099</v>
      </c>
      <c r="Y290" s="17"/>
      <c r="Z290" s="17">
        <v>0.27851749416680399</v>
      </c>
      <c r="AA290" s="17">
        <v>9.1623121574740396E-2</v>
      </c>
      <c r="AB290" s="17">
        <v>0.17018756595680701</v>
      </c>
      <c r="AC290" s="17"/>
      <c r="AD290" s="17">
        <v>0.20086918985093399</v>
      </c>
      <c r="AE290" s="17"/>
      <c r="AF290" s="17">
        <v>0.22631026740100099</v>
      </c>
      <c r="AG290" s="17">
        <v>0.112511642641446</v>
      </c>
      <c r="AH290" s="17">
        <v>0.192400058470477</v>
      </c>
      <c r="AI290" s="17">
        <v>0.26359720465659597</v>
      </c>
    </row>
    <row r="291" spans="2:35" x14ac:dyDescent="0.3">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row>
    <row r="292" spans="2:35" x14ac:dyDescent="0.3">
      <c r="B292" s="6" t="s">
        <v>162</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row>
    <row r="293" spans="2:35" x14ac:dyDescent="0.3">
      <c r="B293" s="23" t="s">
        <v>157</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row>
    <row r="294" spans="2:35" x14ac:dyDescent="0.3">
      <c r="B294" t="s">
        <v>79</v>
      </c>
      <c r="C294" s="17">
        <v>0.26144807690408101</v>
      </c>
      <c r="D294" s="17">
        <v>0.22206748378531699</v>
      </c>
      <c r="E294" s="17">
        <v>0.30794014876252901</v>
      </c>
      <c r="F294" s="17"/>
      <c r="G294" s="17">
        <v>0.189226600667386</v>
      </c>
      <c r="H294" s="17">
        <v>0.25149896658250798</v>
      </c>
      <c r="I294" s="17">
        <v>0.24547782092925099</v>
      </c>
      <c r="J294" s="17">
        <v>0.40387141233164398</v>
      </c>
      <c r="K294" s="17"/>
      <c r="L294" s="17">
        <v>0.26359485361716001</v>
      </c>
      <c r="M294" s="17">
        <v>0.26394059962468702</v>
      </c>
      <c r="N294" s="17"/>
      <c r="O294" s="17">
        <v>0.31023109052614301</v>
      </c>
      <c r="P294" s="17">
        <v>0.30568041357328402</v>
      </c>
      <c r="Q294" s="17">
        <v>0.16615260510636401</v>
      </c>
      <c r="R294" s="17">
        <v>0.301410571504307</v>
      </c>
      <c r="S294" s="17"/>
      <c r="T294" s="17">
        <v>0.33397511241355199</v>
      </c>
      <c r="U294" s="17">
        <v>0.240719473657209</v>
      </c>
      <c r="V294" s="17"/>
      <c r="W294" s="17">
        <v>0.30794014876252901</v>
      </c>
      <c r="X294" s="17">
        <v>0.22206748378531699</v>
      </c>
      <c r="Y294" s="17"/>
      <c r="Z294" s="17">
        <v>0.26227702291965499</v>
      </c>
      <c r="AA294" s="17">
        <v>0.130609667207185</v>
      </c>
      <c r="AB294" s="17">
        <v>0.32190458706666603</v>
      </c>
      <c r="AC294" s="17"/>
      <c r="AD294" s="17">
        <v>0.26734605989370902</v>
      </c>
      <c r="AE294" s="17"/>
      <c r="AF294" s="17">
        <v>0.27190891775081899</v>
      </c>
      <c r="AG294" s="17">
        <v>0.269720405061184</v>
      </c>
      <c r="AH294" s="17">
        <v>0.24652971505815499</v>
      </c>
      <c r="AI294" s="17">
        <v>0.24494312195145501</v>
      </c>
    </row>
    <row r="295" spans="2:35" x14ac:dyDescent="0.3">
      <c r="B295" t="s">
        <v>80</v>
      </c>
      <c r="C295" s="17">
        <v>0.41852075665831601</v>
      </c>
      <c r="D295" s="17">
        <v>0.39575442007814499</v>
      </c>
      <c r="E295" s="17">
        <v>0.46006508514769001</v>
      </c>
      <c r="F295" s="17"/>
      <c r="G295" s="17">
        <v>0.35788253750100701</v>
      </c>
      <c r="H295" s="17">
        <v>0.439500676695807</v>
      </c>
      <c r="I295" s="17">
        <v>0.55812043284540103</v>
      </c>
      <c r="J295" s="17">
        <v>0.26518387145799299</v>
      </c>
      <c r="K295" s="17"/>
      <c r="L295" s="17">
        <v>0.43394653963248497</v>
      </c>
      <c r="M295" s="17">
        <v>0.30854368206820698</v>
      </c>
      <c r="N295" s="17"/>
      <c r="O295" s="17">
        <v>0.38322473617885899</v>
      </c>
      <c r="P295" s="17">
        <v>0.53585873615906299</v>
      </c>
      <c r="Q295" s="17">
        <v>0.41036966056777602</v>
      </c>
      <c r="R295" s="17">
        <v>0.37501542652937597</v>
      </c>
      <c r="S295" s="17"/>
      <c r="T295" s="17">
        <v>0.43026150347907799</v>
      </c>
      <c r="U295" s="17">
        <v>0.41757279362259703</v>
      </c>
      <c r="V295" s="17"/>
      <c r="W295" s="17">
        <v>0.46006508514769001</v>
      </c>
      <c r="X295" s="17">
        <v>0.39575442007814499</v>
      </c>
      <c r="Y295" s="17"/>
      <c r="Z295" s="17">
        <v>0.40229645889361398</v>
      </c>
      <c r="AA295" s="17">
        <v>0.57842827168029398</v>
      </c>
      <c r="AB295" s="17">
        <v>0.39777397615384202</v>
      </c>
      <c r="AC295" s="17"/>
      <c r="AD295" s="17">
        <v>0.41938877692613302</v>
      </c>
      <c r="AE295" s="17"/>
      <c r="AF295" s="17">
        <v>0.42637718334562902</v>
      </c>
      <c r="AG295" s="17">
        <v>0.43266092243366999</v>
      </c>
      <c r="AH295" s="17">
        <v>0.37202622938372498</v>
      </c>
      <c r="AI295" s="17">
        <v>0.39932765492095401</v>
      </c>
    </row>
    <row r="296" spans="2:35" x14ac:dyDescent="0.3">
      <c r="B296" t="s">
        <v>155</v>
      </c>
      <c r="C296" s="17">
        <v>0.142252498014038</v>
      </c>
      <c r="D296" s="17">
        <v>0.15537241130798901</v>
      </c>
      <c r="E296" s="17">
        <v>0.116603357833839</v>
      </c>
      <c r="F296" s="17"/>
      <c r="G296" s="17">
        <v>0.192864660421809</v>
      </c>
      <c r="H296" s="17">
        <v>0.102965367050127</v>
      </c>
      <c r="I296" s="17">
        <v>8.3980560520322406E-2</v>
      </c>
      <c r="J296" s="17">
        <v>0.21658081359907</v>
      </c>
      <c r="K296" s="17"/>
      <c r="L296" s="17">
        <v>0.13345870961749901</v>
      </c>
      <c r="M296" s="17">
        <v>0.235289225207095</v>
      </c>
      <c r="N296" s="17"/>
      <c r="O296" s="17">
        <v>9.9254032632836997E-2</v>
      </c>
      <c r="P296" s="17">
        <v>0.133716355330778</v>
      </c>
      <c r="Q296" s="17">
        <v>0.17583947816380899</v>
      </c>
      <c r="R296" s="17">
        <v>0.12632968924082899</v>
      </c>
      <c r="S296" s="17"/>
      <c r="T296" s="17">
        <v>5.6846281143625103E-2</v>
      </c>
      <c r="U296" s="17">
        <v>0.16314294346080199</v>
      </c>
      <c r="V296" s="17"/>
      <c r="W296" s="17">
        <v>0.116603357833839</v>
      </c>
      <c r="X296" s="17">
        <v>0.15537241130798901</v>
      </c>
      <c r="Y296" s="17"/>
      <c r="Z296" s="17">
        <v>0.117364172169026</v>
      </c>
      <c r="AA296" s="17">
        <v>0.141650411327434</v>
      </c>
      <c r="AB296" s="17">
        <v>0.166537807908851</v>
      </c>
      <c r="AC296" s="17"/>
      <c r="AD296" s="17">
        <v>0.12104384949462001</v>
      </c>
      <c r="AE296" s="17"/>
      <c r="AF296" s="17">
        <v>0.12729992760126499</v>
      </c>
      <c r="AG296" s="17">
        <v>0.16548296677959901</v>
      </c>
      <c r="AH296" s="17">
        <v>0.189043997087643</v>
      </c>
      <c r="AI296" s="17">
        <v>9.9356048107124895E-2</v>
      </c>
    </row>
    <row r="297" spans="2:35" x14ac:dyDescent="0.3">
      <c r="B297" t="s">
        <v>59</v>
      </c>
      <c r="C297" s="17">
        <v>0.17777866842356499</v>
      </c>
      <c r="D297" s="17">
        <v>0.22680568482855001</v>
      </c>
      <c r="E297" s="17">
        <v>0.115391408255943</v>
      </c>
      <c r="F297" s="17"/>
      <c r="G297" s="17">
        <v>0.26002620140979898</v>
      </c>
      <c r="H297" s="17">
        <v>0.20603498967155701</v>
      </c>
      <c r="I297" s="17">
        <v>0.112421185705025</v>
      </c>
      <c r="J297" s="17">
        <v>0.11436390261129301</v>
      </c>
      <c r="K297" s="17"/>
      <c r="L297" s="17">
        <v>0.16899989713285499</v>
      </c>
      <c r="M297" s="17">
        <v>0.192226493100011</v>
      </c>
      <c r="N297" s="17"/>
      <c r="O297" s="17">
        <v>0.207290140662161</v>
      </c>
      <c r="P297" s="17">
        <v>2.4744494936875298E-2</v>
      </c>
      <c r="Q297" s="17">
        <v>0.24763825616205101</v>
      </c>
      <c r="R297" s="17">
        <v>0.19724431272548801</v>
      </c>
      <c r="S297" s="17"/>
      <c r="T297" s="17">
        <v>0.178917102963745</v>
      </c>
      <c r="U297" s="17">
        <v>0.17856478925939201</v>
      </c>
      <c r="V297" s="17"/>
      <c r="W297" s="17">
        <v>0.115391408255943</v>
      </c>
      <c r="X297" s="17">
        <v>0.22680568482855001</v>
      </c>
      <c r="Y297" s="17"/>
      <c r="Z297" s="17">
        <v>0.21806234601770499</v>
      </c>
      <c r="AA297" s="17">
        <v>0.14931164978508801</v>
      </c>
      <c r="AB297" s="17">
        <v>0.113783628870642</v>
      </c>
      <c r="AC297" s="17"/>
      <c r="AD297" s="17">
        <v>0.19222131368553899</v>
      </c>
      <c r="AE297" s="17"/>
      <c r="AF297" s="17">
        <v>0.174413971302287</v>
      </c>
      <c r="AG297" s="17">
        <v>0.132135705725548</v>
      </c>
      <c r="AH297" s="17">
        <v>0.192400058470477</v>
      </c>
      <c r="AI297" s="17">
        <v>0.25637317502046703</v>
      </c>
    </row>
    <row r="298" spans="2:35" x14ac:dyDescent="0.3">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c r="AC298" s="17"/>
      <c r="AD298" s="17"/>
      <c r="AE298" s="17"/>
      <c r="AF298" s="17"/>
      <c r="AG298" s="17"/>
      <c r="AH298" s="17"/>
      <c r="AI298" s="17"/>
    </row>
    <row r="299" spans="2:35" x14ac:dyDescent="0.3">
      <c r="B299" s="6" t="s">
        <v>175</v>
      </c>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c r="AC299" s="17"/>
      <c r="AD299" s="17"/>
      <c r="AE299" s="17"/>
      <c r="AF299" s="17"/>
      <c r="AG299" s="17"/>
      <c r="AH299" s="17"/>
      <c r="AI299" s="17"/>
    </row>
    <row r="300" spans="2:35" x14ac:dyDescent="0.3">
      <c r="B300" s="23" t="s">
        <v>176</v>
      </c>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row>
    <row r="301" spans="2:35" x14ac:dyDescent="0.3">
      <c r="B301" t="s">
        <v>163</v>
      </c>
      <c r="C301" s="17">
        <v>0.35877987921089</v>
      </c>
      <c r="D301" s="17">
        <v>0.34333817160872798</v>
      </c>
      <c r="E301" s="17">
        <v>0.37613421563287702</v>
      </c>
      <c r="F301" s="17"/>
      <c r="G301" s="17">
        <v>0.46152309263435498</v>
      </c>
      <c r="H301" s="17">
        <v>0.35486400284283798</v>
      </c>
      <c r="I301" s="17">
        <v>0.32938711949140298</v>
      </c>
      <c r="J301" s="17">
        <v>0.273087872658412</v>
      </c>
      <c r="K301" s="17"/>
      <c r="L301" s="17">
        <v>0.26911836521450999</v>
      </c>
      <c r="M301" s="17">
        <v>0.60722407247936905</v>
      </c>
      <c r="N301" s="17"/>
      <c r="O301" s="17">
        <v>0.41718922569365802</v>
      </c>
      <c r="P301" s="17">
        <v>0.33922863346538001</v>
      </c>
      <c r="Q301" s="17">
        <v>0.39752183772122301</v>
      </c>
      <c r="R301" s="17">
        <v>0.264696188570545</v>
      </c>
      <c r="S301" s="17"/>
      <c r="T301" s="17">
        <v>0.26863327259991998</v>
      </c>
      <c r="U301" s="17">
        <v>0.39009581077292899</v>
      </c>
      <c r="V301" s="17"/>
      <c r="W301" s="17">
        <v>0.267582413179907</v>
      </c>
      <c r="X301" s="17">
        <v>0.27519124437201398</v>
      </c>
      <c r="Y301" s="17"/>
      <c r="Z301" s="17">
        <v>0.39686846005756998</v>
      </c>
      <c r="AA301" s="17">
        <v>0.40031071595008</v>
      </c>
      <c r="AB301" s="17">
        <v>0.29311458440807298</v>
      </c>
      <c r="AC301" s="17"/>
      <c r="AD301" s="17">
        <v>0.36378415780710199</v>
      </c>
      <c r="AE301" s="17"/>
      <c r="AF301" s="17">
        <v>0.26151619105127299</v>
      </c>
      <c r="AG301" s="17">
        <v>0.34000239660762899</v>
      </c>
      <c r="AH301" s="17">
        <v>0.45275581494185002</v>
      </c>
      <c r="AI301" s="17">
        <v>0.42855350637844303</v>
      </c>
    </row>
    <row r="302" spans="2:35" x14ac:dyDescent="0.3">
      <c r="B302" t="s">
        <v>164</v>
      </c>
      <c r="C302" s="17">
        <v>0.238609497096956</v>
      </c>
      <c r="D302" s="17">
        <v>0.211018477557013</v>
      </c>
      <c r="E302" s="17">
        <v>0.27147931140773301</v>
      </c>
      <c r="F302" s="17"/>
      <c r="G302" s="17">
        <v>0.179009561129293</v>
      </c>
      <c r="H302" s="17">
        <v>0.23143556486230599</v>
      </c>
      <c r="I302" s="17">
        <v>0.27484823202627801</v>
      </c>
      <c r="J302" s="17">
        <v>0.27572984204779799</v>
      </c>
      <c r="K302" s="17"/>
      <c r="L302" s="17">
        <v>0.25729871738823401</v>
      </c>
      <c r="M302" s="17">
        <v>0.19104443238957899</v>
      </c>
      <c r="N302" s="17"/>
      <c r="O302" s="17">
        <v>0.18602088988745299</v>
      </c>
      <c r="P302" s="17">
        <v>0.34830045437303703</v>
      </c>
      <c r="Q302" s="17">
        <v>0.221422415375606</v>
      </c>
      <c r="R302" s="17">
        <v>0.195918238681309</v>
      </c>
      <c r="S302" s="17"/>
      <c r="T302" s="17">
        <v>0.229447034844799</v>
      </c>
      <c r="U302" s="17">
        <v>0.244733511707067</v>
      </c>
      <c r="V302" s="17"/>
      <c r="W302" s="17">
        <v>0.28243236736556299</v>
      </c>
      <c r="X302" s="17">
        <v>0.23168636801315201</v>
      </c>
      <c r="Y302" s="17"/>
      <c r="Z302" s="17">
        <v>0.22684689144900499</v>
      </c>
      <c r="AA302" s="17">
        <v>0.29109847650089299</v>
      </c>
      <c r="AB302" s="17">
        <v>0.20921474936909501</v>
      </c>
      <c r="AC302" s="17"/>
      <c r="AD302" s="17">
        <v>0.23059267393030999</v>
      </c>
      <c r="AE302" s="17"/>
      <c r="AF302" s="17">
        <v>0.26225003173188499</v>
      </c>
      <c r="AG302" s="17">
        <v>0.25280470276628098</v>
      </c>
      <c r="AH302" s="17">
        <v>0.19219213775941199</v>
      </c>
      <c r="AI302" s="17">
        <v>0.23888602900292899</v>
      </c>
    </row>
    <row r="303" spans="2:35" x14ac:dyDescent="0.3">
      <c r="B303" t="s">
        <v>165</v>
      </c>
      <c r="C303" s="17">
        <v>0.19881335126031299</v>
      </c>
      <c r="D303" s="17">
        <v>0.205155309091135</v>
      </c>
      <c r="E303" s="17">
        <v>0.19034477596318899</v>
      </c>
      <c r="F303" s="17"/>
      <c r="G303" s="17">
        <v>0.15607722458916401</v>
      </c>
      <c r="H303" s="17">
        <v>0.21866249988731901</v>
      </c>
      <c r="I303" s="17">
        <v>0.20585698947039699</v>
      </c>
      <c r="J303" s="17">
        <v>0.21617457940545301</v>
      </c>
      <c r="K303" s="17"/>
      <c r="L303" s="17">
        <v>0.223000795351531</v>
      </c>
      <c r="M303" s="17">
        <v>0.14733645349541799</v>
      </c>
      <c r="N303" s="17"/>
      <c r="O303" s="17">
        <v>0.19226151973977401</v>
      </c>
      <c r="P303" s="17">
        <v>0.188621757387963</v>
      </c>
      <c r="Q303" s="17">
        <v>0.18609408235882499</v>
      </c>
      <c r="R303" s="17">
        <v>0.23282070674542199</v>
      </c>
      <c r="S303" s="17"/>
      <c r="T303" s="17">
        <v>0.22192165849555201</v>
      </c>
      <c r="U303" s="17">
        <v>0.190553507317622</v>
      </c>
      <c r="V303" s="17"/>
      <c r="W303" s="17">
        <v>0.255958686269049</v>
      </c>
      <c r="X303" s="17">
        <v>0.22479027740365901</v>
      </c>
      <c r="Y303" s="17"/>
      <c r="Z303" s="17">
        <v>0.20520126667440799</v>
      </c>
      <c r="AA303" s="17">
        <v>0.120447049130624</v>
      </c>
      <c r="AB303" s="17">
        <v>0.23432582568587801</v>
      </c>
      <c r="AC303" s="17"/>
      <c r="AD303" s="17">
        <v>0.2046035539545</v>
      </c>
      <c r="AE303" s="17"/>
      <c r="AF303" s="17">
        <v>0.23934294570733899</v>
      </c>
      <c r="AG303" s="17">
        <v>0.23198923188860801</v>
      </c>
      <c r="AH303" s="17">
        <v>0.18026916701478399</v>
      </c>
      <c r="AI303" s="17">
        <v>0.128577340183989</v>
      </c>
    </row>
    <row r="304" spans="2:35" x14ac:dyDescent="0.3">
      <c r="B304" t="s">
        <v>166</v>
      </c>
      <c r="C304" s="17">
        <v>0.103211800031899</v>
      </c>
      <c r="D304" s="17">
        <v>0.124589062587807</v>
      </c>
      <c r="E304" s="17">
        <v>8.1493720236848199E-2</v>
      </c>
      <c r="F304" s="17"/>
      <c r="G304" s="17">
        <v>0.14569019734863201</v>
      </c>
      <c r="H304" s="17">
        <v>7.6622685666084003E-2</v>
      </c>
      <c r="I304" s="17">
        <v>8.8127626184537303E-2</v>
      </c>
      <c r="J304" s="17">
        <v>0.10625574921032099</v>
      </c>
      <c r="K304" s="17"/>
      <c r="L304" s="17">
        <v>0.126550316517442</v>
      </c>
      <c r="M304" s="17">
        <v>3.5785773569562203E-2</v>
      </c>
      <c r="N304" s="17"/>
      <c r="O304" s="17">
        <v>0.11750242742490299</v>
      </c>
      <c r="P304" s="17">
        <v>4.9124411353312102E-2</v>
      </c>
      <c r="Q304" s="17">
        <v>0.10385993723070699</v>
      </c>
      <c r="R304" s="17">
        <v>0.154675242458782</v>
      </c>
      <c r="S304" s="17"/>
      <c r="T304" s="17">
        <v>0.11491644596595101</v>
      </c>
      <c r="U304" s="17">
        <v>0.100401777134998</v>
      </c>
      <c r="V304" s="17"/>
      <c r="W304" s="17">
        <v>0.112000584669639</v>
      </c>
      <c r="X304" s="17">
        <v>0.14295398564190601</v>
      </c>
      <c r="Y304" s="17"/>
      <c r="Z304" s="17">
        <v>8.0018972329173294E-2</v>
      </c>
      <c r="AA304" s="17">
        <v>0.152817018276205</v>
      </c>
      <c r="AB304" s="17">
        <v>0.15026838770884501</v>
      </c>
      <c r="AC304" s="17"/>
      <c r="AD304" s="17">
        <v>0.10332910590951</v>
      </c>
      <c r="AE304" s="17"/>
      <c r="AF304" s="17">
        <v>0.11583022873628</v>
      </c>
      <c r="AG304" s="17">
        <v>7.1303062193438696E-2</v>
      </c>
      <c r="AH304" s="17">
        <v>9.7842690793145407E-2</v>
      </c>
      <c r="AI304" s="17">
        <v>0.119219846493679</v>
      </c>
    </row>
    <row r="305" spans="2:35" x14ac:dyDescent="0.3">
      <c r="B305" t="s">
        <v>167</v>
      </c>
      <c r="C305" s="17">
        <v>3.4532933987610703E-2</v>
      </c>
      <c r="D305" s="17">
        <v>3.4422025082813702E-2</v>
      </c>
      <c r="E305" s="17">
        <v>3.02753207631117E-2</v>
      </c>
      <c r="F305" s="17"/>
      <c r="G305" s="17">
        <v>2.3393037474574802E-2</v>
      </c>
      <c r="H305" s="17">
        <v>4.8265517611904202E-2</v>
      </c>
      <c r="I305" s="17">
        <v>3.3974503528921098E-2</v>
      </c>
      <c r="J305" s="17">
        <v>3.0417491598377502E-2</v>
      </c>
      <c r="K305" s="17"/>
      <c r="L305" s="17">
        <v>3.70688371841464E-2</v>
      </c>
      <c r="M305" s="17">
        <v>1.8609268066071199E-2</v>
      </c>
      <c r="N305" s="17"/>
      <c r="O305" s="17">
        <v>4.3752089456910198E-2</v>
      </c>
      <c r="P305" s="17">
        <v>1.8160648433352501E-2</v>
      </c>
      <c r="Q305" s="17">
        <v>3.0891015551048302E-2</v>
      </c>
      <c r="R305" s="17">
        <v>3.9546919938178902E-2</v>
      </c>
      <c r="S305" s="17"/>
      <c r="T305" s="17">
        <v>7.5619531146074004E-2</v>
      </c>
      <c r="U305" s="17">
        <v>2.0641872723644501E-2</v>
      </c>
      <c r="V305" s="17"/>
      <c r="W305" s="17">
        <v>2.8370528030295501E-2</v>
      </c>
      <c r="X305" s="17">
        <v>3.8726155194766403E-2</v>
      </c>
      <c r="Y305" s="17"/>
      <c r="Z305" s="17">
        <v>2.02521226167581E-2</v>
      </c>
      <c r="AA305" s="17">
        <v>1.21565197016623E-2</v>
      </c>
      <c r="AB305" s="17">
        <v>4.6773359775964002E-2</v>
      </c>
      <c r="AC305" s="17"/>
      <c r="AD305" s="17">
        <v>3.2896635356705298E-2</v>
      </c>
      <c r="AE305" s="17"/>
      <c r="AF305" s="17">
        <v>3.1480070863534902E-2</v>
      </c>
      <c r="AG305" s="17">
        <v>3.3537095769419399E-2</v>
      </c>
      <c r="AH305" s="17">
        <v>2.92467889559084E-2</v>
      </c>
      <c r="AI305" s="17">
        <v>4.5310031284560799E-2</v>
      </c>
    </row>
    <row r="306" spans="2:35" x14ac:dyDescent="0.3">
      <c r="B306" t="s">
        <v>168</v>
      </c>
      <c r="C306" s="17">
        <v>2.3066950540608401E-2</v>
      </c>
      <c r="D306" s="17">
        <v>2.0439160210324998E-2</v>
      </c>
      <c r="E306" s="17">
        <v>2.6201942958688398E-2</v>
      </c>
      <c r="F306" s="17"/>
      <c r="G306" s="17">
        <v>1.44983270996229E-2</v>
      </c>
      <c r="H306" s="17">
        <v>1.3844545321437401E-2</v>
      </c>
      <c r="I306" s="17">
        <v>1.9523708349783599E-2</v>
      </c>
      <c r="J306" s="17">
        <v>5.1442643947369901E-2</v>
      </c>
      <c r="K306" s="17"/>
      <c r="L306" s="17">
        <v>3.2209257600689503E-2</v>
      </c>
      <c r="M306" s="17">
        <v>0</v>
      </c>
      <c r="N306" s="17"/>
      <c r="O306" s="17">
        <v>2.3757903330206699E-2</v>
      </c>
      <c r="P306" s="17">
        <v>2.8398963619407001E-2</v>
      </c>
      <c r="Q306" s="17">
        <v>7.0417670033542899E-3</v>
      </c>
      <c r="R306" s="17">
        <v>3.9884089742243299E-2</v>
      </c>
      <c r="S306" s="17"/>
      <c r="T306" s="17">
        <v>7.3478422194425104E-3</v>
      </c>
      <c r="U306" s="17">
        <v>2.8827192865910799E-2</v>
      </c>
      <c r="V306" s="17"/>
      <c r="W306" s="17">
        <v>2.4447494083131401E-2</v>
      </c>
      <c r="X306" s="17">
        <v>2.7891904446802101E-2</v>
      </c>
      <c r="Y306" s="17"/>
      <c r="Z306" s="17">
        <v>2.4255975678043998E-2</v>
      </c>
      <c r="AA306" s="17">
        <v>0</v>
      </c>
      <c r="AB306" s="17">
        <v>4.71610183777562E-2</v>
      </c>
      <c r="AC306" s="17"/>
      <c r="AD306" s="17">
        <v>2.47443508484229E-2</v>
      </c>
      <c r="AE306" s="17"/>
      <c r="AF306" s="17">
        <v>2.43494204799686E-2</v>
      </c>
      <c r="AG306" s="17">
        <v>1.7528101816418899E-2</v>
      </c>
      <c r="AH306" s="17">
        <v>3.6562680907707902E-2</v>
      </c>
      <c r="AI306" s="17">
        <v>1.5164677030432099E-2</v>
      </c>
    </row>
    <row r="307" spans="2:35" x14ac:dyDescent="0.3">
      <c r="B307" t="s">
        <v>169</v>
      </c>
      <c r="C307" s="17">
        <v>9.21035038847191E-3</v>
      </c>
      <c r="D307" s="17">
        <v>1.42181705570847E-2</v>
      </c>
      <c r="E307" s="17">
        <v>3.9278967807366899E-3</v>
      </c>
      <c r="F307" s="17"/>
      <c r="G307" s="17">
        <v>7.3823080391798301E-3</v>
      </c>
      <c r="H307" s="17">
        <v>1.47144877103623E-2</v>
      </c>
      <c r="I307" s="17">
        <v>0</v>
      </c>
      <c r="J307" s="17">
        <v>1.6230407972586399E-2</v>
      </c>
      <c r="K307" s="17"/>
      <c r="L307" s="17">
        <v>1.28607614488377E-2</v>
      </c>
      <c r="M307" s="17">
        <v>0</v>
      </c>
      <c r="N307" s="17"/>
      <c r="O307" s="17">
        <v>8.2974211827356106E-3</v>
      </c>
      <c r="P307" s="17">
        <v>0</v>
      </c>
      <c r="Q307" s="17">
        <v>1.33625994073065E-2</v>
      </c>
      <c r="R307" s="17">
        <v>1.54599435244052E-2</v>
      </c>
      <c r="S307" s="17"/>
      <c r="T307" s="17">
        <v>2.0535180878255802E-2</v>
      </c>
      <c r="U307" s="17">
        <v>5.3777275485352802E-3</v>
      </c>
      <c r="V307" s="17"/>
      <c r="W307" s="17">
        <v>6.4767244731820401E-3</v>
      </c>
      <c r="X307" s="17">
        <v>0</v>
      </c>
      <c r="Y307" s="17"/>
      <c r="Z307" s="17">
        <v>9.1597277783702202E-3</v>
      </c>
      <c r="AA307" s="17">
        <v>0</v>
      </c>
      <c r="AB307" s="17">
        <v>0</v>
      </c>
      <c r="AC307" s="17"/>
      <c r="AD307" s="17">
        <v>7.8657988592355597E-3</v>
      </c>
      <c r="AE307" s="17"/>
      <c r="AF307" s="17">
        <v>1.33347543996161E-2</v>
      </c>
      <c r="AG307" s="17">
        <v>1.30189483586547E-2</v>
      </c>
      <c r="AH307" s="17">
        <v>0</v>
      </c>
      <c r="AI307" s="17">
        <v>8.2704427337264106E-3</v>
      </c>
    </row>
    <row r="308" spans="2:35" x14ac:dyDescent="0.3">
      <c r="B308" t="s">
        <v>170</v>
      </c>
      <c r="C308" s="17">
        <v>1.1011590109082901E-2</v>
      </c>
      <c r="D308" s="17">
        <v>1.4834460746702201E-2</v>
      </c>
      <c r="E308" s="17">
        <v>7.0308733783253398E-3</v>
      </c>
      <c r="F308" s="17"/>
      <c r="G308" s="17">
        <v>5.1211257333878997E-3</v>
      </c>
      <c r="H308" s="17">
        <v>2.7590111286127102E-2</v>
      </c>
      <c r="I308" s="17">
        <v>7.6823453251548103E-3</v>
      </c>
      <c r="J308" s="17">
        <v>0</v>
      </c>
      <c r="K308" s="17"/>
      <c r="L308" s="17">
        <v>1.53759007629667E-2</v>
      </c>
      <c r="M308" s="17">
        <v>0</v>
      </c>
      <c r="N308" s="17"/>
      <c r="O308" s="17">
        <v>5.7559420325118396E-3</v>
      </c>
      <c r="P308" s="17">
        <v>8.1769474743048094E-3</v>
      </c>
      <c r="Q308" s="17">
        <v>2.50552796656246E-2</v>
      </c>
      <c r="R308" s="17">
        <v>0</v>
      </c>
      <c r="S308" s="17"/>
      <c r="T308" s="17">
        <v>2.8812962492790799E-2</v>
      </c>
      <c r="U308" s="17">
        <v>4.9445486414076197E-3</v>
      </c>
      <c r="V308" s="17"/>
      <c r="W308" s="17">
        <v>1.1593234807128301E-2</v>
      </c>
      <c r="X308" s="17">
        <v>2.02435597847039E-2</v>
      </c>
      <c r="Y308" s="17"/>
      <c r="Z308" s="17">
        <v>1.8413956646555801E-2</v>
      </c>
      <c r="AA308" s="17">
        <v>0</v>
      </c>
      <c r="AB308" s="17">
        <v>1.3561811954162201E-2</v>
      </c>
      <c r="AC308" s="17"/>
      <c r="AD308" s="17">
        <v>1.1812339415151101E-2</v>
      </c>
      <c r="AE308" s="17"/>
      <c r="AF308" s="17">
        <v>2.1629458827848301E-2</v>
      </c>
      <c r="AG308" s="17">
        <v>1.7586197662136999E-2</v>
      </c>
      <c r="AH308" s="17">
        <v>0</v>
      </c>
      <c r="AI308" s="17">
        <v>0</v>
      </c>
    </row>
    <row r="309" spans="2:35" x14ac:dyDescent="0.3">
      <c r="B309" t="s">
        <v>171</v>
      </c>
      <c r="C309" s="17">
        <v>3.89163465769405E-3</v>
      </c>
      <c r="D309" s="17">
        <v>7.5460351846982398E-3</v>
      </c>
      <c r="E309" s="17">
        <v>0</v>
      </c>
      <c r="F309" s="17"/>
      <c r="G309" s="17">
        <v>0</v>
      </c>
      <c r="H309" s="17">
        <v>4.9919530693316701E-3</v>
      </c>
      <c r="I309" s="17">
        <v>0</v>
      </c>
      <c r="J309" s="17">
        <v>1.25126621079129E-2</v>
      </c>
      <c r="K309" s="17"/>
      <c r="L309" s="17">
        <v>5.4340370200547999E-3</v>
      </c>
      <c r="M309" s="17">
        <v>0</v>
      </c>
      <c r="N309" s="17"/>
      <c r="O309" s="17">
        <v>0</v>
      </c>
      <c r="P309" s="17">
        <v>0</v>
      </c>
      <c r="Q309" s="17">
        <v>4.5333191639813503E-3</v>
      </c>
      <c r="R309" s="17">
        <v>1.1918680655164901E-2</v>
      </c>
      <c r="S309" s="17"/>
      <c r="T309" s="17">
        <v>1.51982807395382E-2</v>
      </c>
      <c r="U309" s="17">
        <v>0</v>
      </c>
      <c r="V309" s="17"/>
      <c r="W309" s="17">
        <v>0</v>
      </c>
      <c r="X309" s="17">
        <v>1.02975508855539E-2</v>
      </c>
      <c r="Y309" s="17"/>
      <c r="Z309" s="17">
        <v>0</v>
      </c>
      <c r="AA309" s="17">
        <v>2.3170220440535301E-2</v>
      </c>
      <c r="AB309" s="17">
        <v>0</v>
      </c>
      <c r="AC309" s="17"/>
      <c r="AD309" s="17">
        <v>4.1746295495080198E-3</v>
      </c>
      <c r="AE309" s="17"/>
      <c r="AF309" s="17">
        <v>4.5238726256891498E-3</v>
      </c>
      <c r="AG309" s="17">
        <v>1.0036821137667001E-2</v>
      </c>
      <c r="AH309" s="17">
        <v>0</v>
      </c>
      <c r="AI309" s="17">
        <v>0</v>
      </c>
    </row>
    <row r="310" spans="2:35" x14ac:dyDescent="0.3">
      <c r="B310" t="s">
        <v>172</v>
      </c>
      <c r="C310" s="17">
        <v>7.2772151971417101E-3</v>
      </c>
      <c r="D310" s="17">
        <v>1.4110811202609401E-2</v>
      </c>
      <c r="E310" s="17">
        <v>0</v>
      </c>
      <c r="F310" s="17"/>
      <c r="G310" s="17">
        <v>7.3051259517911103E-3</v>
      </c>
      <c r="H310" s="17">
        <v>0</v>
      </c>
      <c r="I310" s="17">
        <v>2.0223450022680001E-2</v>
      </c>
      <c r="J310" s="17">
        <v>0</v>
      </c>
      <c r="K310" s="17"/>
      <c r="L310" s="17">
        <v>1.0161451488255899E-2</v>
      </c>
      <c r="M310" s="17">
        <v>0</v>
      </c>
      <c r="N310" s="17"/>
      <c r="O310" s="17">
        <v>0</v>
      </c>
      <c r="P310" s="17">
        <v>0</v>
      </c>
      <c r="Q310" s="17">
        <v>6.0854362156515197E-3</v>
      </c>
      <c r="R310" s="17">
        <v>2.5758812323261701E-2</v>
      </c>
      <c r="S310" s="17"/>
      <c r="T310" s="17">
        <v>9.2669881843582998E-3</v>
      </c>
      <c r="U310" s="17">
        <v>6.6733511974877303E-3</v>
      </c>
      <c r="V310" s="17"/>
      <c r="W310" s="17">
        <v>0</v>
      </c>
      <c r="X310" s="17">
        <v>1.9256045438267401E-2</v>
      </c>
      <c r="Y310" s="17"/>
      <c r="Z310" s="17">
        <v>9.8060185594293602E-3</v>
      </c>
      <c r="AA310" s="17">
        <v>0</v>
      </c>
      <c r="AB310" s="17">
        <v>0</v>
      </c>
      <c r="AC310" s="17"/>
      <c r="AD310" s="17">
        <v>7.8064053469288899E-3</v>
      </c>
      <c r="AE310" s="17"/>
      <c r="AF310" s="17">
        <v>6.07275537317023E-3</v>
      </c>
      <c r="AG310" s="17">
        <v>1.2193441799747001E-2</v>
      </c>
      <c r="AH310" s="17">
        <v>1.11307196271922E-2</v>
      </c>
      <c r="AI310" s="17">
        <v>0</v>
      </c>
    </row>
    <row r="311" spans="2:35" x14ac:dyDescent="0.3">
      <c r="B311" t="s">
        <v>173</v>
      </c>
      <c r="C311" s="17">
        <v>1.2617655686224501E-3</v>
      </c>
      <c r="D311" s="17">
        <v>2.4466138816092099E-3</v>
      </c>
      <c r="E311" s="17">
        <v>0</v>
      </c>
      <c r="F311" s="17"/>
      <c r="G311" s="17">
        <v>0</v>
      </c>
      <c r="H311" s="17">
        <v>4.5503743223553102E-3</v>
      </c>
      <c r="I311" s="17">
        <v>0</v>
      </c>
      <c r="J311" s="17">
        <v>0</v>
      </c>
      <c r="K311" s="17"/>
      <c r="L311" s="17">
        <v>1.76185110207329E-3</v>
      </c>
      <c r="M311" s="17">
        <v>0</v>
      </c>
      <c r="N311" s="17"/>
      <c r="O311" s="17">
        <v>0</v>
      </c>
      <c r="P311" s="17">
        <v>0</v>
      </c>
      <c r="Q311" s="17">
        <v>4.1323103066719501E-3</v>
      </c>
      <c r="R311" s="17">
        <v>0</v>
      </c>
      <c r="S311" s="17"/>
      <c r="T311" s="17">
        <v>0</v>
      </c>
      <c r="U311" s="17">
        <v>1.71689097409415E-3</v>
      </c>
      <c r="V311" s="17"/>
      <c r="W311" s="17">
        <v>0</v>
      </c>
      <c r="X311" s="17">
        <v>3.33872428719412E-3</v>
      </c>
      <c r="Y311" s="17"/>
      <c r="Z311" s="17">
        <v>0</v>
      </c>
      <c r="AA311" s="17">
        <v>0</v>
      </c>
      <c r="AB311" s="17">
        <v>5.5802627202260801E-3</v>
      </c>
      <c r="AC311" s="17"/>
      <c r="AD311" s="17">
        <v>1.3535196108167601E-3</v>
      </c>
      <c r="AE311" s="17"/>
      <c r="AF311" s="17">
        <v>4.1236993913282101E-3</v>
      </c>
      <c r="AG311" s="17">
        <v>0</v>
      </c>
      <c r="AH311" s="17">
        <v>0</v>
      </c>
      <c r="AI311" s="17">
        <v>0</v>
      </c>
    </row>
    <row r="312" spans="2:35" x14ac:dyDescent="0.3">
      <c r="B312" t="s">
        <v>174</v>
      </c>
      <c r="C312" s="17">
        <v>1.0333031950710799E-2</v>
      </c>
      <c r="D312" s="17">
        <v>7.8817022894747592E-3</v>
      </c>
      <c r="E312" s="17">
        <v>1.31119428784909E-2</v>
      </c>
      <c r="F312" s="17"/>
      <c r="G312" s="17">
        <v>0</v>
      </c>
      <c r="H312" s="17">
        <v>4.45825741993506E-3</v>
      </c>
      <c r="I312" s="17">
        <v>2.0376025600845199E-2</v>
      </c>
      <c r="J312" s="17">
        <v>1.81487510517701E-2</v>
      </c>
      <c r="K312" s="17"/>
      <c r="L312" s="17">
        <v>9.1597089212586396E-3</v>
      </c>
      <c r="M312" s="17">
        <v>0</v>
      </c>
      <c r="N312" s="17"/>
      <c r="O312" s="17">
        <v>5.4625812518472499E-3</v>
      </c>
      <c r="P312" s="17">
        <v>1.9988183893242799E-2</v>
      </c>
      <c r="Q312" s="17">
        <v>0</v>
      </c>
      <c r="R312" s="17">
        <v>1.9321177360688901E-2</v>
      </c>
      <c r="S312" s="17"/>
      <c r="T312" s="17">
        <v>8.3008024333183009E-3</v>
      </c>
      <c r="U312" s="17">
        <v>6.0338091163043396E-3</v>
      </c>
      <c r="V312" s="17"/>
      <c r="W312" s="17">
        <v>1.1137967122104899E-2</v>
      </c>
      <c r="X312" s="17">
        <v>5.6241845319816002E-3</v>
      </c>
      <c r="Y312" s="17"/>
      <c r="Z312" s="17">
        <v>9.1766082106863895E-3</v>
      </c>
      <c r="AA312" s="17">
        <v>0</v>
      </c>
      <c r="AB312" s="17">
        <v>0</v>
      </c>
      <c r="AC312" s="17"/>
      <c r="AD312" s="17">
        <v>7.0368294118086398E-3</v>
      </c>
      <c r="AE312" s="17"/>
      <c r="AF312" s="17">
        <v>1.5546570812066601E-2</v>
      </c>
      <c r="AG312" s="17">
        <v>0</v>
      </c>
      <c r="AH312" s="17">
        <v>0</v>
      </c>
      <c r="AI312" s="17">
        <v>1.6018126892240501E-2</v>
      </c>
    </row>
    <row r="313" spans="2:35" x14ac:dyDescent="0.3">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c r="AC313" s="17"/>
      <c r="AD313" s="17"/>
      <c r="AE313" s="17"/>
      <c r="AF313" s="17"/>
      <c r="AG313" s="17"/>
      <c r="AH313" s="17"/>
      <c r="AI313" s="17"/>
    </row>
    <row r="314" spans="2:35" x14ac:dyDescent="0.3">
      <c r="B314" s="6" t="s">
        <v>192</v>
      </c>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c r="AC314" s="17"/>
      <c r="AD314" s="17"/>
      <c r="AE314" s="17"/>
      <c r="AF314" s="17"/>
      <c r="AG314" s="17"/>
      <c r="AH314" s="17"/>
      <c r="AI314" s="17"/>
    </row>
    <row r="315" spans="2:35" x14ac:dyDescent="0.3">
      <c r="B315" s="23" t="s">
        <v>53</v>
      </c>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c r="AC315" s="17"/>
      <c r="AD315" s="17"/>
      <c r="AE315" s="17"/>
      <c r="AF315" s="17"/>
      <c r="AG315" s="17"/>
      <c r="AH315" s="17"/>
      <c r="AI315" s="17"/>
    </row>
    <row r="316" spans="2:35" x14ac:dyDescent="0.3">
      <c r="B316" t="s">
        <v>184</v>
      </c>
      <c r="C316" s="17">
        <v>1.69340799988109E-2</v>
      </c>
      <c r="D316" s="17">
        <v>1.7099454805840301E-2</v>
      </c>
      <c r="E316" s="17">
        <v>1.7148427678719901E-2</v>
      </c>
      <c r="F316" s="17"/>
      <c r="G316" s="17">
        <v>1.4647643475224899E-2</v>
      </c>
      <c r="H316" s="17">
        <v>7.7206368238129401E-3</v>
      </c>
      <c r="I316" s="17">
        <v>4.6577785113146404E-3</v>
      </c>
      <c r="J316" s="17">
        <v>4.2501073240098802E-2</v>
      </c>
      <c r="K316" s="17"/>
      <c r="L316" s="17">
        <v>1.23207497067597E-2</v>
      </c>
      <c r="M316" s="17">
        <v>1.8965166312052601E-2</v>
      </c>
      <c r="N316" s="17"/>
      <c r="O316" s="17">
        <v>1.6449015840133099E-2</v>
      </c>
      <c r="P316" s="17">
        <v>1.76811472780052E-2</v>
      </c>
      <c r="Q316" s="17">
        <v>7.0118226493787001E-3</v>
      </c>
      <c r="R316" s="17">
        <v>3.0962201247166199E-2</v>
      </c>
      <c r="S316" s="17"/>
      <c r="T316" s="17">
        <v>2.045357425078E-2</v>
      </c>
      <c r="U316" s="17">
        <v>1.59059008215785E-2</v>
      </c>
      <c r="V316" s="17"/>
      <c r="W316" s="17">
        <v>6.63920664802241E-3</v>
      </c>
      <c r="X316" s="17">
        <v>1.40878131612544E-2</v>
      </c>
      <c r="Y316" s="17"/>
      <c r="Z316" s="17">
        <v>1.65445405646075E-2</v>
      </c>
      <c r="AA316" s="17">
        <v>0</v>
      </c>
      <c r="AB316" s="17">
        <v>3.5616555565856099E-2</v>
      </c>
      <c r="AC316" s="17"/>
      <c r="AD316" s="17">
        <v>1.45022081942536E-2</v>
      </c>
      <c r="AE316" s="17"/>
      <c r="AF316" s="17">
        <v>1.5748300480714499E-2</v>
      </c>
      <c r="AG316" s="17">
        <v>1.42777720509731E-2</v>
      </c>
      <c r="AH316" s="17">
        <v>9.6004760864701402E-3</v>
      </c>
      <c r="AI316" s="17">
        <v>2.84372028217868E-2</v>
      </c>
    </row>
    <row r="317" spans="2:35" x14ac:dyDescent="0.3">
      <c r="B317" t="s">
        <v>185</v>
      </c>
      <c r="C317" s="17">
        <v>3.59038790347034E-2</v>
      </c>
      <c r="D317" s="17">
        <v>2.61673659324114E-2</v>
      </c>
      <c r="E317" s="17">
        <v>4.6451553898398702E-2</v>
      </c>
      <c r="F317" s="17"/>
      <c r="G317" s="17">
        <v>3.5278893772722399E-2</v>
      </c>
      <c r="H317" s="17">
        <v>2.4108814788644899E-2</v>
      </c>
      <c r="I317" s="17">
        <v>3.1272648500404898E-2</v>
      </c>
      <c r="J317" s="17">
        <v>5.4324016975404503E-2</v>
      </c>
      <c r="K317" s="17"/>
      <c r="L317" s="17">
        <v>3.0295012208133298E-2</v>
      </c>
      <c r="M317" s="17">
        <v>4.8482036308751399E-2</v>
      </c>
      <c r="N317" s="17"/>
      <c r="O317" s="17">
        <v>6.0226720117311297E-2</v>
      </c>
      <c r="P317" s="17">
        <v>3.5959450929346701E-2</v>
      </c>
      <c r="Q317" s="17">
        <v>6.5101736016375603E-3</v>
      </c>
      <c r="R317" s="17">
        <v>5.3180907743146599E-2</v>
      </c>
      <c r="S317" s="17"/>
      <c r="T317" s="17">
        <v>4.6624005817188598E-2</v>
      </c>
      <c r="U317" s="17">
        <v>3.2596771368454097E-2</v>
      </c>
      <c r="V317" s="17"/>
      <c r="W317" s="17">
        <v>4.4953489092565198E-2</v>
      </c>
      <c r="X317" s="17">
        <v>3.75183370421798E-2</v>
      </c>
      <c r="Y317" s="17"/>
      <c r="Z317" s="17">
        <v>3.0755714968458001E-2</v>
      </c>
      <c r="AA317" s="17">
        <v>5.6341721901988703E-2</v>
      </c>
      <c r="AB317" s="17">
        <v>5.8521413589642697E-2</v>
      </c>
      <c r="AC317" s="17"/>
      <c r="AD317" s="17">
        <v>3.6923395808961902E-2</v>
      </c>
      <c r="AE317" s="17"/>
      <c r="AF317" s="17">
        <v>2.4740467595978199E-2</v>
      </c>
      <c r="AG317" s="17">
        <v>3.36164258828291E-2</v>
      </c>
      <c r="AH317" s="17">
        <v>2.7860892946490901E-2</v>
      </c>
      <c r="AI317" s="17">
        <v>6.08946127189577E-2</v>
      </c>
    </row>
    <row r="318" spans="2:35" x14ac:dyDescent="0.3">
      <c r="B318" t="s">
        <v>186</v>
      </c>
      <c r="C318" s="17">
        <v>7.9231238122843897E-2</v>
      </c>
      <c r="D318" s="17">
        <v>8.8016031738982398E-2</v>
      </c>
      <c r="E318" s="17">
        <v>6.4716281754772301E-2</v>
      </c>
      <c r="F318" s="17"/>
      <c r="G318" s="17">
        <v>6.6154290730063098E-2</v>
      </c>
      <c r="H318" s="17">
        <v>8.3825598611458399E-2</v>
      </c>
      <c r="I318" s="17">
        <v>9.1172792641822806E-2</v>
      </c>
      <c r="J318" s="17">
        <v>7.4394277590731597E-2</v>
      </c>
      <c r="K318" s="17"/>
      <c r="L318" s="17">
        <v>8.1417681378981505E-2</v>
      </c>
      <c r="M318" s="17">
        <v>6.8805540573656301E-2</v>
      </c>
      <c r="N318" s="17"/>
      <c r="O318" s="17">
        <v>8.4111079064264196E-2</v>
      </c>
      <c r="P318" s="17">
        <v>4.99438857487121E-2</v>
      </c>
      <c r="Q318" s="17">
        <v>6.8798069819243801E-2</v>
      </c>
      <c r="R318" s="17">
        <v>0.11442596908406499</v>
      </c>
      <c r="S318" s="17"/>
      <c r="T318" s="17">
        <v>0.11914370809225901</v>
      </c>
      <c r="U318" s="17">
        <v>6.6309443564243203E-2</v>
      </c>
      <c r="V318" s="17"/>
      <c r="W318" s="17">
        <v>5.1090870348664302E-2</v>
      </c>
      <c r="X318" s="17">
        <v>0.105872083685268</v>
      </c>
      <c r="Y318" s="17"/>
      <c r="Z318" s="17">
        <v>8.8035407262230497E-2</v>
      </c>
      <c r="AA318" s="17">
        <v>8.5770935973184595E-2</v>
      </c>
      <c r="AB318" s="17">
        <v>5.5199440346210299E-2</v>
      </c>
      <c r="AC318" s="17"/>
      <c r="AD318" s="17">
        <v>7.7510403298894998E-2</v>
      </c>
      <c r="AE318" s="17"/>
      <c r="AF318" s="17">
        <v>6.9553581081223101E-2</v>
      </c>
      <c r="AG318" s="17">
        <v>6.3325709906681807E-2</v>
      </c>
      <c r="AH318" s="17">
        <v>0.12073574917499701</v>
      </c>
      <c r="AI318" s="17">
        <v>6.5167073787518598E-2</v>
      </c>
    </row>
    <row r="319" spans="2:35" x14ac:dyDescent="0.3">
      <c r="B319" t="s">
        <v>187</v>
      </c>
      <c r="C319" s="17">
        <v>0.11990551022738501</v>
      </c>
      <c r="D319" s="17">
        <v>0.17346963437193699</v>
      </c>
      <c r="E319" s="17">
        <v>6.8998574224275397E-2</v>
      </c>
      <c r="F319" s="17"/>
      <c r="G319" s="17">
        <v>0.16503562131143201</v>
      </c>
      <c r="H319" s="17">
        <v>0.16083699547786301</v>
      </c>
      <c r="I319" s="17">
        <v>0.10065323203844299</v>
      </c>
      <c r="J319" s="17">
        <v>5.1289591493340302E-2</v>
      </c>
      <c r="K319" s="17"/>
      <c r="L319" s="17">
        <v>0.12763221005504699</v>
      </c>
      <c r="M319" s="17">
        <v>0.106894848356899</v>
      </c>
      <c r="N319" s="17"/>
      <c r="O319" s="17">
        <v>8.1399960580227596E-2</v>
      </c>
      <c r="P319" s="17">
        <v>5.9552835382518203E-2</v>
      </c>
      <c r="Q319" s="17">
        <v>0.223658455321157</v>
      </c>
      <c r="R319" s="17">
        <v>0.10449855293113799</v>
      </c>
      <c r="S319" s="17"/>
      <c r="T319" s="17">
        <v>0.108677958565808</v>
      </c>
      <c r="U319" s="17">
        <v>0.12513099708261699</v>
      </c>
      <c r="V319" s="17"/>
      <c r="W319" s="17">
        <v>5.7249588430636503E-2</v>
      </c>
      <c r="X319" s="17">
        <v>0.178114659506343</v>
      </c>
      <c r="Y319" s="17"/>
      <c r="Z319" s="17">
        <v>0.111044520346313</v>
      </c>
      <c r="AA319" s="17">
        <v>0.113393281938064</v>
      </c>
      <c r="AB319" s="17">
        <v>0.126254073537687</v>
      </c>
      <c r="AC319" s="17"/>
      <c r="AD319" s="17">
        <v>0.120781135582805</v>
      </c>
      <c r="AE319" s="17"/>
      <c r="AF319" s="17">
        <v>0.117367245116395</v>
      </c>
      <c r="AG319" s="17">
        <v>0.129955682179554</v>
      </c>
      <c r="AH319" s="17">
        <v>0.11184428170638901</v>
      </c>
      <c r="AI319" s="17">
        <v>0.12105390518654</v>
      </c>
    </row>
    <row r="320" spans="2:35" x14ac:dyDescent="0.3">
      <c r="B320" t="s">
        <v>188</v>
      </c>
      <c r="C320" s="17">
        <v>0.72452762244693802</v>
      </c>
      <c r="D320" s="17">
        <v>0.665726343080425</v>
      </c>
      <c r="E320" s="17">
        <v>0.78468757642748099</v>
      </c>
      <c r="F320" s="17"/>
      <c r="G320" s="17">
        <v>0.71888355071055698</v>
      </c>
      <c r="H320" s="17">
        <v>0.71447157828727603</v>
      </c>
      <c r="I320" s="17">
        <v>0.73887367679826998</v>
      </c>
      <c r="J320" s="17">
        <v>0.72552418314234202</v>
      </c>
      <c r="K320" s="17"/>
      <c r="L320" s="17">
        <v>0.73107792696835505</v>
      </c>
      <c r="M320" s="17">
        <v>0.73844085374562096</v>
      </c>
      <c r="N320" s="17"/>
      <c r="O320" s="17">
        <v>0.75781322439806398</v>
      </c>
      <c r="P320" s="17">
        <v>0.80515690973629195</v>
      </c>
      <c r="Q320" s="17">
        <v>0.68581471180582199</v>
      </c>
      <c r="R320" s="17">
        <v>0.63812026489074303</v>
      </c>
      <c r="S320" s="17"/>
      <c r="T320" s="17">
        <v>0.66983552845172201</v>
      </c>
      <c r="U320" s="17">
        <v>0.74504175021340602</v>
      </c>
      <c r="V320" s="17"/>
      <c r="W320" s="17">
        <v>0.83374121353328601</v>
      </c>
      <c r="X320" s="17">
        <v>0.63581772949859605</v>
      </c>
      <c r="Y320" s="17"/>
      <c r="Z320" s="17">
        <v>0.73299843059020797</v>
      </c>
      <c r="AA320" s="17">
        <v>0.71842562583311598</v>
      </c>
      <c r="AB320" s="17">
        <v>0.71043051051337902</v>
      </c>
      <c r="AC320" s="17"/>
      <c r="AD320" s="17">
        <v>0.73069003803778898</v>
      </c>
      <c r="AE320" s="17"/>
      <c r="AF320" s="17">
        <v>0.764704463848077</v>
      </c>
      <c r="AG320" s="17">
        <v>0.73134420295410096</v>
      </c>
      <c r="AH320" s="17">
        <v>0.72127249724670695</v>
      </c>
      <c r="AI320" s="17">
        <v>0.67903067308399701</v>
      </c>
    </row>
    <row r="321" spans="2:35" x14ac:dyDescent="0.3">
      <c r="B321" t="s">
        <v>51</v>
      </c>
      <c r="C321" s="17">
        <v>2.3497670169319002E-2</v>
      </c>
      <c r="D321" s="17">
        <v>2.9521170070403498E-2</v>
      </c>
      <c r="E321" s="17">
        <v>1.7997586016352801E-2</v>
      </c>
      <c r="F321" s="17"/>
      <c r="G321" s="17">
        <v>0</v>
      </c>
      <c r="H321" s="17">
        <v>9.0363760109446606E-3</v>
      </c>
      <c r="I321" s="17">
        <v>3.3369871509744402E-2</v>
      </c>
      <c r="J321" s="17">
        <v>5.1966857558082599E-2</v>
      </c>
      <c r="K321" s="17"/>
      <c r="L321" s="17">
        <v>1.72564196827238E-2</v>
      </c>
      <c r="M321" s="17">
        <v>1.8411554703019101E-2</v>
      </c>
      <c r="N321" s="17"/>
      <c r="O321" s="17">
        <v>0</v>
      </c>
      <c r="P321" s="17">
        <v>3.1705770925126199E-2</v>
      </c>
      <c r="Q321" s="17">
        <v>8.2067668027612506E-3</v>
      </c>
      <c r="R321" s="17">
        <v>5.8812104103740999E-2</v>
      </c>
      <c r="S321" s="17"/>
      <c r="T321" s="17">
        <v>3.5265224822243098E-2</v>
      </c>
      <c r="U321" s="17">
        <v>1.50151369497016E-2</v>
      </c>
      <c r="V321" s="17"/>
      <c r="W321" s="17">
        <v>6.3256319468261201E-3</v>
      </c>
      <c r="X321" s="17">
        <v>2.85893771063589E-2</v>
      </c>
      <c r="Y321" s="17"/>
      <c r="Z321" s="17">
        <v>2.0621386268182201E-2</v>
      </c>
      <c r="AA321" s="17">
        <v>2.6068434353646901E-2</v>
      </c>
      <c r="AB321" s="17">
        <v>1.3978006447224699E-2</v>
      </c>
      <c r="AC321" s="17"/>
      <c r="AD321" s="17">
        <v>1.9592819077296202E-2</v>
      </c>
      <c r="AE321" s="17"/>
      <c r="AF321" s="17">
        <v>7.88594187761168E-3</v>
      </c>
      <c r="AG321" s="17">
        <v>2.7480207025861399E-2</v>
      </c>
      <c r="AH321" s="17">
        <v>8.6861028389460092E-3</v>
      </c>
      <c r="AI321" s="17">
        <v>4.5416532401199798E-2</v>
      </c>
    </row>
    <row r="322" spans="2:35" x14ac:dyDescent="0.3">
      <c r="B322" t="s">
        <v>189</v>
      </c>
      <c r="C322" s="17">
        <v>5.2837959033514299E-2</v>
      </c>
      <c r="D322" s="17">
        <v>4.32668207382517E-2</v>
      </c>
      <c r="E322" s="17">
        <v>6.3599981577118603E-2</v>
      </c>
      <c r="F322" s="17"/>
      <c r="G322" s="17">
        <v>4.9926537247947302E-2</v>
      </c>
      <c r="H322" s="17">
        <v>3.1829451612457801E-2</v>
      </c>
      <c r="I322" s="17">
        <v>3.5930427011719501E-2</v>
      </c>
      <c r="J322" s="17">
        <v>9.6825090215503298E-2</v>
      </c>
      <c r="K322" s="17"/>
      <c r="L322" s="17">
        <v>4.2615761914892997E-2</v>
      </c>
      <c r="M322" s="17">
        <v>6.7447202620804003E-2</v>
      </c>
      <c r="N322" s="17"/>
      <c r="O322" s="17">
        <v>7.6675735957444396E-2</v>
      </c>
      <c r="P322" s="17">
        <v>5.3640598207352001E-2</v>
      </c>
      <c r="Q322" s="17">
        <v>1.3521996251016299E-2</v>
      </c>
      <c r="R322" s="17">
        <v>8.4143108990312798E-2</v>
      </c>
      <c r="S322" s="17"/>
      <c r="T322" s="17">
        <v>6.7077580067968601E-2</v>
      </c>
      <c r="U322" s="17">
        <v>4.8502672190032597E-2</v>
      </c>
      <c r="V322" s="17"/>
      <c r="W322" s="17">
        <v>5.1592695740587599E-2</v>
      </c>
      <c r="X322" s="17">
        <v>5.1606150203434203E-2</v>
      </c>
      <c r="Y322" s="17"/>
      <c r="Z322" s="17">
        <v>4.7300255533065598E-2</v>
      </c>
      <c r="AA322" s="17">
        <v>5.6341721901988703E-2</v>
      </c>
      <c r="AB322" s="17">
        <v>9.4137969155498796E-2</v>
      </c>
      <c r="AC322" s="17"/>
      <c r="AD322" s="17">
        <v>5.14256040032154E-2</v>
      </c>
      <c r="AE322" s="17"/>
      <c r="AF322" s="17">
        <v>4.0488768076692702E-2</v>
      </c>
      <c r="AG322" s="17">
        <v>4.7894197933802202E-2</v>
      </c>
      <c r="AH322" s="17">
        <v>3.74613690329611E-2</v>
      </c>
      <c r="AI322" s="17">
        <v>8.93318155407445E-2</v>
      </c>
    </row>
    <row r="323" spans="2:35" x14ac:dyDescent="0.3">
      <c r="B323" t="s">
        <v>190</v>
      </c>
      <c r="C323" s="17">
        <v>0.84443313267432296</v>
      </c>
      <c r="D323" s="17">
        <v>0.83919597745236196</v>
      </c>
      <c r="E323" s="17">
        <v>0.85368615065175601</v>
      </c>
      <c r="F323" s="17"/>
      <c r="G323" s="17">
        <v>0.883919172021989</v>
      </c>
      <c r="H323" s="17">
        <v>0.87530857376513904</v>
      </c>
      <c r="I323" s="17">
        <v>0.83952690883671299</v>
      </c>
      <c r="J323" s="17">
        <v>0.77681377463568302</v>
      </c>
      <c r="K323" s="17"/>
      <c r="L323" s="17">
        <v>0.85871013702340204</v>
      </c>
      <c r="M323" s="17">
        <v>0.84533570210252096</v>
      </c>
      <c r="N323" s="17"/>
      <c r="O323" s="17">
        <v>0.839213184978291</v>
      </c>
      <c r="P323" s="17">
        <v>0.86470974511881005</v>
      </c>
      <c r="Q323" s="17">
        <v>0.90947316712697901</v>
      </c>
      <c r="R323" s="17">
        <v>0.74261881782188099</v>
      </c>
      <c r="S323" s="17"/>
      <c r="T323" s="17">
        <v>0.77851348701752998</v>
      </c>
      <c r="U323" s="17">
        <v>0.87017274729602201</v>
      </c>
      <c r="V323" s="17"/>
      <c r="W323" s="17">
        <v>0.890990801963922</v>
      </c>
      <c r="X323" s="17">
        <v>0.81393238900493903</v>
      </c>
      <c r="Y323" s="17"/>
      <c r="Z323" s="17">
        <v>0.84404295093652204</v>
      </c>
      <c r="AA323" s="17">
        <v>0.83181890777117995</v>
      </c>
      <c r="AB323" s="17">
        <v>0.83668458405106605</v>
      </c>
      <c r="AC323" s="17"/>
      <c r="AD323" s="17">
        <v>0.85147117362059299</v>
      </c>
      <c r="AE323" s="17"/>
      <c r="AF323" s="17">
        <v>0.88207170896447296</v>
      </c>
      <c r="AG323" s="17">
        <v>0.86129988513365496</v>
      </c>
      <c r="AH323" s="17">
        <v>0.83311677895309599</v>
      </c>
      <c r="AI323" s="17">
        <v>0.80008457827053703</v>
      </c>
    </row>
    <row r="324" spans="2:35" x14ac:dyDescent="0.3">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c r="AC324" s="17"/>
      <c r="AD324" s="17"/>
      <c r="AE324" s="17"/>
      <c r="AF324" s="17"/>
      <c r="AG324" s="17"/>
      <c r="AH324" s="17"/>
      <c r="AI324" s="17"/>
    </row>
    <row r="325" spans="2:35" x14ac:dyDescent="0.3">
      <c r="B325" s="6" t="s">
        <v>193</v>
      </c>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c r="AC325" s="17"/>
      <c r="AD325" s="17"/>
      <c r="AE325" s="17"/>
      <c r="AF325" s="17"/>
      <c r="AG325" s="17"/>
      <c r="AH325" s="17"/>
      <c r="AI325" s="17"/>
    </row>
    <row r="326" spans="2:35" x14ac:dyDescent="0.3">
      <c r="B326" s="23" t="s">
        <v>53</v>
      </c>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c r="AC326" s="17"/>
      <c r="AD326" s="17"/>
      <c r="AE326" s="17"/>
      <c r="AF326" s="17"/>
      <c r="AG326" s="17"/>
      <c r="AH326" s="17"/>
      <c r="AI326" s="17"/>
    </row>
    <row r="327" spans="2:35" x14ac:dyDescent="0.3">
      <c r="B327" t="s">
        <v>184</v>
      </c>
      <c r="C327" s="17">
        <v>0.111258665560356</v>
      </c>
      <c r="D327" s="17">
        <v>0.15762923566207601</v>
      </c>
      <c r="E327" s="17">
        <v>6.7355667532021907E-2</v>
      </c>
      <c r="F327" s="17"/>
      <c r="G327" s="17">
        <v>9.5700504974047196E-2</v>
      </c>
      <c r="H327" s="17">
        <v>0.176142451188285</v>
      </c>
      <c r="I327" s="17">
        <v>0.105521839069908</v>
      </c>
      <c r="J327" s="17">
        <v>6.2740953747726994E-2</v>
      </c>
      <c r="K327" s="17"/>
      <c r="L327" s="17">
        <v>0.14702284600739299</v>
      </c>
      <c r="M327" s="17">
        <v>4.4748075172373801E-2</v>
      </c>
      <c r="N327" s="17"/>
      <c r="O327" s="17">
        <v>9.4563254861464399E-2</v>
      </c>
      <c r="P327" s="17">
        <v>4.66325195668051E-2</v>
      </c>
      <c r="Q327" s="17">
        <v>0.16960624239497099</v>
      </c>
      <c r="R327" s="17">
        <v>0.14117005030629001</v>
      </c>
      <c r="S327" s="17"/>
      <c r="T327" s="17">
        <v>0.14026117248620501</v>
      </c>
      <c r="U327" s="17">
        <v>0.10246951080957301</v>
      </c>
      <c r="V327" s="17"/>
      <c r="W327" s="17">
        <v>8.0574710542279701E-2</v>
      </c>
      <c r="X327" s="17">
        <v>0.17204526587150601</v>
      </c>
      <c r="Y327" s="17"/>
      <c r="Z327" s="17">
        <v>0.12526345047964499</v>
      </c>
      <c r="AA327" s="17">
        <v>6.1298986380836598E-2</v>
      </c>
      <c r="AB327" s="17">
        <v>0.12927156195</v>
      </c>
      <c r="AC327" s="17"/>
      <c r="AD327" s="17">
        <v>0.112386007158991</v>
      </c>
      <c r="AE327" s="17"/>
      <c r="AF327" s="17">
        <v>0.147722947473924</v>
      </c>
      <c r="AG327" s="17">
        <v>9.6303745719621803E-2</v>
      </c>
      <c r="AH327" s="17">
        <v>0.11203863449434601</v>
      </c>
      <c r="AI327" s="17">
        <v>8.1893405807795194E-2</v>
      </c>
    </row>
    <row r="328" spans="2:35" x14ac:dyDescent="0.3">
      <c r="B328" t="s">
        <v>185</v>
      </c>
      <c r="C328" s="17">
        <v>0.17353579587613999</v>
      </c>
      <c r="D328" s="17">
        <v>0.200766509171772</v>
      </c>
      <c r="E328" s="17">
        <v>0.15018101106144299</v>
      </c>
      <c r="F328" s="17"/>
      <c r="G328" s="17">
        <v>0.134660672618406</v>
      </c>
      <c r="H328" s="17">
        <v>0.23484043544307101</v>
      </c>
      <c r="I328" s="17">
        <v>0.17711951809183199</v>
      </c>
      <c r="J328" s="17">
        <v>0.142115193869367</v>
      </c>
      <c r="K328" s="17"/>
      <c r="L328" s="17">
        <v>0.19134203226020299</v>
      </c>
      <c r="M328" s="17">
        <v>0.15461997293621699</v>
      </c>
      <c r="N328" s="17"/>
      <c r="O328" s="17">
        <v>0.15393277365191099</v>
      </c>
      <c r="P328" s="17">
        <v>0.14732341364381099</v>
      </c>
      <c r="Q328" s="17">
        <v>0.21125608038347499</v>
      </c>
      <c r="R328" s="17">
        <v>0.18635140523750299</v>
      </c>
      <c r="S328" s="17"/>
      <c r="T328" s="17">
        <v>0.184456990968038</v>
      </c>
      <c r="U328" s="17">
        <v>0.17169863124528401</v>
      </c>
      <c r="V328" s="17"/>
      <c r="W328" s="17">
        <v>0.148596088873027</v>
      </c>
      <c r="X328" s="17">
        <v>0.25038230913304599</v>
      </c>
      <c r="Y328" s="17"/>
      <c r="Z328" s="17">
        <v>0.185842837984595</v>
      </c>
      <c r="AA328" s="17">
        <v>0.18821681417935601</v>
      </c>
      <c r="AB328" s="17">
        <v>0.15360931584662699</v>
      </c>
      <c r="AC328" s="17"/>
      <c r="AD328" s="17">
        <v>0.17120013071277301</v>
      </c>
      <c r="AE328" s="17"/>
      <c r="AF328" s="17">
        <v>0.222535663735833</v>
      </c>
      <c r="AG328" s="17">
        <v>0.19298406470226501</v>
      </c>
      <c r="AH328" s="17">
        <v>0.123818214341441</v>
      </c>
      <c r="AI328" s="17">
        <v>0.12783189699407899</v>
      </c>
    </row>
    <row r="329" spans="2:35" x14ac:dyDescent="0.3">
      <c r="B329" t="s">
        <v>186</v>
      </c>
      <c r="C329" s="17">
        <v>0.258240031880976</v>
      </c>
      <c r="D329" s="17">
        <v>0.28530949393834798</v>
      </c>
      <c r="E329" s="17">
        <v>0.229444474034176</v>
      </c>
      <c r="F329" s="17"/>
      <c r="G329" s="17">
        <v>0.269647027708242</v>
      </c>
      <c r="H329" s="17">
        <v>0.190772446450863</v>
      </c>
      <c r="I329" s="17">
        <v>0.25923676748158098</v>
      </c>
      <c r="J329" s="17">
        <v>0.31884312336901</v>
      </c>
      <c r="K329" s="17"/>
      <c r="L329" s="17">
        <v>0.25264559999805403</v>
      </c>
      <c r="M329" s="17">
        <v>0.264539452036119</v>
      </c>
      <c r="N329" s="17"/>
      <c r="O329" s="17">
        <v>0.22570895398454699</v>
      </c>
      <c r="P329" s="17">
        <v>0.23228970002860799</v>
      </c>
      <c r="Q329" s="17">
        <v>0.23081455149070701</v>
      </c>
      <c r="R329" s="17">
        <v>0.360198185136547</v>
      </c>
      <c r="S329" s="17"/>
      <c r="T329" s="17">
        <v>0.271220858303862</v>
      </c>
      <c r="U329" s="17">
        <v>0.25434586331625902</v>
      </c>
      <c r="V329" s="17"/>
      <c r="W329" s="17">
        <v>0.20501042969844499</v>
      </c>
      <c r="X329" s="17">
        <v>0.278181932109272</v>
      </c>
      <c r="Y329" s="17"/>
      <c r="Z329" s="17">
        <v>0.24640879920505701</v>
      </c>
      <c r="AA329" s="17">
        <v>0.277518332286457</v>
      </c>
      <c r="AB329" s="17">
        <v>0.28039350909766803</v>
      </c>
      <c r="AC329" s="17"/>
      <c r="AD329" s="17">
        <v>0.26349230540130397</v>
      </c>
      <c r="AE329" s="17"/>
      <c r="AF329" s="17">
        <v>0.25290575011709798</v>
      </c>
      <c r="AG329" s="17">
        <v>0.25177790886753698</v>
      </c>
      <c r="AH329" s="17">
        <v>0.23882727399503401</v>
      </c>
      <c r="AI329" s="17">
        <v>0.29426727795077501</v>
      </c>
    </row>
    <row r="330" spans="2:35" x14ac:dyDescent="0.3">
      <c r="B330" t="s">
        <v>187</v>
      </c>
      <c r="C330" s="17">
        <v>0.16633825959840901</v>
      </c>
      <c r="D330" s="17">
        <v>0.13705960828574401</v>
      </c>
      <c r="E330" s="17">
        <v>0.195858050468741</v>
      </c>
      <c r="F330" s="17"/>
      <c r="G330" s="17">
        <v>0.240967153131944</v>
      </c>
      <c r="H330" s="17">
        <v>0.134157372462853</v>
      </c>
      <c r="I330" s="17">
        <v>0.17676815677162599</v>
      </c>
      <c r="J330" s="17">
        <v>0.115272938524073</v>
      </c>
      <c r="K330" s="17"/>
      <c r="L330" s="17">
        <v>0.152593773964598</v>
      </c>
      <c r="M330" s="17">
        <v>0.17924547077435199</v>
      </c>
      <c r="N330" s="17"/>
      <c r="O330" s="17">
        <v>0.21669314757961999</v>
      </c>
      <c r="P330" s="17">
        <v>0.17998862422854101</v>
      </c>
      <c r="Q330" s="17">
        <v>0.16208445414664799</v>
      </c>
      <c r="R330" s="17">
        <v>0.10266966548030899</v>
      </c>
      <c r="S330" s="17"/>
      <c r="T330" s="17">
        <v>0.17987491726378399</v>
      </c>
      <c r="U330" s="17">
        <v>0.163515744879458</v>
      </c>
      <c r="V330" s="17"/>
      <c r="W330" s="17">
        <v>0.18422133039445099</v>
      </c>
      <c r="X330" s="17">
        <v>0.13567167464353999</v>
      </c>
      <c r="Y330" s="17"/>
      <c r="Z330" s="17">
        <v>0.15056176242871699</v>
      </c>
      <c r="AA330" s="17">
        <v>0.243710947552948</v>
      </c>
      <c r="AB330" s="17">
        <v>0.13145259151826</v>
      </c>
      <c r="AC330" s="17"/>
      <c r="AD330" s="17">
        <v>0.17118531517014099</v>
      </c>
      <c r="AE330" s="17"/>
      <c r="AF330" s="17">
        <v>0.11107371449878201</v>
      </c>
      <c r="AG330" s="17">
        <v>0.18039116457257601</v>
      </c>
      <c r="AH330" s="17">
        <v>0.25309710510948003</v>
      </c>
      <c r="AI330" s="17">
        <v>0.145734283495391</v>
      </c>
    </row>
    <row r="331" spans="2:35" x14ac:dyDescent="0.3">
      <c r="B331" t="s">
        <v>188</v>
      </c>
      <c r="C331" s="17">
        <v>0.26554405857215602</v>
      </c>
      <c r="D331" s="17">
        <v>0.185884993243493</v>
      </c>
      <c r="E331" s="17">
        <v>0.33978695127129599</v>
      </c>
      <c r="F331" s="17"/>
      <c r="G331" s="17">
        <v>0.242869808629398</v>
      </c>
      <c r="H331" s="17">
        <v>0.23694570807238299</v>
      </c>
      <c r="I331" s="17">
        <v>0.25369997109303499</v>
      </c>
      <c r="J331" s="17">
        <v>0.33203094965871699</v>
      </c>
      <c r="K331" s="17"/>
      <c r="L331" s="17">
        <v>0.23934819206692301</v>
      </c>
      <c r="M331" s="17">
        <v>0.32672626992521198</v>
      </c>
      <c r="N331" s="17"/>
      <c r="O331" s="17">
        <v>0.29341119124411702</v>
      </c>
      <c r="P331" s="17">
        <v>0.37510988253329097</v>
      </c>
      <c r="Q331" s="17">
        <v>0.19975925203993</v>
      </c>
      <c r="R331" s="17">
        <v>0.16681854347875499</v>
      </c>
      <c r="S331" s="17"/>
      <c r="T331" s="17">
        <v>0.19721151414994001</v>
      </c>
      <c r="U331" s="17">
        <v>0.287935107720868</v>
      </c>
      <c r="V331" s="17"/>
      <c r="W331" s="17">
        <v>0.36897496999764701</v>
      </c>
      <c r="X331" s="17">
        <v>0.14742678933414799</v>
      </c>
      <c r="Y331" s="17"/>
      <c r="Z331" s="17">
        <v>0.26804862855752098</v>
      </c>
      <c r="AA331" s="17">
        <v>0.19353750494154601</v>
      </c>
      <c r="AB331" s="17">
        <v>0.28262699549670001</v>
      </c>
      <c r="AC331" s="17"/>
      <c r="AD331" s="17">
        <v>0.26202746058599002</v>
      </c>
      <c r="AE331" s="17"/>
      <c r="AF331" s="17">
        <v>0.24858972730768</v>
      </c>
      <c r="AG331" s="17">
        <v>0.263796037202851</v>
      </c>
      <c r="AH331" s="17">
        <v>0.25316523886329501</v>
      </c>
      <c r="AI331" s="17">
        <v>0.30502471724361802</v>
      </c>
    </row>
    <row r="332" spans="2:35" x14ac:dyDescent="0.3">
      <c r="B332" t="s">
        <v>51</v>
      </c>
      <c r="C332" s="17">
        <v>2.5083188511962499E-2</v>
      </c>
      <c r="D332" s="17">
        <v>3.3350159698567E-2</v>
      </c>
      <c r="E332" s="17">
        <v>1.7373845632321201E-2</v>
      </c>
      <c r="F332" s="17"/>
      <c r="G332" s="17">
        <v>1.61548329379625E-2</v>
      </c>
      <c r="H332" s="17">
        <v>2.71415863825442E-2</v>
      </c>
      <c r="I332" s="17">
        <v>2.76537474920176E-2</v>
      </c>
      <c r="J332" s="17">
        <v>2.89968408311061E-2</v>
      </c>
      <c r="K332" s="17"/>
      <c r="L332" s="17">
        <v>1.7047555702828902E-2</v>
      </c>
      <c r="M332" s="17">
        <v>3.01207591557257E-2</v>
      </c>
      <c r="N332" s="17"/>
      <c r="O332" s="17">
        <v>1.5690678678340599E-2</v>
      </c>
      <c r="P332" s="17">
        <v>1.86558599989445E-2</v>
      </c>
      <c r="Q332" s="17">
        <v>2.6479419544267999E-2</v>
      </c>
      <c r="R332" s="17">
        <v>4.2792150360594798E-2</v>
      </c>
      <c r="S332" s="17"/>
      <c r="T332" s="17">
        <v>2.69745468281706E-2</v>
      </c>
      <c r="U332" s="17">
        <v>2.0035142028557301E-2</v>
      </c>
      <c r="V332" s="17"/>
      <c r="W332" s="17">
        <v>1.2622470494150001E-2</v>
      </c>
      <c r="X332" s="17">
        <v>1.6292028908488999E-2</v>
      </c>
      <c r="Y332" s="17"/>
      <c r="Z332" s="17">
        <v>2.3874521344464699E-2</v>
      </c>
      <c r="AA332" s="17">
        <v>3.5717414658857097E-2</v>
      </c>
      <c r="AB332" s="17">
        <v>2.2646026090745199E-2</v>
      </c>
      <c r="AC332" s="17"/>
      <c r="AD332" s="17">
        <v>1.97087809708008E-2</v>
      </c>
      <c r="AE332" s="17"/>
      <c r="AF332" s="17">
        <v>1.7172196866682799E-2</v>
      </c>
      <c r="AG332" s="17">
        <v>1.4747078935149399E-2</v>
      </c>
      <c r="AH332" s="17">
        <v>1.9053533196405001E-2</v>
      </c>
      <c r="AI332" s="17">
        <v>4.5248418508340903E-2</v>
      </c>
    </row>
    <row r="333" spans="2:35" x14ac:dyDescent="0.3">
      <c r="B333" t="s">
        <v>189</v>
      </c>
      <c r="C333" s="17">
        <v>0.284794461436496</v>
      </c>
      <c r="D333" s="17">
        <v>0.35839574483384801</v>
      </c>
      <c r="E333" s="17">
        <v>0.21753667859346501</v>
      </c>
      <c r="F333" s="17"/>
      <c r="G333" s="17">
        <v>0.230361177592453</v>
      </c>
      <c r="H333" s="17">
        <v>0.41098288663135601</v>
      </c>
      <c r="I333" s="17">
        <v>0.28264135716173999</v>
      </c>
      <c r="J333" s="17">
        <v>0.204856147617094</v>
      </c>
      <c r="K333" s="17"/>
      <c r="L333" s="17">
        <v>0.33836487826759598</v>
      </c>
      <c r="M333" s="17">
        <v>0.19936804810859099</v>
      </c>
      <c r="N333" s="17"/>
      <c r="O333" s="17">
        <v>0.24849602851337599</v>
      </c>
      <c r="P333" s="17">
        <v>0.19395593321061599</v>
      </c>
      <c r="Q333" s="17">
        <v>0.380862322778447</v>
      </c>
      <c r="R333" s="17">
        <v>0.32752145554379303</v>
      </c>
      <c r="S333" s="17"/>
      <c r="T333" s="17">
        <v>0.32471816345424298</v>
      </c>
      <c r="U333" s="17">
        <v>0.27416814205485701</v>
      </c>
      <c r="V333" s="17"/>
      <c r="W333" s="17">
        <v>0.22917079941530699</v>
      </c>
      <c r="X333" s="17">
        <v>0.42242757500455103</v>
      </c>
      <c r="Y333" s="17"/>
      <c r="Z333" s="17">
        <v>0.31110628846423999</v>
      </c>
      <c r="AA333" s="17">
        <v>0.24951580056019201</v>
      </c>
      <c r="AB333" s="17">
        <v>0.28288087779662702</v>
      </c>
      <c r="AC333" s="17"/>
      <c r="AD333" s="17">
        <v>0.28358613787176401</v>
      </c>
      <c r="AE333" s="17"/>
      <c r="AF333" s="17">
        <v>0.370258611209757</v>
      </c>
      <c r="AG333" s="17">
        <v>0.289287810421887</v>
      </c>
      <c r="AH333" s="17">
        <v>0.235856848835786</v>
      </c>
      <c r="AI333" s="17">
        <v>0.20972530280187399</v>
      </c>
    </row>
    <row r="334" spans="2:35" x14ac:dyDescent="0.3">
      <c r="B334" t="s">
        <v>190</v>
      </c>
      <c r="C334" s="17">
        <v>0.43188231817056499</v>
      </c>
      <c r="D334" s="17">
        <v>0.32294460152923699</v>
      </c>
      <c r="E334" s="17">
        <v>0.53564500174003704</v>
      </c>
      <c r="F334" s="17"/>
      <c r="G334" s="17">
        <v>0.483836961761342</v>
      </c>
      <c r="H334" s="17">
        <v>0.371103080535237</v>
      </c>
      <c r="I334" s="17">
        <v>0.43046812786466099</v>
      </c>
      <c r="J334" s="17">
        <v>0.44730388818278999</v>
      </c>
      <c r="K334" s="17"/>
      <c r="L334" s="17">
        <v>0.39194196603152098</v>
      </c>
      <c r="M334" s="17">
        <v>0.50597174069956397</v>
      </c>
      <c r="N334" s="17"/>
      <c r="O334" s="17">
        <v>0.51010433882373696</v>
      </c>
      <c r="P334" s="17">
        <v>0.55509850676183203</v>
      </c>
      <c r="Q334" s="17">
        <v>0.36184370618657802</v>
      </c>
      <c r="R334" s="17">
        <v>0.269488208959065</v>
      </c>
      <c r="S334" s="17"/>
      <c r="T334" s="17">
        <v>0.377086431413724</v>
      </c>
      <c r="U334" s="17">
        <v>0.45145085260032602</v>
      </c>
      <c r="V334" s="17"/>
      <c r="W334" s="17">
        <v>0.55319630039209899</v>
      </c>
      <c r="X334" s="17">
        <v>0.28309846397768801</v>
      </c>
      <c r="Y334" s="17"/>
      <c r="Z334" s="17">
        <v>0.41861039098623798</v>
      </c>
      <c r="AA334" s="17">
        <v>0.43724845249449301</v>
      </c>
      <c r="AB334" s="17">
        <v>0.41407958701496</v>
      </c>
      <c r="AC334" s="17"/>
      <c r="AD334" s="17">
        <v>0.43321277575613099</v>
      </c>
      <c r="AE334" s="17"/>
      <c r="AF334" s="17">
        <v>0.35966344180646198</v>
      </c>
      <c r="AG334" s="17">
        <v>0.44418720177542598</v>
      </c>
      <c r="AH334" s="17">
        <v>0.50626234397277503</v>
      </c>
      <c r="AI334" s="17">
        <v>0.45075900073900999</v>
      </c>
    </row>
    <row r="335" spans="2:35" x14ac:dyDescent="0.3">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row>
    <row r="336" spans="2:35" x14ac:dyDescent="0.3">
      <c r="B336" s="6" t="s">
        <v>194</v>
      </c>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row>
    <row r="337" spans="2:35" x14ac:dyDescent="0.3">
      <c r="B337" s="23" t="s">
        <v>53</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row>
    <row r="338" spans="2:35" x14ac:dyDescent="0.3">
      <c r="B338" t="s">
        <v>184</v>
      </c>
      <c r="C338" s="17">
        <v>0.158530433389654</v>
      </c>
      <c r="D338" s="17">
        <v>0.249416854625786</v>
      </c>
      <c r="E338" s="17">
        <v>7.1145081679233696E-2</v>
      </c>
      <c r="F338" s="17"/>
      <c r="G338" s="17">
        <v>0.14868723193170899</v>
      </c>
      <c r="H338" s="17">
        <v>0.169665375618297</v>
      </c>
      <c r="I338" s="17">
        <v>0.17145305003547201</v>
      </c>
      <c r="J338" s="17">
        <v>0.142311279400264</v>
      </c>
      <c r="K338" s="17"/>
      <c r="L338" s="17">
        <v>0.20346911547354299</v>
      </c>
      <c r="M338" s="17">
        <v>6.82646987233064E-2</v>
      </c>
      <c r="N338" s="17"/>
      <c r="O338" s="17">
        <v>6.3366344329878199E-2</v>
      </c>
      <c r="P338" s="17">
        <v>7.70698968097107E-2</v>
      </c>
      <c r="Q338" s="17">
        <v>0.23143347490375599</v>
      </c>
      <c r="R338" s="17">
        <v>0.27413018966595198</v>
      </c>
      <c r="S338" s="17"/>
      <c r="T338" s="17">
        <v>0.16386701040826901</v>
      </c>
      <c r="U338" s="17">
        <v>0.15845746855659601</v>
      </c>
      <c r="V338" s="17"/>
      <c r="W338" s="17">
        <v>6.7963813499983594E-2</v>
      </c>
      <c r="X338" s="17">
        <v>0.33198186761454301</v>
      </c>
      <c r="Y338" s="17"/>
      <c r="Z338" s="17">
        <v>0.15200104838732101</v>
      </c>
      <c r="AA338" s="17">
        <v>0.14832809932792901</v>
      </c>
      <c r="AB338" s="17">
        <v>0.19029180767102599</v>
      </c>
      <c r="AC338" s="17"/>
      <c r="AD338" s="17">
        <v>0.15431419402629501</v>
      </c>
      <c r="AE338" s="17"/>
      <c r="AF338" s="17">
        <v>0.169745821640919</v>
      </c>
      <c r="AG338" s="17">
        <v>0.16338839636934099</v>
      </c>
      <c r="AH338" s="17">
        <v>0.12465252483483</v>
      </c>
      <c r="AI338" s="17">
        <v>0.171842833839458</v>
      </c>
    </row>
    <row r="339" spans="2:35" x14ac:dyDescent="0.3">
      <c r="B339" t="s">
        <v>185</v>
      </c>
      <c r="C339" s="17">
        <v>0.20917993152009101</v>
      </c>
      <c r="D339" s="17">
        <v>0.28722409465666299</v>
      </c>
      <c r="E339" s="17">
        <v>0.13578060419473501</v>
      </c>
      <c r="F339" s="17"/>
      <c r="G339" s="17">
        <v>0.22217908927528099</v>
      </c>
      <c r="H339" s="17">
        <v>0.22419841351925601</v>
      </c>
      <c r="I339" s="17">
        <v>0.19227757595893299</v>
      </c>
      <c r="J339" s="17">
        <v>0.19822163679039401</v>
      </c>
      <c r="K339" s="17"/>
      <c r="L339" s="17">
        <v>0.23802379303044199</v>
      </c>
      <c r="M339" s="17">
        <v>0.17355921887741299</v>
      </c>
      <c r="N339" s="17"/>
      <c r="O339" s="17">
        <v>9.7902704243332694E-2</v>
      </c>
      <c r="P339" s="17">
        <v>0.164630987574931</v>
      </c>
      <c r="Q339" s="17">
        <v>0.31678827677002602</v>
      </c>
      <c r="R339" s="17">
        <v>0.24659605092687401</v>
      </c>
      <c r="S339" s="17"/>
      <c r="T339" s="17">
        <v>0.21128352307776099</v>
      </c>
      <c r="U339" s="17">
        <v>0.21079199293013501</v>
      </c>
      <c r="V339" s="17"/>
      <c r="W339" s="17">
        <v>0.160537303803091</v>
      </c>
      <c r="X339" s="17">
        <v>0.27159824175221597</v>
      </c>
      <c r="Y339" s="17"/>
      <c r="Z339" s="17">
        <v>0.208462245706594</v>
      </c>
      <c r="AA339" s="17">
        <v>0.21543198954801901</v>
      </c>
      <c r="AB339" s="17">
        <v>0.23331748580153999</v>
      </c>
      <c r="AC339" s="17"/>
      <c r="AD339" s="17">
        <v>0.21165542921087999</v>
      </c>
      <c r="AE339" s="17"/>
      <c r="AF339" s="17">
        <v>0.202322904671876</v>
      </c>
      <c r="AG339" s="17">
        <v>0.225877172204417</v>
      </c>
      <c r="AH339" s="17">
        <v>0.26036952142342901</v>
      </c>
      <c r="AI339" s="17">
        <v>0.15580475468713501</v>
      </c>
    </row>
    <row r="340" spans="2:35" x14ac:dyDescent="0.3">
      <c r="B340" t="s">
        <v>186</v>
      </c>
      <c r="C340" s="17">
        <v>0.287553112676871</v>
      </c>
      <c r="D340" s="17">
        <v>0.22697215827717901</v>
      </c>
      <c r="E340" s="17">
        <v>0.343532023436947</v>
      </c>
      <c r="F340" s="17"/>
      <c r="G340" s="17">
        <v>0.27838767492428201</v>
      </c>
      <c r="H340" s="17">
        <v>0.25051269821640398</v>
      </c>
      <c r="I340" s="17">
        <v>0.28104278526847498</v>
      </c>
      <c r="J340" s="17">
        <v>0.34389852078739402</v>
      </c>
      <c r="K340" s="17"/>
      <c r="L340" s="17">
        <v>0.24698870353914101</v>
      </c>
      <c r="M340" s="17">
        <v>0.368295042075514</v>
      </c>
      <c r="N340" s="17"/>
      <c r="O340" s="17">
        <v>0.354761952369617</v>
      </c>
      <c r="P340" s="17">
        <v>0.33497854619941397</v>
      </c>
      <c r="Q340" s="17">
        <v>0.19605663705752499</v>
      </c>
      <c r="R340" s="17">
        <v>0.26945725538641102</v>
      </c>
      <c r="S340" s="17"/>
      <c r="T340" s="17">
        <v>0.300395165219289</v>
      </c>
      <c r="U340" s="17">
        <v>0.28632677086489899</v>
      </c>
      <c r="V340" s="17"/>
      <c r="W340" s="17">
        <v>0.31700375379412699</v>
      </c>
      <c r="X340" s="17">
        <v>0.21973425051718001</v>
      </c>
      <c r="Y340" s="17"/>
      <c r="Z340" s="17">
        <v>0.27291896483214001</v>
      </c>
      <c r="AA340" s="17">
        <v>0.36100808242816301</v>
      </c>
      <c r="AB340" s="17">
        <v>0.27913613419105399</v>
      </c>
      <c r="AC340" s="17"/>
      <c r="AD340" s="17">
        <v>0.28850395449541399</v>
      </c>
      <c r="AE340" s="17"/>
      <c r="AF340" s="17">
        <v>0.28384881295968301</v>
      </c>
      <c r="AG340" s="17">
        <v>0.28871655908392202</v>
      </c>
      <c r="AH340" s="17">
        <v>0.28487666919246002</v>
      </c>
      <c r="AI340" s="17">
        <v>0.28994841044921299</v>
      </c>
    </row>
    <row r="341" spans="2:35" x14ac:dyDescent="0.3">
      <c r="B341" t="s">
        <v>187</v>
      </c>
      <c r="C341" s="17">
        <v>0.148662823544051</v>
      </c>
      <c r="D341" s="17">
        <v>0.100791429066734</v>
      </c>
      <c r="E341" s="17">
        <v>0.196390093302968</v>
      </c>
      <c r="F341" s="17"/>
      <c r="G341" s="17">
        <v>0.16483949925392799</v>
      </c>
      <c r="H341" s="17">
        <v>0.17492472793084099</v>
      </c>
      <c r="I341" s="17">
        <v>0.14850672326012701</v>
      </c>
      <c r="J341" s="17">
        <v>0.10420486005606799</v>
      </c>
      <c r="K341" s="17"/>
      <c r="L341" s="17">
        <v>0.15590309206258399</v>
      </c>
      <c r="M341" s="17">
        <v>0.13763399631303899</v>
      </c>
      <c r="N341" s="17"/>
      <c r="O341" s="17">
        <v>0.24442906905067099</v>
      </c>
      <c r="P341" s="17">
        <v>0.15980034388994999</v>
      </c>
      <c r="Q341" s="17">
        <v>0.11458333473857001</v>
      </c>
      <c r="R341" s="17">
        <v>8.1838151597265402E-2</v>
      </c>
      <c r="S341" s="17"/>
      <c r="T341" s="17">
        <v>0.13070803642376799</v>
      </c>
      <c r="U341" s="17">
        <v>0.156537322670531</v>
      </c>
      <c r="V341" s="17"/>
      <c r="W341" s="17">
        <v>0.22339538803961401</v>
      </c>
      <c r="X341" s="17">
        <v>9.6056162851890101E-2</v>
      </c>
      <c r="Y341" s="17"/>
      <c r="Z341" s="17">
        <v>0.15507337318508499</v>
      </c>
      <c r="AA341" s="17">
        <v>0.12528999849297601</v>
      </c>
      <c r="AB341" s="17">
        <v>0.11904371672703699</v>
      </c>
      <c r="AC341" s="17"/>
      <c r="AD341" s="17">
        <v>0.151545119740913</v>
      </c>
      <c r="AE341" s="17"/>
      <c r="AF341" s="17">
        <v>0.167909401934008</v>
      </c>
      <c r="AG341" s="17">
        <v>0.14542324214691699</v>
      </c>
      <c r="AH341" s="17">
        <v>0.14504234007633399</v>
      </c>
      <c r="AI341" s="17">
        <v>0.13298479365139301</v>
      </c>
    </row>
    <row r="342" spans="2:35" x14ac:dyDescent="0.3">
      <c r="B342" t="s">
        <v>188</v>
      </c>
      <c r="C342" s="17">
        <v>0.154234032369862</v>
      </c>
      <c r="D342" s="17">
        <v>0.10016981250689801</v>
      </c>
      <c r="E342" s="17">
        <v>0.20395621599262001</v>
      </c>
      <c r="F342" s="17"/>
      <c r="G342" s="17">
        <v>0.152671323549153</v>
      </c>
      <c r="H342" s="17">
        <v>0.162798561938543</v>
      </c>
      <c r="I342" s="17">
        <v>0.15380441866745501</v>
      </c>
      <c r="J342" s="17">
        <v>0.146983915668776</v>
      </c>
      <c r="K342" s="17"/>
      <c r="L342" s="17">
        <v>0.13550237787414601</v>
      </c>
      <c r="M342" s="17">
        <v>0.18601604498944699</v>
      </c>
      <c r="N342" s="17"/>
      <c r="O342" s="17">
        <v>0.215337952205578</v>
      </c>
      <c r="P342" s="17">
        <v>0.19528711201121199</v>
      </c>
      <c r="Q342" s="17">
        <v>0.11508668666617</v>
      </c>
      <c r="R342" s="17">
        <v>7.9670567395674893E-2</v>
      </c>
      <c r="S342" s="17"/>
      <c r="T342" s="17">
        <v>0.139541701622412</v>
      </c>
      <c r="U342" s="17">
        <v>0.15682273026506299</v>
      </c>
      <c r="V342" s="17"/>
      <c r="W342" s="17">
        <v>0.211596490404971</v>
      </c>
      <c r="X342" s="17">
        <v>6.6166255676280705E-2</v>
      </c>
      <c r="Y342" s="17"/>
      <c r="Z342" s="17">
        <v>0.15695127732848199</v>
      </c>
      <c r="AA342" s="17">
        <v>0.127619405243902</v>
      </c>
      <c r="AB342" s="17">
        <v>0.14359516321889801</v>
      </c>
      <c r="AC342" s="17"/>
      <c r="AD342" s="17">
        <v>0.15651618165442999</v>
      </c>
      <c r="AE342" s="17"/>
      <c r="AF342" s="17">
        <v>0.141495328561377</v>
      </c>
      <c r="AG342" s="17">
        <v>0.14510009456874301</v>
      </c>
      <c r="AH342" s="17">
        <v>0.16531931319861201</v>
      </c>
      <c r="AI342" s="17">
        <v>0.173463487184981</v>
      </c>
    </row>
    <row r="343" spans="2:35" x14ac:dyDescent="0.3">
      <c r="B343" t="s">
        <v>51</v>
      </c>
      <c r="C343" s="17">
        <v>4.1839666499471101E-2</v>
      </c>
      <c r="D343" s="17">
        <v>3.5425650866740703E-2</v>
      </c>
      <c r="E343" s="17">
        <v>4.9195981393495999E-2</v>
      </c>
      <c r="F343" s="17"/>
      <c r="G343" s="17">
        <v>3.3235181065646498E-2</v>
      </c>
      <c r="H343" s="17">
        <v>1.7900222776658599E-2</v>
      </c>
      <c r="I343" s="17">
        <v>5.2915446809536998E-2</v>
      </c>
      <c r="J343" s="17">
        <v>6.4379787297104696E-2</v>
      </c>
      <c r="K343" s="17"/>
      <c r="L343" s="17">
        <v>2.0112918020144501E-2</v>
      </c>
      <c r="M343" s="17">
        <v>6.6230999021280296E-2</v>
      </c>
      <c r="N343" s="17"/>
      <c r="O343" s="17">
        <v>2.4201977800923698E-2</v>
      </c>
      <c r="P343" s="17">
        <v>6.8233113514782395E-2</v>
      </c>
      <c r="Q343" s="17">
        <v>2.6051589863951799E-2</v>
      </c>
      <c r="R343" s="17">
        <v>4.8307785027822799E-2</v>
      </c>
      <c r="S343" s="17"/>
      <c r="T343" s="17">
        <v>5.42045632485018E-2</v>
      </c>
      <c r="U343" s="17">
        <v>3.10637147127747E-2</v>
      </c>
      <c r="V343" s="17"/>
      <c r="W343" s="17">
        <v>1.95032504582127E-2</v>
      </c>
      <c r="X343" s="17">
        <v>1.44632215878899E-2</v>
      </c>
      <c r="Y343" s="17"/>
      <c r="Z343" s="17">
        <v>5.4593090560378303E-2</v>
      </c>
      <c r="AA343" s="17">
        <v>2.2322424959010798E-2</v>
      </c>
      <c r="AB343" s="17">
        <v>3.4615692390445901E-2</v>
      </c>
      <c r="AC343" s="17"/>
      <c r="AD343" s="17">
        <v>3.7465120872068797E-2</v>
      </c>
      <c r="AE343" s="17"/>
      <c r="AF343" s="17">
        <v>3.4677730232136397E-2</v>
      </c>
      <c r="AG343" s="17">
        <v>3.1494535626661199E-2</v>
      </c>
      <c r="AH343" s="17">
        <v>1.9739631274334399E-2</v>
      </c>
      <c r="AI343" s="17">
        <v>7.5955720187820402E-2</v>
      </c>
    </row>
    <row r="344" spans="2:35" x14ac:dyDescent="0.3">
      <c r="B344" t="s">
        <v>189</v>
      </c>
      <c r="C344" s="17">
        <v>0.36771036490974501</v>
      </c>
      <c r="D344" s="17">
        <v>0.53664094928244799</v>
      </c>
      <c r="E344" s="17">
        <v>0.20692568587396801</v>
      </c>
      <c r="F344" s="17"/>
      <c r="G344" s="17">
        <v>0.37086632120699098</v>
      </c>
      <c r="H344" s="17">
        <v>0.39386378913755299</v>
      </c>
      <c r="I344" s="17">
        <v>0.36373062599440598</v>
      </c>
      <c r="J344" s="17">
        <v>0.34053291619065801</v>
      </c>
      <c r="K344" s="17"/>
      <c r="L344" s="17">
        <v>0.44149290850398498</v>
      </c>
      <c r="M344" s="17">
        <v>0.24182391760072</v>
      </c>
      <c r="N344" s="17"/>
      <c r="O344" s="17">
        <v>0.161269048573211</v>
      </c>
      <c r="P344" s="17">
        <v>0.24170088438464099</v>
      </c>
      <c r="Q344" s="17">
        <v>0.54822175167378195</v>
      </c>
      <c r="R344" s="17">
        <v>0.52072624059282602</v>
      </c>
      <c r="S344" s="17"/>
      <c r="T344" s="17">
        <v>0.375150533486029</v>
      </c>
      <c r="U344" s="17">
        <v>0.36924946148673099</v>
      </c>
      <c r="V344" s="17"/>
      <c r="W344" s="17">
        <v>0.22850111730307501</v>
      </c>
      <c r="X344" s="17">
        <v>0.60358010936675899</v>
      </c>
      <c r="Y344" s="17"/>
      <c r="Z344" s="17">
        <v>0.36046329409391398</v>
      </c>
      <c r="AA344" s="17">
        <v>0.36376008887594802</v>
      </c>
      <c r="AB344" s="17">
        <v>0.42360929347256499</v>
      </c>
      <c r="AC344" s="17"/>
      <c r="AD344" s="17">
        <v>0.36596962323717402</v>
      </c>
      <c r="AE344" s="17"/>
      <c r="AF344" s="17">
        <v>0.37206872631279497</v>
      </c>
      <c r="AG344" s="17">
        <v>0.38926556857375699</v>
      </c>
      <c r="AH344" s="17">
        <v>0.38502204625825898</v>
      </c>
      <c r="AI344" s="17">
        <v>0.32764758852659298</v>
      </c>
    </row>
    <row r="345" spans="2:35" x14ac:dyDescent="0.3">
      <c r="B345" t="s">
        <v>190</v>
      </c>
      <c r="C345" s="17">
        <v>0.30289685591391302</v>
      </c>
      <c r="D345" s="17">
        <v>0.20096124157363199</v>
      </c>
      <c r="E345" s="17">
        <v>0.40034630929558901</v>
      </c>
      <c r="F345" s="17"/>
      <c r="G345" s="17">
        <v>0.31751082280308102</v>
      </c>
      <c r="H345" s="17">
        <v>0.33772328986938399</v>
      </c>
      <c r="I345" s="17">
        <v>0.30231114192758202</v>
      </c>
      <c r="J345" s="17">
        <v>0.25118877572484299</v>
      </c>
      <c r="K345" s="17"/>
      <c r="L345" s="17">
        <v>0.29140546993673</v>
      </c>
      <c r="M345" s="17">
        <v>0.32365004130248698</v>
      </c>
      <c r="N345" s="17"/>
      <c r="O345" s="17">
        <v>0.45976702125624902</v>
      </c>
      <c r="P345" s="17">
        <v>0.35508745590116297</v>
      </c>
      <c r="Q345" s="17">
        <v>0.22967002140474099</v>
      </c>
      <c r="R345" s="17">
        <v>0.16150871899294</v>
      </c>
      <c r="S345" s="17"/>
      <c r="T345" s="17">
        <v>0.27024973804618002</v>
      </c>
      <c r="U345" s="17">
        <v>0.31336005293559399</v>
      </c>
      <c r="V345" s="17"/>
      <c r="W345" s="17">
        <v>0.43499187844458498</v>
      </c>
      <c r="X345" s="17">
        <v>0.16222241852817099</v>
      </c>
      <c r="Y345" s="17"/>
      <c r="Z345" s="17">
        <v>0.31202465051356798</v>
      </c>
      <c r="AA345" s="17">
        <v>0.25290940373687798</v>
      </c>
      <c r="AB345" s="17">
        <v>0.26263887994593499</v>
      </c>
      <c r="AC345" s="17"/>
      <c r="AD345" s="17">
        <v>0.30806130139534299</v>
      </c>
      <c r="AE345" s="17"/>
      <c r="AF345" s="17">
        <v>0.30940473049538503</v>
      </c>
      <c r="AG345" s="17">
        <v>0.29052333671566</v>
      </c>
      <c r="AH345" s="17">
        <v>0.31036165327494603</v>
      </c>
      <c r="AI345" s="17">
        <v>0.30644828083637299</v>
      </c>
    </row>
    <row r="346" spans="2:35" x14ac:dyDescent="0.3">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row>
    <row r="347" spans="2:35" x14ac:dyDescent="0.3">
      <c r="B347" s="6" t="s">
        <v>195</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row>
    <row r="348" spans="2:35" x14ac:dyDescent="0.3">
      <c r="B348" s="23" t="s">
        <v>53</v>
      </c>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c r="AC348" s="17"/>
      <c r="AD348" s="17"/>
      <c r="AE348" s="17"/>
      <c r="AF348" s="17"/>
      <c r="AG348" s="17"/>
      <c r="AH348" s="17"/>
      <c r="AI348" s="17"/>
    </row>
    <row r="349" spans="2:35" x14ac:dyDescent="0.3">
      <c r="B349" t="s">
        <v>184</v>
      </c>
      <c r="C349" s="17">
        <v>0.282624582091966</v>
      </c>
      <c r="D349" s="17">
        <v>0.30865368873145999</v>
      </c>
      <c r="E349" s="17">
        <v>0.262918927558492</v>
      </c>
      <c r="F349" s="17"/>
      <c r="G349" s="17">
        <v>0.29472914525501398</v>
      </c>
      <c r="H349" s="17">
        <v>0.273089695027112</v>
      </c>
      <c r="I349" s="17">
        <v>0.32078488860519799</v>
      </c>
      <c r="J349" s="17">
        <v>0.23950914785984201</v>
      </c>
      <c r="K349" s="17"/>
      <c r="L349" s="17">
        <v>0.39384350874353802</v>
      </c>
      <c r="M349" s="17">
        <v>5.1189689729090701E-2</v>
      </c>
      <c r="N349" s="17"/>
      <c r="O349" s="17">
        <v>0.23446400184205499</v>
      </c>
      <c r="P349" s="17">
        <v>0.28459213322795801</v>
      </c>
      <c r="Q349" s="17">
        <v>0.32006571500555497</v>
      </c>
      <c r="R349" s="17">
        <v>0.29297091757507898</v>
      </c>
      <c r="S349" s="17"/>
      <c r="T349" s="17">
        <v>0.35670477622572799</v>
      </c>
      <c r="U349" s="17">
        <v>0.25774361385894101</v>
      </c>
      <c r="V349" s="17"/>
      <c r="W349" s="17">
        <v>0.38079868057336203</v>
      </c>
      <c r="X349" s="17">
        <v>0.370740580402935</v>
      </c>
      <c r="Y349" s="17"/>
      <c r="Z349" s="17">
        <v>0.29370145329656</v>
      </c>
      <c r="AA349" s="17">
        <v>0.28679258620869402</v>
      </c>
      <c r="AB349" s="17">
        <v>0.32632003615117899</v>
      </c>
      <c r="AC349" s="17"/>
      <c r="AD349" s="17">
        <v>0.28122366148111</v>
      </c>
      <c r="AE349" s="17"/>
      <c r="AF349" s="17">
        <v>0.40683584872929701</v>
      </c>
      <c r="AG349" s="17">
        <v>0.21669243128868501</v>
      </c>
      <c r="AH349" s="17">
        <v>0.22879534686411199</v>
      </c>
      <c r="AI349" s="17">
        <v>0.24955178411102499</v>
      </c>
    </row>
    <row r="350" spans="2:35" x14ac:dyDescent="0.3">
      <c r="B350" t="s">
        <v>185</v>
      </c>
      <c r="C350" s="17">
        <v>0.31097329908868099</v>
      </c>
      <c r="D350" s="17">
        <v>0.32646821353921901</v>
      </c>
      <c r="E350" s="17">
        <v>0.29095523869568402</v>
      </c>
      <c r="F350" s="17"/>
      <c r="G350" s="17">
        <v>0.35368242060016197</v>
      </c>
      <c r="H350" s="17">
        <v>0.35937290768409702</v>
      </c>
      <c r="I350" s="17">
        <v>0.255203614461186</v>
      </c>
      <c r="J350" s="17">
        <v>0.27624842661195298</v>
      </c>
      <c r="K350" s="17"/>
      <c r="L350" s="17">
        <v>0.35767408825988301</v>
      </c>
      <c r="M350" s="17">
        <v>0.216085327633186</v>
      </c>
      <c r="N350" s="17"/>
      <c r="O350" s="17">
        <v>0.35016643427569599</v>
      </c>
      <c r="P350" s="17">
        <v>0.245855967218784</v>
      </c>
      <c r="Q350" s="17">
        <v>0.36147524368328898</v>
      </c>
      <c r="R350" s="17">
        <v>0.27836043412933698</v>
      </c>
      <c r="S350" s="17"/>
      <c r="T350" s="17">
        <v>0.33794161705366699</v>
      </c>
      <c r="U350" s="17">
        <v>0.303316041128044</v>
      </c>
      <c r="V350" s="17"/>
      <c r="W350" s="17">
        <v>0.34464972027893498</v>
      </c>
      <c r="X350" s="17">
        <v>0.34864605701921297</v>
      </c>
      <c r="Y350" s="17"/>
      <c r="Z350" s="17">
        <v>0.283759944759987</v>
      </c>
      <c r="AA350" s="17">
        <v>0.28709668787052101</v>
      </c>
      <c r="AB350" s="17">
        <v>0.34294561679945801</v>
      </c>
      <c r="AC350" s="17"/>
      <c r="AD350" s="17">
        <v>0.30799425873810199</v>
      </c>
      <c r="AE350" s="17"/>
      <c r="AF350" s="17">
        <v>0.350309769650267</v>
      </c>
      <c r="AG350" s="17">
        <v>0.30697185896208201</v>
      </c>
      <c r="AH350" s="17">
        <v>0.29695858691995403</v>
      </c>
      <c r="AI350" s="17">
        <v>0.27402442938480598</v>
      </c>
    </row>
    <row r="351" spans="2:35" x14ac:dyDescent="0.3">
      <c r="B351" t="s">
        <v>186</v>
      </c>
      <c r="C351" s="17">
        <v>0.19238005912308001</v>
      </c>
      <c r="D351" s="17">
        <v>0.17520468254049901</v>
      </c>
      <c r="E351" s="17">
        <v>0.206526241986349</v>
      </c>
      <c r="F351" s="17"/>
      <c r="G351" s="17">
        <v>0.15247660752658301</v>
      </c>
      <c r="H351" s="17">
        <v>0.19043276188393701</v>
      </c>
      <c r="I351" s="17">
        <v>0.20707778101920099</v>
      </c>
      <c r="J351" s="17">
        <v>0.21847055067451901</v>
      </c>
      <c r="K351" s="17"/>
      <c r="L351" s="17">
        <v>0.160816868216408</v>
      </c>
      <c r="M351" s="17">
        <v>0.26433980305074001</v>
      </c>
      <c r="N351" s="17"/>
      <c r="O351" s="17">
        <v>0.21242741860625</v>
      </c>
      <c r="P351" s="17">
        <v>0.20203150473595199</v>
      </c>
      <c r="Q351" s="17">
        <v>0.14219339876873399</v>
      </c>
      <c r="R351" s="17">
        <v>0.22056984351511899</v>
      </c>
      <c r="S351" s="17"/>
      <c r="T351" s="17">
        <v>0.17244865732876599</v>
      </c>
      <c r="U351" s="17">
        <v>0.20142739069155499</v>
      </c>
      <c r="V351" s="17"/>
      <c r="W351" s="17">
        <v>0.15079687560204399</v>
      </c>
      <c r="X351" s="17">
        <v>0.16424335158207001</v>
      </c>
      <c r="Y351" s="17"/>
      <c r="Z351" s="17">
        <v>0.19766714678407901</v>
      </c>
      <c r="AA351" s="17">
        <v>0.20252318315981499</v>
      </c>
      <c r="AB351" s="17">
        <v>0.15320465621927501</v>
      </c>
      <c r="AC351" s="17"/>
      <c r="AD351" s="17">
        <v>0.20115685711707301</v>
      </c>
      <c r="AE351" s="17"/>
      <c r="AF351" s="17">
        <v>0.122883850473418</v>
      </c>
      <c r="AG351" s="17">
        <v>0.212367631593773</v>
      </c>
      <c r="AH351" s="17">
        <v>0.27748896142468998</v>
      </c>
      <c r="AI351" s="17">
        <v>0.185449914695206</v>
      </c>
    </row>
    <row r="352" spans="2:35" x14ac:dyDescent="0.3">
      <c r="B352" t="s">
        <v>187</v>
      </c>
      <c r="C352" s="17">
        <v>0.10048411098087</v>
      </c>
      <c r="D352" s="17">
        <v>7.6610284174254195E-2</v>
      </c>
      <c r="E352" s="17">
        <v>0.12303994673808701</v>
      </c>
      <c r="F352" s="17"/>
      <c r="G352" s="17">
        <v>0.10477100755412901</v>
      </c>
      <c r="H352" s="17">
        <v>7.2300310811445806E-2</v>
      </c>
      <c r="I352" s="17">
        <v>0.114233470846067</v>
      </c>
      <c r="J352" s="17">
        <v>0.11183452473719099</v>
      </c>
      <c r="K352" s="17"/>
      <c r="L352" s="17">
        <v>4.3167101628421703E-2</v>
      </c>
      <c r="M352" s="17">
        <v>0.22842706557487699</v>
      </c>
      <c r="N352" s="17"/>
      <c r="O352" s="17">
        <v>0.11391929040363399</v>
      </c>
      <c r="P352" s="17">
        <v>0.12998685858551301</v>
      </c>
      <c r="Q352" s="17">
        <v>6.8451962976597794E-2</v>
      </c>
      <c r="R352" s="17">
        <v>8.7821709848371607E-2</v>
      </c>
      <c r="S352" s="17"/>
      <c r="T352" s="17">
        <v>5.5793352310450198E-2</v>
      </c>
      <c r="U352" s="17">
        <v>0.117069229345433</v>
      </c>
      <c r="V352" s="17"/>
      <c r="W352" s="17">
        <v>4.1036676414015302E-2</v>
      </c>
      <c r="X352" s="17">
        <v>5.12951344071126E-2</v>
      </c>
      <c r="Y352" s="17"/>
      <c r="Z352" s="17">
        <v>0.10372002544756299</v>
      </c>
      <c r="AA352" s="17">
        <v>0.116136008744108</v>
      </c>
      <c r="AB352" s="17">
        <v>9.3606503460740703E-2</v>
      </c>
      <c r="AC352" s="17"/>
      <c r="AD352" s="17">
        <v>9.9080023136173104E-2</v>
      </c>
      <c r="AE352" s="17"/>
      <c r="AF352" s="17">
        <v>5.2743803937139101E-2</v>
      </c>
      <c r="AG352" s="17">
        <v>0.105197262496947</v>
      </c>
      <c r="AH352" s="17">
        <v>0.119318061999465</v>
      </c>
      <c r="AI352" s="17">
        <v>0.14156886216353001</v>
      </c>
    </row>
    <row r="353" spans="2:35" x14ac:dyDescent="0.3">
      <c r="B353" t="s">
        <v>188</v>
      </c>
      <c r="C353" s="17">
        <v>7.67969365063257E-2</v>
      </c>
      <c r="D353" s="17">
        <v>7.1863385449284403E-2</v>
      </c>
      <c r="E353" s="17">
        <v>8.3455968229036906E-2</v>
      </c>
      <c r="F353" s="17"/>
      <c r="G353" s="17">
        <v>6.9524627722838697E-2</v>
      </c>
      <c r="H353" s="17">
        <v>8.4791036360337801E-2</v>
      </c>
      <c r="I353" s="17">
        <v>6.5872969285130603E-2</v>
      </c>
      <c r="J353" s="17">
        <v>8.7243268270927404E-2</v>
      </c>
      <c r="K353" s="17"/>
      <c r="L353" s="17">
        <v>2.21755808699509E-2</v>
      </c>
      <c r="M353" s="17">
        <v>0.20055912676318399</v>
      </c>
      <c r="N353" s="17"/>
      <c r="O353" s="17">
        <v>7.2705066226852799E-2</v>
      </c>
      <c r="P353" s="17">
        <v>9.1644585994115693E-2</v>
      </c>
      <c r="Q353" s="17">
        <v>8.1015189609028204E-2</v>
      </c>
      <c r="R353" s="17">
        <v>5.9286683743727697E-2</v>
      </c>
      <c r="S353" s="17"/>
      <c r="T353" s="17">
        <v>3.8281651309494499E-2</v>
      </c>
      <c r="U353" s="17">
        <v>8.8688711547783794E-2</v>
      </c>
      <c r="V353" s="17"/>
      <c r="W353" s="17">
        <v>4.85082896792529E-2</v>
      </c>
      <c r="X353" s="17">
        <v>3.6942077778130002E-2</v>
      </c>
      <c r="Y353" s="17"/>
      <c r="Z353" s="17">
        <v>7.2393753307582201E-2</v>
      </c>
      <c r="AA353" s="17">
        <v>9.5672908900385698E-2</v>
      </c>
      <c r="AB353" s="17">
        <v>6.2666530882176302E-2</v>
      </c>
      <c r="AC353" s="17"/>
      <c r="AD353" s="17">
        <v>7.6580655929742503E-2</v>
      </c>
      <c r="AE353" s="17"/>
      <c r="AF353" s="17">
        <v>5.5577990731884103E-2</v>
      </c>
      <c r="AG353" s="17">
        <v>0.11646901135579101</v>
      </c>
      <c r="AH353" s="17">
        <v>4.4794545459378603E-2</v>
      </c>
      <c r="AI353" s="17">
        <v>8.9778165462198897E-2</v>
      </c>
    </row>
    <row r="354" spans="2:35" x14ac:dyDescent="0.3">
      <c r="B354" t="s">
        <v>51</v>
      </c>
      <c r="C354" s="17">
        <v>3.6741012209076399E-2</v>
      </c>
      <c r="D354" s="17">
        <v>4.1199745565283503E-2</v>
      </c>
      <c r="E354" s="17">
        <v>3.3103676792350399E-2</v>
      </c>
      <c r="F354" s="17"/>
      <c r="G354" s="17">
        <v>2.4816191341272699E-2</v>
      </c>
      <c r="H354" s="17">
        <v>2.0013288233070501E-2</v>
      </c>
      <c r="I354" s="17">
        <v>3.6827275783217601E-2</v>
      </c>
      <c r="J354" s="17">
        <v>6.6694081845566799E-2</v>
      </c>
      <c r="K354" s="17"/>
      <c r="L354" s="17">
        <v>2.2322852281799001E-2</v>
      </c>
      <c r="M354" s="17">
        <v>3.9398987248921803E-2</v>
      </c>
      <c r="N354" s="17"/>
      <c r="O354" s="17">
        <v>1.63177886455112E-2</v>
      </c>
      <c r="P354" s="17">
        <v>4.5888950237677098E-2</v>
      </c>
      <c r="Q354" s="17">
        <v>2.6798489956796401E-2</v>
      </c>
      <c r="R354" s="17">
        <v>6.09904111883652E-2</v>
      </c>
      <c r="S354" s="17"/>
      <c r="T354" s="17">
        <v>3.8829945771894199E-2</v>
      </c>
      <c r="U354" s="17">
        <v>3.17550134282426E-2</v>
      </c>
      <c r="V354" s="17"/>
      <c r="W354" s="17">
        <v>3.4209757452392103E-2</v>
      </c>
      <c r="X354" s="17">
        <v>2.8132798810539799E-2</v>
      </c>
      <c r="Y354" s="17"/>
      <c r="Z354" s="17">
        <v>4.8757676404228401E-2</v>
      </c>
      <c r="AA354" s="17">
        <v>1.17786251164772E-2</v>
      </c>
      <c r="AB354" s="17">
        <v>2.12566564871709E-2</v>
      </c>
      <c r="AC354" s="17"/>
      <c r="AD354" s="17">
        <v>3.3964543597799303E-2</v>
      </c>
      <c r="AE354" s="17"/>
      <c r="AF354" s="17">
        <v>1.1648736477994999E-2</v>
      </c>
      <c r="AG354" s="17">
        <v>4.2301804302722901E-2</v>
      </c>
      <c r="AH354" s="17">
        <v>3.2644497332402003E-2</v>
      </c>
      <c r="AI354" s="17">
        <v>5.9626844183233198E-2</v>
      </c>
    </row>
    <row r="355" spans="2:35" x14ac:dyDescent="0.3">
      <c r="B355" t="s">
        <v>189</v>
      </c>
      <c r="C355" s="17">
        <v>0.59359788118064705</v>
      </c>
      <c r="D355" s="17">
        <v>0.635121902270679</v>
      </c>
      <c r="E355" s="17">
        <v>0.55387416625417596</v>
      </c>
      <c r="F355" s="17"/>
      <c r="G355" s="17">
        <v>0.64841156585517701</v>
      </c>
      <c r="H355" s="17">
        <v>0.63246260271120902</v>
      </c>
      <c r="I355" s="17">
        <v>0.57598850306638405</v>
      </c>
      <c r="J355" s="17">
        <v>0.51575757447179504</v>
      </c>
      <c r="K355" s="17"/>
      <c r="L355" s="17">
        <v>0.75151759700342102</v>
      </c>
      <c r="M355" s="17">
        <v>0.26727501736227699</v>
      </c>
      <c r="N355" s="17"/>
      <c r="O355" s="17">
        <v>0.58463043611775101</v>
      </c>
      <c r="P355" s="17">
        <v>0.53044810044674295</v>
      </c>
      <c r="Q355" s="17">
        <v>0.68154095868884401</v>
      </c>
      <c r="R355" s="17">
        <v>0.57133135170441596</v>
      </c>
      <c r="S355" s="17"/>
      <c r="T355" s="17">
        <v>0.69464639327939504</v>
      </c>
      <c r="U355" s="17">
        <v>0.56105965498698596</v>
      </c>
      <c r="V355" s="17"/>
      <c r="W355" s="17">
        <v>0.725448400852296</v>
      </c>
      <c r="X355" s="17">
        <v>0.71938663742214704</v>
      </c>
      <c r="Y355" s="17"/>
      <c r="Z355" s="17">
        <v>0.57746139805654695</v>
      </c>
      <c r="AA355" s="17">
        <v>0.57388927407921497</v>
      </c>
      <c r="AB355" s="17">
        <v>0.669265652950637</v>
      </c>
      <c r="AC355" s="17"/>
      <c r="AD355" s="17">
        <v>0.58921792021921204</v>
      </c>
      <c r="AE355" s="17"/>
      <c r="AF355" s="17">
        <v>0.75714561837956396</v>
      </c>
      <c r="AG355" s="17">
        <v>0.52366429025076699</v>
      </c>
      <c r="AH355" s="17">
        <v>0.52575393378406499</v>
      </c>
      <c r="AI355" s="17">
        <v>0.52357621349583106</v>
      </c>
    </row>
    <row r="356" spans="2:35" x14ac:dyDescent="0.3">
      <c r="B356" t="s">
        <v>190</v>
      </c>
      <c r="C356" s="17">
        <v>0.177281047487196</v>
      </c>
      <c r="D356" s="17">
        <v>0.148473669623539</v>
      </c>
      <c r="E356" s="17">
        <v>0.20649591496712399</v>
      </c>
      <c r="F356" s="17"/>
      <c r="G356" s="17">
        <v>0.17429563527696801</v>
      </c>
      <c r="H356" s="17">
        <v>0.157091347171784</v>
      </c>
      <c r="I356" s="17">
        <v>0.180106440131198</v>
      </c>
      <c r="J356" s="17">
        <v>0.19907779300811901</v>
      </c>
      <c r="K356" s="17"/>
      <c r="L356" s="17">
        <v>6.5342682498372606E-2</v>
      </c>
      <c r="M356" s="17">
        <v>0.42898619233806101</v>
      </c>
      <c r="N356" s="17"/>
      <c r="O356" s="17">
        <v>0.18662435663048699</v>
      </c>
      <c r="P356" s="17">
        <v>0.221631444579628</v>
      </c>
      <c r="Q356" s="17">
        <v>0.14946715258562601</v>
      </c>
      <c r="R356" s="17">
        <v>0.14710839359209901</v>
      </c>
      <c r="S356" s="17"/>
      <c r="T356" s="17">
        <v>9.4075003619944697E-2</v>
      </c>
      <c r="U356" s="17">
        <v>0.205757940893217</v>
      </c>
      <c r="V356" s="17"/>
      <c r="W356" s="17">
        <v>8.9544966093268299E-2</v>
      </c>
      <c r="X356" s="17">
        <v>8.8237212185242594E-2</v>
      </c>
      <c r="Y356" s="17"/>
      <c r="Z356" s="17">
        <v>0.176113778755145</v>
      </c>
      <c r="AA356" s="17">
        <v>0.211808917644493</v>
      </c>
      <c r="AB356" s="17">
        <v>0.15627303434291701</v>
      </c>
      <c r="AC356" s="17"/>
      <c r="AD356" s="17">
        <v>0.17566067906591601</v>
      </c>
      <c r="AE356" s="17"/>
      <c r="AF356" s="17">
        <v>0.108321794669023</v>
      </c>
      <c r="AG356" s="17">
        <v>0.22166627385273699</v>
      </c>
      <c r="AH356" s="17">
        <v>0.16411260745884301</v>
      </c>
      <c r="AI356" s="17">
        <v>0.23134702762572901</v>
      </c>
    </row>
    <row r="357" spans="2:35" x14ac:dyDescent="0.3">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row>
    <row r="358" spans="2:35" x14ac:dyDescent="0.3">
      <c r="B358" s="6" t="s">
        <v>196</v>
      </c>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c r="AC358" s="17"/>
      <c r="AD358" s="17"/>
      <c r="AE358" s="17"/>
      <c r="AF358" s="17"/>
      <c r="AG358" s="17"/>
      <c r="AH358" s="17"/>
      <c r="AI358" s="17"/>
    </row>
    <row r="359" spans="2:35" x14ac:dyDescent="0.3">
      <c r="B359" s="23" t="s">
        <v>53</v>
      </c>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c r="AC359" s="17"/>
      <c r="AD359" s="17"/>
      <c r="AE359" s="17"/>
      <c r="AF359" s="17"/>
      <c r="AG359" s="17"/>
      <c r="AH359" s="17"/>
      <c r="AI359" s="17"/>
    </row>
    <row r="360" spans="2:35" x14ac:dyDescent="0.3">
      <c r="B360" t="s">
        <v>184</v>
      </c>
      <c r="C360" s="17">
        <v>0.33957764315727401</v>
      </c>
      <c r="D360" s="17">
        <v>0.312516791673348</v>
      </c>
      <c r="E360" s="17">
        <v>0.36360483689387002</v>
      </c>
      <c r="F360" s="17"/>
      <c r="G360" s="17">
        <v>0.36071323148318102</v>
      </c>
      <c r="H360" s="17">
        <v>0.35242779721056</v>
      </c>
      <c r="I360" s="17">
        <v>0.31829382004414197</v>
      </c>
      <c r="J360" s="17">
        <v>0.32757852964619899</v>
      </c>
      <c r="K360" s="17"/>
      <c r="L360" s="17">
        <v>0.40664738021367303</v>
      </c>
      <c r="M360" s="17">
        <v>0.20239387207624401</v>
      </c>
      <c r="N360" s="17"/>
      <c r="O360" s="17">
        <v>0.36293280875641698</v>
      </c>
      <c r="P360" s="17">
        <v>0.36411669920494399</v>
      </c>
      <c r="Q360" s="17">
        <v>0.35153149736968398</v>
      </c>
      <c r="R360" s="17">
        <v>0.25890153646156699</v>
      </c>
      <c r="S360" s="17"/>
      <c r="T360" s="17">
        <v>0.39093891379536899</v>
      </c>
      <c r="U360" s="17">
        <v>0.32138774352516303</v>
      </c>
      <c r="V360" s="17"/>
      <c r="W360" s="17">
        <v>0.489332216562751</v>
      </c>
      <c r="X360" s="17">
        <v>0.33811772958987801</v>
      </c>
      <c r="Y360" s="17"/>
      <c r="Z360" s="17">
        <v>0.37409921848079503</v>
      </c>
      <c r="AA360" s="17">
        <v>0.28350367296544898</v>
      </c>
      <c r="AB360" s="17">
        <v>0.38677428514869799</v>
      </c>
      <c r="AC360" s="17"/>
      <c r="AD360" s="17">
        <v>0.34462971214982602</v>
      </c>
      <c r="AE360" s="17"/>
      <c r="AF360" s="17">
        <v>0.50450036932373699</v>
      </c>
      <c r="AG360" s="17">
        <v>0.25094151121684</v>
      </c>
      <c r="AH360" s="17">
        <v>0.25610887313563502</v>
      </c>
      <c r="AI360" s="17">
        <v>0.30727656956628702</v>
      </c>
    </row>
    <row r="361" spans="2:35" x14ac:dyDescent="0.3">
      <c r="B361" t="s">
        <v>185</v>
      </c>
      <c r="C361" s="17">
        <v>0.31385306016291697</v>
      </c>
      <c r="D361" s="17">
        <v>0.33488921522149501</v>
      </c>
      <c r="E361" s="17">
        <v>0.29558282132400998</v>
      </c>
      <c r="F361" s="17"/>
      <c r="G361" s="17">
        <v>0.29077123074501099</v>
      </c>
      <c r="H361" s="17">
        <v>0.35047961428437202</v>
      </c>
      <c r="I361" s="17">
        <v>0.29869142183209402</v>
      </c>
      <c r="J361" s="17">
        <v>0.31368123080763899</v>
      </c>
      <c r="K361" s="17"/>
      <c r="L361" s="17">
        <v>0.31828726062701901</v>
      </c>
      <c r="M361" s="17">
        <v>0.33085525214634498</v>
      </c>
      <c r="N361" s="17"/>
      <c r="O361" s="17">
        <v>0.28641874680127799</v>
      </c>
      <c r="P361" s="17">
        <v>0.30256280341501102</v>
      </c>
      <c r="Q361" s="17">
        <v>0.34824715480026502</v>
      </c>
      <c r="R361" s="17">
        <v>0.316532307823714</v>
      </c>
      <c r="S361" s="17"/>
      <c r="T361" s="17">
        <v>0.28550506320567398</v>
      </c>
      <c r="U361" s="17">
        <v>0.32717093840268002</v>
      </c>
      <c r="V361" s="17"/>
      <c r="W361" s="17">
        <v>0.25936191664366998</v>
      </c>
      <c r="X361" s="17">
        <v>0.34762046697465299</v>
      </c>
      <c r="Y361" s="17"/>
      <c r="Z361" s="17">
        <v>0.271208021293322</v>
      </c>
      <c r="AA361" s="17">
        <v>0.35910839748193202</v>
      </c>
      <c r="AB361" s="17">
        <v>0.32709901686368498</v>
      </c>
      <c r="AC361" s="17"/>
      <c r="AD361" s="17">
        <v>0.31087891922748001</v>
      </c>
      <c r="AE361" s="17"/>
      <c r="AF361" s="17">
        <v>0.26079318254634298</v>
      </c>
      <c r="AG361" s="17">
        <v>0.32268357129917702</v>
      </c>
      <c r="AH361" s="17">
        <v>0.37579257745503197</v>
      </c>
      <c r="AI361" s="17">
        <v>0.321258573329742</v>
      </c>
    </row>
    <row r="362" spans="2:35" x14ac:dyDescent="0.3">
      <c r="B362" t="s">
        <v>186</v>
      </c>
      <c r="C362" s="17">
        <v>0.204439282444184</v>
      </c>
      <c r="D362" s="17">
        <v>0.213445828315802</v>
      </c>
      <c r="E362" s="17">
        <v>0.196231241792508</v>
      </c>
      <c r="F362" s="17"/>
      <c r="G362" s="17">
        <v>0.20497763241817499</v>
      </c>
      <c r="H362" s="17">
        <v>0.18721262061192601</v>
      </c>
      <c r="I362" s="17">
        <v>0.23491943192720499</v>
      </c>
      <c r="J362" s="17">
        <v>0.18954298751519899</v>
      </c>
      <c r="K362" s="17"/>
      <c r="L362" s="17">
        <v>0.170685877399819</v>
      </c>
      <c r="M362" s="17">
        <v>0.28164931257794701</v>
      </c>
      <c r="N362" s="17"/>
      <c r="O362" s="17">
        <v>0.24145773622418301</v>
      </c>
      <c r="P362" s="17">
        <v>0.161783669330197</v>
      </c>
      <c r="Q362" s="17">
        <v>0.16161032811927201</v>
      </c>
      <c r="R362" s="17">
        <v>0.28467982899489103</v>
      </c>
      <c r="S362" s="17"/>
      <c r="T362" s="17">
        <v>0.216884271554763</v>
      </c>
      <c r="U362" s="17">
        <v>0.202420624686551</v>
      </c>
      <c r="V362" s="17"/>
      <c r="W362" s="17">
        <v>0.134894552486619</v>
      </c>
      <c r="X362" s="17">
        <v>0.20953574646360701</v>
      </c>
      <c r="Y362" s="17"/>
      <c r="Z362" s="17">
        <v>0.21650395908141801</v>
      </c>
      <c r="AA362" s="17">
        <v>0.208993601532422</v>
      </c>
      <c r="AB362" s="17">
        <v>0.17866507780793101</v>
      </c>
      <c r="AC362" s="17"/>
      <c r="AD362" s="17">
        <v>0.210682368707377</v>
      </c>
      <c r="AE362" s="17"/>
      <c r="AF362" s="17">
        <v>0.13609870737944901</v>
      </c>
      <c r="AG362" s="17">
        <v>0.26766258773535201</v>
      </c>
      <c r="AH362" s="17">
        <v>0.25531315600891402</v>
      </c>
      <c r="AI362" s="17">
        <v>0.170323430639712</v>
      </c>
    </row>
    <row r="363" spans="2:35" x14ac:dyDescent="0.3">
      <c r="B363" t="s">
        <v>187</v>
      </c>
      <c r="C363" s="17">
        <v>4.5433419087227499E-2</v>
      </c>
      <c r="D363" s="17">
        <v>3.1217577419301201E-2</v>
      </c>
      <c r="E363" s="17">
        <v>5.6956404980232397E-2</v>
      </c>
      <c r="F363" s="17"/>
      <c r="G363" s="17">
        <v>4.0862726548144102E-2</v>
      </c>
      <c r="H363" s="17">
        <v>3.0162900893503101E-2</v>
      </c>
      <c r="I363" s="17">
        <v>4.9651338317694603E-2</v>
      </c>
      <c r="J363" s="17">
        <v>6.1977760503172899E-2</v>
      </c>
      <c r="K363" s="17"/>
      <c r="L363" s="17">
        <v>3.41677382363028E-2</v>
      </c>
      <c r="M363" s="17">
        <v>7.2653442061815093E-2</v>
      </c>
      <c r="N363" s="17"/>
      <c r="O363" s="17">
        <v>6.2350322145379403E-2</v>
      </c>
      <c r="P363" s="17">
        <v>5.2848031011898097E-2</v>
      </c>
      <c r="Q363" s="17">
        <v>1.5104230685931599E-2</v>
      </c>
      <c r="R363" s="17">
        <v>5.3361053372950801E-2</v>
      </c>
      <c r="S363" s="17"/>
      <c r="T363" s="17">
        <v>5.3561781010139399E-2</v>
      </c>
      <c r="U363" s="17">
        <v>4.3129548098266302E-2</v>
      </c>
      <c r="V363" s="17"/>
      <c r="W363" s="17">
        <v>5.4639574736484099E-2</v>
      </c>
      <c r="X363" s="17">
        <v>4.6090849071388704E-3</v>
      </c>
      <c r="Y363" s="17"/>
      <c r="Z363" s="17">
        <v>4.56287510156781E-2</v>
      </c>
      <c r="AA363" s="17">
        <v>7.3496886537172304E-2</v>
      </c>
      <c r="AB363" s="17">
        <v>3.6058470140492099E-2</v>
      </c>
      <c r="AC363" s="17"/>
      <c r="AD363" s="17">
        <v>3.8974664990228301E-2</v>
      </c>
      <c r="AE363" s="17"/>
      <c r="AF363" s="17">
        <v>3.5451693674272401E-2</v>
      </c>
      <c r="AG363" s="17">
        <v>4.4089044824953801E-2</v>
      </c>
      <c r="AH363" s="17">
        <v>3.3496570143639E-2</v>
      </c>
      <c r="AI363" s="17">
        <v>7.1520412853422005E-2</v>
      </c>
    </row>
    <row r="364" spans="2:35" x14ac:dyDescent="0.3">
      <c r="B364" t="s">
        <v>188</v>
      </c>
      <c r="C364" s="17">
        <v>4.9080688044038298E-2</v>
      </c>
      <c r="D364" s="17">
        <v>5.9138288269382597E-2</v>
      </c>
      <c r="E364" s="17">
        <v>4.0117889380070097E-2</v>
      </c>
      <c r="F364" s="17"/>
      <c r="G364" s="17">
        <v>3.0597657960316101E-2</v>
      </c>
      <c r="H364" s="17">
        <v>3.7755198984083499E-2</v>
      </c>
      <c r="I364" s="17">
        <v>4.2433368336861899E-2</v>
      </c>
      <c r="J364" s="17">
        <v>8.7034260958819401E-2</v>
      </c>
      <c r="K364" s="17"/>
      <c r="L364" s="17">
        <v>3.6090246804971901E-2</v>
      </c>
      <c r="M364" s="17">
        <v>6.8657920408598597E-2</v>
      </c>
      <c r="N364" s="17"/>
      <c r="O364" s="17">
        <v>1.25174171326515E-2</v>
      </c>
      <c r="P364" s="17">
        <v>6.11402852054495E-2</v>
      </c>
      <c r="Q364" s="17">
        <v>5.0595407610460698E-2</v>
      </c>
      <c r="R364" s="17">
        <v>7.0878187843068194E-2</v>
      </c>
      <c r="S364" s="17"/>
      <c r="T364" s="17">
        <v>1.9442538644720599E-2</v>
      </c>
      <c r="U364" s="17">
        <v>5.7611329287052898E-2</v>
      </c>
      <c r="V364" s="17"/>
      <c r="W364" s="17">
        <v>2.6197644137337099E-2</v>
      </c>
      <c r="X364" s="17">
        <v>5.3515839686401098E-2</v>
      </c>
      <c r="Y364" s="17"/>
      <c r="Z364" s="17">
        <v>4.5926254798809803E-2</v>
      </c>
      <c r="AA364" s="17">
        <v>3.1110715546321499E-2</v>
      </c>
      <c r="AB364" s="17">
        <v>5.0146493552022497E-2</v>
      </c>
      <c r="AC364" s="17"/>
      <c r="AD364" s="17">
        <v>4.7366401098127897E-2</v>
      </c>
      <c r="AE364" s="17"/>
      <c r="AF364" s="17">
        <v>2.48109808323363E-2</v>
      </c>
      <c r="AG364" s="17">
        <v>7.8664179821745103E-2</v>
      </c>
      <c r="AH364" s="17">
        <v>2.51061542192524E-2</v>
      </c>
      <c r="AI364" s="17">
        <v>6.9703013813113293E-2</v>
      </c>
    </row>
    <row r="365" spans="2:35" x14ac:dyDescent="0.3">
      <c r="B365" t="s">
        <v>51</v>
      </c>
      <c r="C365" s="17">
        <v>4.7615907104359603E-2</v>
      </c>
      <c r="D365" s="17">
        <v>4.8792299100671697E-2</v>
      </c>
      <c r="E365" s="17">
        <v>4.7506805629309097E-2</v>
      </c>
      <c r="F365" s="17"/>
      <c r="G365" s="17">
        <v>7.2077520845172993E-2</v>
      </c>
      <c r="H365" s="17">
        <v>4.1961868015555299E-2</v>
      </c>
      <c r="I365" s="17">
        <v>5.6010619542002302E-2</v>
      </c>
      <c r="J365" s="17">
        <v>2.01852305689714E-2</v>
      </c>
      <c r="K365" s="17"/>
      <c r="L365" s="17">
        <v>3.4121496718214503E-2</v>
      </c>
      <c r="M365" s="17">
        <v>4.3790200729051099E-2</v>
      </c>
      <c r="N365" s="17"/>
      <c r="O365" s="17">
        <v>3.4322968940091299E-2</v>
      </c>
      <c r="P365" s="17">
        <v>5.7548511832499802E-2</v>
      </c>
      <c r="Q365" s="17">
        <v>7.2911381414386994E-2</v>
      </c>
      <c r="R365" s="17">
        <v>1.5647085503809E-2</v>
      </c>
      <c r="S365" s="17"/>
      <c r="T365" s="17">
        <v>3.3667431789334401E-2</v>
      </c>
      <c r="U365" s="17">
        <v>4.8279816000286198E-2</v>
      </c>
      <c r="V365" s="17"/>
      <c r="W365" s="17">
        <v>3.55740954331384E-2</v>
      </c>
      <c r="X365" s="17">
        <v>4.66011323783233E-2</v>
      </c>
      <c r="Y365" s="17"/>
      <c r="Z365" s="17">
        <v>4.66337953299771E-2</v>
      </c>
      <c r="AA365" s="17">
        <v>4.37867259367032E-2</v>
      </c>
      <c r="AB365" s="17">
        <v>2.12566564871709E-2</v>
      </c>
      <c r="AC365" s="17"/>
      <c r="AD365" s="17">
        <v>4.7467933826961101E-2</v>
      </c>
      <c r="AE365" s="17"/>
      <c r="AF365" s="17">
        <v>3.83450662438624E-2</v>
      </c>
      <c r="AG365" s="17">
        <v>3.59591051019321E-2</v>
      </c>
      <c r="AH365" s="17">
        <v>5.4182669037527803E-2</v>
      </c>
      <c r="AI365" s="17">
        <v>5.9917999797724102E-2</v>
      </c>
    </row>
    <row r="366" spans="2:35" x14ac:dyDescent="0.3">
      <c r="B366" t="s">
        <v>189</v>
      </c>
      <c r="C366" s="17">
        <v>0.65343070332019104</v>
      </c>
      <c r="D366" s="17">
        <v>0.64740600689484196</v>
      </c>
      <c r="E366" s="17">
        <v>0.65918765821787995</v>
      </c>
      <c r="F366" s="17"/>
      <c r="G366" s="17">
        <v>0.65148446222819201</v>
      </c>
      <c r="H366" s="17">
        <v>0.70290741149493197</v>
      </c>
      <c r="I366" s="17">
        <v>0.61698524187623605</v>
      </c>
      <c r="J366" s="17">
        <v>0.64125976045383704</v>
      </c>
      <c r="K366" s="17"/>
      <c r="L366" s="17">
        <v>0.72493464084069204</v>
      </c>
      <c r="M366" s="17">
        <v>0.53324912422258797</v>
      </c>
      <c r="N366" s="17"/>
      <c r="O366" s="17">
        <v>0.64935155555769497</v>
      </c>
      <c r="P366" s="17">
        <v>0.66667950261995601</v>
      </c>
      <c r="Q366" s="17">
        <v>0.69977865216994795</v>
      </c>
      <c r="R366" s="17">
        <v>0.57543384428528099</v>
      </c>
      <c r="S366" s="17"/>
      <c r="T366" s="17">
        <v>0.67644397700104297</v>
      </c>
      <c r="U366" s="17">
        <v>0.64855868192784405</v>
      </c>
      <c r="V366" s="17"/>
      <c r="W366" s="17">
        <v>0.74869413320642098</v>
      </c>
      <c r="X366" s="17">
        <v>0.68573819656452994</v>
      </c>
      <c r="Y366" s="17"/>
      <c r="Z366" s="17">
        <v>0.64530723977411697</v>
      </c>
      <c r="AA366" s="17">
        <v>0.642612070447381</v>
      </c>
      <c r="AB366" s="17">
        <v>0.71387330201238297</v>
      </c>
      <c r="AC366" s="17"/>
      <c r="AD366" s="17">
        <v>0.65550863137730597</v>
      </c>
      <c r="AE366" s="17"/>
      <c r="AF366" s="17">
        <v>0.76529355187007997</v>
      </c>
      <c r="AG366" s="17">
        <v>0.57362508251601696</v>
      </c>
      <c r="AH366" s="17">
        <v>0.63190145059066705</v>
      </c>
      <c r="AI366" s="17">
        <v>0.62853514289602896</v>
      </c>
    </row>
    <row r="367" spans="2:35" x14ac:dyDescent="0.3">
      <c r="B367" t="s">
        <v>190</v>
      </c>
      <c r="C367" s="17">
        <v>9.4514107131265804E-2</v>
      </c>
      <c r="D367" s="17">
        <v>9.0355865688683798E-2</v>
      </c>
      <c r="E367" s="17">
        <v>9.7074294360302502E-2</v>
      </c>
      <c r="F367" s="17"/>
      <c r="G367" s="17">
        <v>7.1460384508460206E-2</v>
      </c>
      <c r="H367" s="17">
        <v>6.7918099877586596E-2</v>
      </c>
      <c r="I367" s="17">
        <v>9.2084706654556495E-2</v>
      </c>
      <c r="J367" s="17">
        <v>0.14901202146199199</v>
      </c>
      <c r="K367" s="17"/>
      <c r="L367" s="17">
        <v>7.0257985041274701E-2</v>
      </c>
      <c r="M367" s="17">
        <v>0.14131136247041401</v>
      </c>
      <c r="N367" s="17"/>
      <c r="O367" s="17">
        <v>7.4867739278030795E-2</v>
      </c>
      <c r="P367" s="17">
        <v>0.11398831621734801</v>
      </c>
      <c r="Q367" s="17">
        <v>6.5699638296392304E-2</v>
      </c>
      <c r="R367" s="17">
        <v>0.12423924121601899</v>
      </c>
      <c r="S367" s="17"/>
      <c r="T367" s="17">
        <v>7.30043196548599E-2</v>
      </c>
      <c r="U367" s="17">
        <v>0.10074087738531901</v>
      </c>
      <c r="V367" s="17"/>
      <c r="W367" s="17">
        <v>8.0837218873821295E-2</v>
      </c>
      <c r="X367" s="17">
        <v>5.8124924593539899E-2</v>
      </c>
      <c r="Y367" s="17"/>
      <c r="Z367" s="17">
        <v>9.1555005814487903E-2</v>
      </c>
      <c r="AA367" s="17">
        <v>0.104607602083494</v>
      </c>
      <c r="AB367" s="17">
        <v>8.6204963692514597E-2</v>
      </c>
      <c r="AC367" s="17"/>
      <c r="AD367" s="17">
        <v>8.6341066088356094E-2</v>
      </c>
      <c r="AE367" s="17"/>
      <c r="AF367" s="17">
        <v>6.0262674506608598E-2</v>
      </c>
      <c r="AG367" s="17">
        <v>0.12275322464669899</v>
      </c>
      <c r="AH367" s="17">
        <v>5.8602724362891399E-2</v>
      </c>
      <c r="AI367" s="17">
        <v>0.14122342666653501</v>
      </c>
    </row>
    <row r="368" spans="2:35" x14ac:dyDescent="0.3">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c r="AC368" s="17"/>
      <c r="AD368" s="17"/>
      <c r="AE368" s="17"/>
      <c r="AF368" s="17"/>
      <c r="AG368" s="17"/>
      <c r="AH368" s="17"/>
      <c r="AI368" s="17"/>
    </row>
    <row r="369" spans="2:35" x14ac:dyDescent="0.3">
      <c r="B369" s="6" t="s">
        <v>197</v>
      </c>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row>
    <row r="370" spans="2:35" x14ac:dyDescent="0.3">
      <c r="B370" s="23" t="s">
        <v>53</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row>
    <row r="371" spans="2:35" x14ac:dyDescent="0.3">
      <c r="B371" t="s">
        <v>184</v>
      </c>
      <c r="C371" s="17">
        <v>0.13921550662604401</v>
      </c>
      <c r="D371" s="17">
        <v>0.10454185148965101</v>
      </c>
      <c r="E371" s="17">
        <v>0.17703254865346199</v>
      </c>
      <c r="F371" s="17"/>
      <c r="G371" s="17">
        <v>0.15795019770598601</v>
      </c>
      <c r="H371" s="17">
        <v>0.14018580043471701</v>
      </c>
      <c r="I371" s="17">
        <v>0.14441142182838199</v>
      </c>
      <c r="J371" s="17">
        <v>0.11380075578417501</v>
      </c>
      <c r="K371" s="17"/>
      <c r="L371" s="17">
        <v>0.18903639692457699</v>
      </c>
      <c r="M371" s="17">
        <v>4.5007254493043602E-2</v>
      </c>
      <c r="N371" s="17"/>
      <c r="O371" s="17">
        <v>0.18375389636560999</v>
      </c>
      <c r="P371" s="17">
        <v>0.17191311334749601</v>
      </c>
      <c r="Q371" s="17">
        <v>0.12255363979782501</v>
      </c>
      <c r="R371" s="17">
        <v>7.97894764626631E-2</v>
      </c>
      <c r="S371" s="17"/>
      <c r="T371" s="17">
        <v>0.15128353626595301</v>
      </c>
      <c r="U371" s="17">
        <v>0.13659768991597701</v>
      </c>
      <c r="V371" s="17"/>
      <c r="W371" s="17">
        <v>0.23792844410380501</v>
      </c>
      <c r="X371" s="17">
        <v>0.132648973544603</v>
      </c>
      <c r="Y371" s="17"/>
      <c r="Z371" s="17">
        <v>0.145897076474509</v>
      </c>
      <c r="AA371" s="17">
        <v>0.105056616378368</v>
      </c>
      <c r="AB371" s="17">
        <v>0.18249951030398601</v>
      </c>
      <c r="AC371" s="17"/>
      <c r="AD371" s="17">
        <v>0.14344081498828501</v>
      </c>
      <c r="AE371" s="17"/>
      <c r="AF371" s="17">
        <v>0.22349758083584201</v>
      </c>
      <c r="AG371" s="17">
        <v>9.3835639729960105E-2</v>
      </c>
      <c r="AH371" s="17">
        <v>7.8261476160457102E-2</v>
      </c>
      <c r="AI371" s="17">
        <v>0.13894011611823401</v>
      </c>
    </row>
    <row r="372" spans="2:35" x14ac:dyDescent="0.3">
      <c r="B372" t="s">
        <v>185</v>
      </c>
      <c r="C372" s="17">
        <v>0.20513974176420099</v>
      </c>
      <c r="D372" s="17">
        <v>0.205968173603505</v>
      </c>
      <c r="E372" s="17">
        <v>0.20540463185909599</v>
      </c>
      <c r="F372" s="17"/>
      <c r="G372" s="17">
        <v>0.20719671748035701</v>
      </c>
      <c r="H372" s="17">
        <v>0.23789953863824401</v>
      </c>
      <c r="I372" s="17">
        <v>0.20276131146159401</v>
      </c>
      <c r="J372" s="17">
        <v>0.17016961892899099</v>
      </c>
      <c r="K372" s="17"/>
      <c r="L372" s="17">
        <v>0.25770819429669201</v>
      </c>
      <c r="M372" s="17">
        <v>0.11608308579561601</v>
      </c>
      <c r="N372" s="17"/>
      <c r="O372" s="17">
        <v>0.22268175338680399</v>
      </c>
      <c r="P372" s="17">
        <v>0.19224520167896</v>
      </c>
      <c r="Q372" s="17">
        <v>0.22352083762768299</v>
      </c>
      <c r="R372" s="17">
        <v>0.18184674183806299</v>
      </c>
      <c r="S372" s="17"/>
      <c r="T372" s="17">
        <v>0.243964403320655</v>
      </c>
      <c r="U372" s="17">
        <v>0.194002653631804</v>
      </c>
      <c r="V372" s="17"/>
      <c r="W372" s="17">
        <v>0.27547963296615302</v>
      </c>
      <c r="X372" s="17">
        <v>0.18771162083377399</v>
      </c>
      <c r="Y372" s="17"/>
      <c r="Z372" s="17">
        <v>0.20007813335827701</v>
      </c>
      <c r="AA372" s="17">
        <v>0.22836790931522499</v>
      </c>
      <c r="AB372" s="17">
        <v>0.22702398613739699</v>
      </c>
      <c r="AC372" s="17"/>
      <c r="AD372" s="17">
        <v>0.192844770465495</v>
      </c>
      <c r="AE372" s="17"/>
      <c r="AF372" s="17">
        <v>0.23478762707530099</v>
      </c>
      <c r="AG372" s="17">
        <v>0.21968295435940999</v>
      </c>
      <c r="AH372" s="17">
        <v>0.150165268616786</v>
      </c>
      <c r="AI372" s="17">
        <v>0.195421413262066</v>
      </c>
    </row>
    <row r="373" spans="2:35" x14ac:dyDescent="0.3">
      <c r="B373" t="s">
        <v>186</v>
      </c>
      <c r="C373" s="17">
        <v>0.29074193753916899</v>
      </c>
      <c r="D373" s="17">
        <v>0.29744472886137002</v>
      </c>
      <c r="E373" s="17">
        <v>0.27948133417166199</v>
      </c>
      <c r="F373" s="17"/>
      <c r="G373" s="17">
        <v>0.30488324335682399</v>
      </c>
      <c r="H373" s="17">
        <v>0.26759069173024602</v>
      </c>
      <c r="I373" s="17">
        <v>0.27121411484778202</v>
      </c>
      <c r="J373" s="17">
        <v>0.32283628926351599</v>
      </c>
      <c r="K373" s="17"/>
      <c r="L373" s="17">
        <v>0.27797477860276598</v>
      </c>
      <c r="M373" s="17">
        <v>0.29097152281459299</v>
      </c>
      <c r="N373" s="17"/>
      <c r="O373" s="17">
        <v>0.28388269045949899</v>
      </c>
      <c r="P373" s="17">
        <v>0.27612896203752002</v>
      </c>
      <c r="Q373" s="17">
        <v>0.28669184449770502</v>
      </c>
      <c r="R373" s="17">
        <v>0.31222168614275903</v>
      </c>
      <c r="S373" s="17"/>
      <c r="T373" s="17">
        <v>0.35669722053450698</v>
      </c>
      <c r="U373" s="17">
        <v>0.27117630426301498</v>
      </c>
      <c r="V373" s="17"/>
      <c r="W373" s="17">
        <v>0.25167626070985599</v>
      </c>
      <c r="X373" s="17">
        <v>0.31021366378366499</v>
      </c>
      <c r="Y373" s="17"/>
      <c r="Z373" s="17">
        <v>0.27608726495485297</v>
      </c>
      <c r="AA373" s="17">
        <v>0.33464359751429301</v>
      </c>
      <c r="AB373" s="17">
        <v>0.32276571897155898</v>
      </c>
      <c r="AC373" s="17"/>
      <c r="AD373" s="17">
        <v>0.30133667882821102</v>
      </c>
      <c r="AE373" s="17"/>
      <c r="AF373" s="17">
        <v>0.26702122707003401</v>
      </c>
      <c r="AG373" s="17">
        <v>0.25476116307243801</v>
      </c>
      <c r="AH373" s="17">
        <v>0.34244793263151801</v>
      </c>
      <c r="AI373" s="17">
        <v>0.31979181632398102</v>
      </c>
    </row>
    <row r="374" spans="2:35" x14ac:dyDescent="0.3">
      <c r="B374" t="s">
        <v>187</v>
      </c>
      <c r="C374" s="17">
        <v>0.14223318055432099</v>
      </c>
      <c r="D374" s="17">
        <v>0.18097265375140101</v>
      </c>
      <c r="E374" s="17">
        <v>0.103074454789261</v>
      </c>
      <c r="F374" s="17"/>
      <c r="G374" s="17">
        <v>0.143582944655647</v>
      </c>
      <c r="H374" s="17">
        <v>0.17372364500205101</v>
      </c>
      <c r="I374" s="17">
        <v>0.16632334835634</v>
      </c>
      <c r="J374" s="17">
        <v>8.0671064849100901E-2</v>
      </c>
      <c r="K374" s="17"/>
      <c r="L374" s="17">
        <v>0.130686635450281</v>
      </c>
      <c r="M374" s="17">
        <v>0.18646059623379499</v>
      </c>
      <c r="N374" s="17"/>
      <c r="O374" s="17">
        <v>0.12420627964770101</v>
      </c>
      <c r="P374" s="17">
        <v>8.6979020526238598E-2</v>
      </c>
      <c r="Q374" s="17">
        <v>0.18542163307349799</v>
      </c>
      <c r="R374" s="17">
        <v>0.17485872420794199</v>
      </c>
      <c r="S374" s="17"/>
      <c r="T374" s="17">
        <v>8.5492004335553207E-2</v>
      </c>
      <c r="U374" s="17">
        <v>0.16345423139375001</v>
      </c>
      <c r="V374" s="17"/>
      <c r="W374" s="17">
        <v>8.0678939160709895E-2</v>
      </c>
      <c r="X374" s="17">
        <v>0.186839722971508</v>
      </c>
      <c r="Y374" s="17"/>
      <c r="Z374" s="17">
        <v>0.16325385031759901</v>
      </c>
      <c r="AA374" s="17">
        <v>8.26200582126531E-2</v>
      </c>
      <c r="AB374" s="17">
        <v>0.108229891095084</v>
      </c>
      <c r="AC374" s="17"/>
      <c r="AD374" s="17">
        <v>0.14148889159077699</v>
      </c>
      <c r="AE374" s="17"/>
      <c r="AF374" s="17">
        <v>0.124590558892734</v>
      </c>
      <c r="AG374" s="17">
        <v>0.174149751424204</v>
      </c>
      <c r="AH374" s="17">
        <v>0.155753620468985</v>
      </c>
      <c r="AI374" s="17">
        <v>0.118896985959246</v>
      </c>
    </row>
    <row r="375" spans="2:35" x14ac:dyDescent="0.3">
      <c r="B375" t="s">
        <v>188</v>
      </c>
      <c r="C375" s="17">
        <v>0.16505724658957099</v>
      </c>
      <c r="D375" s="17">
        <v>0.15527394984149001</v>
      </c>
      <c r="E375" s="17">
        <v>0.17428759418196399</v>
      </c>
      <c r="F375" s="17"/>
      <c r="G375" s="17">
        <v>0.13963492445497899</v>
      </c>
      <c r="H375" s="17">
        <v>0.150490838481495</v>
      </c>
      <c r="I375" s="17">
        <v>0.155068893109642</v>
      </c>
      <c r="J375" s="17">
        <v>0.217080560444503</v>
      </c>
      <c r="K375" s="17"/>
      <c r="L375" s="17">
        <v>0.119766906469289</v>
      </c>
      <c r="M375" s="17">
        <v>0.27014062816512902</v>
      </c>
      <c r="N375" s="17"/>
      <c r="O375" s="17">
        <v>0.14175557094407101</v>
      </c>
      <c r="P375" s="17">
        <v>0.199066194467378</v>
      </c>
      <c r="Q375" s="17">
        <v>0.147911068985042</v>
      </c>
      <c r="R375" s="17">
        <v>0.16539225598187099</v>
      </c>
      <c r="S375" s="17"/>
      <c r="T375" s="17">
        <v>0.103374940967498</v>
      </c>
      <c r="U375" s="17">
        <v>0.183557446106518</v>
      </c>
      <c r="V375" s="17"/>
      <c r="W375" s="17">
        <v>0.12662289033035301</v>
      </c>
      <c r="X375" s="17">
        <v>0.15095552778818</v>
      </c>
      <c r="Y375" s="17"/>
      <c r="Z375" s="17">
        <v>0.16714749327800901</v>
      </c>
      <c r="AA375" s="17">
        <v>0.18086952646552801</v>
      </c>
      <c r="AB375" s="17">
        <v>0.11797807754618</v>
      </c>
      <c r="AC375" s="17"/>
      <c r="AD375" s="17">
        <v>0.164542021211497</v>
      </c>
      <c r="AE375" s="17"/>
      <c r="AF375" s="17">
        <v>0.103736356913216</v>
      </c>
      <c r="AG375" s="17">
        <v>0.19448726072990799</v>
      </c>
      <c r="AH375" s="17">
        <v>0.21303652172032</v>
      </c>
      <c r="AI375" s="17">
        <v>0.17022036258040599</v>
      </c>
    </row>
    <row r="376" spans="2:35" x14ac:dyDescent="0.3">
      <c r="B376" t="s">
        <v>51</v>
      </c>
      <c r="C376" s="17">
        <v>5.76123869266933E-2</v>
      </c>
      <c r="D376" s="17">
        <v>5.5798642452582599E-2</v>
      </c>
      <c r="E376" s="17">
        <v>6.0719436344554401E-2</v>
      </c>
      <c r="F376" s="17"/>
      <c r="G376" s="17">
        <v>4.6751972346207003E-2</v>
      </c>
      <c r="H376" s="17">
        <v>3.0109485713247199E-2</v>
      </c>
      <c r="I376" s="17">
        <v>6.0220910396261602E-2</v>
      </c>
      <c r="J376" s="17">
        <v>9.5441710729714094E-2</v>
      </c>
      <c r="K376" s="17"/>
      <c r="L376" s="17">
        <v>2.4827088256394798E-2</v>
      </c>
      <c r="M376" s="17">
        <v>9.1336912497823594E-2</v>
      </c>
      <c r="N376" s="17"/>
      <c r="O376" s="17">
        <v>4.3719809196315899E-2</v>
      </c>
      <c r="P376" s="17">
        <v>7.3667507942407506E-2</v>
      </c>
      <c r="Q376" s="17">
        <v>3.3900976018247098E-2</v>
      </c>
      <c r="R376" s="17">
        <v>8.5891115366702506E-2</v>
      </c>
      <c r="S376" s="17"/>
      <c r="T376" s="17">
        <v>5.9187894575834003E-2</v>
      </c>
      <c r="U376" s="17">
        <v>5.1211674688936698E-2</v>
      </c>
      <c r="V376" s="17"/>
      <c r="W376" s="17">
        <v>2.7613832729123398E-2</v>
      </c>
      <c r="X376" s="17">
        <v>3.1630491078270997E-2</v>
      </c>
      <c r="Y376" s="17"/>
      <c r="Z376" s="17">
        <v>4.7536181616754603E-2</v>
      </c>
      <c r="AA376" s="17">
        <v>6.8442292113933906E-2</v>
      </c>
      <c r="AB376" s="17">
        <v>4.1502815945794601E-2</v>
      </c>
      <c r="AC376" s="17"/>
      <c r="AD376" s="17">
        <v>5.6346822915734097E-2</v>
      </c>
      <c r="AE376" s="17"/>
      <c r="AF376" s="17">
        <v>4.6366649212873298E-2</v>
      </c>
      <c r="AG376" s="17">
        <v>6.3083230684079394E-2</v>
      </c>
      <c r="AH376" s="17">
        <v>6.0335180401934002E-2</v>
      </c>
      <c r="AI376" s="17">
        <v>5.6729305756067598E-2</v>
      </c>
    </row>
    <row r="377" spans="2:35" x14ac:dyDescent="0.3">
      <c r="B377" t="s">
        <v>189</v>
      </c>
      <c r="C377" s="17">
        <v>0.34435524839024501</v>
      </c>
      <c r="D377" s="17">
        <v>0.31051002509315601</v>
      </c>
      <c r="E377" s="17">
        <v>0.38243718051255798</v>
      </c>
      <c r="F377" s="17"/>
      <c r="G377" s="17">
        <v>0.36514691518634201</v>
      </c>
      <c r="H377" s="17">
        <v>0.37808533907296099</v>
      </c>
      <c r="I377" s="17">
        <v>0.347172733289975</v>
      </c>
      <c r="J377" s="17">
        <v>0.283970374713166</v>
      </c>
      <c r="K377" s="17"/>
      <c r="L377" s="17">
        <v>0.44674459122126797</v>
      </c>
      <c r="M377" s="17">
        <v>0.16109034028865901</v>
      </c>
      <c r="N377" s="17"/>
      <c r="O377" s="17">
        <v>0.40643564975241397</v>
      </c>
      <c r="P377" s="17">
        <v>0.36415831502645601</v>
      </c>
      <c r="Q377" s="17">
        <v>0.34607447742550801</v>
      </c>
      <c r="R377" s="17">
        <v>0.26163621830072598</v>
      </c>
      <c r="S377" s="17"/>
      <c r="T377" s="17">
        <v>0.39524793958660798</v>
      </c>
      <c r="U377" s="17">
        <v>0.33060034354778001</v>
      </c>
      <c r="V377" s="17"/>
      <c r="W377" s="17">
        <v>0.51340807706995795</v>
      </c>
      <c r="X377" s="17">
        <v>0.320360594378376</v>
      </c>
      <c r="Y377" s="17"/>
      <c r="Z377" s="17">
        <v>0.34597520983278601</v>
      </c>
      <c r="AA377" s="17">
        <v>0.33342452569359199</v>
      </c>
      <c r="AB377" s="17">
        <v>0.40952349644138297</v>
      </c>
      <c r="AC377" s="17"/>
      <c r="AD377" s="17">
        <v>0.33628558545378001</v>
      </c>
      <c r="AE377" s="17"/>
      <c r="AF377" s="17">
        <v>0.45828520791114302</v>
      </c>
      <c r="AG377" s="17">
        <v>0.31351859408937</v>
      </c>
      <c r="AH377" s="17">
        <v>0.22842674477724301</v>
      </c>
      <c r="AI377" s="17">
        <v>0.334361529380301</v>
      </c>
    </row>
    <row r="378" spans="2:35" x14ac:dyDescent="0.3">
      <c r="B378" t="s">
        <v>190</v>
      </c>
      <c r="C378" s="17">
        <v>0.30729042714389199</v>
      </c>
      <c r="D378" s="17">
        <v>0.33624660359289099</v>
      </c>
      <c r="E378" s="17">
        <v>0.27736204897122502</v>
      </c>
      <c r="F378" s="17"/>
      <c r="G378" s="17">
        <v>0.28321786911062602</v>
      </c>
      <c r="H378" s="17">
        <v>0.32421448348354598</v>
      </c>
      <c r="I378" s="17">
        <v>0.321392241465981</v>
      </c>
      <c r="J378" s="17">
        <v>0.29775162529360399</v>
      </c>
      <c r="K378" s="17"/>
      <c r="L378" s="17">
        <v>0.25045354191957098</v>
      </c>
      <c r="M378" s="17">
        <v>0.45660122439892398</v>
      </c>
      <c r="N378" s="17"/>
      <c r="O378" s="17">
        <v>0.26596185059177202</v>
      </c>
      <c r="P378" s="17">
        <v>0.28604521499361601</v>
      </c>
      <c r="Q378" s="17">
        <v>0.33333270205853999</v>
      </c>
      <c r="R378" s="17">
        <v>0.34025098018981298</v>
      </c>
      <c r="S378" s="17"/>
      <c r="T378" s="17">
        <v>0.18886694530305101</v>
      </c>
      <c r="U378" s="17">
        <v>0.34701167750026801</v>
      </c>
      <c r="V378" s="17"/>
      <c r="W378" s="17">
        <v>0.20730182949106299</v>
      </c>
      <c r="X378" s="17">
        <v>0.33779525075968803</v>
      </c>
      <c r="Y378" s="17"/>
      <c r="Z378" s="17">
        <v>0.33040134359560702</v>
      </c>
      <c r="AA378" s="17">
        <v>0.26348958467818101</v>
      </c>
      <c r="AB378" s="17">
        <v>0.226207968641264</v>
      </c>
      <c r="AC378" s="17"/>
      <c r="AD378" s="17">
        <v>0.30603091280227501</v>
      </c>
      <c r="AE378" s="17"/>
      <c r="AF378" s="17">
        <v>0.22832691580594999</v>
      </c>
      <c r="AG378" s="17">
        <v>0.36863701215411299</v>
      </c>
      <c r="AH378" s="17">
        <v>0.368790142189305</v>
      </c>
      <c r="AI378" s="17">
        <v>0.28911734853965099</v>
      </c>
    </row>
    <row r="379" spans="2:35" x14ac:dyDescent="0.3">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c r="AC379" s="17"/>
      <c r="AD379" s="17"/>
      <c r="AE379" s="17"/>
      <c r="AF379" s="17"/>
      <c r="AG379" s="17"/>
      <c r="AH379" s="17"/>
      <c r="AI379" s="17"/>
    </row>
    <row r="380" spans="2:35" x14ac:dyDescent="0.3">
      <c r="B380" s="6" t="s">
        <v>198</v>
      </c>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c r="AC380" s="17"/>
      <c r="AD380" s="17"/>
      <c r="AE380" s="17"/>
      <c r="AF380" s="17"/>
      <c r="AG380" s="17"/>
      <c r="AH380" s="17"/>
      <c r="AI380" s="17"/>
    </row>
    <row r="381" spans="2:35" x14ac:dyDescent="0.3">
      <c r="B381" s="23" t="s">
        <v>53</v>
      </c>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row>
    <row r="382" spans="2:35" x14ac:dyDescent="0.3">
      <c r="B382" t="s">
        <v>184</v>
      </c>
      <c r="C382" s="17">
        <v>0.134535365604774</v>
      </c>
      <c r="D382" s="17">
        <v>0.12170452829362501</v>
      </c>
      <c r="E382" s="17">
        <v>0.15039147560795199</v>
      </c>
      <c r="F382" s="17"/>
      <c r="G382" s="17">
        <v>0.16483786864802499</v>
      </c>
      <c r="H382" s="17">
        <v>0.14562165105266001</v>
      </c>
      <c r="I382" s="17">
        <v>0.14210046278260999</v>
      </c>
      <c r="J382" s="17">
        <v>8.4027198050325602E-2</v>
      </c>
      <c r="K382" s="17"/>
      <c r="L382" s="17">
        <v>0.19097759310668999</v>
      </c>
      <c r="M382" s="17">
        <v>3.0706948758697099E-2</v>
      </c>
      <c r="N382" s="17"/>
      <c r="O382" s="17">
        <v>0.18271904195209501</v>
      </c>
      <c r="P382" s="17">
        <v>0.12576860359092201</v>
      </c>
      <c r="Q382" s="17">
        <v>0.134037130803357</v>
      </c>
      <c r="R382" s="17">
        <v>0.10475667185889601</v>
      </c>
      <c r="S382" s="17"/>
      <c r="T382" s="17">
        <v>0.166260600614967</v>
      </c>
      <c r="U382" s="17">
        <v>0.125064625922744</v>
      </c>
      <c r="V382" s="17"/>
      <c r="W382" s="17">
        <v>0.216112419373371</v>
      </c>
      <c r="X382" s="17">
        <v>0.147433028838552</v>
      </c>
      <c r="Y382" s="17"/>
      <c r="Z382" s="17">
        <v>0.14859433598187199</v>
      </c>
      <c r="AA382" s="17">
        <v>7.2130712359487398E-2</v>
      </c>
      <c r="AB382" s="17">
        <v>0.198124094272525</v>
      </c>
      <c r="AC382" s="17"/>
      <c r="AD382" s="17">
        <v>0.13669344475834799</v>
      </c>
      <c r="AE382" s="17"/>
      <c r="AF382" s="17">
        <v>0.24753787963814</v>
      </c>
      <c r="AG382" s="17">
        <v>7.2030814892999104E-2</v>
      </c>
      <c r="AH382" s="17">
        <v>4.5153528172780899E-2</v>
      </c>
      <c r="AI382" s="17">
        <v>0.142204563600134</v>
      </c>
    </row>
    <row r="383" spans="2:35" x14ac:dyDescent="0.3">
      <c r="B383" t="s">
        <v>185</v>
      </c>
      <c r="C383" s="17">
        <v>0.16998687566749801</v>
      </c>
      <c r="D383" s="17">
        <v>0.137467502432845</v>
      </c>
      <c r="E383" s="17">
        <v>0.20633852438358699</v>
      </c>
      <c r="F383" s="17"/>
      <c r="G383" s="17">
        <v>0.127497615513368</v>
      </c>
      <c r="H383" s="17">
        <v>0.24770158863271499</v>
      </c>
      <c r="I383" s="17">
        <v>0.14211867854413399</v>
      </c>
      <c r="J383" s="17">
        <v>0.158475743659622</v>
      </c>
      <c r="K383" s="17"/>
      <c r="L383" s="17">
        <v>0.20134069528881801</v>
      </c>
      <c r="M383" s="17">
        <v>0.11615909996927801</v>
      </c>
      <c r="N383" s="17"/>
      <c r="O383" s="17">
        <v>0.20049115821226701</v>
      </c>
      <c r="P383" s="17">
        <v>0.21079227593854</v>
      </c>
      <c r="Q383" s="17">
        <v>0.182174532819528</v>
      </c>
      <c r="R383" s="17">
        <v>7.6029672743719107E-2</v>
      </c>
      <c r="S383" s="17"/>
      <c r="T383" s="17">
        <v>0.20293260462228299</v>
      </c>
      <c r="U383" s="17">
        <v>0.16049044468276799</v>
      </c>
      <c r="V383" s="17"/>
      <c r="W383" s="17">
        <v>0.24694879815395401</v>
      </c>
      <c r="X383" s="17">
        <v>0.11469008621030299</v>
      </c>
      <c r="Y383" s="17"/>
      <c r="Z383" s="17">
        <v>0.160425968867173</v>
      </c>
      <c r="AA383" s="17">
        <v>0.21346888491826099</v>
      </c>
      <c r="AB383" s="17">
        <v>0.184045395205229</v>
      </c>
      <c r="AC383" s="17"/>
      <c r="AD383" s="17">
        <v>0.16750060775038</v>
      </c>
      <c r="AE383" s="17"/>
      <c r="AF383" s="17">
        <v>0.160211093581861</v>
      </c>
      <c r="AG383" s="17">
        <v>0.167439493988502</v>
      </c>
      <c r="AH383" s="17">
        <v>0.17601489687079999</v>
      </c>
      <c r="AI383" s="17">
        <v>0.18276164245637999</v>
      </c>
    </row>
    <row r="384" spans="2:35" x14ac:dyDescent="0.3">
      <c r="B384" t="s">
        <v>186</v>
      </c>
      <c r="C384" s="17">
        <v>0.319600585092913</v>
      </c>
      <c r="D384" s="17">
        <v>0.31567703077775</v>
      </c>
      <c r="E384" s="17">
        <v>0.31968562311085902</v>
      </c>
      <c r="F384" s="17"/>
      <c r="G384" s="17">
        <v>0.35469848594686898</v>
      </c>
      <c r="H384" s="17">
        <v>0.28577001806843599</v>
      </c>
      <c r="I384" s="17">
        <v>0.28621513500711598</v>
      </c>
      <c r="J384" s="17">
        <v>0.357320036108419</v>
      </c>
      <c r="K384" s="17"/>
      <c r="L384" s="17">
        <v>0.32344154906539002</v>
      </c>
      <c r="M384" s="17">
        <v>0.30328383161764599</v>
      </c>
      <c r="N384" s="17"/>
      <c r="O384" s="17">
        <v>0.33791884905259101</v>
      </c>
      <c r="P384" s="17">
        <v>0.30579795881712502</v>
      </c>
      <c r="Q384" s="17">
        <v>0.30462457927220499</v>
      </c>
      <c r="R384" s="17">
        <v>0.33086566279763302</v>
      </c>
      <c r="S384" s="17"/>
      <c r="T384" s="17">
        <v>0.342284880054322</v>
      </c>
      <c r="U384" s="17">
        <v>0.31303577996045201</v>
      </c>
      <c r="V384" s="17"/>
      <c r="W384" s="17">
        <v>0.26669141636277799</v>
      </c>
      <c r="X384" s="17">
        <v>0.33377207700577499</v>
      </c>
      <c r="Y384" s="17"/>
      <c r="Z384" s="17">
        <v>0.327727139470324</v>
      </c>
      <c r="AA384" s="17">
        <v>0.40651716726051401</v>
      </c>
      <c r="AB384" s="17">
        <v>0.28991628056087998</v>
      </c>
      <c r="AC384" s="17"/>
      <c r="AD384" s="17">
        <v>0.32519602481322202</v>
      </c>
      <c r="AE384" s="17"/>
      <c r="AF384" s="17">
        <v>0.32240516263235403</v>
      </c>
      <c r="AG384" s="17">
        <v>0.30902508903144399</v>
      </c>
      <c r="AH384" s="17">
        <v>0.33345018044366898</v>
      </c>
      <c r="AI384" s="17">
        <v>0.31228861313643802</v>
      </c>
    </row>
    <row r="385" spans="2:35" x14ac:dyDescent="0.3">
      <c r="B385" t="s">
        <v>187</v>
      </c>
      <c r="C385" s="17">
        <v>0.14229103201138099</v>
      </c>
      <c r="D385" s="17">
        <v>0.15922079320797999</v>
      </c>
      <c r="E385" s="17">
        <v>0.117122490951257</v>
      </c>
      <c r="F385" s="17"/>
      <c r="G385" s="17">
        <v>0.14840322700599001</v>
      </c>
      <c r="H385" s="17">
        <v>0.131892445147098</v>
      </c>
      <c r="I385" s="17">
        <v>0.15755347453819499</v>
      </c>
      <c r="J385" s="17">
        <v>0.13090966004902799</v>
      </c>
      <c r="K385" s="17"/>
      <c r="L385" s="17">
        <v>0.102601892248458</v>
      </c>
      <c r="M385" s="17">
        <v>0.21377939556237599</v>
      </c>
      <c r="N385" s="17"/>
      <c r="O385" s="17">
        <v>0.113805255482818</v>
      </c>
      <c r="P385" s="17">
        <v>0.119649122975463</v>
      </c>
      <c r="Q385" s="17">
        <v>0.159236464454235</v>
      </c>
      <c r="R385" s="17">
        <v>0.159199257280631</v>
      </c>
      <c r="S385" s="17"/>
      <c r="T385" s="17">
        <v>0.11613432990629</v>
      </c>
      <c r="U385" s="17">
        <v>0.15293177862847801</v>
      </c>
      <c r="V385" s="17"/>
      <c r="W385" s="17">
        <v>0.111541188730541</v>
      </c>
      <c r="X385" s="17">
        <v>0.165406113770838</v>
      </c>
      <c r="Y385" s="17"/>
      <c r="Z385" s="17">
        <v>0.135237949580473</v>
      </c>
      <c r="AA385" s="17">
        <v>7.7728250690912798E-2</v>
      </c>
      <c r="AB385" s="17">
        <v>0.132348607548787</v>
      </c>
      <c r="AC385" s="17"/>
      <c r="AD385" s="17">
        <v>0.13978222053911801</v>
      </c>
      <c r="AE385" s="17"/>
      <c r="AF385" s="17">
        <v>0.132136107514431</v>
      </c>
      <c r="AG385" s="17">
        <v>0.16423908483199701</v>
      </c>
      <c r="AH385" s="17">
        <v>0.16351047959304199</v>
      </c>
      <c r="AI385" s="17">
        <v>0.11351054948527201</v>
      </c>
    </row>
    <row r="386" spans="2:35" x14ac:dyDescent="0.3">
      <c r="B386" t="s">
        <v>188</v>
      </c>
      <c r="C386" s="17">
        <v>0.16338005191903901</v>
      </c>
      <c r="D386" s="17">
        <v>0.18668067399249599</v>
      </c>
      <c r="E386" s="17">
        <v>0.14372993509849</v>
      </c>
      <c r="F386" s="17"/>
      <c r="G386" s="17">
        <v>0.111029052157624</v>
      </c>
      <c r="H386" s="17">
        <v>0.145189690023424</v>
      </c>
      <c r="I386" s="17">
        <v>0.21847476758772399</v>
      </c>
      <c r="J386" s="17">
        <v>0.17575133509296301</v>
      </c>
      <c r="K386" s="17"/>
      <c r="L386" s="17">
        <v>0.140402888299962</v>
      </c>
      <c r="M386" s="17">
        <v>0.23551726740197401</v>
      </c>
      <c r="N386" s="17"/>
      <c r="O386" s="17">
        <v>0.108828468971262</v>
      </c>
      <c r="P386" s="17">
        <v>0.170313264152988</v>
      </c>
      <c r="Q386" s="17">
        <v>0.14369626651301701</v>
      </c>
      <c r="R386" s="17">
        <v>0.24575122023926399</v>
      </c>
      <c r="S386" s="17"/>
      <c r="T386" s="17">
        <v>8.36655958397029E-2</v>
      </c>
      <c r="U386" s="17">
        <v>0.190371783515634</v>
      </c>
      <c r="V386" s="17"/>
      <c r="W386" s="17">
        <v>0.114658128059655</v>
      </c>
      <c r="X386" s="17">
        <v>0.18170008909145699</v>
      </c>
      <c r="Y386" s="17"/>
      <c r="Z386" s="17">
        <v>0.16658697507044701</v>
      </c>
      <c r="AA386" s="17">
        <v>0.14763446471035299</v>
      </c>
      <c r="AB386" s="17">
        <v>0.13849281619446399</v>
      </c>
      <c r="AC386" s="17"/>
      <c r="AD386" s="17">
        <v>0.166524776582259</v>
      </c>
      <c r="AE386" s="17"/>
      <c r="AF386" s="17">
        <v>0.104686905311816</v>
      </c>
      <c r="AG386" s="17">
        <v>0.198091566184565</v>
      </c>
      <c r="AH386" s="17">
        <v>0.19928110185464901</v>
      </c>
      <c r="AI386" s="17">
        <v>0.17012750963182999</v>
      </c>
    </row>
    <row r="387" spans="2:35" x14ac:dyDescent="0.3">
      <c r="B387" t="s">
        <v>51</v>
      </c>
      <c r="C387" s="17">
        <v>7.0206089704394598E-2</v>
      </c>
      <c r="D387" s="17">
        <v>7.9249471295302895E-2</v>
      </c>
      <c r="E387" s="17">
        <v>6.2731950847855003E-2</v>
      </c>
      <c r="F387" s="17"/>
      <c r="G387" s="17">
        <v>9.3533750728123394E-2</v>
      </c>
      <c r="H387" s="17">
        <v>4.3824607075667099E-2</v>
      </c>
      <c r="I387" s="17">
        <v>5.3537481540220602E-2</v>
      </c>
      <c r="J387" s="17">
        <v>9.3516027039642194E-2</v>
      </c>
      <c r="K387" s="17"/>
      <c r="L387" s="17">
        <v>4.1235381990682003E-2</v>
      </c>
      <c r="M387" s="17">
        <v>0.10055345669002801</v>
      </c>
      <c r="N387" s="17"/>
      <c r="O387" s="17">
        <v>5.6237226328967403E-2</v>
      </c>
      <c r="P387" s="17">
        <v>6.7678774524961405E-2</v>
      </c>
      <c r="Q387" s="17">
        <v>7.6231026137658503E-2</v>
      </c>
      <c r="R387" s="17">
        <v>8.3397515079856294E-2</v>
      </c>
      <c r="S387" s="17"/>
      <c r="T387" s="17">
        <v>8.8721988962434703E-2</v>
      </c>
      <c r="U387" s="17">
        <v>5.8105587289923197E-2</v>
      </c>
      <c r="V387" s="17"/>
      <c r="W387" s="17">
        <v>4.4048049319699599E-2</v>
      </c>
      <c r="X387" s="17">
        <v>5.6998605083076602E-2</v>
      </c>
      <c r="Y387" s="17"/>
      <c r="Z387" s="17">
        <v>6.1427631029710501E-2</v>
      </c>
      <c r="AA387" s="17">
        <v>8.25205200604721E-2</v>
      </c>
      <c r="AB387" s="17">
        <v>5.7072806218116702E-2</v>
      </c>
      <c r="AC387" s="17"/>
      <c r="AD387" s="17">
        <v>6.4302925556671206E-2</v>
      </c>
      <c r="AE387" s="17"/>
      <c r="AF387" s="17">
        <v>3.3022851321397699E-2</v>
      </c>
      <c r="AG387" s="17">
        <v>8.9173951070492696E-2</v>
      </c>
      <c r="AH387" s="17">
        <v>8.2589813065058706E-2</v>
      </c>
      <c r="AI387" s="17">
        <v>7.9107121689946297E-2</v>
      </c>
    </row>
    <row r="388" spans="2:35" x14ac:dyDescent="0.3">
      <c r="B388" t="s">
        <v>189</v>
      </c>
      <c r="C388" s="17">
        <v>0.30452224127227301</v>
      </c>
      <c r="D388" s="17">
        <v>0.25917203072646999</v>
      </c>
      <c r="E388" s="17">
        <v>0.35672999999153898</v>
      </c>
      <c r="F388" s="17"/>
      <c r="G388" s="17">
        <v>0.29233548416139299</v>
      </c>
      <c r="H388" s="17">
        <v>0.39332323968537602</v>
      </c>
      <c r="I388" s="17">
        <v>0.28421914132674397</v>
      </c>
      <c r="J388" s="17">
        <v>0.24250294170994699</v>
      </c>
      <c r="K388" s="17"/>
      <c r="L388" s="17">
        <v>0.39231828839550797</v>
      </c>
      <c r="M388" s="17">
        <v>0.14686604872797501</v>
      </c>
      <c r="N388" s="17"/>
      <c r="O388" s="17">
        <v>0.38321020016436302</v>
      </c>
      <c r="P388" s="17">
        <v>0.33656087952946301</v>
      </c>
      <c r="Q388" s="17">
        <v>0.316211663622885</v>
      </c>
      <c r="R388" s="17">
        <v>0.180786344602615</v>
      </c>
      <c r="S388" s="17"/>
      <c r="T388" s="17">
        <v>0.36919320523725102</v>
      </c>
      <c r="U388" s="17">
        <v>0.285555070605512</v>
      </c>
      <c r="V388" s="17"/>
      <c r="W388" s="17">
        <v>0.46306121752732599</v>
      </c>
      <c r="X388" s="17">
        <v>0.26212311504885399</v>
      </c>
      <c r="Y388" s="17"/>
      <c r="Z388" s="17">
        <v>0.30902030484904502</v>
      </c>
      <c r="AA388" s="17">
        <v>0.28559959727774797</v>
      </c>
      <c r="AB388" s="17">
        <v>0.38216948947775298</v>
      </c>
      <c r="AC388" s="17"/>
      <c r="AD388" s="17">
        <v>0.304194052508729</v>
      </c>
      <c r="AE388" s="17"/>
      <c r="AF388" s="17">
        <v>0.40774897322000098</v>
      </c>
      <c r="AG388" s="17">
        <v>0.239470308881502</v>
      </c>
      <c r="AH388" s="17">
        <v>0.221168425043581</v>
      </c>
      <c r="AI388" s="17">
        <v>0.324966206056514</v>
      </c>
    </row>
    <row r="389" spans="2:35" x14ac:dyDescent="0.3">
      <c r="B389" t="s">
        <v>190</v>
      </c>
      <c r="C389" s="17">
        <v>0.30567108393041997</v>
      </c>
      <c r="D389" s="17">
        <v>0.34590146720047699</v>
      </c>
      <c r="E389" s="17">
        <v>0.26085242604974701</v>
      </c>
      <c r="F389" s="17"/>
      <c r="G389" s="17">
        <v>0.259432279163614</v>
      </c>
      <c r="H389" s="17">
        <v>0.27708213517052199</v>
      </c>
      <c r="I389" s="17">
        <v>0.37602824212592001</v>
      </c>
      <c r="J389" s="17">
        <v>0.30666099514199102</v>
      </c>
      <c r="K389" s="17"/>
      <c r="L389" s="17">
        <v>0.24300478054842001</v>
      </c>
      <c r="M389" s="17">
        <v>0.44929666296435</v>
      </c>
      <c r="N389" s="17"/>
      <c r="O389" s="17">
        <v>0.222633724454079</v>
      </c>
      <c r="P389" s="17">
        <v>0.28996238712845102</v>
      </c>
      <c r="Q389" s="17">
        <v>0.30293273096725198</v>
      </c>
      <c r="R389" s="17">
        <v>0.40495047751989499</v>
      </c>
      <c r="S389" s="17"/>
      <c r="T389" s="17">
        <v>0.19979992574599301</v>
      </c>
      <c r="U389" s="17">
        <v>0.34330356214411201</v>
      </c>
      <c r="V389" s="17"/>
      <c r="W389" s="17">
        <v>0.226199316790196</v>
      </c>
      <c r="X389" s="17">
        <v>0.34710620286229399</v>
      </c>
      <c r="Y389" s="17"/>
      <c r="Z389" s="17">
        <v>0.30182492465091998</v>
      </c>
      <c r="AA389" s="17">
        <v>0.22536271540126601</v>
      </c>
      <c r="AB389" s="17">
        <v>0.27084142374324999</v>
      </c>
      <c r="AC389" s="17"/>
      <c r="AD389" s="17">
        <v>0.30630699712137799</v>
      </c>
      <c r="AE389" s="17"/>
      <c r="AF389" s="17">
        <v>0.23682301282624699</v>
      </c>
      <c r="AG389" s="17">
        <v>0.36233065101656198</v>
      </c>
      <c r="AH389" s="17">
        <v>0.36279158144769103</v>
      </c>
      <c r="AI389" s="17">
        <v>0.28363805911710199</v>
      </c>
    </row>
    <row r="390" spans="2:35" x14ac:dyDescent="0.3">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row>
    <row r="391" spans="2:35" x14ac:dyDescent="0.3">
      <c r="B391" s="6" t="s">
        <v>216</v>
      </c>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c r="AC391" s="17"/>
      <c r="AD391" s="17"/>
      <c r="AE391" s="17"/>
      <c r="AF391" s="17"/>
      <c r="AG391" s="17"/>
      <c r="AH391" s="17"/>
      <c r="AI391" s="17"/>
    </row>
    <row r="392" spans="2:35" x14ac:dyDescent="0.3">
      <c r="B392" s="23" t="s">
        <v>53</v>
      </c>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c r="AC392" s="17"/>
      <c r="AD392" s="17"/>
      <c r="AE392" s="17"/>
      <c r="AF392" s="17"/>
      <c r="AG392" s="17"/>
      <c r="AH392" s="17"/>
      <c r="AI392" s="17"/>
    </row>
    <row r="393" spans="2:35" x14ac:dyDescent="0.3">
      <c r="B393" t="s">
        <v>212</v>
      </c>
      <c r="C393" s="17">
        <v>8.5183278742584606E-2</v>
      </c>
      <c r="D393" s="17">
        <v>4.0793225510911899E-2</v>
      </c>
      <c r="E393" s="17">
        <v>0.12800330195704601</v>
      </c>
      <c r="F393" s="17"/>
      <c r="G393" s="17">
        <v>3.9294304819951699E-2</v>
      </c>
      <c r="H393" s="17">
        <v>0.106131746612271</v>
      </c>
      <c r="I393" s="17">
        <v>5.3862187531596099E-2</v>
      </c>
      <c r="J393" s="17">
        <v>0.14230926128496199</v>
      </c>
      <c r="K393" s="17"/>
      <c r="L393" s="17">
        <v>7.1027728087528705E-2</v>
      </c>
      <c r="M393" s="17">
        <v>0.11782705005541801</v>
      </c>
      <c r="N393" s="17"/>
      <c r="O393" s="17">
        <v>0.11450010585273999</v>
      </c>
      <c r="P393" s="17">
        <v>0.13828825399945199</v>
      </c>
      <c r="Q393" s="17">
        <v>4.3852648101066101E-2</v>
      </c>
      <c r="R393" s="17">
        <v>3.6588869229244203E-2</v>
      </c>
      <c r="S393" s="17"/>
      <c r="T393" s="17">
        <v>6.0761484588204899E-2</v>
      </c>
      <c r="U393" s="17">
        <v>9.4585031532287006E-2</v>
      </c>
      <c r="V393" s="17"/>
      <c r="W393" s="17">
        <v>0.102763261814257</v>
      </c>
      <c r="X393" s="17">
        <v>4.8177258575165603E-2</v>
      </c>
      <c r="Y393" s="17"/>
      <c r="Z393" s="17">
        <v>0.10074822567767899</v>
      </c>
      <c r="AA393" s="17">
        <v>8.2391419335859403E-2</v>
      </c>
      <c r="AB393" s="17">
        <v>7.5415573587035503E-2</v>
      </c>
      <c r="AC393" s="17"/>
      <c r="AD393" s="17">
        <v>8.9918010965264597E-2</v>
      </c>
      <c r="AE393" s="17"/>
      <c r="AF393" s="17">
        <v>6.1477624302889999E-2</v>
      </c>
      <c r="AG393" s="17">
        <v>0.115864804795825</v>
      </c>
      <c r="AH393" s="17">
        <v>8.6854395835903805E-2</v>
      </c>
      <c r="AI393" s="17">
        <v>8.1021735023356495E-2</v>
      </c>
    </row>
    <row r="394" spans="2:35" x14ac:dyDescent="0.3">
      <c r="B394" t="s">
        <v>213</v>
      </c>
      <c r="C394" s="17">
        <v>0.30100511273187103</v>
      </c>
      <c r="D394" s="17">
        <v>0.28247974427488798</v>
      </c>
      <c r="E394" s="17">
        <v>0.31845905736472202</v>
      </c>
      <c r="F394" s="17"/>
      <c r="G394" s="17">
        <v>0.33783467178919102</v>
      </c>
      <c r="H394" s="17">
        <v>0.245489284311009</v>
      </c>
      <c r="I394" s="17">
        <v>0.32248754893956</v>
      </c>
      <c r="J394" s="17">
        <v>0.30104506190549002</v>
      </c>
      <c r="K394" s="17"/>
      <c r="L394" s="17">
        <v>0.32587000813755201</v>
      </c>
      <c r="M394" s="17">
        <v>0.24984659348476301</v>
      </c>
      <c r="N394" s="17"/>
      <c r="O394" s="17">
        <v>0.29779351759602601</v>
      </c>
      <c r="P394" s="17">
        <v>0.33419933720733502</v>
      </c>
      <c r="Q394" s="17">
        <v>0.28385897120032999</v>
      </c>
      <c r="R394" s="17">
        <v>0.28058436656326102</v>
      </c>
      <c r="S394" s="17"/>
      <c r="T394" s="17">
        <v>0.27038360800700401</v>
      </c>
      <c r="U394" s="17">
        <v>0.31074637176080899</v>
      </c>
      <c r="V394" s="17"/>
      <c r="W394" s="17">
        <v>0.306061585310759</v>
      </c>
      <c r="X394" s="17">
        <v>0.29399302750682199</v>
      </c>
      <c r="Y394" s="17"/>
      <c r="Z394" s="17">
        <v>0.30187661280127698</v>
      </c>
      <c r="AA394" s="17">
        <v>0.32515494886496299</v>
      </c>
      <c r="AB394" s="17">
        <v>0.29501932762356697</v>
      </c>
      <c r="AC394" s="17"/>
      <c r="AD394" s="17">
        <v>0.309796079081405</v>
      </c>
      <c r="AE394" s="17"/>
      <c r="AF394" s="17">
        <v>0.29831439728544101</v>
      </c>
      <c r="AG394" s="17">
        <v>0.23382244547266201</v>
      </c>
      <c r="AH394" s="17">
        <v>0.36441340861316102</v>
      </c>
      <c r="AI394" s="17">
        <v>0.32759887388435799</v>
      </c>
    </row>
    <row r="395" spans="2:35" x14ac:dyDescent="0.3">
      <c r="B395" t="s">
        <v>214</v>
      </c>
      <c r="C395" s="17">
        <v>0.45146684751529897</v>
      </c>
      <c r="D395" s="17">
        <v>0.50388583306739898</v>
      </c>
      <c r="E395" s="17">
        <v>0.40183586361015899</v>
      </c>
      <c r="F395" s="17"/>
      <c r="G395" s="17">
        <v>0.43996299171243403</v>
      </c>
      <c r="H395" s="17">
        <v>0.50346099348293405</v>
      </c>
      <c r="I395" s="17">
        <v>0.48083897681549098</v>
      </c>
      <c r="J395" s="17">
        <v>0.37482390511135</v>
      </c>
      <c r="K395" s="17"/>
      <c r="L395" s="17">
        <v>0.48390324403193302</v>
      </c>
      <c r="M395" s="17">
        <v>0.42429634014164203</v>
      </c>
      <c r="N395" s="17"/>
      <c r="O395" s="17">
        <v>0.42255243721879698</v>
      </c>
      <c r="P395" s="17">
        <v>0.38605671292598398</v>
      </c>
      <c r="Q395" s="17">
        <v>0.51062877541185503</v>
      </c>
      <c r="R395" s="17">
        <v>0.494619466239204</v>
      </c>
      <c r="S395" s="17"/>
      <c r="T395" s="17">
        <v>0.45803565214012198</v>
      </c>
      <c r="U395" s="17">
        <v>0.45195234092469999</v>
      </c>
      <c r="V395" s="17"/>
      <c r="W395" s="17">
        <v>0.45489022559238201</v>
      </c>
      <c r="X395" s="17">
        <v>0.51812825573566701</v>
      </c>
      <c r="Y395" s="17"/>
      <c r="Z395" s="17">
        <v>0.39641302650455501</v>
      </c>
      <c r="AA395" s="17">
        <v>0.46661828352742701</v>
      </c>
      <c r="AB395" s="17">
        <v>0.48330182639873098</v>
      </c>
      <c r="AC395" s="17"/>
      <c r="AD395" s="17">
        <v>0.44285931319494298</v>
      </c>
      <c r="AE395" s="17"/>
      <c r="AF395" s="17">
        <v>0.51261520798978399</v>
      </c>
      <c r="AG395" s="17">
        <v>0.47506617987903399</v>
      </c>
      <c r="AH395" s="17">
        <v>0.43325904537943</v>
      </c>
      <c r="AI395" s="17">
        <v>0.36902655090709802</v>
      </c>
    </row>
    <row r="396" spans="2:35" x14ac:dyDescent="0.3">
      <c r="B396" t="s">
        <v>139</v>
      </c>
      <c r="C396" s="17">
        <v>9.9845945301783104E-2</v>
      </c>
      <c r="D396" s="17">
        <v>0.10490898607065</v>
      </c>
      <c r="E396" s="17">
        <v>9.7019347400087094E-2</v>
      </c>
      <c r="F396" s="17"/>
      <c r="G396" s="17">
        <v>0.105063834734307</v>
      </c>
      <c r="H396" s="17">
        <v>0.120104010710414</v>
      </c>
      <c r="I396" s="17">
        <v>0.100252316849191</v>
      </c>
      <c r="J396" s="17">
        <v>7.2241582500217102E-2</v>
      </c>
      <c r="K396" s="17"/>
      <c r="L396" s="17">
        <v>8.2989761127231804E-2</v>
      </c>
      <c r="M396" s="17">
        <v>0.117092335467673</v>
      </c>
      <c r="N396" s="17"/>
      <c r="O396" s="17">
        <v>0.108568197816693</v>
      </c>
      <c r="P396" s="17">
        <v>8.8222957881472802E-2</v>
      </c>
      <c r="Q396" s="17">
        <v>0.116107116528752</v>
      </c>
      <c r="R396" s="17">
        <v>8.9520157379258794E-2</v>
      </c>
      <c r="S396" s="17"/>
      <c r="T396" s="17">
        <v>0.11881484865799199</v>
      </c>
      <c r="U396" s="17">
        <v>9.2128418411044993E-2</v>
      </c>
      <c r="V396" s="17"/>
      <c r="W396" s="17">
        <v>0.115235696168314</v>
      </c>
      <c r="X396" s="17">
        <v>8.9739319485755295E-2</v>
      </c>
      <c r="Y396" s="17"/>
      <c r="Z396" s="17">
        <v>0.111553483582559</v>
      </c>
      <c r="AA396" s="17">
        <v>8.6975192737170498E-2</v>
      </c>
      <c r="AB396" s="17">
        <v>0.105055382553894</v>
      </c>
      <c r="AC396" s="17"/>
      <c r="AD396" s="17">
        <v>9.3790300864530399E-2</v>
      </c>
      <c r="AE396" s="17"/>
      <c r="AF396" s="17">
        <v>0.102101730952859</v>
      </c>
      <c r="AG396" s="17">
        <v>9.1277997424267496E-2</v>
      </c>
      <c r="AH396" s="17">
        <v>8.1446394473909306E-2</v>
      </c>
      <c r="AI396" s="17">
        <v>0.11689651113897701</v>
      </c>
    </row>
    <row r="397" spans="2:35" x14ac:dyDescent="0.3">
      <c r="B397" t="s">
        <v>51</v>
      </c>
      <c r="C397" s="17">
        <v>6.2498815708462101E-2</v>
      </c>
      <c r="D397" s="17">
        <v>6.7932211076150995E-2</v>
      </c>
      <c r="E397" s="17">
        <v>5.4682429667985803E-2</v>
      </c>
      <c r="F397" s="17"/>
      <c r="G397" s="17">
        <v>7.7844196944116095E-2</v>
      </c>
      <c r="H397" s="17">
        <v>2.4813964883371599E-2</v>
      </c>
      <c r="I397" s="17">
        <v>4.2558969864162001E-2</v>
      </c>
      <c r="J397" s="17">
        <v>0.109580189197981</v>
      </c>
      <c r="K397" s="17"/>
      <c r="L397" s="17">
        <v>3.6209258615754698E-2</v>
      </c>
      <c r="M397" s="17">
        <v>9.0937680850504396E-2</v>
      </c>
      <c r="N397" s="17"/>
      <c r="O397" s="17">
        <v>5.6585741515743603E-2</v>
      </c>
      <c r="P397" s="17">
        <v>5.3232737985756E-2</v>
      </c>
      <c r="Q397" s="17">
        <v>4.5552488757996903E-2</v>
      </c>
      <c r="R397" s="17">
        <v>9.8687140589032205E-2</v>
      </c>
      <c r="S397" s="17"/>
      <c r="T397" s="17">
        <v>9.2004406606676595E-2</v>
      </c>
      <c r="U397" s="17">
        <v>5.0587837371159003E-2</v>
      </c>
      <c r="V397" s="17"/>
      <c r="W397" s="17">
        <v>2.1049231114287002E-2</v>
      </c>
      <c r="X397" s="17">
        <v>4.9962138696589803E-2</v>
      </c>
      <c r="Y397" s="17"/>
      <c r="Z397" s="17">
        <v>8.94086514339303E-2</v>
      </c>
      <c r="AA397" s="17">
        <v>3.8860155534579499E-2</v>
      </c>
      <c r="AB397" s="17">
        <v>4.1207889836772697E-2</v>
      </c>
      <c r="AC397" s="17"/>
      <c r="AD397" s="17">
        <v>6.3636295893856401E-2</v>
      </c>
      <c r="AE397" s="17"/>
      <c r="AF397" s="17">
        <v>2.5491039469026901E-2</v>
      </c>
      <c r="AG397" s="17">
        <v>8.3968572428210694E-2</v>
      </c>
      <c r="AH397" s="17">
        <v>3.40267556975965E-2</v>
      </c>
      <c r="AI397" s="17">
        <v>0.10545632904621</v>
      </c>
    </row>
    <row r="398" spans="2:35" x14ac:dyDescent="0.3">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c r="AC398" s="17"/>
      <c r="AD398" s="17"/>
      <c r="AE398" s="17"/>
      <c r="AF398" s="17"/>
      <c r="AG398" s="17"/>
      <c r="AH398" s="17"/>
      <c r="AI398" s="17"/>
    </row>
    <row r="399" spans="2:35" x14ac:dyDescent="0.3">
      <c r="B399" s="6" t="s">
        <v>217</v>
      </c>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c r="AC399" s="17"/>
      <c r="AD399" s="17"/>
      <c r="AE399" s="17"/>
      <c r="AF399" s="17"/>
      <c r="AG399" s="17"/>
      <c r="AH399" s="17"/>
      <c r="AI399" s="17"/>
    </row>
    <row r="400" spans="2:35" x14ac:dyDescent="0.3">
      <c r="B400" s="23" t="s">
        <v>53</v>
      </c>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row>
    <row r="401" spans="2:35" x14ac:dyDescent="0.3">
      <c r="B401" t="s">
        <v>212</v>
      </c>
      <c r="C401" s="17">
        <v>0.154464556771435</v>
      </c>
      <c r="D401" s="17">
        <v>9.9798867727251397E-2</v>
      </c>
      <c r="E401" s="17">
        <v>0.20175264612789501</v>
      </c>
      <c r="F401" s="17"/>
      <c r="G401" s="17">
        <v>8.5835664379730503E-2</v>
      </c>
      <c r="H401" s="17">
        <v>0.110355160953286</v>
      </c>
      <c r="I401" s="17">
        <v>0.135061691910006</v>
      </c>
      <c r="J401" s="17">
        <v>0.29189839823268199</v>
      </c>
      <c r="K401" s="17"/>
      <c r="L401" s="17">
        <v>9.3784801445496696E-2</v>
      </c>
      <c r="M401" s="17">
        <v>0.29125913920221802</v>
      </c>
      <c r="N401" s="17"/>
      <c r="O401" s="17">
        <v>0.11014972069798901</v>
      </c>
      <c r="P401" s="17">
        <v>0.27152366090936503</v>
      </c>
      <c r="Q401" s="17">
        <v>8.9953064968782998E-2</v>
      </c>
      <c r="R401" s="17">
        <v>0.113329284482637</v>
      </c>
      <c r="S401" s="17"/>
      <c r="T401" s="17">
        <v>0.101666614689816</v>
      </c>
      <c r="U401" s="17">
        <v>0.17445822926093599</v>
      </c>
      <c r="V401" s="17"/>
      <c r="W401" s="17">
        <v>0.16183596646645501</v>
      </c>
      <c r="X401" s="17">
        <v>7.7768118651113799E-2</v>
      </c>
      <c r="Y401" s="17"/>
      <c r="Z401" s="17">
        <v>0.154300868533777</v>
      </c>
      <c r="AA401" s="17">
        <v>0.14000168046204001</v>
      </c>
      <c r="AB401" s="17">
        <v>0.14083362953062301</v>
      </c>
      <c r="AC401" s="17"/>
      <c r="AD401" s="17">
        <v>0.16026625425611399</v>
      </c>
      <c r="AE401" s="17"/>
      <c r="AF401" s="17">
        <v>9.2364556009467802E-2</v>
      </c>
      <c r="AG401" s="17">
        <v>0.178644774672226</v>
      </c>
      <c r="AH401" s="17">
        <v>0.16165228145909699</v>
      </c>
      <c r="AI401" s="17">
        <v>0.203605461677866</v>
      </c>
    </row>
    <row r="402" spans="2:35" x14ac:dyDescent="0.3">
      <c r="B402" t="s">
        <v>213</v>
      </c>
      <c r="C402" s="17">
        <v>0.17518781421627699</v>
      </c>
      <c r="D402" s="17">
        <v>0.17896271517929099</v>
      </c>
      <c r="E402" s="17">
        <v>0.175340007250404</v>
      </c>
      <c r="F402" s="17"/>
      <c r="G402" s="17">
        <v>0.23201932614107701</v>
      </c>
      <c r="H402" s="17">
        <v>0.15923904826759799</v>
      </c>
      <c r="I402" s="17">
        <v>0.163209621362358</v>
      </c>
      <c r="J402" s="17">
        <v>0.14861050766095801</v>
      </c>
      <c r="K402" s="17"/>
      <c r="L402" s="17">
        <v>0.19443104325634999</v>
      </c>
      <c r="M402" s="17">
        <v>0.142522728057355</v>
      </c>
      <c r="N402" s="17"/>
      <c r="O402" s="17">
        <v>0.189089960255378</v>
      </c>
      <c r="P402" s="17">
        <v>0.164867108378973</v>
      </c>
      <c r="Q402" s="17">
        <v>0.197968624927127</v>
      </c>
      <c r="R402" s="17">
        <v>0.152844186704576</v>
      </c>
      <c r="S402" s="17"/>
      <c r="T402" s="17">
        <v>0.17163101000724301</v>
      </c>
      <c r="U402" s="17">
        <v>0.17596425503333199</v>
      </c>
      <c r="V402" s="17"/>
      <c r="W402" s="17">
        <v>0.169621619997572</v>
      </c>
      <c r="X402" s="17">
        <v>0.18998960022980599</v>
      </c>
      <c r="Y402" s="17"/>
      <c r="Z402" s="17">
        <v>0.16796329492560699</v>
      </c>
      <c r="AA402" s="17">
        <v>0.16507612692378801</v>
      </c>
      <c r="AB402" s="17">
        <v>0.18758385763187599</v>
      </c>
      <c r="AC402" s="17"/>
      <c r="AD402" s="17">
        <v>0.18131551958490799</v>
      </c>
      <c r="AE402" s="17"/>
      <c r="AF402" s="17">
        <v>0.202465199191665</v>
      </c>
      <c r="AG402" s="17">
        <v>0.135058604404623</v>
      </c>
      <c r="AH402" s="17">
        <v>0.19111300790650301</v>
      </c>
      <c r="AI402" s="17">
        <v>0.173491244604911</v>
      </c>
    </row>
    <row r="403" spans="2:35" x14ac:dyDescent="0.3">
      <c r="B403" t="s">
        <v>214</v>
      </c>
      <c r="C403" s="17">
        <v>0.56623468469351701</v>
      </c>
      <c r="D403" s="17">
        <v>0.63218915390335795</v>
      </c>
      <c r="E403" s="17">
        <v>0.50138646310385104</v>
      </c>
      <c r="F403" s="17"/>
      <c r="G403" s="17">
        <v>0.56117120710218404</v>
      </c>
      <c r="H403" s="17">
        <v>0.66320313213568505</v>
      </c>
      <c r="I403" s="17">
        <v>0.61212010104547299</v>
      </c>
      <c r="J403" s="17">
        <v>0.41653980984121403</v>
      </c>
      <c r="K403" s="17"/>
      <c r="L403" s="17">
        <v>0.626413748683599</v>
      </c>
      <c r="M403" s="17">
        <v>0.46216756568027101</v>
      </c>
      <c r="N403" s="17"/>
      <c r="O403" s="17">
        <v>0.58123847962798503</v>
      </c>
      <c r="P403" s="17">
        <v>0.44056573932141502</v>
      </c>
      <c r="Q403" s="17">
        <v>0.638855119984716</v>
      </c>
      <c r="R403" s="17">
        <v>0.62302857031554704</v>
      </c>
      <c r="S403" s="17"/>
      <c r="T403" s="17">
        <v>0.57230751281203696</v>
      </c>
      <c r="U403" s="17">
        <v>0.56636973133482305</v>
      </c>
      <c r="V403" s="17"/>
      <c r="W403" s="17">
        <v>0.56227174098101695</v>
      </c>
      <c r="X403" s="17">
        <v>0.660455423073672</v>
      </c>
      <c r="Y403" s="17"/>
      <c r="Z403" s="17">
        <v>0.56744919605316801</v>
      </c>
      <c r="AA403" s="17">
        <v>0.62190063486720804</v>
      </c>
      <c r="AB403" s="17">
        <v>0.54932500055765598</v>
      </c>
      <c r="AC403" s="17"/>
      <c r="AD403" s="17">
        <v>0.55894199221639995</v>
      </c>
      <c r="AE403" s="17"/>
      <c r="AF403" s="17">
        <v>0.61751431452245797</v>
      </c>
      <c r="AG403" s="17">
        <v>0.59147610208652501</v>
      </c>
      <c r="AH403" s="17">
        <v>0.57164739439094903</v>
      </c>
      <c r="AI403" s="17">
        <v>0.46695367107549701</v>
      </c>
    </row>
    <row r="404" spans="2:35" x14ac:dyDescent="0.3">
      <c r="B404" t="s">
        <v>139</v>
      </c>
      <c r="C404" s="17">
        <v>6.4094381283277102E-2</v>
      </c>
      <c r="D404" s="17">
        <v>5.5865964133908E-2</v>
      </c>
      <c r="E404" s="17">
        <v>7.3765350143334102E-2</v>
      </c>
      <c r="F404" s="17"/>
      <c r="G404" s="17">
        <v>8.5297209653193096E-2</v>
      </c>
      <c r="H404" s="17">
        <v>4.9886732478892103E-2</v>
      </c>
      <c r="I404" s="17">
        <v>6.2963341711443799E-2</v>
      </c>
      <c r="J404" s="17">
        <v>5.9508465320930799E-2</v>
      </c>
      <c r="K404" s="17"/>
      <c r="L404" s="17">
        <v>6.2349183725756603E-2</v>
      </c>
      <c r="M404" s="17">
        <v>5.5383097164214301E-2</v>
      </c>
      <c r="N404" s="17"/>
      <c r="O404" s="17">
        <v>6.7956593008144606E-2</v>
      </c>
      <c r="P404" s="17">
        <v>7.8189694431894996E-2</v>
      </c>
      <c r="Q404" s="17">
        <v>6.6082867512816404E-2</v>
      </c>
      <c r="R404" s="17">
        <v>4.1825569048069201E-2</v>
      </c>
      <c r="S404" s="17"/>
      <c r="T404" s="17">
        <v>8.9135258886277796E-2</v>
      </c>
      <c r="U404" s="17">
        <v>5.6148221102165399E-2</v>
      </c>
      <c r="V404" s="17"/>
      <c r="W404" s="17">
        <v>7.6795695031488004E-2</v>
      </c>
      <c r="X404" s="17">
        <v>4.9036922620375498E-2</v>
      </c>
      <c r="Y404" s="17"/>
      <c r="Z404" s="17">
        <v>6.3047297540480204E-2</v>
      </c>
      <c r="AA404" s="17">
        <v>3.4161402212384298E-2</v>
      </c>
      <c r="AB404" s="17">
        <v>9.6113088388999901E-2</v>
      </c>
      <c r="AC404" s="17"/>
      <c r="AD404" s="17">
        <v>6.0120101957176E-2</v>
      </c>
      <c r="AE404" s="17"/>
      <c r="AF404" s="17">
        <v>7.3559285189539497E-2</v>
      </c>
      <c r="AG404" s="17">
        <v>3.6744278096115301E-2</v>
      </c>
      <c r="AH404" s="17">
        <v>5.8719078486401101E-2</v>
      </c>
      <c r="AI404" s="17">
        <v>8.8711246560468499E-2</v>
      </c>
    </row>
    <row r="405" spans="2:35" x14ac:dyDescent="0.3">
      <c r="B405" t="s">
        <v>51</v>
      </c>
      <c r="C405" s="17">
        <v>4.00185630354939E-2</v>
      </c>
      <c r="D405" s="17">
        <v>3.3183299056192599E-2</v>
      </c>
      <c r="E405" s="17">
        <v>4.7755533374515498E-2</v>
      </c>
      <c r="F405" s="17"/>
      <c r="G405" s="17">
        <v>3.56765927238148E-2</v>
      </c>
      <c r="H405" s="17">
        <v>1.7315926164537601E-2</v>
      </c>
      <c r="I405" s="17">
        <v>2.66452439707189E-2</v>
      </c>
      <c r="J405" s="17">
        <v>8.3442818944215E-2</v>
      </c>
      <c r="K405" s="17"/>
      <c r="L405" s="17">
        <v>2.3021222888798199E-2</v>
      </c>
      <c r="M405" s="17">
        <v>4.8667469895941999E-2</v>
      </c>
      <c r="N405" s="17"/>
      <c r="O405" s="17">
        <v>5.1565246410503501E-2</v>
      </c>
      <c r="P405" s="17">
        <v>4.4853796958351899E-2</v>
      </c>
      <c r="Q405" s="17">
        <v>7.1403226065569004E-3</v>
      </c>
      <c r="R405" s="17">
        <v>6.8972389449170904E-2</v>
      </c>
      <c r="S405" s="17"/>
      <c r="T405" s="17">
        <v>6.5259603604626598E-2</v>
      </c>
      <c r="U405" s="17">
        <v>2.70595632687432E-2</v>
      </c>
      <c r="V405" s="17"/>
      <c r="W405" s="17">
        <v>2.9474977523467099E-2</v>
      </c>
      <c r="X405" s="17">
        <v>2.27499354250323E-2</v>
      </c>
      <c r="Y405" s="17"/>
      <c r="Z405" s="17">
        <v>4.72393429469668E-2</v>
      </c>
      <c r="AA405" s="17">
        <v>3.8860155534579499E-2</v>
      </c>
      <c r="AB405" s="17">
        <v>2.6144423890844901E-2</v>
      </c>
      <c r="AC405" s="17"/>
      <c r="AD405" s="17">
        <v>3.9356131985402297E-2</v>
      </c>
      <c r="AE405" s="17"/>
      <c r="AF405" s="17">
        <v>1.40966450868694E-2</v>
      </c>
      <c r="AG405" s="17">
        <v>5.8076240740511202E-2</v>
      </c>
      <c r="AH405" s="17">
        <v>1.6868237757049501E-2</v>
      </c>
      <c r="AI405" s="17">
        <v>6.7238376081257004E-2</v>
      </c>
    </row>
    <row r="406" spans="2:35" x14ac:dyDescent="0.3">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row>
    <row r="407" spans="2:35" x14ac:dyDescent="0.3">
      <c r="B407" s="6" t="s">
        <v>218</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row>
    <row r="408" spans="2:35" x14ac:dyDescent="0.3">
      <c r="B408" s="23" t="s">
        <v>53</v>
      </c>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c r="AC408" s="17"/>
      <c r="AD408" s="17"/>
      <c r="AE408" s="17"/>
      <c r="AF408" s="17"/>
      <c r="AG408" s="17"/>
      <c r="AH408" s="17"/>
      <c r="AI408" s="17"/>
    </row>
    <row r="409" spans="2:35" x14ac:dyDescent="0.3">
      <c r="B409" t="s">
        <v>212</v>
      </c>
      <c r="C409" s="17">
        <v>0.172691341853382</v>
      </c>
      <c r="D409" s="17">
        <v>0.104166103122965</v>
      </c>
      <c r="E409" s="17">
        <v>0.234190516563891</v>
      </c>
      <c r="F409" s="17"/>
      <c r="G409" s="17">
        <v>0.10400459837381</v>
      </c>
      <c r="H409" s="17">
        <v>0.132177824319159</v>
      </c>
      <c r="I409" s="17">
        <v>0.129144782344607</v>
      </c>
      <c r="J409" s="17">
        <v>0.332443168796203</v>
      </c>
      <c r="K409" s="17"/>
      <c r="L409" s="17">
        <v>9.8702250939661895E-2</v>
      </c>
      <c r="M409" s="17">
        <v>0.32971240762623</v>
      </c>
      <c r="N409" s="17"/>
      <c r="O409" s="17">
        <v>0.121553104237069</v>
      </c>
      <c r="P409" s="17">
        <v>0.31998282640026998</v>
      </c>
      <c r="Q409" s="17">
        <v>0.116490930718348</v>
      </c>
      <c r="R409" s="17">
        <v>8.7228931223966799E-2</v>
      </c>
      <c r="S409" s="17"/>
      <c r="T409" s="17">
        <v>0.145589518886233</v>
      </c>
      <c r="U409" s="17">
        <v>0.18219332014869599</v>
      </c>
      <c r="V409" s="17"/>
      <c r="W409" s="17">
        <v>0.18801156824934101</v>
      </c>
      <c r="X409" s="17">
        <v>9.5799047246122607E-2</v>
      </c>
      <c r="Y409" s="17"/>
      <c r="Z409" s="17">
        <v>0.188594314595632</v>
      </c>
      <c r="AA409" s="17">
        <v>0.15279198892938101</v>
      </c>
      <c r="AB409" s="17">
        <v>0.132083771333252</v>
      </c>
      <c r="AC409" s="17"/>
      <c r="AD409" s="17">
        <v>0.17987933511545701</v>
      </c>
      <c r="AE409" s="17"/>
      <c r="AF409" s="17">
        <v>0.120343275916153</v>
      </c>
      <c r="AG409" s="17">
        <v>0.179108244415915</v>
      </c>
      <c r="AH409" s="17">
        <v>0.20414621741799399</v>
      </c>
      <c r="AI409" s="17">
        <v>0.20746598772862701</v>
      </c>
    </row>
    <row r="410" spans="2:35" x14ac:dyDescent="0.3">
      <c r="B410" t="s">
        <v>213</v>
      </c>
      <c r="C410" s="17">
        <v>0.22593470911323099</v>
      </c>
      <c r="D410" s="17">
        <v>0.23217702199703499</v>
      </c>
      <c r="E410" s="17">
        <v>0.220495253195684</v>
      </c>
      <c r="F410" s="17"/>
      <c r="G410" s="17">
        <v>0.25211938461416</v>
      </c>
      <c r="H410" s="17">
        <v>0.16814657847164499</v>
      </c>
      <c r="I410" s="17">
        <v>0.25761590426724201</v>
      </c>
      <c r="J410" s="17">
        <v>0.22803254705717399</v>
      </c>
      <c r="K410" s="17"/>
      <c r="L410" s="17">
        <v>0.26578784222572599</v>
      </c>
      <c r="M410" s="17">
        <v>0.15568064051399899</v>
      </c>
      <c r="N410" s="17"/>
      <c r="O410" s="17">
        <v>0.20964671653622299</v>
      </c>
      <c r="P410" s="17">
        <v>0.22875823615253099</v>
      </c>
      <c r="Q410" s="17">
        <v>0.207562780107061</v>
      </c>
      <c r="R410" s="17">
        <v>0.26600269970551499</v>
      </c>
      <c r="S410" s="17"/>
      <c r="T410" s="17">
        <v>0.23775709245922499</v>
      </c>
      <c r="U410" s="17">
        <v>0.22207995703290001</v>
      </c>
      <c r="V410" s="17"/>
      <c r="W410" s="17">
        <v>0.21645479738689899</v>
      </c>
      <c r="X410" s="17">
        <v>0.25015198498651298</v>
      </c>
      <c r="Y410" s="17"/>
      <c r="Z410" s="17">
        <v>0.24054242314334201</v>
      </c>
      <c r="AA410" s="17">
        <v>0.23831958375409301</v>
      </c>
      <c r="AB410" s="17">
        <v>0.224005414607197</v>
      </c>
      <c r="AC410" s="17"/>
      <c r="AD410" s="17">
        <v>0.22386011439126099</v>
      </c>
      <c r="AE410" s="17"/>
      <c r="AF410" s="17">
        <v>0.25127354341303998</v>
      </c>
      <c r="AG410" s="17">
        <v>0.202560205545673</v>
      </c>
      <c r="AH410" s="17">
        <v>0.26012000176550498</v>
      </c>
      <c r="AI410" s="17">
        <v>0.191923391576059</v>
      </c>
    </row>
    <row r="411" spans="2:35" x14ac:dyDescent="0.3">
      <c r="B411" t="s">
        <v>214</v>
      </c>
      <c r="C411" s="17">
        <v>0.48500692464668699</v>
      </c>
      <c r="D411" s="17">
        <v>0.55307715515503397</v>
      </c>
      <c r="E411" s="17">
        <v>0.424053721646452</v>
      </c>
      <c r="F411" s="17"/>
      <c r="G411" s="17">
        <v>0.50088181372542695</v>
      </c>
      <c r="H411" s="17">
        <v>0.59809620278881903</v>
      </c>
      <c r="I411" s="17">
        <v>0.50829308379544802</v>
      </c>
      <c r="J411" s="17">
        <v>0.32139197850281198</v>
      </c>
      <c r="K411" s="17"/>
      <c r="L411" s="17">
        <v>0.54705396760446501</v>
      </c>
      <c r="M411" s="17">
        <v>0.38907602499709998</v>
      </c>
      <c r="N411" s="17"/>
      <c r="O411" s="17">
        <v>0.52851678605320895</v>
      </c>
      <c r="P411" s="17">
        <v>0.344487550843113</v>
      </c>
      <c r="Q411" s="17">
        <v>0.56854101129268497</v>
      </c>
      <c r="R411" s="17">
        <v>0.53182622993131001</v>
      </c>
      <c r="S411" s="17"/>
      <c r="T411" s="17">
        <v>0.47088284496444699</v>
      </c>
      <c r="U411" s="17">
        <v>0.49290473390266198</v>
      </c>
      <c r="V411" s="17"/>
      <c r="W411" s="17">
        <v>0.49713255896617897</v>
      </c>
      <c r="X411" s="17">
        <v>0.55430609716048496</v>
      </c>
      <c r="Y411" s="17"/>
      <c r="Z411" s="17">
        <v>0.47034415628640402</v>
      </c>
      <c r="AA411" s="17">
        <v>0.44266261667961798</v>
      </c>
      <c r="AB411" s="17">
        <v>0.50164984950299696</v>
      </c>
      <c r="AC411" s="17"/>
      <c r="AD411" s="17">
        <v>0.48379576280491798</v>
      </c>
      <c r="AE411" s="17"/>
      <c r="AF411" s="17">
        <v>0.52399239667206099</v>
      </c>
      <c r="AG411" s="17">
        <v>0.54774689557381095</v>
      </c>
      <c r="AH411" s="17">
        <v>0.45052022188783297</v>
      </c>
      <c r="AI411" s="17">
        <v>0.40236029360475301</v>
      </c>
    </row>
    <row r="412" spans="2:35" x14ac:dyDescent="0.3">
      <c r="B412" t="s">
        <v>139</v>
      </c>
      <c r="C412" s="17">
        <v>7.0943922056061204E-2</v>
      </c>
      <c r="D412" s="17">
        <v>7.2025520352396302E-2</v>
      </c>
      <c r="E412" s="17">
        <v>6.7945555901692906E-2</v>
      </c>
      <c r="F412" s="17"/>
      <c r="G412" s="17">
        <v>8.5748179664303106E-2</v>
      </c>
      <c r="H412" s="17">
        <v>5.68577145383437E-2</v>
      </c>
      <c r="I412" s="17">
        <v>7.8300985621984495E-2</v>
      </c>
      <c r="J412" s="17">
        <v>6.3429570395596602E-2</v>
      </c>
      <c r="K412" s="17"/>
      <c r="L412" s="17">
        <v>5.9422424521977601E-2</v>
      </c>
      <c r="M412" s="17">
        <v>7.8350358457515104E-2</v>
      </c>
      <c r="N412" s="17"/>
      <c r="O412" s="17">
        <v>5.7476554014988197E-2</v>
      </c>
      <c r="P412" s="17">
        <v>7.5919459376461607E-2</v>
      </c>
      <c r="Q412" s="17">
        <v>8.0615518098541894E-2</v>
      </c>
      <c r="R412" s="17">
        <v>6.0220870971907099E-2</v>
      </c>
      <c r="S412" s="17"/>
      <c r="T412" s="17">
        <v>7.8620650863764394E-2</v>
      </c>
      <c r="U412" s="17">
        <v>6.90816491681258E-2</v>
      </c>
      <c r="V412" s="17"/>
      <c r="W412" s="17">
        <v>6.4032478519303701E-2</v>
      </c>
      <c r="X412" s="17">
        <v>6.5799395507082303E-2</v>
      </c>
      <c r="Y412" s="17"/>
      <c r="Z412" s="17">
        <v>5.0852225355721398E-2</v>
      </c>
      <c r="AA412" s="17">
        <v>0.11635278643853</v>
      </c>
      <c r="AB412" s="17">
        <v>0.107941110540084</v>
      </c>
      <c r="AC412" s="17"/>
      <c r="AD412" s="17">
        <v>6.9137455005266898E-2</v>
      </c>
      <c r="AE412" s="17"/>
      <c r="AF412" s="17">
        <v>9.0751608483154902E-2</v>
      </c>
      <c r="AG412" s="17">
        <v>2.43814162494898E-2</v>
      </c>
      <c r="AH412" s="17">
        <v>6.9404834386162795E-2</v>
      </c>
      <c r="AI412" s="17">
        <v>9.2433974550334794E-2</v>
      </c>
    </row>
    <row r="413" spans="2:35" x14ac:dyDescent="0.3">
      <c r="B413" t="s">
        <v>51</v>
      </c>
      <c r="C413" s="17">
        <v>4.5423102330638898E-2</v>
      </c>
      <c r="D413" s="17">
        <v>3.8554199372570402E-2</v>
      </c>
      <c r="E413" s="17">
        <v>5.3314952692279198E-2</v>
      </c>
      <c r="F413" s="17"/>
      <c r="G413" s="17">
        <v>5.7246023622300399E-2</v>
      </c>
      <c r="H413" s="17">
        <v>4.4721679882032801E-2</v>
      </c>
      <c r="I413" s="17">
        <v>2.66452439707189E-2</v>
      </c>
      <c r="J413" s="17">
        <v>5.4702735248214202E-2</v>
      </c>
      <c r="K413" s="17"/>
      <c r="L413" s="17">
        <v>2.90335147081691E-2</v>
      </c>
      <c r="M413" s="17">
        <v>4.7180568405156102E-2</v>
      </c>
      <c r="N413" s="17"/>
      <c r="O413" s="17">
        <v>8.2806839158510198E-2</v>
      </c>
      <c r="P413" s="17">
        <v>3.0851927227624601E-2</v>
      </c>
      <c r="Q413" s="17">
        <v>2.6789759783364401E-2</v>
      </c>
      <c r="R413" s="17">
        <v>5.47212681673016E-2</v>
      </c>
      <c r="S413" s="17"/>
      <c r="T413" s="17">
        <v>6.7149892826331006E-2</v>
      </c>
      <c r="U413" s="17">
        <v>3.3740339747615401E-2</v>
      </c>
      <c r="V413" s="17"/>
      <c r="W413" s="17">
        <v>3.4368596878277903E-2</v>
      </c>
      <c r="X413" s="17">
        <v>3.3943475099796998E-2</v>
      </c>
      <c r="Y413" s="17"/>
      <c r="Z413" s="17">
        <v>4.9666880618900199E-2</v>
      </c>
      <c r="AA413" s="17">
        <v>4.9873024198378801E-2</v>
      </c>
      <c r="AB413" s="17">
        <v>3.4319854016469899E-2</v>
      </c>
      <c r="AC413" s="17"/>
      <c r="AD413" s="17">
        <v>4.3327332683096603E-2</v>
      </c>
      <c r="AE413" s="17"/>
      <c r="AF413" s="17">
        <v>1.3639175515591699E-2</v>
      </c>
      <c r="AG413" s="17">
        <v>4.6203238215111499E-2</v>
      </c>
      <c r="AH413" s="17">
        <v>1.58087245425058E-2</v>
      </c>
      <c r="AI413" s="17">
        <v>0.10581635254022501</v>
      </c>
    </row>
    <row r="414" spans="2:35" x14ac:dyDescent="0.3">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row>
    <row r="415" spans="2:35" x14ac:dyDescent="0.3">
      <c r="B415" s="6" t="s">
        <v>219</v>
      </c>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c r="AH415" s="17"/>
      <c r="AI415" s="17"/>
    </row>
    <row r="416" spans="2:35" x14ac:dyDescent="0.3">
      <c r="B416" s="23" t="s">
        <v>53</v>
      </c>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c r="AC416" s="17"/>
      <c r="AD416" s="17"/>
      <c r="AE416" s="17"/>
      <c r="AF416" s="17"/>
      <c r="AG416" s="17"/>
      <c r="AH416" s="17"/>
      <c r="AI416" s="17"/>
    </row>
    <row r="417" spans="2:35" x14ac:dyDescent="0.3">
      <c r="B417" t="s">
        <v>212</v>
      </c>
      <c r="C417" s="17">
        <v>0.168928577130497</v>
      </c>
      <c r="D417" s="17">
        <v>0.10045298468827001</v>
      </c>
      <c r="E417" s="17">
        <v>0.23035929822390699</v>
      </c>
      <c r="F417" s="17"/>
      <c r="G417" s="17">
        <v>0.105962298875248</v>
      </c>
      <c r="H417" s="17">
        <v>0.181728685620825</v>
      </c>
      <c r="I417" s="17">
        <v>0.15619725543663901</v>
      </c>
      <c r="J417" s="17">
        <v>0.231820336356237</v>
      </c>
      <c r="K417" s="17"/>
      <c r="L417" s="17">
        <v>0.106540566166936</v>
      </c>
      <c r="M417" s="17">
        <v>0.309621816817017</v>
      </c>
      <c r="N417" s="17"/>
      <c r="O417" s="17">
        <v>0.195200543158491</v>
      </c>
      <c r="P417" s="17">
        <v>0.257138596023128</v>
      </c>
      <c r="Q417" s="17">
        <v>0.108154291022327</v>
      </c>
      <c r="R417" s="17">
        <v>8.9869603442787604E-2</v>
      </c>
      <c r="S417" s="17"/>
      <c r="T417" s="17">
        <v>0.11958987450099701</v>
      </c>
      <c r="U417" s="17">
        <v>0.18788728683285699</v>
      </c>
      <c r="V417" s="17"/>
      <c r="W417" s="17">
        <v>0.21291268846440201</v>
      </c>
      <c r="X417" s="17">
        <v>6.8160472736678301E-2</v>
      </c>
      <c r="Y417" s="17"/>
      <c r="Z417" s="17">
        <v>0.172374088628409</v>
      </c>
      <c r="AA417" s="17">
        <v>0.126890511252648</v>
      </c>
      <c r="AB417" s="17">
        <v>0.16745026569862201</v>
      </c>
      <c r="AC417" s="17"/>
      <c r="AD417" s="17">
        <v>0.17257883291821099</v>
      </c>
      <c r="AE417" s="17"/>
      <c r="AF417" s="17">
        <v>0.10192229045785101</v>
      </c>
      <c r="AG417" s="17">
        <v>0.21766128251641401</v>
      </c>
      <c r="AH417" s="17">
        <v>0.18612798886055801</v>
      </c>
      <c r="AI417" s="17">
        <v>0.187717142307437</v>
      </c>
    </row>
    <row r="418" spans="2:35" x14ac:dyDescent="0.3">
      <c r="B418" t="s">
        <v>213</v>
      </c>
      <c r="C418" s="17">
        <v>0.177277765688091</v>
      </c>
      <c r="D418" s="17">
        <v>0.141801470889002</v>
      </c>
      <c r="E418" s="17">
        <v>0.21249066838514</v>
      </c>
      <c r="F418" s="17"/>
      <c r="G418" s="17">
        <v>0.172662372945183</v>
      </c>
      <c r="H418" s="17">
        <v>0.16215886290196799</v>
      </c>
      <c r="I418" s="17">
        <v>0.19546924774508401</v>
      </c>
      <c r="J418" s="17">
        <v>0.178564530887555</v>
      </c>
      <c r="K418" s="17"/>
      <c r="L418" s="17">
        <v>0.19288173270716799</v>
      </c>
      <c r="M418" s="17">
        <v>0.14205071401144601</v>
      </c>
      <c r="N418" s="17"/>
      <c r="O418" s="17">
        <v>0.17379711543565399</v>
      </c>
      <c r="P418" s="17">
        <v>0.24196230853327</v>
      </c>
      <c r="Q418" s="17">
        <v>0.162276054326392</v>
      </c>
      <c r="R418" s="17">
        <v>0.113664644101311</v>
      </c>
      <c r="S418" s="17"/>
      <c r="T418" s="17">
        <v>0.188981338509114</v>
      </c>
      <c r="U418" s="17">
        <v>0.173405999120434</v>
      </c>
      <c r="V418" s="17"/>
      <c r="W418" s="17">
        <v>0.21544017210701399</v>
      </c>
      <c r="X418" s="17">
        <v>0.152890800978146</v>
      </c>
      <c r="Y418" s="17"/>
      <c r="Z418" s="17">
        <v>0.186013673509871</v>
      </c>
      <c r="AA418" s="17">
        <v>0.18259069134386999</v>
      </c>
      <c r="AB418" s="17">
        <v>0.182016110895074</v>
      </c>
      <c r="AC418" s="17"/>
      <c r="AD418" s="17">
        <v>0.17494263140316099</v>
      </c>
      <c r="AE418" s="17"/>
      <c r="AF418" s="17">
        <v>0.20365749112211701</v>
      </c>
      <c r="AG418" s="17">
        <v>0.14169829875082701</v>
      </c>
      <c r="AH418" s="17">
        <v>0.20823543778841699</v>
      </c>
      <c r="AI418" s="17">
        <v>0.15792082954455999</v>
      </c>
    </row>
    <row r="419" spans="2:35" x14ac:dyDescent="0.3">
      <c r="B419" t="s">
        <v>214</v>
      </c>
      <c r="C419" s="17">
        <v>0.524484372495718</v>
      </c>
      <c r="D419" s="17">
        <v>0.64136594587989604</v>
      </c>
      <c r="E419" s="17">
        <v>0.41200294848392599</v>
      </c>
      <c r="F419" s="17"/>
      <c r="G419" s="17">
        <v>0.58619877265375697</v>
      </c>
      <c r="H419" s="17">
        <v>0.55505582500208805</v>
      </c>
      <c r="I419" s="17">
        <v>0.53533630544665001</v>
      </c>
      <c r="J419" s="17">
        <v>0.41789463809226701</v>
      </c>
      <c r="K419" s="17"/>
      <c r="L419" s="17">
        <v>0.59132273405931501</v>
      </c>
      <c r="M419" s="17">
        <v>0.40600594908827198</v>
      </c>
      <c r="N419" s="17"/>
      <c r="O419" s="17">
        <v>0.495953185838379</v>
      </c>
      <c r="P419" s="17">
        <v>0.34806074113764002</v>
      </c>
      <c r="Q419" s="17">
        <v>0.62528544772028904</v>
      </c>
      <c r="R419" s="17">
        <v>0.66346428027386495</v>
      </c>
      <c r="S419" s="17"/>
      <c r="T419" s="17">
        <v>0.48769236693185503</v>
      </c>
      <c r="U419" s="17">
        <v>0.53837398876652398</v>
      </c>
      <c r="V419" s="17"/>
      <c r="W419" s="17">
        <v>0.46591813457278303</v>
      </c>
      <c r="X419" s="17">
        <v>0.66842327829751502</v>
      </c>
      <c r="Y419" s="17"/>
      <c r="Z419" s="17">
        <v>0.496344482702542</v>
      </c>
      <c r="AA419" s="17">
        <v>0.53621439868976795</v>
      </c>
      <c r="AB419" s="17">
        <v>0.53856669251923395</v>
      </c>
      <c r="AC419" s="17"/>
      <c r="AD419" s="17">
        <v>0.52251308271957098</v>
      </c>
      <c r="AE419" s="17"/>
      <c r="AF419" s="17">
        <v>0.59815646856155902</v>
      </c>
      <c r="AG419" s="17">
        <v>0.51577211072823903</v>
      </c>
      <c r="AH419" s="17">
        <v>0.49001895733641998</v>
      </c>
      <c r="AI419" s="17">
        <v>0.47029245829921301</v>
      </c>
    </row>
    <row r="420" spans="2:35" x14ac:dyDescent="0.3">
      <c r="B420" t="s">
        <v>139</v>
      </c>
      <c r="C420" s="17">
        <v>8.2971126005210796E-2</v>
      </c>
      <c r="D420" s="17">
        <v>7.5818912530982399E-2</v>
      </c>
      <c r="E420" s="17">
        <v>9.1988638584789201E-2</v>
      </c>
      <c r="F420" s="17"/>
      <c r="G420" s="17">
        <v>0.104281244142615</v>
      </c>
      <c r="H420" s="17">
        <v>7.0468814307117794E-2</v>
      </c>
      <c r="I420" s="17">
        <v>7.8414743126351993E-2</v>
      </c>
      <c r="J420" s="17">
        <v>8.0141260326170902E-2</v>
      </c>
      <c r="K420" s="17"/>
      <c r="L420" s="17">
        <v>7.8115511894735007E-2</v>
      </c>
      <c r="M420" s="17">
        <v>8.7418338964259795E-2</v>
      </c>
      <c r="N420" s="17"/>
      <c r="O420" s="17">
        <v>8.0960651982800294E-2</v>
      </c>
      <c r="P420" s="17">
        <v>0.100388302816102</v>
      </c>
      <c r="Q420" s="17">
        <v>9.0982429011821395E-2</v>
      </c>
      <c r="R420" s="17">
        <v>5.4980723660456601E-2</v>
      </c>
      <c r="S420" s="17"/>
      <c r="T420" s="17">
        <v>0.112675297410625</v>
      </c>
      <c r="U420" s="17">
        <v>7.3622809742464795E-2</v>
      </c>
      <c r="V420" s="17"/>
      <c r="W420" s="17">
        <v>7.8861208247954701E-2</v>
      </c>
      <c r="X420" s="17">
        <v>8.2311266426043694E-2</v>
      </c>
      <c r="Y420" s="17"/>
      <c r="Z420" s="17">
        <v>9.3745509738201699E-2</v>
      </c>
      <c r="AA420" s="17">
        <v>0.104431374515335</v>
      </c>
      <c r="AB420" s="17">
        <v>7.1108804994979402E-2</v>
      </c>
      <c r="AC420" s="17"/>
      <c r="AD420" s="17">
        <v>8.3809068497626094E-2</v>
      </c>
      <c r="AE420" s="17"/>
      <c r="AF420" s="17">
        <v>8.4483008782598207E-2</v>
      </c>
      <c r="AG420" s="17">
        <v>5.8593450815574197E-2</v>
      </c>
      <c r="AH420" s="17">
        <v>8.1128851316284806E-2</v>
      </c>
      <c r="AI420" s="17">
        <v>0.111626517491571</v>
      </c>
    </row>
    <row r="421" spans="2:35" x14ac:dyDescent="0.3">
      <c r="B421" t="s">
        <v>51</v>
      </c>
      <c r="C421" s="17">
        <v>4.6338158680484E-2</v>
      </c>
      <c r="D421" s="17">
        <v>4.05606860118497E-2</v>
      </c>
      <c r="E421" s="17">
        <v>5.3158446322237402E-2</v>
      </c>
      <c r="F421" s="17"/>
      <c r="G421" s="17">
        <v>3.0895311383196299E-2</v>
      </c>
      <c r="H421" s="17">
        <v>3.05878121680019E-2</v>
      </c>
      <c r="I421" s="17">
        <v>3.4582448245274802E-2</v>
      </c>
      <c r="J421" s="17">
        <v>9.1579234337770404E-2</v>
      </c>
      <c r="K421" s="17"/>
      <c r="L421" s="17">
        <v>3.11394551718462E-2</v>
      </c>
      <c r="M421" s="17">
        <v>5.4903181119004101E-2</v>
      </c>
      <c r="N421" s="17"/>
      <c r="O421" s="17">
        <v>5.40885035846757E-2</v>
      </c>
      <c r="P421" s="17">
        <v>5.2450051489860101E-2</v>
      </c>
      <c r="Q421" s="17">
        <v>1.3301777919170499E-2</v>
      </c>
      <c r="R421" s="17">
        <v>7.8020748521579794E-2</v>
      </c>
      <c r="S421" s="17"/>
      <c r="T421" s="17">
        <v>9.1061122647408801E-2</v>
      </c>
      <c r="U421" s="17">
        <v>2.67099155377203E-2</v>
      </c>
      <c r="V421" s="17"/>
      <c r="W421" s="17">
        <v>2.6867796607846901E-2</v>
      </c>
      <c r="X421" s="17">
        <v>2.8214181561617199E-2</v>
      </c>
      <c r="Y421" s="17"/>
      <c r="Z421" s="17">
        <v>5.15222454209757E-2</v>
      </c>
      <c r="AA421" s="17">
        <v>4.9873024198378801E-2</v>
      </c>
      <c r="AB421" s="17">
        <v>4.0858125892091E-2</v>
      </c>
      <c r="AC421" s="17"/>
      <c r="AD421" s="17">
        <v>4.61563844614305E-2</v>
      </c>
      <c r="AE421" s="17"/>
      <c r="AF421" s="17">
        <v>1.1780741075874601E-2</v>
      </c>
      <c r="AG421" s="17">
        <v>6.6274857188946004E-2</v>
      </c>
      <c r="AH421" s="17">
        <v>3.4488764698320899E-2</v>
      </c>
      <c r="AI421" s="17">
        <v>7.2443052357219304E-2</v>
      </c>
    </row>
    <row r="422" spans="2:35" x14ac:dyDescent="0.3">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c r="AC422" s="17"/>
      <c r="AD422" s="17"/>
      <c r="AE422" s="17"/>
      <c r="AF422" s="17"/>
      <c r="AG422" s="17"/>
      <c r="AH422" s="17"/>
      <c r="AI422" s="17"/>
    </row>
    <row r="423" spans="2:35" x14ac:dyDescent="0.3">
      <c r="B423" s="6" t="s">
        <v>220</v>
      </c>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c r="AC423" s="17"/>
      <c r="AD423" s="17"/>
      <c r="AE423" s="17"/>
      <c r="AF423" s="17"/>
      <c r="AG423" s="17"/>
      <c r="AH423" s="17"/>
      <c r="AI423" s="17"/>
    </row>
    <row r="424" spans="2:35" x14ac:dyDescent="0.3">
      <c r="B424" s="23" t="s">
        <v>53</v>
      </c>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row>
    <row r="425" spans="2:35" x14ac:dyDescent="0.3">
      <c r="B425" t="s">
        <v>212</v>
      </c>
      <c r="C425" s="17">
        <v>0.104157700030109</v>
      </c>
      <c r="D425" s="17">
        <v>6.56290231243013E-2</v>
      </c>
      <c r="E425" s="17">
        <v>0.13417071400306499</v>
      </c>
      <c r="F425" s="17"/>
      <c r="G425" s="17">
        <v>5.49042949014385E-2</v>
      </c>
      <c r="H425" s="17">
        <v>9.9099047696405304E-2</v>
      </c>
      <c r="I425" s="17">
        <v>0.109624232070647</v>
      </c>
      <c r="J425" s="17">
        <v>0.152969235476375</v>
      </c>
      <c r="K425" s="17"/>
      <c r="L425" s="17">
        <v>7.9701110745405701E-2</v>
      </c>
      <c r="M425" s="17">
        <v>0.16989262387828799</v>
      </c>
      <c r="N425" s="17"/>
      <c r="O425" s="17">
        <v>0.100853845759097</v>
      </c>
      <c r="P425" s="17">
        <v>0.159547105595502</v>
      </c>
      <c r="Q425" s="17">
        <v>6.0739204008045798E-2</v>
      </c>
      <c r="R425" s="17">
        <v>7.2348768799125204E-2</v>
      </c>
      <c r="S425" s="17"/>
      <c r="T425" s="17">
        <v>6.3309350119247501E-2</v>
      </c>
      <c r="U425" s="17">
        <v>0.11945459689094701</v>
      </c>
      <c r="V425" s="17"/>
      <c r="W425" s="17">
        <v>0.119865226379555</v>
      </c>
      <c r="X425" s="17">
        <v>5.5842021359229298E-2</v>
      </c>
      <c r="Y425" s="17"/>
      <c r="Z425" s="17">
        <v>9.7858454741381898E-2</v>
      </c>
      <c r="AA425" s="17">
        <v>7.5890983379826193E-2</v>
      </c>
      <c r="AB425" s="17">
        <v>0.12349138916826401</v>
      </c>
      <c r="AC425" s="17"/>
      <c r="AD425" s="17">
        <v>0.10865191837372599</v>
      </c>
      <c r="AE425" s="17"/>
      <c r="AF425" s="17">
        <v>4.6371840041519903E-2</v>
      </c>
      <c r="AG425" s="17">
        <v>0.10824195897500601</v>
      </c>
      <c r="AH425" s="17">
        <v>0.13814604516682299</v>
      </c>
      <c r="AI425" s="17">
        <v>0.145246996400929</v>
      </c>
    </row>
    <row r="426" spans="2:35" x14ac:dyDescent="0.3">
      <c r="B426" t="s">
        <v>213</v>
      </c>
      <c r="C426" s="17">
        <v>0.159954208083394</v>
      </c>
      <c r="D426" s="17">
        <v>0.17599509451506401</v>
      </c>
      <c r="E426" s="17">
        <v>0.14323037764257401</v>
      </c>
      <c r="F426" s="17"/>
      <c r="G426" s="17">
        <v>0.17404186132805999</v>
      </c>
      <c r="H426" s="17">
        <v>0.13431761601924699</v>
      </c>
      <c r="I426" s="17">
        <v>0.17227965027085099</v>
      </c>
      <c r="J426" s="17">
        <v>0.16028696720514199</v>
      </c>
      <c r="K426" s="17"/>
      <c r="L426" s="17">
        <v>0.189282736333482</v>
      </c>
      <c r="M426" s="17">
        <v>8.3458162384526594E-2</v>
      </c>
      <c r="N426" s="17"/>
      <c r="O426" s="17">
        <v>0.12503330691140899</v>
      </c>
      <c r="P426" s="17">
        <v>0.157090503670264</v>
      </c>
      <c r="Q426" s="17">
        <v>0.174550650855957</v>
      </c>
      <c r="R426" s="17">
        <v>0.17798009514597499</v>
      </c>
      <c r="S426" s="17"/>
      <c r="T426" s="17">
        <v>0.18078560636711799</v>
      </c>
      <c r="U426" s="17">
        <v>0.15273081945431799</v>
      </c>
      <c r="V426" s="17"/>
      <c r="W426" s="17">
        <v>0.165709660875373</v>
      </c>
      <c r="X426" s="17">
        <v>0.196848493761419</v>
      </c>
      <c r="Y426" s="17"/>
      <c r="Z426" s="17">
        <v>0.157670989016713</v>
      </c>
      <c r="AA426" s="17">
        <v>0.16657357942846401</v>
      </c>
      <c r="AB426" s="17">
        <v>0.164319201325271</v>
      </c>
      <c r="AC426" s="17"/>
      <c r="AD426" s="17">
        <v>0.16499250394283799</v>
      </c>
      <c r="AE426" s="17"/>
      <c r="AF426" s="17">
        <v>0.22377206486335199</v>
      </c>
      <c r="AG426" s="17">
        <v>9.2076418989626402E-2</v>
      </c>
      <c r="AH426" s="17">
        <v>0.143741390903771</v>
      </c>
      <c r="AI426" s="17">
        <v>0.163222007187178</v>
      </c>
    </row>
    <row r="427" spans="2:35" x14ac:dyDescent="0.3">
      <c r="B427" t="s">
        <v>214</v>
      </c>
      <c r="C427" s="17">
        <v>0.57489472415666298</v>
      </c>
      <c r="D427" s="17">
        <v>0.60043684336691205</v>
      </c>
      <c r="E427" s="17">
        <v>0.554938382765366</v>
      </c>
      <c r="F427" s="17"/>
      <c r="G427" s="17">
        <v>0.608812630377216</v>
      </c>
      <c r="H427" s="17">
        <v>0.61268647468131299</v>
      </c>
      <c r="I427" s="17">
        <v>0.562493808500929</v>
      </c>
      <c r="J427" s="17">
        <v>0.51347008016145301</v>
      </c>
      <c r="K427" s="17"/>
      <c r="L427" s="17">
        <v>0.591842334358327</v>
      </c>
      <c r="M427" s="17">
        <v>0.58321628400126402</v>
      </c>
      <c r="N427" s="17"/>
      <c r="O427" s="17">
        <v>0.58621974065917104</v>
      </c>
      <c r="P427" s="17">
        <v>0.53111237422087698</v>
      </c>
      <c r="Q427" s="17">
        <v>0.62919695090396199</v>
      </c>
      <c r="R427" s="17">
        <v>0.56091378461263297</v>
      </c>
      <c r="S427" s="17"/>
      <c r="T427" s="17">
        <v>0.51155348663753497</v>
      </c>
      <c r="U427" s="17">
        <v>0.60094679649900695</v>
      </c>
      <c r="V427" s="17"/>
      <c r="W427" s="17">
        <v>0.54804885752560895</v>
      </c>
      <c r="X427" s="17">
        <v>0.61794826972195205</v>
      </c>
      <c r="Y427" s="17"/>
      <c r="Z427" s="17">
        <v>0.58849732512134101</v>
      </c>
      <c r="AA427" s="17">
        <v>0.59433729128111101</v>
      </c>
      <c r="AB427" s="17">
        <v>0.54102143470551001</v>
      </c>
      <c r="AC427" s="17"/>
      <c r="AD427" s="17">
        <v>0.57169399238788199</v>
      </c>
      <c r="AE427" s="17"/>
      <c r="AF427" s="17">
        <v>0.62928771816465401</v>
      </c>
      <c r="AG427" s="17">
        <v>0.63809445127692499</v>
      </c>
      <c r="AH427" s="17">
        <v>0.53080165046663397</v>
      </c>
      <c r="AI427" s="17">
        <v>0.48189158495265899</v>
      </c>
    </row>
    <row r="428" spans="2:35" x14ac:dyDescent="0.3">
      <c r="B428" t="s">
        <v>139</v>
      </c>
      <c r="C428" s="17">
        <v>0.116497251054121</v>
      </c>
      <c r="D428" s="17">
        <v>0.11189420817699899</v>
      </c>
      <c r="E428" s="17">
        <v>0.123716031693717</v>
      </c>
      <c r="F428" s="17"/>
      <c r="G428" s="17">
        <v>0.12359606877431201</v>
      </c>
      <c r="H428" s="17">
        <v>0.13009270868412301</v>
      </c>
      <c r="I428" s="17">
        <v>0.12101986091229699</v>
      </c>
      <c r="J428" s="17">
        <v>8.97705268884047E-2</v>
      </c>
      <c r="K428" s="17"/>
      <c r="L428" s="17">
        <v>0.11675992339973799</v>
      </c>
      <c r="M428" s="17">
        <v>0.108412620477325</v>
      </c>
      <c r="N428" s="17"/>
      <c r="O428" s="17">
        <v>0.143756142123696</v>
      </c>
      <c r="P428" s="17">
        <v>0.108452121349475</v>
      </c>
      <c r="Q428" s="17">
        <v>0.11444629660584001</v>
      </c>
      <c r="R428" s="17">
        <v>0.108387046710747</v>
      </c>
      <c r="S428" s="17"/>
      <c r="T428" s="17">
        <v>0.175931011361384</v>
      </c>
      <c r="U428" s="17">
        <v>9.4825093141304995E-2</v>
      </c>
      <c r="V428" s="17"/>
      <c r="W428" s="17">
        <v>0.13363625163209</v>
      </c>
      <c r="X428" s="17">
        <v>0.10169585833927899</v>
      </c>
      <c r="Y428" s="17"/>
      <c r="Z428" s="17">
        <v>0.100061611970407</v>
      </c>
      <c r="AA428" s="17">
        <v>0.12433799037602</v>
      </c>
      <c r="AB428" s="17">
        <v>0.13834837815642101</v>
      </c>
      <c r="AC428" s="17"/>
      <c r="AD428" s="17">
        <v>0.112331743092747</v>
      </c>
      <c r="AE428" s="17"/>
      <c r="AF428" s="17">
        <v>9.5020712312983605E-2</v>
      </c>
      <c r="AG428" s="17">
        <v>9.3857312510587904E-2</v>
      </c>
      <c r="AH428" s="17">
        <v>0.17006858166761901</v>
      </c>
      <c r="AI428" s="17">
        <v>0.123059298725402</v>
      </c>
    </row>
    <row r="429" spans="2:35" x14ac:dyDescent="0.3">
      <c r="B429" t="s">
        <v>51</v>
      </c>
      <c r="C429" s="17">
        <v>4.4496116675712398E-2</v>
      </c>
      <c r="D429" s="17">
        <v>4.6044830816723697E-2</v>
      </c>
      <c r="E429" s="17">
        <v>4.3944493895278498E-2</v>
      </c>
      <c r="F429" s="17"/>
      <c r="G429" s="17">
        <v>3.86451446189729E-2</v>
      </c>
      <c r="H429" s="17">
        <v>2.3804152918912001E-2</v>
      </c>
      <c r="I429" s="17">
        <v>3.4582448245274802E-2</v>
      </c>
      <c r="J429" s="17">
        <v>8.3503190268626307E-2</v>
      </c>
      <c r="K429" s="17"/>
      <c r="L429" s="17">
        <v>2.2413895163047801E-2</v>
      </c>
      <c r="M429" s="17">
        <v>5.5020309258595898E-2</v>
      </c>
      <c r="N429" s="17"/>
      <c r="O429" s="17">
        <v>4.4136964546626897E-2</v>
      </c>
      <c r="P429" s="17">
        <v>4.3797895163882002E-2</v>
      </c>
      <c r="Q429" s="17">
        <v>2.1066897626194899E-2</v>
      </c>
      <c r="R429" s="17">
        <v>8.0370304731519404E-2</v>
      </c>
      <c r="S429" s="17"/>
      <c r="T429" s="17">
        <v>6.8420545514716394E-2</v>
      </c>
      <c r="U429" s="17">
        <v>3.2042694014423001E-2</v>
      </c>
      <c r="V429" s="17"/>
      <c r="W429" s="17">
        <v>3.2740003587372897E-2</v>
      </c>
      <c r="X429" s="17">
        <v>2.76653568181204E-2</v>
      </c>
      <c r="Y429" s="17"/>
      <c r="Z429" s="17">
        <v>5.5911619150157903E-2</v>
      </c>
      <c r="AA429" s="17">
        <v>3.8860155534579499E-2</v>
      </c>
      <c r="AB429" s="17">
        <v>3.2819596644533502E-2</v>
      </c>
      <c r="AC429" s="17"/>
      <c r="AD429" s="17">
        <v>4.2329842202807097E-2</v>
      </c>
      <c r="AE429" s="17"/>
      <c r="AF429" s="17">
        <v>5.5476646174905404E-3</v>
      </c>
      <c r="AG429" s="17">
        <v>6.7729858247855407E-2</v>
      </c>
      <c r="AH429" s="17">
        <v>1.7242331795153401E-2</v>
      </c>
      <c r="AI429" s="17">
        <v>8.6580112733832607E-2</v>
      </c>
    </row>
    <row r="430" spans="2:35" x14ac:dyDescent="0.3">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row>
    <row r="431" spans="2:35" x14ac:dyDescent="0.3">
      <c r="B431" s="6" t="s">
        <v>221</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row>
    <row r="432" spans="2:35" x14ac:dyDescent="0.3">
      <c r="B432" s="23" t="s">
        <v>53</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row>
    <row r="433" spans="2:35" x14ac:dyDescent="0.3">
      <c r="B433" t="s">
        <v>212</v>
      </c>
      <c r="C433" s="17">
        <v>0.12602878708627499</v>
      </c>
      <c r="D433" s="17">
        <v>8.0874977002474605E-2</v>
      </c>
      <c r="E433" s="17">
        <v>0.16695619960239799</v>
      </c>
      <c r="F433" s="17"/>
      <c r="G433" s="17">
        <v>5.8660886719317303E-2</v>
      </c>
      <c r="H433" s="17">
        <v>0.112852586214008</v>
      </c>
      <c r="I433" s="17">
        <v>5.43341516340691E-2</v>
      </c>
      <c r="J433" s="17">
        <v>0.28534009347141298</v>
      </c>
      <c r="K433" s="17"/>
      <c r="L433" s="17">
        <v>8.4514875345974794E-2</v>
      </c>
      <c r="M433" s="17">
        <v>0.213906526445798</v>
      </c>
      <c r="N433" s="17"/>
      <c r="O433" s="17">
        <v>9.9059420203450904E-2</v>
      </c>
      <c r="P433" s="17">
        <v>0.21867100212453999</v>
      </c>
      <c r="Q433" s="17">
        <v>7.7718910904554794E-2</v>
      </c>
      <c r="R433" s="17">
        <v>8.5212143880581098E-2</v>
      </c>
      <c r="S433" s="17"/>
      <c r="T433" s="17">
        <v>0.14942115759646399</v>
      </c>
      <c r="U433" s="17">
        <v>0.11934571895240299</v>
      </c>
      <c r="V433" s="17"/>
      <c r="W433" s="17">
        <v>0.15461176413511701</v>
      </c>
      <c r="X433" s="17">
        <v>4.5742563442914802E-2</v>
      </c>
      <c r="Y433" s="17"/>
      <c r="Z433" s="17">
        <v>0.14928076400436999</v>
      </c>
      <c r="AA433" s="17">
        <v>8.0560814349811605E-2</v>
      </c>
      <c r="AB433" s="17">
        <v>9.0386961287810305E-2</v>
      </c>
      <c r="AC433" s="17"/>
      <c r="AD433" s="17">
        <v>0.12608111244951301</v>
      </c>
      <c r="AE433" s="17"/>
      <c r="AF433" s="17">
        <v>9.1225506334784504E-2</v>
      </c>
      <c r="AG433" s="17">
        <v>0.20144552468104199</v>
      </c>
      <c r="AH433" s="17">
        <v>0.107655206983374</v>
      </c>
      <c r="AI433" s="17">
        <v>0.104496185578846</v>
      </c>
    </row>
    <row r="434" spans="2:35" x14ac:dyDescent="0.3">
      <c r="B434" t="s">
        <v>213</v>
      </c>
      <c r="C434" s="17">
        <v>0.17057581554048101</v>
      </c>
      <c r="D434" s="17">
        <v>0.17269851822132201</v>
      </c>
      <c r="E434" s="17">
        <v>0.172277756303825</v>
      </c>
      <c r="F434" s="17"/>
      <c r="G434" s="17">
        <v>0.14434254158035101</v>
      </c>
      <c r="H434" s="17">
        <v>0.11467611765774401</v>
      </c>
      <c r="I434" s="17">
        <v>0.20109018074148599</v>
      </c>
      <c r="J434" s="17">
        <v>0.224309866572489</v>
      </c>
      <c r="K434" s="17"/>
      <c r="L434" s="17">
        <v>0.19839187140141301</v>
      </c>
      <c r="M434" s="17">
        <v>0.12008186585304299</v>
      </c>
      <c r="N434" s="17"/>
      <c r="O434" s="17">
        <v>0.105597667984397</v>
      </c>
      <c r="P434" s="17">
        <v>0.22306584419436301</v>
      </c>
      <c r="Q434" s="17">
        <v>0.14632368687018299</v>
      </c>
      <c r="R434" s="17">
        <v>0.20894365422376501</v>
      </c>
      <c r="S434" s="17"/>
      <c r="T434" s="17">
        <v>0.197230117029976</v>
      </c>
      <c r="U434" s="17">
        <v>0.15904309833361899</v>
      </c>
      <c r="V434" s="17"/>
      <c r="W434" s="17">
        <v>0.20335326213541499</v>
      </c>
      <c r="X434" s="17">
        <v>0.18942565840165501</v>
      </c>
      <c r="Y434" s="17"/>
      <c r="Z434" s="17">
        <v>0.13220966927351499</v>
      </c>
      <c r="AA434" s="17">
        <v>0.223521812669005</v>
      </c>
      <c r="AB434" s="17">
        <v>0.208866827152594</v>
      </c>
      <c r="AC434" s="17"/>
      <c r="AD434" s="17">
        <v>0.1715710936581</v>
      </c>
      <c r="AE434" s="17"/>
      <c r="AF434" s="17">
        <v>0.21623245616495401</v>
      </c>
      <c r="AG434" s="17">
        <v>7.4291592534042494E-2</v>
      </c>
      <c r="AH434" s="17">
        <v>0.16114614153449899</v>
      </c>
      <c r="AI434" s="17">
        <v>0.23169149377730899</v>
      </c>
    </row>
    <row r="435" spans="2:35" x14ac:dyDescent="0.3">
      <c r="B435" t="s">
        <v>214</v>
      </c>
      <c r="C435" s="17">
        <v>0.58354196327025198</v>
      </c>
      <c r="D435" s="17">
        <v>0.65158788795343603</v>
      </c>
      <c r="E435" s="17">
        <v>0.513194497344164</v>
      </c>
      <c r="F435" s="17"/>
      <c r="G435" s="17">
        <v>0.670755799508018</v>
      </c>
      <c r="H435" s="17">
        <v>0.66008312031291005</v>
      </c>
      <c r="I435" s="17">
        <v>0.62583733149260501</v>
      </c>
      <c r="J435" s="17">
        <v>0.36758855799538898</v>
      </c>
      <c r="K435" s="17"/>
      <c r="L435" s="17">
        <v>0.62317100207433695</v>
      </c>
      <c r="M435" s="17">
        <v>0.52749605335445304</v>
      </c>
      <c r="N435" s="17"/>
      <c r="O435" s="17">
        <v>0.64799152745342803</v>
      </c>
      <c r="P435" s="17">
        <v>0.41052391628888701</v>
      </c>
      <c r="Q435" s="17">
        <v>0.67805702085726804</v>
      </c>
      <c r="R435" s="17">
        <v>0.615213159744049</v>
      </c>
      <c r="S435" s="17"/>
      <c r="T435" s="17">
        <v>0.51177299586363301</v>
      </c>
      <c r="U435" s="17">
        <v>0.61260640345261397</v>
      </c>
      <c r="V435" s="17"/>
      <c r="W435" s="17">
        <v>0.53906849938680901</v>
      </c>
      <c r="X435" s="17">
        <v>0.67096814148806605</v>
      </c>
      <c r="Y435" s="17"/>
      <c r="Z435" s="17">
        <v>0.58148983102539198</v>
      </c>
      <c r="AA435" s="17">
        <v>0.585658156496077</v>
      </c>
      <c r="AB435" s="17">
        <v>0.56313832018578103</v>
      </c>
      <c r="AC435" s="17"/>
      <c r="AD435" s="17">
        <v>0.58815766994650298</v>
      </c>
      <c r="AE435" s="17"/>
      <c r="AF435" s="17">
        <v>0.61814938230674699</v>
      </c>
      <c r="AG435" s="17">
        <v>0.61452759034312598</v>
      </c>
      <c r="AH435" s="17">
        <v>0.60871145931716497</v>
      </c>
      <c r="AI435" s="17">
        <v>0.48166944260314198</v>
      </c>
    </row>
    <row r="436" spans="2:35" x14ac:dyDescent="0.3">
      <c r="B436" t="s">
        <v>139</v>
      </c>
      <c r="C436" s="17">
        <v>7.4518237354760902E-2</v>
      </c>
      <c r="D436" s="17">
        <v>7.1743494346134903E-2</v>
      </c>
      <c r="E436" s="17">
        <v>7.8966052277869694E-2</v>
      </c>
      <c r="F436" s="17"/>
      <c r="G436" s="17">
        <v>8.3821825556725404E-2</v>
      </c>
      <c r="H436" s="17">
        <v>8.8584022896426307E-2</v>
      </c>
      <c r="I436" s="17">
        <v>8.5107788012683205E-2</v>
      </c>
      <c r="J436" s="17">
        <v>3.8504701603242902E-2</v>
      </c>
      <c r="K436" s="17"/>
      <c r="L436" s="17">
        <v>7.5884914876894402E-2</v>
      </c>
      <c r="M436" s="17">
        <v>7.8405958631033307E-2</v>
      </c>
      <c r="N436" s="17"/>
      <c r="O436" s="17">
        <v>8.0321276537383204E-2</v>
      </c>
      <c r="P436" s="17">
        <v>7.7933821359490604E-2</v>
      </c>
      <c r="Q436" s="17">
        <v>9.0760058761437196E-2</v>
      </c>
      <c r="R436" s="17">
        <v>4.5610323886939197E-2</v>
      </c>
      <c r="S436" s="17"/>
      <c r="T436" s="17">
        <v>7.9601068121507995E-2</v>
      </c>
      <c r="U436" s="17">
        <v>7.3593325997027503E-2</v>
      </c>
      <c r="V436" s="17"/>
      <c r="W436" s="17">
        <v>6.12455763288689E-2</v>
      </c>
      <c r="X436" s="17">
        <v>7.6971801247431401E-2</v>
      </c>
      <c r="Y436" s="17"/>
      <c r="Z436" s="17">
        <v>7.7833404626726804E-2</v>
      </c>
      <c r="AA436" s="17">
        <v>7.1399060950527296E-2</v>
      </c>
      <c r="AB436" s="17">
        <v>0.11146346748296999</v>
      </c>
      <c r="AC436" s="17"/>
      <c r="AD436" s="17">
        <v>7.09573827822466E-2</v>
      </c>
      <c r="AE436" s="17"/>
      <c r="AF436" s="17">
        <v>6.0296010106644898E-2</v>
      </c>
      <c r="AG436" s="17">
        <v>5.4880070075331501E-2</v>
      </c>
      <c r="AH436" s="17">
        <v>0.106428531432967</v>
      </c>
      <c r="AI436" s="17">
        <v>8.7337732615842906E-2</v>
      </c>
    </row>
    <row r="437" spans="2:35" x14ac:dyDescent="0.3">
      <c r="B437" t="s">
        <v>51</v>
      </c>
      <c r="C437" s="17">
        <v>4.5335196748230798E-2</v>
      </c>
      <c r="D437" s="17">
        <v>2.3095122476632101E-2</v>
      </c>
      <c r="E437" s="17">
        <v>6.8605494471743106E-2</v>
      </c>
      <c r="F437" s="17"/>
      <c r="G437" s="17">
        <v>4.2418946635588199E-2</v>
      </c>
      <c r="H437" s="17">
        <v>2.3804152918912001E-2</v>
      </c>
      <c r="I437" s="17">
        <v>3.3630548119156202E-2</v>
      </c>
      <c r="J437" s="17">
        <v>8.4256780357466199E-2</v>
      </c>
      <c r="K437" s="17"/>
      <c r="L437" s="17">
        <v>1.8037336301380401E-2</v>
      </c>
      <c r="M437" s="17">
        <v>6.01095957156733E-2</v>
      </c>
      <c r="N437" s="17"/>
      <c r="O437" s="17">
        <v>6.7030107821341098E-2</v>
      </c>
      <c r="P437" s="17">
        <v>6.9805416032718004E-2</v>
      </c>
      <c r="Q437" s="17">
        <v>7.1403226065569004E-3</v>
      </c>
      <c r="R437" s="17">
        <v>4.5020718264665999E-2</v>
      </c>
      <c r="S437" s="17"/>
      <c r="T437" s="17">
        <v>6.1974661388419602E-2</v>
      </c>
      <c r="U437" s="17">
        <v>3.5411453264335903E-2</v>
      </c>
      <c r="V437" s="17"/>
      <c r="W437" s="17">
        <v>4.1720898013789497E-2</v>
      </c>
      <c r="X437" s="17">
        <v>1.6891835419932399E-2</v>
      </c>
      <c r="Y437" s="17"/>
      <c r="Z437" s="17">
        <v>5.91863310699971E-2</v>
      </c>
      <c r="AA437" s="17">
        <v>3.8860155534579499E-2</v>
      </c>
      <c r="AB437" s="17">
        <v>2.6144423890844901E-2</v>
      </c>
      <c r="AC437" s="17"/>
      <c r="AD437" s="17">
        <v>4.3232741163637303E-2</v>
      </c>
      <c r="AE437" s="17"/>
      <c r="AF437" s="17">
        <v>1.40966450868694E-2</v>
      </c>
      <c r="AG437" s="17">
        <v>5.48552223664584E-2</v>
      </c>
      <c r="AH437" s="17">
        <v>1.6058660731993999E-2</v>
      </c>
      <c r="AI437" s="17">
        <v>9.4805145424859905E-2</v>
      </c>
    </row>
    <row r="438" spans="2:35" x14ac:dyDescent="0.3">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row>
    <row r="439" spans="2:35" x14ac:dyDescent="0.3">
      <c r="B439" s="6" t="s">
        <v>222</v>
      </c>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c r="AC439" s="17"/>
      <c r="AD439" s="17"/>
      <c r="AE439" s="17"/>
      <c r="AF439" s="17"/>
      <c r="AG439" s="17"/>
      <c r="AH439" s="17"/>
      <c r="AI439" s="17"/>
    </row>
    <row r="440" spans="2:35" x14ac:dyDescent="0.3">
      <c r="B440" s="23" t="s">
        <v>53</v>
      </c>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c r="AC440" s="17"/>
      <c r="AD440" s="17"/>
      <c r="AE440" s="17"/>
      <c r="AF440" s="17"/>
      <c r="AG440" s="17"/>
      <c r="AH440" s="17"/>
      <c r="AI440" s="17"/>
    </row>
    <row r="441" spans="2:35" x14ac:dyDescent="0.3">
      <c r="B441" t="s">
        <v>212</v>
      </c>
      <c r="C441" s="17">
        <v>0.104414339943054</v>
      </c>
      <c r="D441" s="17">
        <v>6.3721289595299602E-2</v>
      </c>
      <c r="E441" s="17">
        <v>0.14747382783419799</v>
      </c>
      <c r="F441" s="17"/>
      <c r="G441" s="17">
        <v>3.9187837300938402E-2</v>
      </c>
      <c r="H441" s="17">
        <v>0.113613466197807</v>
      </c>
      <c r="I441" s="17">
        <v>5.81669450032486E-2</v>
      </c>
      <c r="J441" s="17">
        <v>0.20977646699397601</v>
      </c>
      <c r="K441" s="17"/>
      <c r="L441" s="17">
        <v>8.3684848471174897E-2</v>
      </c>
      <c r="M441" s="17">
        <v>0.13487066086018801</v>
      </c>
      <c r="N441" s="17"/>
      <c r="O441" s="17">
        <v>0.108437940704847</v>
      </c>
      <c r="P441" s="17">
        <v>0.17720621296412301</v>
      </c>
      <c r="Q441" s="17">
        <v>5.5083782182648797E-2</v>
      </c>
      <c r="R441" s="17">
        <v>7.5591228277584993E-2</v>
      </c>
      <c r="S441" s="17"/>
      <c r="T441" s="17">
        <v>0.115605411589924</v>
      </c>
      <c r="U441" s="17">
        <v>0.10171063995902301</v>
      </c>
      <c r="V441" s="17"/>
      <c r="W441" s="17">
        <v>0.15972321363376199</v>
      </c>
      <c r="X441" s="17">
        <v>4.6163113533157801E-2</v>
      </c>
      <c r="Y441" s="17"/>
      <c r="Z441" s="17">
        <v>9.3558012811684202E-2</v>
      </c>
      <c r="AA441" s="17">
        <v>0.104705223760169</v>
      </c>
      <c r="AB441" s="17">
        <v>9.7503966711835505E-2</v>
      </c>
      <c r="AC441" s="17"/>
      <c r="AD441" s="17">
        <v>0.106555596245361</v>
      </c>
      <c r="AE441" s="17"/>
      <c r="AF441" s="17">
        <v>6.8637769375901603E-2</v>
      </c>
      <c r="AG441" s="17">
        <v>0.107866025287569</v>
      </c>
      <c r="AH441" s="17">
        <v>0.11027109796946399</v>
      </c>
      <c r="AI441" s="17">
        <v>0.143281124433733</v>
      </c>
    </row>
    <row r="442" spans="2:35" x14ac:dyDescent="0.3">
      <c r="B442" t="s">
        <v>213</v>
      </c>
      <c r="C442" s="17">
        <v>0.17381670810525601</v>
      </c>
      <c r="D442" s="17">
        <v>0.156951186678703</v>
      </c>
      <c r="E442" s="17">
        <v>0.18708899811996099</v>
      </c>
      <c r="F442" s="17"/>
      <c r="G442" s="17">
        <v>0.15410744923939099</v>
      </c>
      <c r="H442" s="17">
        <v>0.105840282462128</v>
      </c>
      <c r="I442" s="17">
        <v>0.208054859361991</v>
      </c>
      <c r="J442" s="17">
        <v>0.23007576422304599</v>
      </c>
      <c r="K442" s="17"/>
      <c r="L442" s="17">
        <v>0.20116727796783901</v>
      </c>
      <c r="M442" s="17">
        <v>0.13027860711837</v>
      </c>
      <c r="N442" s="17"/>
      <c r="O442" s="17">
        <v>0.13919492312242501</v>
      </c>
      <c r="P442" s="17">
        <v>0.223568381271921</v>
      </c>
      <c r="Q442" s="17">
        <v>0.121404134187016</v>
      </c>
      <c r="R442" s="17">
        <v>0.20580108205410999</v>
      </c>
      <c r="S442" s="17"/>
      <c r="T442" s="17">
        <v>0.20378806105305899</v>
      </c>
      <c r="U442" s="17">
        <v>0.16358633795675301</v>
      </c>
      <c r="V442" s="17"/>
      <c r="W442" s="17">
        <v>0.23899371836220101</v>
      </c>
      <c r="X442" s="17">
        <v>0.16237766752625099</v>
      </c>
      <c r="Y442" s="17"/>
      <c r="Z442" s="17">
        <v>0.17428556737116699</v>
      </c>
      <c r="AA442" s="17">
        <v>0.106497373104167</v>
      </c>
      <c r="AB442" s="17">
        <v>0.21515045046226799</v>
      </c>
      <c r="AC442" s="17"/>
      <c r="AD442" s="17">
        <v>0.171003400698783</v>
      </c>
      <c r="AE442" s="17"/>
      <c r="AF442" s="17">
        <v>0.202044579368024</v>
      </c>
      <c r="AG442" s="17">
        <v>0.120474708635818</v>
      </c>
      <c r="AH442" s="17">
        <v>0.18140607643316001</v>
      </c>
      <c r="AI442" s="17">
        <v>0.19343748062119201</v>
      </c>
    </row>
    <row r="443" spans="2:35" x14ac:dyDescent="0.3">
      <c r="B443" t="s">
        <v>214</v>
      </c>
      <c r="C443" s="17">
        <v>0.58918282240001596</v>
      </c>
      <c r="D443" s="17">
        <v>0.67050860717618499</v>
      </c>
      <c r="E443" s="17">
        <v>0.50609569945315203</v>
      </c>
      <c r="F443" s="17"/>
      <c r="G443" s="17">
        <v>0.65129180335737302</v>
      </c>
      <c r="H443" s="17">
        <v>0.68784480922865798</v>
      </c>
      <c r="I443" s="17">
        <v>0.62233677686536004</v>
      </c>
      <c r="J443" s="17">
        <v>0.38427323837417698</v>
      </c>
      <c r="K443" s="17"/>
      <c r="L443" s="17">
        <v>0.61719637739844102</v>
      </c>
      <c r="M443" s="17">
        <v>0.56529017053707198</v>
      </c>
      <c r="N443" s="17"/>
      <c r="O443" s="17">
        <v>0.59107171964128402</v>
      </c>
      <c r="P443" s="17">
        <v>0.44137218617241802</v>
      </c>
      <c r="Q443" s="17">
        <v>0.72944467353054598</v>
      </c>
      <c r="R443" s="17">
        <v>0.589516781597343</v>
      </c>
      <c r="S443" s="17"/>
      <c r="T443" s="17">
        <v>0.51706544958893197</v>
      </c>
      <c r="U443" s="17">
        <v>0.61601723619585103</v>
      </c>
      <c r="V443" s="17"/>
      <c r="W443" s="17">
        <v>0.51414226898343196</v>
      </c>
      <c r="X443" s="17">
        <v>0.69380329604579805</v>
      </c>
      <c r="Y443" s="17"/>
      <c r="Z443" s="17">
        <v>0.57666777248921297</v>
      </c>
      <c r="AA443" s="17">
        <v>0.64037521230900296</v>
      </c>
      <c r="AB443" s="17">
        <v>0.59600198494969803</v>
      </c>
      <c r="AC443" s="17"/>
      <c r="AD443" s="17">
        <v>0.591482002202532</v>
      </c>
      <c r="AE443" s="17"/>
      <c r="AF443" s="17">
        <v>0.61029865409563799</v>
      </c>
      <c r="AG443" s="17">
        <v>0.64498701608415898</v>
      </c>
      <c r="AH443" s="17">
        <v>0.61730561939206496</v>
      </c>
      <c r="AI443" s="17">
        <v>0.47410198278548099</v>
      </c>
    </row>
    <row r="444" spans="2:35" x14ac:dyDescent="0.3">
      <c r="B444" t="s">
        <v>139</v>
      </c>
      <c r="C444" s="17">
        <v>9.6227587956080302E-2</v>
      </c>
      <c r="D444" s="17">
        <v>7.92145595282117E-2</v>
      </c>
      <c r="E444" s="17">
        <v>0.11540918308502</v>
      </c>
      <c r="F444" s="17"/>
      <c r="G444" s="17">
        <v>0.13077035657042199</v>
      </c>
      <c r="H444" s="17">
        <v>8.1314476286137194E-2</v>
      </c>
      <c r="I444" s="17">
        <v>9.16044949345418E-2</v>
      </c>
      <c r="J444" s="17">
        <v>8.2849041090844094E-2</v>
      </c>
      <c r="K444" s="17"/>
      <c r="L444" s="17">
        <v>7.46678106693906E-2</v>
      </c>
      <c r="M444" s="17">
        <v>0.126452865503456</v>
      </c>
      <c r="N444" s="17"/>
      <c r="O444" s="17">
        <v>0.129334127486641</v>
      </c>
      <c r="P444" s="17">
        <v>0.104802998870738</v>
      </c>
      <c r="Q444" s="17">
        <v>8.6927087493231803E-2</v>
      </c>
      <c r="R444" s="17">
        <v>6.8615757158894203E-2</v>
      </c>
      <c r="S444" s="17"/>
      <c r="T444" s="17">
        <v>9.8583167650701797E-2</v>
      </c>
      <c r="U444" s="17">
        <v>9.4086658837780002E-2</v>
      </c>
      <c r="V444" s="17"/>
      <c r="W444" s="17">
        <v>6.0169991450372703E-2</v>
      </c>
      <c r="X444" s="17">
        <v>7.4905987469760196E-2</v>
      </c>
      <c r="Y444" s="17"/>
      <c r="Z444" s="17">
        <v>0.10806312073796499</v>
      </c>
      <c r="AA444" s="17">
        <v>9.7406843680011193E-2</v>
      </c>
      <c r="AB444" s="17">
        <v>7.19259312190101E-2</v>
      </c>
      <c r="AC444" s="17"/>
      <c r="AD444" s="17">
        <v>9.5480864138634103E-2</v>
      </c>
      <c r="AE444" s="17"/>
      <c r="AF444" s="17">
        <v>0.11289989183686</v>
      </c>
      <c r="AG444" s="17">
        <v>6.03973928035084E-2</v>
      </c>
      <c r="AH444" s="17">
        <v>8.1705988099842003E-2</v>
      </c>
      <c r="AI444" s="17">
        <v>0.122222013095257</v>
      </c>
    </row>
    <row r="445" spans="2:35" x14ac:dyDescent="0.3">
      <c r="B445" t="s">
        <v>51</v>
      </c>
      <c r="C445" s="17">
        <v>3.6358541595593999E-2</v>
      </c>
      <c r="D445" s="17">
        <v>2.9604357021600601E-2</v>
      </c>
      <c r="E445" s="17">
        <v>4.39322915076681E-2</v>
      </c>
      <c r="F445" s="17"/>
      <c r="G445" s="17">
        <v>2.46425535318762E-2</v>
      </c>
      <c r="H445" s="17">
        <v>1.1386965825270901E-2</v>
      </c>
      <c r="I445" s="17">
        <v>1.9836923834859001E-2</v>
      </c>
      <c r="J445" s="17">
        <v>9.3025489317957802E-2</v>
      </c>
      <c r="K445" s="17"/>
      <c r="L445" s="17">
        <v>2.3283685493154301E-2</v>
      </c>
      <c r="M445" s="17">
        <v>4.3107695980913602E-2</v>
      </c>
      <c r="N445" s="17"/>
      <c r="O445" s="17">
        <v>3.1961289044801798E-2</v>
      </c>
      <c r="P445" s="17">
        <v>5.30502207207997E-2</v>
      </c>
      <c r="Q445" s="17">
        <v>7.1403226065569004E-3</v>
      </c>
      <c r="R445" s="17">
        <v>6.0475150912067101E-2</v>
      </c>
      <c r="S445" s="17"/>
      <c r="T445" s="17">
        <v>6.4957910117383402E-2</v>
      </c>
      <c r="U445" s="17">
        <v>2.4599127050593601E-2</v>
      </c>
      <c r="V445" s="17"/>
      <c r="W445" s="17">
        <v>2.69708075702325E-2</v>
      </c>
      <c r="X445" s="17">
        <v>2.27499354250323E-2</v>
      </c>
      <c r="Y445" s="17"/>
      <c r="Z445" s="17">
        <v>4.7425526589970998E-2</v>
      </c>
      <c r="AA445" s="17">
        <v>5.1015347146649903E-2</v>
      </c>
      <c r="AB445" s="17">
        <v>1.9417666657188901E-2</v>
      </c>
      <c r="AC445" s="17"/>
      <c r="AD445" s="17">
        <v>3.5478136714690398E-2</v>
      </c>
      <c r="AE445" s="17"/>
      <c r="AF445" s="17">
        <v>6.1191053235761196E-3</v>
      </c>
      <c r="AG445" s="17">
        <v>6.6274857188946004E-2</v>
      </c>
      <c r="AH445" s="17">
        <v>9.3112181054686698E-3</v>
      </c>
      <c r="AI445" s="17">
        <v>6.6957399064336995E-2</v>
      </c>
    </row>
    <row r="446" spans="2:35" x14ac:dyDescent="0.3">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c r="AC446" s="17"/>
      <c r="AD446" s="17"/>
      <c r="AE446" s="17"/>
      <c r="AF446" s="17"/>
      <c r="AG446" s="17"/>
      <c r="AH446" s="17"/>
      <c r="AI446" s="17"/>
    </row>
    <row r="447" spans="2:35" x14ac:dyDescent="0.3">
      <c r="B447" s="6" t="s">
        <v>223</v>
      </c>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row>
    <row r="448" spans="2:35" x14ac:dyDescent="0.3">
      <c r="B448" s="23" t="s">
        <v>53</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row>
    <row r="449" spans="2:35" x14ac:dyDescent="0.3">
      <c r="B449" t="s">
        <v>212</v>
      </c>
      <c r="C449" s="17">
        <v>3.4208798140805602E-2</v>
      </c>
      <c r="D449" s="17">
        <v>1.9439424125863299E-2</v>
      </c>
      <c r="E449" s="17">
        <v>4.9754342105225301E-2</v>
      </c>
      <c r="F449" s="17"/>
      <c r="G449" s="17">
        <v>1.6647204337359701E-2</v>
      </c>
      <c r="H449" s="17">
        <v>1.8387924900626702E-2</v>
      </c>
      <c r="I449" s="17">
        <v>1.7023842316979801E-2</v>
      </c>
      <c r="J449" s="17">
        <v>8.7526706763589701E-2</v>
      </c>
      <c r="K449" s="17"/>
      <c r="L449" s="17">
        <v>2.46397335279975E-2</v>
      </c>
      <c r="M449" s="17">
        <v>6.1351621672572902E-2</v>
      </c>
      <c r="N449" s="17"/>
      <c r="O449" s="17">
        <v>9.0864409787390008E-3</v>
      </c>
      <c r="P449" s="17">
        <v>8.0729780032681303E-2</v>
      </c>
      <c r="Q449" s="17">
        <v>2.3872401478683001E-2</v>
      </c>
      <c r="R449" s="17">
        <v>1.33474849998995E-2</v>
      </c>
      <c r="S449" s="17"/>
      <c r="T449" s="17">
        <v>2.6113907966778399E-2</v>
      </c>
      <c r="U449" s="17">
        <v>3.7391940325933098E-2</v>
      </c>
      <c r="V449" s="17"/>
      <c r="W449" s="17">
        <v>3.87466758687217E-2</v>
      </c>
      <c r="X449" s="17">
        <v>1.7506331636461599E-2</v>
      </c>
      <c r="Y449" s="17"/>
      <c r="Z449" s="17">
        <v>2.45890233732937E-2</v>
      </c>
      <c r="AA449" s="17">
        <v>5.32691730887902E-2</v>
      </c>
      <c r="AB449" s="17">
        <v>4.4448903048258201E-2</v>
      </c>
      <c r="AC449" s="17"/>
      <c r="AD449" s="17">
        <v>3.4753007639156501E-2</v>
      </c>
      <c r="AE449" s="17"/>
      <c r="AF449" s="17">
        <v>2.16849319225643E-2</v>
      </c>
      <c r="AG449" s="17">
        <v>4.0210554120385801E-2</v>
      </c>
      <c r="AH449" s="17">
        <v>2.5764395261613698E-2</v>
      </c>
      <c r="AI449" s="17">
        <v>5.1910871829225699E-2</v>
      </c>
    </row>
    <row r="450" spans="2:35" x14ac:dyDescent="0.3">
      <c r="B450" t="s">
        <v>213</v>
      </c>
      <c r="C450" s="17">
        <v>7.91200165821586E-2</v>
      </c>
      <c r="D450" s="17">
        <v>8.4832075107791505E-2</v>
      </c>
      <c r="E450" s="17">
        <v>7.1592982584453305E-2</v>
      </c>
      <c r="F450" s="17"/>
      <c r="G450" s="17">
        <v>6.1825437079352098E-2</v>
      </c>
      <c r="H450" s="17">
        <v>3.33660491988279E-2</v>
      </c>
      <c r="I450" s="17">
        <v>9.2987632982174898E-2</v>
      </c>
      <c r="J450" s="17">
        <v>0.13095814298355599</v>
      </c>
      <c r="K450" s="17"/>
      <c r="L450" s="17">
        <v>8.7825142899713896E-2</v>
      </c>
      <c r="M450" s="17">
        <v>6.2257029762357897E-2</v>
      </c>
      <c r="N450" s="17"/>
      <c r="O450" s="17">
        <v>4.2348105500988803E-2</v>
      </c>
      <c r="P450" s="17">
        <v>9.3867868912554303E-2</v>
      </c>
      <c r="Q450" s="17">
        <v>5.0519128571667501E-2</v>
      </c>
      <c r="R450" s="17">
        <v>0.131986022645457</v>
      </c>
      <c r="S450" s="17"/>
      <c r="T450" s="17">
        <v>8.2136852405454999E-2</v>
      </c>
      <c r="U450" s="17">
        <v>7.8961327185133906E-2</v>
      </c>
      <c r="V450" s="17"/>
      <c r="W450" s="17">
        <v>9.7937555408477206E-2</v>
      </c>
      <c r="X450" s="17">
        <v>8.8385735675974894E-2</v>
      </c>
      <c r="Y450" s="17"/>
      <c r="Z450" s="17">
        <v>7.2076717068979002E-2</v>
      </c>
      <c r="AA450" s="17">
        <v>5.2621339525190797E-2</v>
      </c>
      <c r="AB450" s="17">
        <v>0.10007378870955599</v>
      </c>
      <c r="AC450" s="17"/>
      <c r="AD450" s="17">
        <v>8.1822903560768601E-2</v>
      </c>
      <c r="AE450" s="17"/>
      <c r="AF450" s="17">
        <v>0.111627086763887</v>
      </c>
      <c r="AG450" s="17">
        <v>3.1057554182357901E-2</v>
      </c>
      <c r="AH450" s="17">
        <v>0.105183630612575</v>
      </c>
      <c r="AI450" s="17">
        <v>6.8863158513016595E-2</v>
      </c>
    </row>
    <row r="451" spans="2:35" x14ac:dyDescent="0.3">
      <c r="B451" t="s">
        <v>214</v>
      </c>
      <c r="C451" s="17">
        <v>0.60024198749988</v>
      </c>
      <c r="D451" s="17">
        <v>0.64757244887109</v>
      </c>
      <c r="E451" s="17">
        <v>0.54750285812214206</v>
      </c>
      <c r="F451" s="17"/>
      <c r="G451" s="17">
        <v>0.60847187804149305</v>
      </c>
      <c r="H451" s="17">
        <v>0.65258328202981897</v>
      </c>
      <c r="I451" s="17">
        <v>0.62247987385633496</v>
      </c>
      <c r="J451" s="17">
        <v>0.51121798433133903</v>
      </c>
      <c r="K451" s="17"/>
      <c r="L451" s="17">
        <v>0.63784475355414805</v>
      </c>
      <c r="M451" s="17">
        <v>0.52719531872439995</v>
      </c>
      <c r="N451" s="17"/>
      <c r="O451" s="17">
        <v>0.55605492307266802</v>
      </c>
      <c r="P451" s="17">
        <v>0.540989024123119</v>
      </c>
      <c r="Q451" s="17">
        <v>0.687664007256789</v>
      </c>
      <c r="R451" s="17">
        <v>0.59247734828471998</v>
      </c>
      <c r="S451" s="17"/>
      <c r="T451" s="17">
        <v>0.61196054917164999</v>
      </c>
      <c r="U451" s="17">
        <v>0.59880424024442203</v>
      </c>
      <c r="V451" s="17"/>
      <c r="W451" s="17">
        <v>0.58852525912853704</v>
      </c>
      <c r="X451" s="17">
        <v>0.67596446604663396</v>
      </c>
      <c r="Y451" s="17"/>
      <c r="Z451" s="17">
        <v>0.59125894434842796</v>
      </c>
      <c r="AA451" s="17">
        <v>0.61622846496749595</v>
      </c>
      <c r="AB451" s="17">
        <v>0.64318602694060001</v>
      </c>
      <c r="AC451" s="17"/>
      <c r="AD451" s="17">
        <v>0.60210923979312603</v>
      </c>
      <c r="AE451" s="17"/>
      <c r="AF451" s="17">
        <v>0.63077631345253005</v>
      </c>
      <c r="AG451" s="17">
        <v>0.63012047023603501</v>
      </c>
      <c r="AH451" s="17">
        <v>0.58059565445084504</v>
      </c>
      <c r="AI451" s="17">
        <v>0.55410926813780603</v>
      </c>
    </row>
    <row r="452" spans="2:35" x14ac:dyDescent="0.3">
      <c r="B452" t="s">
        <v>139</v>
      </c>
      <c r="C452" s="17">
        <v>0.243076285017295</v>
      </c>
      <c r="D452" s="17">
        <v>0.21025867939597401</v>
      </c>
      <c r="E452" s="17">
        <v>0.28136570028107999</v>
      </c>
      <c r="F452" s="17"/>
      <c r="G452" s="17">
        <v>0.288412927009919</v>
      </c>
      <c r="H452" s="17">
        <v>0.27221257535587901</v>
      </c>
      <c r="I452" s="17">
        <v>0.24086340687379099</v>
      </c>
      <c r="J452" s="17">
        <v>0.16857261314666599</v>
      </c>
      <c r="K452" s="17"/>
      <c r="L452" s="17">
        <v>0.22726511902789101</v>
      </c>
      <c r="M452" s="17">
        <v>0.28768506504622998</v>
      </c>
      <c r="N452" s="17"/>
      <c r="O452" s="17">
        <v>0.34587360682052498</v>
      </c>
      <c r="P452" s="17">
        <v>0.23223209368977901</v>
      </c>
      <c r="Q452" s="17">
        <v>0.23080414008630401</v>
      </c>
      <c r="R452" s="17">
        <v>0.18202445082253901</v>
      </c>
      <c r="S452" s="17"/>
      <c r="T452" s="17">
        <v>0.22246812530150301</v>
      </c>
      <c r="U452" s="17">
        <v>0.250511160624588</v>
      </c>
      <c r="V452" s="17"/>
      <c r="W452" s="17">
        <v>0.255776520653199</v>
      </c>
      <c r="X452" s="17">
        <v>0.195393531215897</v>
      </c>
      <c r="Y452" s="17"/>
      <c r="Z452" s="17">
        <v>0.25926687130491999</v>
      </c>
      <c r="AA452" s="17">
        <v>0.239020866883944</v>
      </c>
      <c r="AB452" s="17">
        <v>0.171867774283224</v>
      </c>
      <c r="AC452" s="17"/>
      <c r="AD452" s="17">
        <v>0.24021516070893101</v>
      </c>
      <c r="AE452" s="17"/>
      <c r="AF452" s="17">
        <v>0.22979256253744301</v>
      </c>
      <c r="AG452" s="17">
        <v>0.21068235437989299</v>
      </c>
      <c r="AH452" s="17">
        <v>0.28108376178191802</v>
      </c>
      <c r="AI452" s="17">
        <v>0.25815930245561403</v>
      </c>
    </row>
    <row r="453" spans="2:35" x14ac:dyDescent="0.3">
      <c r="B453" t="s">
        <v>51</v>
      </c>
      <c r="C453" s="17">
        <v>4.3352912759861202E-2</v>
      </c>
      <c r="D453" s="17">
        <v>3.7897372499281497E-2</v>
      </c>
      <c r="E453" s="17">
        <v>4.97841169070996E-2</v>
      </c>
      <c r="F453" s="17"/>
      <c r="G453" s="17">
        <v>2.46425535318762E-2</v>
      </c>
      <c r="H453" s="17">
        <v>2.3450168514847599E-2</v>
      </c>
      <c r="I453" s="17">
        <v>2.66452439707189E-2</v>
      </c>
      <c r="J453" s="17">
        <v>0.101724552774849</v>
      </c>
      <c r="K453" s="17"/>
      <c r="L453" s="17">
        <v>2.2425250990250001E-2</v>
      </c>
      <c r="M453" s="17">
        <v>6.1510964794438697E-2</v>
      </c>
      <c r="N453" s="17"/>
      <c r="O453" s="17">
        <v>4.6636923627079198E-2</v>
      </c>
      <c r="P453" s="17">
        <v>5.2181233241866402E-2</v>
      </c>
      <c r="Q453" s="17">
        <v>7.1403226065569004E-3</v>
      </c>
      <c r="R453" s="17">
        <v>8.0164693247385205E-2</v>
      </c>
      <c r="S453" s="17"/>
      <c r="T453" s="17">
        <v>5.7320565154614103E-2</v>
      </c>
      <c r="U453" s="17">
        <v>3.4331331619923501E-2</v>
      </c>
      <c r="V453" s="17"/>
      <c r="W453" s="17">
        <v>1.9013988941064999E-2</v>
      </c>
      <c r="X453" s="17">
        <v>2.27499354250323E-2</v>
      </c>
      <c r="Y453" s="17"/>
      <c r="Z453" s="17">
        <v>5.2808443904379498E-2</v>
      </c>
      <c r="AA453" s="17">
        <v>3.8860155534579499E-2</v>
      </c>
      <c r="AB453" s="17">
        <v>4.0423507018361601E-2</v>
      </c>
      <c r="AC453" s="17"/>
      <c r="AD453" s="17">
        <v>4.1099688298018099E-2</v>
      </c>
      <c r="AE453" s="17"/>
      <c r="AF453" s="17">
        <v>6.1191053235761196E-3</v>
      </c>
      <c r="AG453" s="17">
        <v>8.7929067081328402E-2</v>
      </c>
      <c r="AH453" s="17">
        <v>7.3725578930480097E-3</v>
      </c>
      <c r="AI453" s="17">
        <v>6.6957399064336995E-2</v>
      </c>
    </row>
    <row r="454" spans="2:35" x14ac:dyDescent="0.3">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row>
    <row r="455" spans="2:35" x14ac:dyDescent="0.3">
      <c r="B455" s="6" t="s">
        <v>224</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row>
    <row r="456" spans="2:35" x14ac:dyDescent="0.3">
      <c r="B456" s="23" t="s">
        <v>53</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row>
    <row r="457" spans="2:35" x14ac:dyDescent="0.3">
      <c r="B457" t="s">
        <v>212</v>
      </c>
      <c r="C457" s="17">
        <v>0.15476978603713701</v>
      </c>
      <c r="D457" s="17">
        <v>0.107204684264636</v>
      </c>
      <c r="E457" s="17">
        <v>0.19489424307841699</v>
      </c>
      <c r="F457" s="17"/>
      <c r="G457" s="17">
        <v>0.104204216606841</v>
      </c>
      <c r="H457" s="17">
        <v>9.3452637173546696E-2</v>
      </c>
      <c r="I457" s="17">
        <v>0.13907906628389499</v>
      </c>
      <c r="J457" s="17">
        <v>0.28876054646900001</v>
      </c>
      <c r="K457" s="17"/>
      <c r="L457" s="17">
        <v>0.105825272026653</v>
      </c>
      <c r="M457" s="17">
        <v>0.25656789129464203</v>
      </c>
      <c r="N457" s="17"/>
      <c r="O457" s="17">
        <v>0.117195002477615</v>
      </c>
      <c r="P457" s="17">
        <v>0.25407526638116901</v>
      </c>
      <c r="Q457" s="17">
        <v>8.4741787245100397E-2</v>
      </c>
      <c r="R457" s="17">
        <v>0.13807391510985101</v>
      </c>
      <c r="S457" s="17"/>
      <c r="T457" s="17">
        <v>0.115503451506109</v>
      </c>
      <c r="U457" s="17">
        <v>0.17008550136748399</v>
      </c>
      <c r="V457" s="17"/>
      <c r="W457" s="17">
        <v>0.177181657016559</v>
      </c>
      <c r="X457" s="17">
        <v>0.112537649097568</v>
      </c>
      <c r="Y457" s="17"/>
      <c r="Z457" s="17">
        <v>0.16705317043458401</v>
      </c>
      <c r="AA457" s="17">
        <v>9.6883224167602505E-2</v>
      </c>
      <c r="AB457" s="17">
        <v>0.117976261093503</v>
      </c>
      <c r="AC457" s="17"/>
      <c r="AD457" s="17">
        <v>0.15888343241540301</v>
      </c>
      <c r="AE457" s="17"/>
      <c r="AF457" s="17">
        <v>0.108074668234647</v>
      </c>
      <c r="AG457" s="17">
        <v>0.15860058568451699</v>
      </c>
      <c r="AH457" s="17">
        <v>0.17353676508607399</v>
      </c>
      <c r="AI457" s="17">
        <v>0.19641561278848199</v>
      </c>
    </row>
    <row r="458" spans="2:35" x14ac:dyDescent="0.3">
      <c r="B458" t="s">
        <v>213</v>
      </c>
      <c r="C458" s="17">
        <v>0.14291513574263401</v>
      </c>
      <c r="D458" s="17">
        <v>0.14814588882499199</v>
      </c>
      <c r="E458" s="17">
        <v>0.137379392786385</v>
      </c>
      <c r="F458" s="17"/>
      <c r="G458" s="17">
        <v>0.150428347368087</v>
      </c>
      <c r="H458" s="17">
        <v>0.140553951157812</v>
      </c>
      <c r="I458" s="17">
        <v>0.13431890279559899</v>
      </c>
      <c r="J458" s="17">
        <v>0.14727245977669101</v>
      </c>
      <c r="K458" s="17"/>
      <c r="L458" s="17">
        <v>0.16817578880909501</v>
      </c>
      <c r="M458" s="17">
        <v>9.35130070230384E-2</v>
      </c>
      <c r="N458" s="17"/>
      <c r="O458" s="17">
        <v>0.14674152301044099</v>
      </c>
      <c r="P458" s="17">
        <v>0.13024855801027899</v>
      </c>
      <c r="Q458" s="17">
        <v>0.14421279844893201</v>
      </c>
      <c r="R458" s="17">
        <v>0.153550867294516</v>
      </c>
      <c r="S458" s="17"/>
      <c r="T458" s="17">
        <v>0.13609900265283101</v>
      </c>
      <c r="U458" s="17">
        <v>0.146871833844679</v>
      </c>
      <c r="V458" s="17"/>
      <c r="W458" s="17">
        <v>0.16148799373133699</v>
      </c>
      <c r="X458" s="17">
        <v>0.15670506649003499</v>
      </c>
      <c r="Y458" s="17"/>
      <c r="Z458" s="17">
        <v>0.134240779640934</v>
      </c>
      <c r="AA458" s="17">
        <v>0.17520430095061101</v>
      </c>
      <c r="AB458" s="17">
        <v>0.13976982150700601</v>
      </c>
      <c r="AC458" s="17"/>
      <c r="AD458" s="17">
        <v>0.143587889687428</v>
      </c>
      <c r="AE458" s="17"/>
      <c r="AF458" s="17">
        <v>0.20337618171640801</v>
      </c>
      <c r="AG458" s="17">
        <v>0.105237354268223</v>
      </c>
      <c r="AH458" s="17">
        <v>8.22423326639935E-2</v>
      </c>
      <c r="AI458" s="17">
        <v>0.16465223047685401</v>
      </c>
    </row>
    <row r="459" spans="2:35" x14ac:dyDescent="0.3">
      <c r="B459" t="s">
        <v>214</v>
      </c>
      <c r="C459" s="17">
        <v>0.565467675636661</v>
      </c>
      <c r="D459" s="17">
        <v>0.62140129910503505</v>
      </c>
      <c r="E459" s="17">
        <v>0.51792254876568999</v>
      </c>
      <c r="F459" s="17"/>
      <c r="G459" s="17">
        <v>0.614988162748622</v>
      </c>
      <c r="H459" s="17">
        <v>0.63825399058771404</v>
      </c>
      <c r="I459" s="17">
        <v>0.61571022002574705</v>
      </c>
      <c r="J459" s="17">
        <v>0.38266592423954898</v>
      </c>
      <c r="K459" s="17"/>
      <c r="L459" s="17">
        <v>0.60494168604898801</v>
      </c>
      <c r="M459" s="17">
        <v>0.50636624747148096</v>
      </c>
      <c r="N459" s="17"/>
      <c r="O459" s="17">
        <v>0.62104624701452604</v>
      </c>
      <c r="P459" s="17">
        <v>0.43937653027259099</v>
      </c>
      <c r="Q459" s="17">
        <v>0.63159550484487204</v>
      </c>
      <c r="R459" s="17">
        <v>0.60739209584007003</v>
      </c>
      <c r="S459" s="17"/>
      <c r="T459" s="17">
        <v>0.57130857955064396</v>
      </c>
      <c r="U459" s="17">
        <v>0.56567437886629002</v>
      </c>
      <c r="V459" s="17"/>
      <c r="W459" s="17">
        <v>0.52451012932851404</v>
      </c>
      <c r="X459" s="17">
        <v>0.62566034608744403</v>
      </c>
      <c r="Y459" s="17"/>
      <c r="Z459" s="17">
        <v>0.55691669886328099</v>
      </c>
      <c r="AA459" s="17">
        <v>0.59551601164321799</v>
      </c>
      <c r="AB459" s="17">
        <v>0.584490244965297</v>
      </c>
      <c r="AC459" s="17"/>
      <c r="AD459" s="17">
        <v>0.56882648139943104</v>
      </c>
      <c r="AE459" s="17"/>
      <c r="AF459" s="17">
        <v>0.58111804509402898</v>
      </c>
      <c r="AG459" s="17">
        <v>0.60097359478630596</v>
      </c>
      <c r="AH459" s="17">
        <v>0.63284930055376898</v>
      </c>
      <c r="AI459" s="17">
        <v>0.44433058421466698</v>
      </c>
    </row>
    <row r="460" spans="2:35" x14ac:dyDescent="0.3">
      <c r="B460" t="s">
        <v>139</v>
      </c>
      <c r="C460" s="17">
        <v>9.1364561055336399E-2</v>
      </c>
      <c r="D460" s="17">
        <v>8.2434920248094498E-2</v>
      </c>
      <c r="E460" s="17">
        <v>9.8628375690810399E-2</v>
      </c>
      <c r="F460" s="17"/>
      <c r="G460" s="17">
        <v>8.6805452363936303E-2</v>
      </c>
      <c r="H460" s="17">
        <v>0.101472262826323</v>
      </c>
      <c r="I460" s="17">
        <v>7.8146825622959701E-2</v>
      </c>
      <c r="J460" s="17">
        <v>9.9292872879908498E-2</v>
      </c>
      <c r="K460" s="17"/>
      <c r="L460" s="17">
        <v>8.9588224165522604E-2</v>
      </c>
      <c r="M460" s="17">
        <v>9.3721093815871501E-2</v>
      </c>
      <c r="N460" s="17"/>
      <c r="O460" s="17">
        <v>7.2973361276283899E-2</v>
      </c>
      <c r="P460" s="17">
        <v>0.118168978586778</v>
      </c>
      <c r="Q460" s="17">
        <v>0.11045171845353199</v>
      </c>
      <c r="R460" s="17">
        <v>4.3933340928413202E-2</v>
      </c>
      <c r="S460" s="17"/>
      <c r="T460" s="17">
        <v>0.112423202268217</v>
      </c>
      <c r="U460" s="17">
        <v>8.5101123479538202E-2</v>
      </c>
      <c r="V460" s="17"/>
      <c r="W460" s="17">
        <v>0.10081174889877199</v>
      </c>
      <c r="X460" s="17">
        <v>7.1407366121698707E-2</v>
      </c>
      <c r="Y460" s="17"/>
      <c r="Z460" s="17">
        <v>8.5348142121932799E-2</v>
      </c>
      <c r="AA460" s="17">
        <v>9.4172837272851403E-2</v>
      </c>
      <c r="AB460" s="17">
        <v>0.124698730177132</v>
      </c>
      <c r="AC460" s="17"/>
      <c r="AD460" s="17">
        <v>8.34661830393153E-2</v>
      </c>
      <c r="AE460" s="17"/>
      <c r="AF460" s="17">
        <v>9.0564720258523496E-2</v>
      </c>
      <c r="AG460" s="17">
        <v>6.7062775389049603E-2</v>
      </c>
      <c r="AH460" s="17">
        <v>8.3652366408153003E-2</v>
      </c>
      <c r="AI460" s="17">
        <v>0.12841976621595899</v>
      </c>
    </row>
    <row r="461" spans="2:35" x14ac:dyDescent="0.3">
      <c r="B461" t="s">
        <v>51</v>
      </c>
      <c r="C461" s="17">
        <v>4.5482841528232301E-2</v>
      </c>
      <c r="D461" s="17">
        <v>4.0813207557242499E-2</v>
      </c>
      <c r="E461" s="17">
        <v>5.11754396786974E-2</v>
      </c>
      <c r="F461" s="17"/>
      <c r="G461" s="17">
        <v>4.35738209125138E-2</v>
      </c>
      <c r="H461" s="17">
        <v>2.6267158254603899E-2</v>
      </c>
      <c r="I461" s="17">
        <v>3.2744985271798803E-2</v>
      </c>
      <c r="J461" s="17">
        <v>8.2008196634850997E-2</v>
      </c>
      <c r="K461" s="17"/>
      <c r="L461" s="17">
        <v>3.1469028949741698E-2</v>
      </c>
      <c r="M461" s="17">
        <v>4.9831760394967999E-2</v>
      </c>
      <c r="N461" s="17"/>
      <c r="O461" s="17">
        <v>4.2043866221134298E-2</v>
      </c>
      <c r="P461" s="17">
        <v>5.8130666749182498E-2</v>
      </c>
      <c r="Q461" s="17">
        <v>2.8998191007564199E-2</v>
      </c>
      <c r="R461" s="17">
        <v>5.7049780827149503E-2</v>
      </c>
      <c r="S461" s="17"/>
      <c r="T461" s="17">
        <v>6.4665764022199507E-2</v>
      </c>
      <c r="U461" s="17">
        <v>3.2267162442008897E-2</v>
      </c>
      <c r="V461" s="17"/>
      <c r="W461" s="17">
        <v>3.6008471024818099E-2</v>
      </c>
      <c r="X461" s="17">
        <v>3.36895722032537E-2</v>
      </c>
      <c r="Y461" s="17"/>
      <c r="Z461" s="17">
        <v>5.6441208939268302E-2</v>
      </c>
      <c r="AA461" s="17">
        <v>3.8223625965717302E-2</v>
      </c>
      <c r="AB461" s="17">
        <v>3.3064942257062302E-2</v>
      </c>
      <c r="AC461" s="17"/>
      <c r="AD461" s="17">
        <v>4.5236013458421799E-2</v>
      </c>
      <c r="AE461" s="17"/>
      <c r="AF461" s="17">
        <v>1.6866384696392098E-2</v>
      </c>
      <c r="AG461" s="17">
        <v>6.8125689871903899E-2</v>
      </c>
      <c r="AH461" s="17">
        <v>2.7719235288010801E-2</v>
      </c>
      <c r="AI461" s="17">
        <v>6.6181806304037999E-2</v>
      </c>
    </row>
    <row r="462" spans="2:35" x14ac:dyDescent="0.3">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row>
    <row r="463" spans="2:35" x14ac:dyDescent="0.3">
      <c r="B463" s="6" t="s">
        <v>225</v>
      </c>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row>
    <row r="464" spans="2:35" x14ac:dyDescent="0.3">
      <c r="B464" s="23" t="s">
        <v>53</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row>
    <row r="465" spans="2:35" x14ac:dyDescent="0.3">
      <c r="B465" t="s">
        <v>212</v>
      </c>
      <c r="C465" s="17">
        <v>7.1948458407161894E-2</v>
      </c>
      <c r="D465" s="17">
        <v>6.1226436907652802E-2</v>
      </c>
      <c r="E465" s="17">
        <v>7.6923002164221002E-2</v>
      </c>
      <c r="F465" s="17"/>
      <c r="G465" s="17">
        <v>3.9863338146059399E-2</v>
      </c>
      <c r="H465" s="17">
        <v>5.2131959939417397E-2</v>
      </c>
      <c r="I465" s="17">
        <v>6.1197606260126602E-2</v>
      </c>
      <c r="J465" s="17">
        <v>0.137148208500942</v>
      </c>
      <c r="K465" s="17"/>
      <c r="L465" s="17">
        <v>4.6791275801802E-2</v>
      </c>
      <c r="M465" s="17">
        <v>0.11855005280509601</v>
      </c>
      <c r="N465" s="17"/>
      <c r="O465" s="17">
        <v>3.1665236664987301E-2</v>
      </c>
      <c r="P465" s="17">
        <v>0.111394392797259</v>
      </c>
      <c r="Q465" s="17">
        <v>5.71256817000362E-2</v>
      </c>
      <c r="R465" s="17">
        <v>6.6861825746124801E-2</v>
      </c>
      <c r="S465" s="17"/>
      <c r="T465" s="17">
        <v>0.108241488588611</v>
      </c>
      <c r="U465" s="17">
        <v>6.0197376204226598E-2</v>
      </c>
      <c r="V465" s="17"/>
      <c r="W465" s="17">
        <v>6.7875353543505407E-2</v>
      </c>
      <c r="X465" s="17">
        <v>4.20421306824919E-2</v>
      </c>
      <c r="Y465" s="17"/>
      <c r="Z465" s="17">
        <v>6.0017571848413998E-2</v>
      </c>
      <c r="AA465" s="17">
        <v>6.6824052636970194E-2</v>
      </c>
      <c r="AB465" s="17">
        <v>9.1798193524555094E-2</v>
      </c>
      <c r="AC465" s="17"/>
      <c r="AD465" s="17">
        <v>7.3377205818514701E-2</v>
      </c>
      <c r="AE465" s="17"/>
      <c r="AF465" s="17">
        <v>4.73474762569552E-2</v>
      </c>
      <c r="AG465" s="17">
        <v>0.105321505280785</v>
      </c>
      <c r="AH465" s="17">
        <v>6.5386086082540304E-2</v>
      </c>
      <c r="AI465" s="17">
        <v>7.3195392375342797E-2</v>
      </c>
    </row>
    <row r="466" spans="2:35" x14ac:dyDescent="0.3">
      <c r="B466" t="s">
        <v>213</v>
      </c>
      <c r="C466" s="17">
        <v>0.111230833500577</v>
      </c>
      <c r="D466" s="17">
        <v>0.105659629670193</v>
      </c>
      <c r="E466" s="17">
        <v>0.11503925760294401</v>
      </c>
      <c r="F466" s="17"/>
      <c r="G466" s="17">
        <v>0.10415710815743499</v>
      </c>
      <c r="H466" s="17">
        <v>8.27354536141372E-2</v>
      </c>
      <c r="I466" s="17">
        <v>9.9623410127074694E-2</v>
      </c>
      <c r="J466" s="17">
        <v>0.161749262375322</v>
      </c>
      <c r="K466" s="17"/>
      <c r="L466" s="17">
        <v>0.13188545944892599</v>
      </c>
      <c r="M466" s="17">
        <v>7.0768080882467402E-2</v>
      </c>
      <c r="N466" s="17"/>
      <c r="O466" s="17">
        <v>0.106086407514197</v>
      </c>
      <c r="P466" s="17">
        <v>0.121858356806891</v>
      </c>
      <c r="Q466" s="17">
        <v>8.3261859705735006E-2</v>
      </c>
      <c r="R466" s="17">
        <v>0.136439360835306</v>
      </c>
      <c r="S466" s="17"/>
      <c r="T466" s="17">
        <v>0.19278905659573201</v>
      </c>
      <c r="U466" s="17">
        <v>8.4259283513754293E-2</v>
      </c>
      <c r="V466" s="17"/>
      <c r="W466" s="17">
        <v>0.17147891832696699</v>
      </c>
      <c r="X466" s="17">
        <v>0.109590722718753</v>
      </c>
      <c r="Y466" s="17"/>
      <c r="Z466" s="17">
        <v>0.10065040273095199</v>
      </c>
      <c r="AA466" s="17">
        <v>0.118063043290191</v>
      </c>
      <c r="AB466" s="17">
        <v>0.12444109066795001</v>
      </c>
      <c r="AC466" s="17"/>
      <c r="AD466" s="17">
        <v>0.11079728674655299</v>
      </c>
      <c r="AE466" s="17"/>
      <c r="AF466" s="17">
        <v>0.153974591459039</v>
      </c>
      <c r="AG466" s="17">
        <v>7.8107823684152505E-2</v>
      </c>
      <c r="AH466" s="17">
        <v>7.67600933495384E-2</v>
      </c>
      <c r="AI466" s="17">
        <v>0.126432863800998</v>
      </c>
    </row>
    <row r="467" spans="2:35" x14ac:dyDescent="0.3">
      <c r="B467" t="s">
        <v>214</v>
      </c>
      <c r="C467" s="17">
        <v>0.63523371255279704</v>
      </c>
      <c r="D467" s="17">
        <v>0.68409823328109498</v>
      </c>
      <c r="E467" s="17">
        <v>0.59335992739526899</v>
      </c>
      <c r="F467" s="17"/>
      <c r="G467" s="17">
        <v>0.64974028652638405</v>
      </c>
      <c r="H467" s="17">
        <v>0.69133274610866902</v>
      </c>
      <c r="I467" s="17">
        <v>0.67569612933759204</v>
      </c>
      <c r="J467" s="17">
        <v>0.51611890071015298</v>
      </c>
      <c r="K467" s="17"/>
      <c r="L467" s="17">
        <v>0.67051156525186395</v>
      </c>
      <c r="M467" s="17">
        <v>0.597491207694683</v>
      </c>
      <c r="N467" s="17"/>
      <c r="O467" s="17">
        <v>0.63631324433720104</v>
      </c>
      <c r="P467" s="17">
        <v>0.56064376143000405</v>
      </c>
      <c r="Q467" s="17">
        <v>0.69753784033769695</v>
      </c>
      <c r="R467" s="17">
        <v>0.66562909582574104</v>
      </c>
      <c r="S467" s="17"/>
      <c r="T467" s="17">
        <v>0.51070708148983202</v>
      </c>
      <c r="U467" s="17">
        <v>0.68132252023666695</v>
      </c>
      <c r="V467" s="17"/>
      <c r="W467" s="17">
        <v>0.60630332348893501</v>
      </c>
      <c r="X467" s="17">
        <v>0.70656539472192703</v>
      </c>
      <c r="Y467" s="17"/>
      <c r="Z467" s="17">
        <v>0.65558661427082199</v>
      </c>
      <c r="AA467" s="17">
        <v>0.63049535405014401</v>
      </c>
      <c r="AB467" s="17">
        <v>0.63249372125953995</v>
      </c>
      <c r="AC467" s="17"/>
      <c r="AD467" s="17">
        <v>0.63721342757319099</v>
      </c>
      <c r="AE467" s="17"/>
      <c r="AF467" s="17">
        <v>0.62305090791404705</v>
      </c>
      <c r="AG467" s="17">
        <v>0.67571364878511997</v>
      </c>
      <c r="AH467" s="17">
        <v>0.66164806802788301</v>
      </c>
      <c r="AI467" s="17">
        <v>0.58305550188435695</v>
      </c>
    </row>
    <row r="468" spans="2:35" x14ac:dyDescent="0.3">
      <c r="B468" t="s">
        <v>139</v>
      </c>
      <c r="C468" s="17">
        <v>0.12817510011859201</v>
      </c>
      <c r="D468" s="17">
        <v>9.4963559960032001E-2</v>
      </c>
      <c r="E468" s="17">
        <v>0.16428151735164701</v>
      </c>
      <c r="F468" s="17"/>
      <c r="G468" s="17">
        <v>0.15484975114229099</v>
      </c>
      <c r="H468" s="17">
        <v>0.14233006160796799</v>
      </c>
      <c r="I468" s="17">
        <v>0.12480122974164</v>
      </c>
      <c r="J468" s="17">
        <v>8.9820933723102098E-2</v>
      </c>
      <c r="K468" s="17"/>
      <c r="L468" s="17">
        <v>0.115809385687884</v>
      </c>
      <c r="M468" s="17">
        <v>0.15440437584120401</v>
      </c>
      <c r="N468" s="17"/>
      <c r="O468" s="17">
        <v>0.180160652792974</v>
      </c>
      <c r="P468" s="17">
        <v>0.15218688840399999</v>
      </c>
      <c r="Q468" s="17">
        <v>0.124584280827664</v>
      </c>
      <c r="R468" s="17">
        <v>5.4257818867535501E-2</v>
      </c>
      <c r="S468" s="17"/>
      <c r="T468" s="17">
        <v>0.12008702534247399</v>
      </c>
      <c r="U468" s="17">
        <v>0.13240695987325601</v>
      </c>
      <c r="V468" s="17"/>
      <c r="W468" s="17">
        <v>0.12423944752109101</v>
      </c>
      <c r="X468" s="17">
        <v>9.8365749507882502E-2</v>
      </c>
      <c r="Y468" s="17"/>
      <c r="Z468" s="17">
        <v>0.123505697583526</v>
      </c>
      <c r="AA468" s="17">
        <v>0.145757394488116</v>
      </c>
      <c r="AB468" s="17">
        <v>9.2934842795108705E-2</v>
      </c>
      <c r="AC468" s="17"/>
      <c r="AD468" s="17">
        <v>0.126555209526509</v>
      </c>
      <c r="AE468" s="17"/>
      <c r="AF468" s="17">
        <v>0.15093790064270199</v>
      </c>
      <c r="AG468" s="17">
        <v>8.4745690588665407E-2</v>
      </c>
      <c r="AH468" s="17">
        <v>0.157955717215889</v>
      </c>
      <c r="AI468" s="17">
        <v>0.12271021521365701</v>
      </c>
    </row>
    <row r="469" spans="2:35" x14ac:dyDescent="0.3">
      <c r="B469" t="s">
        <v>51</v>
      </c>
      <c r="C469" s="17">
        <v>5.34118954208724E-2</v>
      </c>
      <c r="D469" s="17">
        <v>5.4052140181026997E-2</v>
      </c>
      <c r="E469" s="17">
        <v>5.0396295485918098E-2</v>
      </c>
      <c r="F469" s="17"/>
      <c r="G469" s="17">
        <v>5.13895160278309E-2</v>
      </c>
      <c r="H469" s="17">
        <v>3.1469778729809099E-2</v>
      </c>
      <c r="I469" s="17">
        <v>3.8681624533566702E-2</v>
      </c>
      <c r="J469" s="17">
        <v>9.5162694690480304E-2</v>
      </c>
      <c r="K469" s="17"/>
      <c r="L469" s="17">
        <v>3.5002313809522997E-2</v>
      </c>
      <c r="M469" s="17">
        <v>5.8786282776549403E-2</v>
      </c>
      <c r="N469" s="17"/>
      <c r="O469" s="17">
        <v>4.5774458690640597E-2</v>
      </c>
      <c r="P469" s="17">
        <v>5.3916600561847099E-2</v>
      </c>
      <c r="Q469" s="17">
        <v>3.7490337428867697E-2</v>
      </c>
      <c r="R469" s="17">
        <v>7.6811898725292704E-2</v>
      </c>
      <c r="S469" s="17"/>
      <c r="T469" s="17">
        <v>6.81753479833513E-2</v>
      </c>
      <c r="U469" s="17">
        <v>4.1813860172096699E-2</v>
      </c>
      <c r="V469" s="17"/>
      <c r="W469" s="17">
        <v>3.0102957119501499E-2</v>
      </c>
      <c r="X469" s="17">
        <v>4.3436002368944897E-2</v>
      </c>
      <c r="Y469" s="17"/>
      <c r="Z469" s="17">
        <v>6.0239713566285699E-2</v>
      </c>
      <c r="AA469" s="17">
        <v>3.8860155534579499E-2</v>
      </c>
      <c r="AB469" s="17">
        <v>5.83321517528472E-2</v>
      </c>
      <c r="AC469" s="17"/>
      <c r="AD469" s="17">
        <v>5.2056870335232201E-2</v>
      </c>
      <c r="AE469" s="17"/>
      <c r="AF469" s="17">
        <v>2.4689123727256498E-2</v>
      </c>
      <c r="AG469" s="17">
        <v>5.6111331661276999E-2</v>
      </c>
      <c r="AH469" s="17">
        <v>3.8250035324148703E-2</v>
      </c>
      <c r="AI469" s="17">
        <v>9.4606026725645304E-2</v>
      </c>
    </row>
    <row r="470" spans="2:35" x14ac:dyDescent="0.3">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c r="AC470" s="17"/>
      <c r="AD470" s="17"/>
      <c r="AE470" s="17"/>
      <c r="AF470" s="17"/>
      <c r="AG470" s="17"/>
      <c r="AH470" s="17"/>
      <c r="AI470" s="17"/>
    </row>
    <row r="471" spans="2:35" x14ac:dyDescent="0.3">
      <c r="B471" s="6" t="s">
        <v>226</v>
      </c>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c r="AC471" s="17"/>
      <c r="AD471" s="17"/>
      <c r="AE471" s="17"/>
      <c r="AF471" s="17"/>
      <c r="AG471" s="17"/>
      <c r="AH471" s="17"/>
      <c r="AI471" s="17"/>
    </row>
    <row r="472" spans="2:35" x14ac:dyDescent="0.3">
      <c r="B472" s="23" t="s">
        <v>53</v>
      </c>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row>
    <row r="473" spans="2:35" x14ac:dyDescent="0.3">
      <c r="B473" t="s">
        <v>212</v>
      </c>
      <c r="C473" s="17">
        <v>5.3876840625743799E-2</v>
      </c>
      <c r="D473" s="17">
        <v>4.2352566966593397E-2</v>
      </c>
      <c r="E473" s="17">
        <v>5.9457349245872197E-2</v>
      </c>
      <c r="F473" s="17"/>
      <c r="G473" s="17">
        <v>1.7147158801566299E-2</v>
      </c>
      <c r="H473" s="17">
        <v>4.7545105355171598E-2</v>
      </c>
      <c r="I473" s="17">
        <v>2.69210623129005E-2</v>
      </c>
      <c r="J473" s="17">
        <v>0.12666799549862201</v>
      </c>
      <c r="K473" s="17"/>
      <c r="L473" s="17">
        <v>1.9498784625648101E-2</v>
      </c>
      <c r="M473" s="17">
        <v>0.12004368489145099</v>
      </c>
      <c r="N473" s="17"/>
      <c r="O473" s="17">
        <v>3.2174738747077103E-2</v>
      </c>
      <c r="P473" s="17">
        <v>8.0237639956621198E-2</v>
      </c>
      <c r="Q473" s="17">
        <v>3.3535895856511302E-2</v>
      </c>
      <c r="R473" s="17">
        <v>5.4468718126738501E-2</v>
      </c>
      <c r="S473" s="17"/>
      <c r="T473" s="17">
        <v>2.25473709143259E-2</v>
      </c>
      <c r="U473" s="17">
        <v>6.5318177530144503E-2</v>
      </c>
      <c r="V473" s="17"/>
      <c r="W473" s="17">
        <v>3.1485165009235497E-2</v>
      </c>
      <c r="X473" s="17">
        <v>1.75281887162335E-2</v>
      </c>
      <c r="Y473" s="17"/>
      <c r="Z473" s="17">
        <v>6.6173331477762304E-2</v>
      </c>
      <c r="AA473" s="17">
        <v>3.1712620299133902E-2</v>
      </c>
      <c r="AB473" s="17">
        <v>5.02724395710532E-2</v>
      </c>
      <c r="AC473" s="17"/>
      <c r="AD473" s="17">
        <v>5.4013892565089802E-2</v>
      </c>
      <c r="AE473" s="17"/>
      <c r="AF473" s="17">
        <v>4.9481861328253801E-2</v>
      </c>
      <c r="AG473" s="17">
        <v>7.3546545942396693E-2</v>
      </c>
      <c r="AH473" s="17">
        <v>3.2749772073910201E-2</v>
      </c>
      <c r="AI473" s="17">
        <v>5.7401270585857901E-2</v>
      </c>
    </row>
    <row r="474" spans="2:35" x14ac:dyDescent="0.3">
      <c r="B474" t="s">
        <v>213</v>
      </c>
      <c r="C474" s="17">
        <v>0.11627431016952899</v>
      </c>
      <c r="D474" s="17">
        <v>9.9716485134592095E-2</v>
      </c>
      <c r="E474" s="17">
        <v>0.128161179652174</v>
      </c>
      <c r="F474" s="17"/>
      <c r="G474" s="17">
        <v>8.5041330719218794E-2</v>
      </c>
      <c r="H474" s="17">
        <v>4.53814849152347E-2</v>
      </c>
      <c r="I474" s="17">
        <v>0.123571029086538</v>
      </c>
      <c r="J474" s="17">
        <v>0.21640307148523</v>
      </c>
      <c r="K474" s="17"/>
      <c r="L474" s="17">
        <v>0.124756675011021</v>
      </c>
      <c r="M474" s="17">
        <v>0.104469230962021</v>
      </c>
      <c r="N474" s="17"/>
      <c r="O474" s="17">
        <v>6.5164544003768907E-2</v>
      </c>
      <c r="P474" s="17">
        <v>0.17614369960314499</v>
      </c>
      <c r="Q474" s="17">
        <v>6.3861055635674097E-2</v>
      </c>
      <c r="R474" s="17">
        <v>0.148990162046963</v>
      </c>
      <c r="S474" s="17"/>
      <c r="T474" s="17">
        <v>0.169251412326097</v>
      </c>
      <c r="U474" s="17">
        <v>9.6833392709337995E-2</v>
      </c>
      <c r="V474" s="17"/>
      <c r="W474" s="17">
        <v>0.17010249709297601</v>
      </c>
      <c r="X474" s="17">
        <v>8.7730348009708706E-2</v>
      </c>
      <c r="Y474" s="17"/>
      <c r="Z474" s="17">
        <v>0.11141219789269</v>
      </c>
      <c r="AA474" s="17">
        <v>0.10341899425722401</v>
      </c>
      <c r="AB474" s="17">
        <v>0.16787810314757301</v>
      </c>
      <c r="AC474" s="17"/>
      <c r="AD474" s="17">
        <v>0.115894881889995</v>
      </c>
      <c r="AE474" s="17"/>
      <c r="AF474" s="17">
        <v>0.12050883864654099</v>
      </c>
      <c r="AG474" s="17">
        <v>8.3168346740059601E-2</v>
      </c>
      <c r="AH474" s="17">
        <v>9.4232471350502001E-2</v>
      </c>
      <c r="AI474" s="17">
        <v>0.17022466964601299</v>
      </c>
    </row>
    <row r="475" spans="2:35" x14ac:dyDescent="0.3">
      <c r="B475" t="s">
        <v>214</v>
      </c>
      <c r="C475" s="17">
        <v>0.61925143256806403</v>
      </c>
      <c r="D475" s="17">
        <v>0.68537497492550103</v>
      </c>
      <c r="E475" s="17">
        <v>0.55899614127904595</v>
      </c>
      <c r="F475" s="17"/>
      <c r="G475" s="17">
        <v>0.63750276024069297</v>
      </c>
      <c r="H475" s="17">
        <v>0.702457257885026</v>
      </c>
      <c r="I475" s="17">
        <v>0.68190151547500999</v>
      </c>
      <c r="J475" s="17">
        <v>0.44298953765287002</v>
      </c>
      <c r="K475" s="17"/>
      <c r="L475" s="17">
        <v>0.68918983913092702</v>
      </c>
      <c r="M475" s="17">
        <v>0.51946048955027602</v>
      </c>
      <c r="N475" s="17"/>
      <c r="O475" s="17">
        <v>0.64664919939690102</v>
      </c>
      <c r="P475" s="17">
        <v>0.492233613937476</v>
      </c>
      <c r="Q475" s="17">
        <v>0.68966590004668504</v>
      </c>
      <c r="R475" s="17">
        <v>0.67947824851527105</v>
      </c>
      <c r="S475" s="17"/>
      <c r="T475" s="17">
        <v>0.60248765767676604</v>
      </c>
      <c r="U475" s="17">
        <v>0.62788001805218197</v>
      </c>
      <c r="V475" s="17"/>
      <c r="W475" s="17">
        <v>0.62220087926559198</v>
      </c>
      <c r="X475" s="17">
        <v>0.73297756684665605</v>
      </c>
      <c r="Y475" s="17"/>
      <c r="Z475" s="17">
        <v>0.57159485907924901</v>
      </c>
      <c r="AA475" s="17">
        <v>0.64660414554323797</v>
      </c>
      <c r="AB475" s="17">
        <v>0.65055404889131196</v>
      </c>
      <c r="AC475" s="17"/>
      <c r="AD475" s="17">
        <v>0.61462548534436401</v>
      </c>
      <c r="AE475" s="17"/>
      <c r="AF475" s="17">
        <v>0.67937117060591101</v>
      </c>
      <c r="AG475" s="17">
        <v>0.64886172697692701</v>
      </c>
      <c r="AH475" s="17">
        <v>0.65279414924488299</v>
      </c>
      <c r="AI475" s="17">
        <v>0.47873274633745</v>
      </c>
    </row>
    <row r="476" spans="2:35" x14ac:dyDescent="0.3">
      <c r="B476" t="s">
        <v>139</v>
      </c>
      <c r="C476" s="17">
        <v>0.13693829071653199</v>
      </c>
      <c r="D476" s="17">
        <v>0.106062967924615</v>
      </c>
      <c r="E476" s="17">
        <v>0.17090363853344101</v>
      </c>
      <c r="F476" s="17"/>
      <c r="G476" s="17">
        <v>0.17924260295970099</v>
      </c>
      <c r="H476" s="17">
        <v>0.16091164657326501</v>
      </c>
      <c r="I476" s="17">
        <v>9.3884855831369005E-2</v>
      </c>
      <c r="J476" s="17">
        <v>0.11530406408749599</v>
      </c>
      <c r="K476" s="17"/>
      <c r="L476" s="17">
        <v>0.116499181567754</v>
      </c>
      <c r="M476" s="17">
        <v>0.15851235671008501</v>
      </c>
      <c r="N476" s="17"/>
      <c r="O476" s="17">
        <v>0.17841570099177401</v>
      </c>
      <c r="P476" s="17">
        <v>0.16518194112738199</v>
      </c>
      <c r="Q476" s="17">
        <v>0.16321187197120399</v>
      </c>
      <c r="R476" s="17">
        <v>2.7527117894629999E-2</v>
      </c>
      <c r="S476" s="17"/>
      <c r="T476" s="17">
        <v>0.112042379066084</v>
      </c>
      <c r="U476" s="17">
        <v>0.14708298250488699</v>
      </c>
      <c r="V476" s="17"/>
      <c r="W476" s="17">
        <v>0.120388259905207</v>
      </c>
      <c r="X476" s="17">
        <v>9.7266495187455407E-2</v>
      </c>
      <c r="Y476" s="17"/>
      <c r="Z476" s="17">
        <v>0.157597095897693</v>
      </c>
      <c r="AA476" s="17">
        <v>0.168810639965741</v>
      </c>
      <c r="AB476" s="17">
        <v>7.1304234953411705E-2</v>
      </c>
      <c r="AC476" s="17"/>
      <c r="AD476" s="17">
        <v>0.14175480386397499</v>
      </c>
      <c r="AE476" s="17"/>
      <c r="AF476" s="17">
        <v>0.117677272709515</v>
      </c>
      <c r="AG476" s="17">
        <v>9.1877809992884502E-2</v>
      </c>
      <c r="AH476" s="17">
        <v>0.18053141810836501</v>
      </c>
      <c r="AI476" s="17">
        <v>0.175452116158994</v>
      </c>
    </row>
    <row r="477" spans="2:35" x14ac:dyDescent="0.3">
      <c r="B477" t="s">
        <v>51</v>
      </c>
      <c r="C477" s="17">
        <v>7.3659125920131102E-2</v>
      </c>
      <c r="D477" s="17">
        <v>6.64930050486989E-2</v>
      </c>
      <c r="E477" s="17">
        <v>8.2481691289466696E-2</v>
      </c>
      <c r="F477" s="17"/>
      <c r="G477" s="17">
        <v>8.1066147278820805E-2</v>
      </c>
      <c r="H477" s="17">
        <v>4.37045052713027E-2</v>
      </c>
      <c r="I477" s="17">
        <v>7.3721537294182501E-2</v>
      </c>
      <c r="J477" s="17">
        <v>9.8635331275783306E-2</v>
      </c>
      <c r="K477" s="17"/>
      <c r="L477" s="17">
        <v>5.0055519664650702E-2</v>
      </c>
      <c r="M477" s="17">
        <v>9.7514237886167102E-2</v>
      </c>
      <c r="N477" s="17"/>
      <c r="O477" s="17">
        <v>7.7595816860479297E-2</v>
      </c>
      <c r="P477" s="17">
        <v>8.6203105375375302E-2</v>
      </c>
      <c r="Q477" s="17">
        <v>4.9725276489926098E-2</v>
      </c>
      <c r="R477" s="17">
        <v>8.9535753416396899E-2</v>
      </c>
      <c r="S477" s="17"/>
      <c r="T477" s="17">
        <v>9.3671180016727001E-2</v>
      </c>
      <c r="U477" s="17">
        <v>6.2885429203448501E-2</v>
      </c>
      <c r="V477" s="17"/>
      <c r="W477" s="17">
        <v>5.5823198726990299E-2</v>
      </c>
      <c r="X477" s="17">
        <v>6.4497401239946697E-2</v>
      </c>
      <c r="Y477" s="17"/>
      <c r="Z477" s="17">
        <v>9.3222515652606003E-2</v>
      </c>
      <c r="AA477" s="17">
        <v>4.9453599934663403E-2</v>
      </c>
      <c r="AB477" s="17">
        <v>5.9991173436649899E-2</v>
      </c>
      <c r="AC477" s="17"/>
      <c r="AD477" s="17">
        <v>7.3710936336575897E-2</v>
      </c>
      <c r="AE477" s="17"/>
      <c r="AF477" s="17">
        <v>3.2960856709778899E-2</v>
      </c>
      <c r="AG477" s="17">
        <v>0.102545570347732</v>
      </c>
      <c r="AH477" s="17">
        <v>3.9692189222340198E-2</v>
      </c>
      <c r="AI477" s="17">
        <v>0.118189197271685</v>
      </c>
    </row>
    <row r="478" spans="2:35" x14ac:dyDescent="0.3">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row>
    <row r="479" spans="2:35" x14ac:dyDescent="0.3">
      <c r="B479" s="6" t="s">
        <v>227</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row>
    <row r="480" spans="2:35" x14ac:dyDescent="0.3">
      <c r="B480" s="23" t="s">
        <v>53</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row>
    <row r="481" spans="2:35" x14ac:dyDescent="0.3">
      <c r="B481" t="s">
        <v>212</v>
      </c>
      <c r="C481" s="17">
        <v>0.13563638937339501</v>
      </c>
      <c r="D481" s="17">
        <v>8.70408205201159E-2</v>
      </c>
      <c r="E481" s="17">
        <v>0.176362782024308</v>
      </c>
      <c r="F481" s="17"/>
      <c r="G481" s="17">
        <v>6.99826982275851E-2</v>
      </c>
      <c r="H481" s="17">
        <v>0.10571382197523201</v>
      </c>
      <c r="I481" s="17">
        <v>0.12774602346956501</v>
      </c>
      <c r="J481" s="17">
        <v>0.24225409159636199</v>
      </c>
      <c r="K481" s="17"/>
      <c r="L481" s="17">
        <v>8.6137716524096505E-2</v>
      </c>
      <c r="M481" s="17">
        <v>0.24334464754514901</v>
      </c>
      <c r="N481" s="17"/>
      <c r="O481" s="17">
        <v>8.6500962710284096E-2</v>
      </c>
      <c r="P481" s="17">
        <v>0.24480765203499499</v>
      </c>
      <c r="Q481" s="17">
        <v>9.0102154392568606E-2</v>
      </c>
      <c r="R481" s="17">
        <v>8.2833837693242193E-2</v>
      </c>
      <c r="S481" s="17"/>
      <c r="T481" s="17">
        <v>9.3844459862784599E-2</v>
      </c>
      <c r="U481" s="17">
        <v>0.149806047090007</v>
      </c>
      <c r="V481" s="17"/>
      <c r="W481" s="17">
        <v>0.14850503835727</v>
      </c>
      <c r="X481" s="17">
        <v>6.5971985024272095E-2</v>
      </c>
      <c r="Y481" s="17"/>
      <c r="Z481" s="17">
        <v>0.151540019360835</v>
      </c>
      <c r="AA481" s="17">
        <v>0.134785789394124</v>
      </c>
      <c r="AB481" s="17">
        <v>9.4135090201429295E-2</v>
      </c>
      <c r="AC481" s="17"/>
      <c r="AD481" s="17">
        <v>0.14015458817642901</v>
      </c>
      <c r="AE481" s="17"/>
      <c r="AF481" s="17">
        <v>0.10418959184007</v>
      </c>
      <c r="AG481" s="17">
        <v>0.17689263847181799</v>
      </c>
      <c r="AH481" s="17">
        <v>0.119790757822201</v>
      </c>
      <c r="AI481" s="17">
        <v>0.14630843234312499</v>
      </c>
    </row>
    <row r="482" spans="2:35" x14ac:dyDescent="0.3">
      <c r="B482" t="s">
        <v>213</v>
      </c>
      <c r="C482" s="17">
        <v>0.121876040898431</v>
      </c>
      <c r="D482" s="17">
        <v>0.14035963032925</v>
      </c>
      <c r="E482" s="17">
        <v>0.10185396578285801</v>
      </c>
      <c r="F482" s="17"/>
      <c r="G482" s="17">
        <v>0.11599853416594599</v>
      </c>
      <c r="H482" s="17">
        <v>9.0130756161198894E-2</v>
      </c>
      <c r="I482" s="17">
        <v>0.11135804410830601</v>
      </c>
      <c r="J482" s="17">
        <v>0.17353876928555301</v>
      </c>
      <c r="K482" s="17"/>
      <c r="L482" s="17">
        <v>0.13959151114851601</v>
      </c>
      <c r="M482" s="17">
        <v>8.5265890994502894E-2</v>
      </c>
      <c r="N482" s="17"/>
      <c r="O482" s="17">
        <v>8.6197388274310102E-2</v>
      </c>
      <c r="P482" s="17">
        <v>0.113779079480368</v>
      </c>
      <c r="Q482" s="17">
        <v>0.11475287660411899</v>
      </c>
      <c r="R482" s="17">
        <v>0.17554924951550999</v>
      </c>
      <c r="S482" s="17"/>
      <c r="T482" s="17">
        <v>0.150663201777507</v>
      </c>
      <c r="U482" s="17">
        <v>0.113280149275806</v>
      </c>
      <c r="V482" s="17"/>
      <c r="W482" s="17">
        <v>0.13963243199111</v>
      </c>
      <c r="X482" s="17">
        <v>0.16093006165739099</v>
      </c>
      <c r="Y482" s="17"/>
      <c r="Z482" s="17">
        <v>9.3139173893338006E-2</v>
      </c>
      <c r="AA482" s="17">
        <v>0.14832244376609899</v>
      </c>
      <c r="AB482" s="17">
        <v>0.11630184062918</v>
      </c>
      <c r="AC482" s="17"/>
      <c r="AD482" s="17">
        <v>0.121878746058878</v>
      </c>
      <c r="AE482" s="17"/>
      <c r="AF482" s="17">
        <v>0.182611150713759</v>
      </c>
      <c r="AG482" s="17">
        <v>4.7768985111998001E-2</v>
      </c>
      <c r="AH482" s="17">
        <v>8.9769435178972096E-2</v>
      </c>
      <c r="AI482" s="17">
        <v>0.158173707574193</v>
      </c>
    </row>
    <row r="483" spans="2:35" x14ac:dyDescent="0.3">
      <c r="B483" t="s">
        <v>214</v>
      </c>
      <c r="C483" s="17">
        <v>0.587146716513675</v>
      </c>
      <c r="D483" s="17">
        <v>0.63961254864131101</v>
      </c>
      <c r="E483" s="17">
        <v>0.54431134347375498</v>
      </c>
      <c r="F483" s="17"/>
      <c r="G483" s="17">
        <v>0.62699574872770303</v>
      </c>
      <c r="H483" s="17">
        <v>0.635174294361595</v>
      </c>
      <c r="I483" s="17">
        <v>0.65561837272687895</v>
      </c>
      <c r="J483" s="17">
        <v>0.42109018073343102</v>
      </c>
      <c r="K483" s="17"/>
      <c r="L483" s="17">
        <v>0.65272882751072103</v>
      </c>
      <c r="M483" s="17">
        <v>0.46188126536261198</v>
      </c>
      <c r="N483" s="17"/>
      <c r="O483" s="17">
        <v>0.60643311277316303</v>
      </c>
      <c r="P483" s="17">
        <v>0.49699518120384301</v>
      </c>
      <c r="Q483" s="17">
        <v>0.649773933384453</v>
      </c>
      <c r="R483" s="17">
        <v>0.62564844903873895</v>
      </c>
      <c r="S483" s="17"/>
      <c r="T483" s="17">
        <v>0.57946247077834101</v>
      </c>
      <c r="U483" s="17">
        <v>0.59166718283406905</v>
      </c>
      <c r="V483" s="17"/>
      <c r="W483" s="17">
        <v>0.57353417993641898</v>
      </c>
      <c r="X483" s="17">
        <v>0.66376102241698198</v>
      </c>
      <c r="Y483" s="17"/>
      <c r="Z483" s="17">
        <v>0.56770289695336595</v>
      </c>
      <c r="AA483" s="17">
        <v>0.62065096388570695</v>
      </c>
      <c r="AB483" s="17">
        <v>0.65689561129256901</v>
      </c>
      <c r="AC483" s="17"/>
      <c r="AD483" s="17">
        <v>0.586244449877382</v>
      </c>
      <c r="AE483" s="17"/>
      <c r="AF483" s="17">
        <v>0.56840541244627696</v>
      </c>
      <c r="AG483" s="17">
        <v>0.63360227867694996</v>
      </c>
      <c r="AH483" s="17">
        <v>0.62668304905665395</v>
      </c>
      <c r="AI483" s="17">
        <v>0.52399349330951595</v>
      </c>
    </row>
    <row r="484" spans="2:35" x14ac:dyDescent="0.3">
      <c r="B484" t="s">
        <v>139</v>
      </c>
      <c r="C484" s="17">
        <v>0.10503817006543099</v>
      </c>
      <c r="D484" s="17">
        <v>9.0404769162275703E-2</v>
      </c>
      <c r="E484" s="17">
        <v>0.118315867769578</v>
      </c>
      <c r="F484" s="17"/>
      <c r="G484" s="17">
        <v>0.144892993055833</v>
      </c>
      <c r="H484" s="17">
        <v>0.12171807091641</v>
      </c>
      <c r="I484" s="17">
        <v>7.9873167034030704E-2</v>
      </c>
      <c r="J484" s="17">
        <v>7.43755411038175E-2</v>
      </c>
      <c r="K484" s="17"/>
      <c r="L484" s="17">
        <v>8.8344121508161802E-2</v>
      </c>
      <c r="M484" s="17">
        <v>0.13447214811438499</v>
      </c>
      <c r="N484" s="17"/>
      <c r="O484" s="17">
        <v>0.15450034631908399</v>
      </c>
      <c r="P484" s="17">
        <v>9.0755309240591595E-2</v>
      </c>
      <c r="Q484" s="17">
        <v>0.116673592184</v>
      </c>
      <c r="R484" s="17">
        <v>5.4305313193417498E-2</v>
      </c>
      <c r="S484" s="17"/>
      <c r="T484" s="17">
        <v>0.11287452784873001</v>
      </c>
      <c r="U484" s="17">
        <v>0.101099672721989</v>
      </c>
      <c r="V484" s="17"/>
      <c r="W484" s="17">
        <v>0.10120445936991999</v>
      </c>
      <c r="X484" s="17">
        <v>7.9180757388242901E-2</v>
      </c>
      <c r="Y484" s="17"/>
      <c r="Z484" s="17">
        <v>0.126834328808582</v>
      </c>
      <c r="AA484" s="17">
        <v>6.9159272535967403E-2</v>
      </c>
      <c r="AB484" s="17">
        <v>8.1485832864111499E-2</v>
      </c>
      <c r="AC484" s="17"/>
      <c r="AD484" s="17">
        <v>0.10123937183817699</v>
      </c>
      <c r="AE484" s="17"/>
      <c r="AF484" s="17">
        <v>0.121250612918038</v>
      </c>
      <c r="AG484" s="17">
        <v>6.8752313708133603E-2</v>
      </c>
      <c r="AH484" s="17">
        <v>0.13549677426878401</v>
      </c>
      <c r="AI484" s="17">
        <v>9.1284196249690794E-2</v>
      </c>
    </row>
    <row r="485" spans="2:35" x14ac:dyDescent="0.3">
      <c r="B485" t="s">
        <v>51</v>
      </c>
      <c r="C485" s="17">
        <v>5.03026831490683E-2</v>
      </c>
      <c r="D485" s="17">
        <v>4.2582231347047701E-2</v>
      </c>
      <c r="E485" s="17">
        <v>5.9156040949500201E-2</v>
      </c>
      <c r="F485" s="17"/>
      <c r="G485" s="17">
        <v>4.2130025822932501E-2</v>
      </c>
      <c r="H485" s="17">
        <v>4.7263056585564601E-2</v>
      </c>
      <c r="I485" s="17">
        <v>2.5404392661218599E-2</v>
      </c>
      <c r="J485" s="17">
        <v>8.8741417280836704E-2</v>
      </c>
      <c r="K485" s="17"/>
      <c r="L485" s="17">
        <v>3.3197823308504799E-2</v>
      </c>
      <c r="M485" s="17">
        <v>7.5036047983350507E-2</v>
      </c>
      <c r="N485" s="17"/>
      <c r="O485" s="17">
        <v>6.6368189923158405E-2</v>
      </c>
      <c r="P485" s="17">
        <v>5.3662778040202502E-2</v>
      </c>
      <c r="Q485" s="17">
        <v>2.8697443434859402E-2</v>
      </c>
      <c r="R485" s="17">
        <v>6.1663150559090801E-2</v>
      </c>
      <c r="S485" s="17"/>
      <c r="T485" s="17">
        <v>6.3155339732638205E-2</v>
      </c>
      <c r="U485" s="17">
        <v>4.4146948078129203E-2</v>
      </c>
      <c r="V485" s="17"/>
      <c r="W485" s="17">
        <v>3.7123890345281498E-2</v>
      </c>
      <c r="X485" s="17">
        <v>3.01561735131116E-2</v>
      </c>
      <c r="Y485" s="17"/>
      <c r="Z485" s="17">
        <v>6.07835809838791E-2</v>
      </c>
      <c r="AA485" s="17">
        <v>2.7081530418102299E-2</v>
      </c>
      <c r="AB485" s="17">
        <v>5.11816250127103E-2</v>
      </c>
      <c r="AC485" s="17"/>
      <c r="AD485" s="17">
        <v>5.0482844049133897E-2</v>
      </c>
      <c r="AE485" s="17"/>
      <c r="AF485" s="17">
        <v>2.35432320818574E-2</v>
      </c>
      <c r="AG485" s="17">
        <v>7.2983784031100604E-2</v>
      </c>
      <c r="AH485" s="17">
        <v>2.8259983673388299E-2</v>
      </c>
      <c r="AI485" s="17">
        <v>8.0240170523474694E-2</v>
      </c>
    </row>
    <row r="486" spans="2:35" x14ac:dyDescent="0.3">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row>
    <row r="487" spans="2:35" x14ac:dyDescent="0.3">
      <c r="B487" s="6" t="s">
        <v>230</v>
      </c>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row>
    <row r="488" spans="2:35" x14ac:dyDescent="0.3">
      <c r="B488" s="23" t="s">
        <v>231</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row>
    <row r="489" spans="2:35" x14ac:dyDescent="0.3">
      <c r="B489" t="s">
        <v>212</v>
      </c>
      <c r="C489" s="17">
        <v>0.34871743260997301</v>
      </c>
      <c r="D489" s="17" t="s">
        <v>229</v>
      </c>
      <c r="E489" s="17">
        <v>0.34871743260997301</v>
      </c>
      <c r="F489" s="17"/>
      <c r="G489" s="17">
        <v>0.17929857398691301</v>
      </c>
      <c r="H489" s="17">
        <v>0.37097084948033798</v>
      </c>
      <c r="I489" s="17">
        <v>0.317933382974604</v>
      </c>
      <c r="J489" s="17">
        <v>0.46831256187076797</v>
      </c>
      <c r="K489" s="17"/>
      <c r="L489" s="17">
        <v>0.30020594495967001</v>
      </c>
      <c r="M489" s="17">
        <v>0.458260807449548</v>
      </c>
      <c r="N489" s="17"/>
      <c r="O489" s="17">
        <v>0.28033821873520798</v>
      </c>
      <c r="P489" s="17">
        <v>0.40079969002272497</v>
      </c>
      <c r="Q489" s="17" t="s">
        <v>229</v>
      </c>
      <c r="R489" s="17" t="s">
        <v>229</v>
      </c>
      <c r="S489" s="17"/>
      <c r="T489" s="17">
        <v>0.26922155372572198</v>
      </c>
      <c r="U489" s="17">
        <v>0.38222824965805302</v>
      </c>
      <c r="V489" s="17"/>
      <c r="W489" s="17">
        <v>0.30987098067500402</v>
      </c>
      <c r="X489" s="17" t="s">
        <v>229</v>
      </c>
      <c r="Y489" s="17"/>
      <c r="Z489" s="17">
        <v>0.357899104277771</v>
      </c>
      <c r="AA489" s="17">
        <v>0.40575737866098799</v>
      </c>
      <c r="AB489" s="17">
        <v>0.34642009143660202</v>
      </c>
      <c r="AC489" s="17"/>
      <c r="AD489" s="17">
        <v>0.35640571497483098</v>
      </c>
      <c r="AE489" s="17"/>
      <c r="AF489" s="17">
        <v>0.32251302535841903</v>
      </c>
      <c r="AG489" s="17">
        <v>0.38029900980143899</v>
      </c>
      <c r="AH489" s="17">
        <v>0.34032994860653898</v>
      </c>
      <c r="AI489" s="17">
        <v>0.35407628688714898</v>
      </c>
    </row>
    <row r="490" spans="2:35" x14ac:dyDescent="0.3">
      <c r="B490" t="s">
        <v>213</v>
      </c>
      <c r="C490" s="17">
        <v>0.27649987578200702</v>
      </c>
      <c r="D490" s="17" t="s">
        <v>229</v>
      </c>
      <c r="E490" s="17">
        <v>0.27649987578200702</v>
      </c>
      <c r="F490" s="17"/>
      <c r="G490" s="17">
        <v>0.182992511184385</v>
      </c>
      <c r="H490" s="17">
        <v>0.25406163188283798</v>
      </c>
      <c r="I490" s="17">
        <v>0.40910192794179301</v>
      </c>
      <c r="J490" s="17">
        <v>0.24593030638771299</v>
      </c>
      <c r="K490" s="17"/>
      <c r="L490" s="17">
        <v>0.28721601766413801</v>
      </c>
      <c r="M490" s="17">
        <v>0.238953566232355</v>
      </c>
      <c r="N490" s="17"/>
      <c r="O490" s="17">
        <v>0.22045645159757099</v>
      </c>
      <c r="P490" s="17">
        <v>0.31918635723252098</v>
      </c>
      <c r="Q490" s="17" t="s">
        <v>229</v>
      </c>
      <c r="R490" s="17" t="s">
        <v>229</v>
      </c>
      <c r="S490" s="17"/>
      <c r="T490" s="17">
        <v>0.306331833718885</v>
      </c>
      <c r="U490" s="17">
        <v>0.25797242590391201</v>
      </c>
      <c r="V490" s="17"/>
      <c r="W490" s="17">
        <v>0.286935853966998</v>
      </c>
      <c r="X490" s="17" t="s">
        <v>229</v>
      </c>
      <c r="Y490" s="17"/>
      <c r="Z490" s="17">
        <v>0.27415430385487199</v>
      </c>
      <c r="AA490" s="17">
        <v>0.32028024429438601</v>
      </c>
      <c r="AB490" s="17">
        <v>0.255792849702284</v>
      </c>
      <c r="AC490" s="17"/>
      <c r="AD490" s="17">
        <v>0.27520828784381901</v>
      </c>
      <c r="AE490" s="17"/>
      <c r="AF490" s="17">
        <v>0.33903819963563497</v>
      </c>
      <c r="AG490" s="17">
        <v>0.20193178511062099</v>
      </c>
      <c r="AH490" s="17">
        <v>0.29707561788509501</v>
      </c>
      <c r="AI490" s="17">
        <v>0.26246036413440099</v>
      </c>
    </row>
    <row r="491" spans="2:35" x14ac:dyDescent="0.3">
      <c r="B491" t="s">
        <v>214</v>
      </c>
      <c r="C491" s="17">
        <v>0.20415107788928999</v>
      </c>
      <c r="D491" s="17" t="s">
        <v>229</v>
      </c>
      <c r="E491" s="17">
        <v>0.20415107788928999</v>
      </c>
      <c r="F491" s="17"/>
      <c r="G491" s="17">
        <v>0.29923387833275999</v>
      </c>
      <c r="H491" s="17">
        <v>0.234341594793195</v>
      </c>
      <c r="I491" s="17">
        <v>0.15094444255047401</v>
      </c>
      <c r="J491" s="17">
        <v>0.16335735238734</v>
      </c>
      <c r="K491" s="17"/>
      <c r="L491" s="17">
        <v>0.24077820086507901</v>
      </c>
      <c r="M491" s="17">
        <v>0.16604786860252699</v>
      </c>
      <c r="N491" s="17"/>
      <c r="O491" s="17">
        <v>0.26502604488963799</v>
      </c>
      <c r="P491" s="17">
        <v>0.15778456500261601</v>
      </c>
      <c r="Q491" s="17" t="s">
        <v>229</v>
      </c>
      <c r="R491" s="17" t="s">
        <v>229</v>
      </c>
      <c r="S491" s="17"/>
      <c r="T491" s="17">
        <v>0.22921578942780499</v>
      </c>
      <c r="U491" s="17">
        <v>0.199183092919378</v>
      </c>
      <c r="V491" s="17"/>
      <c r="W491" s="17">
        <v>0.22938346415295799</v>
      </c>
      <c r="X491" s="17" t="s">
        <v>229</v>
      </c>
      <c r="Y491" s="17"/>
      <c r="Z491" s="17">
        <v>0.195575749119653</v>
      </c>
      <c r="AA491" s="17">
        <v>0.16883439949203299</v>
      </c>
      <c r="AB491" s="17">
        <v>0.176469628574069</v>
      </c>
      <c r="AC491" s="17"/>
      <c r="AD491" s="17">
        <v>0.20459522710754699</v>
      </c>
      <c r="AE491" s="17"/>
      <c r="AF491" s="17">
        <v>0.203723473403082</v>
      </c>
      <c r="AG491" s="17">
        <v>0.22012337043158101</v>
      </c>
      <c r="AH491" s="17">
        <v>0.22998516393709101</v>
      </c>
      <c r="AI491" s="17">
        <v>0.16745708753941099</v>
      </c>
    </row>
    <row r="492" spans="2:35" x14ac:dyDescent="0.3">
      <c r="B492" t="s">
        <v>139</v>
      </c>
      <c r="C492" s="17">
        <v>0.13177106391307999</v>
      </c>
      <c r="D492" s="17" t="s">
        <v>229</v>
      </c>
      <c r="E492" s="17">
        <v>0.13177106391307999</v>
      </c>
      <c r="F492" s="17"/>
      <c r="G492" s="17">
        <v>0.30017904497320902</v>
      </c>
      <c r="H492" s="17">
        <v>9.7494723304513295E-2</v>
      </c>
      <c r="I492" s="17">
        <v>0.107044077581856</v>
      </c>
      <c r="J492" s="17">
        <v>6.6822881843085893E-2</v>
      </c>
      <c r="K492" s="17"/>
      <c r="L492" s="17">
        <v>0.15735128659310901</v>
      </c>
      <c r="M492" s="17">
        <v>9.2824097869364297E-2</v>
      </c>
      <c r="N492" s="17"/>
      <c r="O492" s="17">
        <v>0.193334422793323</v>
      </c>
      <c r="P492" s="17">
        <v>8.4880224976749796E-2</v>
      </c>
      <c r="Q492" s="17" t="s">
        <v>229</v>
      </c>
      <c r="R492" s="17" t="s">
        <v>229</v>
      </c>
      <c r="S492" s="17"/>
      <c r="T492" s="17">
        <v>0.124246365175729</v>
      </c>
      <c r="U492" s="17">
        <v>0.13670317474844201</v>
      </c>
      <c r="V492" s="17"/>
      <c r="W492" s="17">
        <v>0.14762168042930701</v>
      </c>
      <c r="X492" s="17" t="s">
        <v>229</v>
      </c>
      <c r="Y492" s="17"/>
      <c r="Z492" s="17">
        <v>0.108307193476851</v>
      </c>
      <c r="AA492" s="17">
        <v>8.1125465351292406E-2</v>
      </c>
      <c r="AB492" s="17">
        <v>0.19104342873892899</v>
      </c>
      <c r="AC492" s="17"/>
      <c r="AD492" s="17">
        <v>0.128698113148283</v>
      </c>
      <c r="AE492" s="17"/>
      <c r="AF492" s="17">
        <v>0.121720864564556</v>
      </c>
      <c r="AG492" s="17">
        <v>0.135930003971546</v>
      </c>
      <c r="AH492" s="17">
        <v>0.132609269571275</v>
      </c>
      <c r="AI492" s="17">
        <v>0.13819789242606201</v>
      </c>
    </row>
    <row r="493" spans="2:35" x14ac:dyDescent="0.3">
      <c r="B493" t="s">
        <v>51</v>
      </c>
      <c r="C493" s="17">
        <v>3.8860549805649902E-2</v>
      </c>
      <c r="D493" s="17" t="s">
        <v>229</v>
      </c>
      <c r="E493" s="17">
        <v>3.8860549805649902E-2</v>
      </c>
      <c r="F493" s="17"/>
      <c r="G493" s="17">
        <v>3.8295991522732803E-2</v>
      </c>
      <c r="H493" s="17">
        <v>4.3131200539115802E-2</v>
      </c>
      <c r="I493" s="17">
        <v>1.49761689512723E-2</v>
      </c>
      <c r="J493" s="17">
        <v>5.5576897511093203E-2</v>
      </c>
      <c r="K493" s="17"/>
      <c r="L493" s="17">
        <v>1.44485499180039E-2</v>
      </c>
      <c r="M493" s="17">
        <v>4.3913659846205197E-2</v>
      </c>
      <c r="N493" s="17"/>
      <c r="O493" s="17">
        <v>4.0844861984261002E-2</v>
      </c>
      <c r="P493" s="17">
        <v>3.7349162765387099E-2</v>
      </c>
      <c r="Q493" s="17" t="s">
        <v>229</v>
      </c>
      <c r="R493" s="17" t="s">
        <v>229</v>
      </c>
      <c r="S493" s="17"/>
      <c r="T493" s="17">
        <v>7.0984457951859398E-2</v>
      </c>
      <c r="U493" s="17">
        <v>2.3913056770215099E-2</v>
      </c>
      <c r="V493" s="17"/>
      <c r="W493" s="17">
        <v>2.6188020775732301E-2</v>
      </c>
      <c r="X493" s="17" t="s">
        <v>229</v>
      </c>
      <c r="Y493" s="17"/>
      <c r="Z493" s="17">
        <v>6.4063649270852799E-2</v>
      </c>
      <c r="AA493" s="17">
        <v>2.4002512201300799E-2</v>
      </c>
      <c r="AB493" s="17">
        <v>3.0274001548116498E-2</v>
      </c>
      <c r="AC493" s="17"/>
      <c r="AD493" s="17">
        <v>3.5092656925519702E-2</v>
      </c>
      <c r="AE493" s="17"/>
      <c r="AF493" s="17">
        <v>1.3004437038307301E-2</v>
      </c>
      <c r="AG493" s="17">
        <v>6.1715830684813601E-2</v>
      </c>
      <c r="AH493" s="17">
        <v>0</v>
      </c>
      <c r="AI493" s="17">
        <v>7.7808369012977094E-2</v>
      </c>
    </row>
    <row r="494" spans="2:35" x14ac:dyDescent="0.3">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row>
    <row r="495" spans="2:35" x14ac:dyDescent="0.3">
      <c r="B495" s="6" t="s">
        <v>239</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row>
    <row r="496" spans="2:35" x14ac:dyDescent="0.3">
      <c r="B496" s="23" t="s">
        <v>53</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row>
    <row r="497" spans="2:35" x14ac:dyDescent="0.3">
      <c r="B497" t="s">
        <v>236</v>
      </c>
      <c r="C497" s="17">
        <v>0.25606468730604998</v>
      </c>
      <c r="D497" s="17">
        <v>0.197081425860236</v>
      </c>
      <c r="E497" s="17">
        <v>0.31704528759177097</v>
      </c>
      <c r="F497" s="17"/>
      <c r="G497" s="17">
        <v>0.217650851996332</v>
      </c>
      <c r="H497" s="17">
        <v>0.23319748705736101</v>
      </c>
      <c r="I497" s="17">
        <v>0.198435628928433</v>
      </c>
      <c r="J497" s="17">
        <v>0.38168280279426497</v>
      </c>
      <c r="K497" s="17"/>
      <c r="L497" s="17">
        <v>0.25640702225926298</v>
      </c>
      <c r="M497" s="17">
        <v>0.25975495612409499</v>
      </c>
      <c r="N497" s="17"/>
      <c r="O497" s="17">
        <v>0.27373418520106202</v>
      </c>
      <c r="P497" s="17">
        <v>0.35003396727554598</v>
      </c>
      <c r="Q497" s="17">
        <v>0.18990265459532399</v>
      </c>
      <c r="R497" s="17">
        <v>0.20694672271704101</v>
      </c>
      <c r="S497" s="17"/>
      <c r="T497" s="17">
        <v>0.29994899959668297</v>
      </c>
      <c r="U497" s="17">
        <v>0.24133314365842801</v>
      </c>
      <c r="V497" s="17"/>
      <c r="W497" s="17">
        <v>0.34157525735798999</v>
      </c>
      <c r="X497" s="17">
        <v>0.20702529703118999</v>
      </c>
      <c r="Y497" s="17"/>
      <c r="Z497" s="17">
        <v>0.22816457763787801</v>
      </c>
      <c r="AA497" s="17">
        <v>0.28992644455176603</v>
      </c>
      <c r="AB497" s="17">
        <v>0.304379190531818</v>
      </c>
      <c r="AC497" s="17"/>
      <c r="AD497" s="17">
        <v>0.25368106141024699</v>
      </c>
      <c r="AE497" s="17"/>
      <c r="AF497" s="17">
        <v>0.21798393230006299</v>
      </c>
      <c r="AG497" s="17">
        <v>0.19209232729175901</v>
      </c>
      <c r="AH497" s="17">
        <v>0.31000812530766297</v>
      </c>
      <c r="AI497" s="17">
        <v>0.33290375437149</v>
      </c>
    </row>
    <row r="498" spans="2:35" x14ac:dyDescent="0.3">
      <c r="B498" t="s">
        <v>237</v>
      </c>
      <c r="C498" s="17">
        <v>0.66684037766749804</v>
      </c>
      <c r="D498" s="17">
        <v>0.71458443524910398</v>
      </c>
      <c r="E498" s="17">
        <v>0.61537654661595698</v>
      </c>
      <c r="F498" s="17"/>
      <c r="G498" s="17">
        <v>0.72497695959492203</v>
      </c>
      <c r="H498" s="17">
        <v>0.70508014276580799</v>
      </c>
      <c r="I498" s="17">
        <v>0.742227267726704</v>
      </c>
      <c r="J498" s="17">
        <v>0.48560825265276703</v>
      </c>
      <c r="K498" s="17"/>
      <c r="L498" s="17">
        <v>0.69061757690070202</v>
      </c>
      <c r="M498" s="17">
        <v>0.64999990466723101</v>
      </c>
      <c r="N498" s="17"/>
      <c r="O498" s="17">
        <v>0.66081244167008102</v>
      </c>
      <c r="P498" s="17">
        <v>0.58076948040543097</v>
      </c>
      <c r="Q498" s="17">
        <v>0.75480715057096504</v>
      </c>
      <c r="R498" s="17">
        <v>0.65930909461017895</v>
      </c>
      <c r="S498" s="17"/>
      <c r="T498" s="17">
        <v>0.60882059091467</v>
      </c>
      <c r="U498" s="17">
        <v>0.69256606551755895</v>
      </c>
      <c r="V498" s="17"/>
      <c r="W498" s="17">
        <v>0.61259121260120197</v>
      </c>
      <c r="X498" s="17">
        <v>0.73610596417883301</v>
      </c>
      <c r="Y498" s="17"/>
      <c r="Z498" s="17">
        <v>0.66914435684215101</v>
      </c>
      <c r="AA498" s="17">
        <v>0.62911412205089701</v>
      </c>
      <c r="AB498" s="17">
        <v>0.64005877976716496</v>
      </c>
      <c r="AC498" s="17"/>
      <c r="AD498" s="17">
        <v>0.67062213810375604</v>
      </c>
      <c r="AE498" s="17"/>
      <c r="AF498" s="17">
        <v>0.73109706226081295</v>
      </c>
      <c r="AG498" s="17">
        <v>0.70894325217207899</v>
      </c>
      <c r="AH498" s="17">
        <v>0.63538039159874005</v>
      </c>
      <c r="AI498" s="17">
        <v>0.56679399980033196</v>
      </c>
    </row>
    <row r="499" spans="2:35" x14ac:dyDescent="0.3">
      <c r="B499" t="s">
        <v>51</v>
      </c>
      <c r="C499" s="17">
        <v>7.7094935026451997E-2</v>
      </c>
      <c r="D499" s="17">
        <v>8.8334138890660205E-2</v>
      </c>
      <c r="E499" s="17">
        <v>6.7578165792271896E-2</v>
      </c>
      <c r="F499" s="17"/>
      <c r="G499" s="17">
        <v>5.7372188408746201E-2</v>
      </c>
      <c r="H499" s="17">
        <v>6.1722370176831097E-2</v>
      </c>
      <c r="I499" s="17">
        <v>5.9337103344863598E-2</v>
      </c>
      <c r="J499" s="17">
        <v>0.132708944552968</v>
      </c>
      <c r="K499" s="17"/>
      <c r="L499" s="17">
        <v>5.2975400840034902E-2</v>
      </c>
      <c r="M499" s="17">
        <v>9.0245139208673095E-2</v>
      </c>
      <c r="N499" s="17"/>
      <c r="O499" s="17">
        <v>6.5453373128856407E-2</v>
      </c>
      <c r="P499" s="17">
        <v>6.9196552319022803E-2</v>
      </c>
      <c r="Q499" s="17">
        <v>5.5290194833710803E-2</v>
      </c>
      <c r="R499" s="17">
        <v>0.13374418267277999</v>
      </c>
      <c r="S499" s="17"/>
      <c r="T499" s="17">
        <v>9.1230409488647496E-2</v>
      </c>
      <c r="U499" s="17">
        <v>6.6100790824012198E-2</v>
      </c>
      <c r="V499" s="17"/>
      <c r="W499" s="17">
        <v>4.5833530040807903E-2</v>
      </c>
      <c r="X499" s="17">
        <v>5.68687387899771E-2</v>
      </c>
      <c r="Y499" s="17"/>
      <c r="Z499" s="17">
        <v>0.10269106551997099</v>
      </c>
      <c r="AA499" s="17">
        <v>8.0959433397337299E-2</v>
      </c>
      <c r="AB499" s="17">
        <v>5.5562029701017403E-2</v>
      </c>
      <c r="AC499" s="17"/>
      <c r="AD499" s="17">
        <v>7.5696800485997001E-2</v>
      </c>
      <c r="AE499" s="17"/>
      <c r="AF499" s="17">
        <v>5.0919005439123997E-2</v>
      </c>
      <c r="AG499" s="17">
        <v>9.8964420536161196E-2</v>
      </c>
      <c r="AH499" s="17">
        <v>5.4611483093597001E-2</v>
      </c>
      <c r="AI499" s="17">
        <v>0.100302245828179</v>
      </c>
    </row>
    <row r="500" spans="2:35" x14ac:dyDescent="0.3">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c r="AC500" s="17"/>
      <c r="AD500" s="17"/>
      <c r="AE500" s="17"/>
      <c r="AF500" s="17"/>
      <c r="AG500" s="17"/>
      <c r="AH500" s="17"/>
      <c r="AI500" s="17"/>
    </row>
    <row r="501" spans="2:35" x14ac:dyDescent="0.3">
      <c r="B501" s="6" t="s">
        <v>240</v>
      </c>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row>
    <row r="502" spans="2:35" x14ac:dyDescent="0.3">
      <c r="B502" s="23" t="s">
        <v>53</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row>
    <row r="503" spans="2:35" x14ac:dyDescent="0.3">
      <c r="B503" t="s">
        <v>236</v>
      </c>
      <c r="C503" s="17">
        <v>0.26436320760938398</v>
      </c>
      <c r="D503" s="17">
        <v>0.24164421728847599</v>
      </c>
      <c r="E503" s="17">
        <v>0.28498287321889099</v>
      </c>
      <c r="F503" s="17"/>
      <c r="G503" s="17">
        <v>0.19295528927639299</v>
      </c>
      <c r="H503" s="17">
        <v>0.179483318284266</v>
      </c>
      <c r="I503" s="17">
        <v>0.24139501486461901</v>
      </c>
      <c r="J503" s="17">
        <v>0.45260654818474599</v>
      </c>
      <c r="K503" s="17"/>
      <c r="L503" s="17">
        <v>0.28196513865248202</v>
      </c>
      <c r="M503" s="17">
        <v>0.224251197204442</v>
      </c>
      <c r="N503" s="17"/>
      <c r="O503" s="17">
        <v>0.18266525396363401</v>
      </c>
      <c r="P503" s="17">
        <v>0.36291492715668699</v>
      </c>
      <c r="Q503" s="17">
        <v>0.18840190349851399</v>
      </c>
      <c r="R503" s="17">
        <v>0.314811506159826</v>
      </c>
      <c r="S503" s="17"/>
      <c r="T503" s="17">
        <v>0.30280190810759899</v>
      </c>
      <c r="U503" s="17">
        <v>0.24980265445854999</v>
      </c>
      <c r="V503" s="17"/>
      <c r="W503" s="17">
        <v>0.30869303795875103</v>
      </c>
      <c r="X503" s="17">
        <v>0.27001643819321802</v>
      </c>
      <c r="Y503" s="17"/>
      <c r="Z503" s="17">
        <v>0.243191083051818</v>
      </c>
      <c r="AA503" s="17">
        <v>0.31852979989667601</v>
      </c>
      <c r="AB503" s="17">
        <v>0.27713923274345698</v>
      </c>
      <c r="AC503" s="17"/>
      <c r="AD503" s="17">
        <v>0.26234975056455401</v>
      </c>
      <c r="AE503" s="17"/>
      <c r="AF503" s="17">
        <v>0.24940583707726099</v>
      </c>
      <c r="AG503" s="17">
        <v>0.24178758841893899</v>
      </c>
      <c r="AH503" s="17">
        <v>0.28713637662931102</v>
      </c>
      <c r="AI503" s="17">
        <v>0.29279454031743501</v>
      </c>
    </row>
    <row r="504" spans="2:35" x14ac:dyDescent="0.3">
      <c r="B504" t="s">
        <v>237</v>
      </c>
      <c r="C504" s="17">
        <v>0.68802168067945502</v>
      </c>
      <c r="D504" s="17">
        <v>0.71472331778648102</v>
      </c>
      <c r="E504" s="17">
        <v>0.66234899178244599</v>
      </c>
      <c r="F504" s="17"/>
      <c r="G504" s="17">
        <v>0.77646023341358805</v>
      </c>
      <c r="H504" s="17">
        <v>0.77785471804908102</v>
      </c>
      <c r="I504" s="17">
        <v>0.72619033033198599</v>
      </c>
      <c r="J504" s="17">
        <v>0.46091463367132002</v>
      </c>
      <c r="K504" s="17"/>
      <c r="L504" s="17">
        <v>0.68846844628097004</v>
      </c>
      <c r="M504" s="17">
        <v>0.72145817242969701</v>
      </c>
      <c r="N504" s="17"/>
      <c r="O504" s="17">
        <v>0.75440964813965405</v>
      </c>
      <c r="P504" s="17">
        <v>0.59222933801215705</v>
      </c>
      <c r="Q504" s="17">
        <v>0.79418797560620602</v>
      </c>
      <c r="R504" s="17">
        <v>0.60552044586217602</v>
      </c>
      <c r="S504" s="17"/>
      <c r="T504" s="17">
        <v>0.62843446280936599</v>
      </c>
      <c r="U504" s="17">
        <v>0.71633234950486102</v>
      </c>
      <c r="V504" s="17"/>
      <c r="W504" s="17">
        <v>0.65882013626650504</v>
      </c>
      <c r="X504" s="17">
        <v>0.69771074295041802</v>
      </c>
      <c r="Y504" s="17"/>
      <c r="Z504" s="17">
        <v>0.70455778871562402</v>
      </c>
      <c r="AA504" s="17">
        <v>0.60420083931895496</v>
      </c>
      <c r="AB504" s="17">
        <v>0.68961859169814999</v>
      </c>
      <c r="AC504" s="17"/>
      <c r="AD504" s="17">
        <v>0.69179023493524905</v>
      </c>
      <c r="AE504" s="17"/>
      <c r="AF504" s="17">
        <v>0.72037348584971495</v>
      </c>
      <c r="AG504" s="17">
        <v>0.69408675597728897</v>
      </c>
      <c r="AH504" s="17">
        <v>0.67729320238247404</v>
      </c>
      <c r="AI504" s="17">
        <v>0.65169614878109605</v>
      </c>
    </row>
    <row r="505" spans="2:35" x14ac:dyDescent="0.3">
      <c r="B505" t="s">
        <v>51</v>
      </c>
      <c r="C505" s="17">
        <v>4.7615111711161097E-2</v>
      </c>
      <c r="D505" s="17">
        <v>4.3632464925043302E-2</v>
      </c>
      <c r="E505" s="17">
        <v>5.2668134998663199E-2</v>
      </c>
      <c r="F505" s="17"/>
      <c r="G505" s="17">
        <v>3.0584477310019599E-2</v>
      </c>
      <c r="H505" s="17">
        <v>4.26619636666523E-2</v>
      </c>
      <c r="I505" s="17">
        <v>3.2414654803394699E-2</v>
      </c>
      <c r="J505" s="17">
        <v>8.6478818143934197E-2</v>
      </c>
      <c r="K505" s="17"/>
      <c r="L505" s="17">
        <v>2.9566415066547998E-2</v>
      </c>
      <c r="M505" s="17">
        <v>5.4290630365860897E-2</v>
      </c>
      <c r="N505" s="17"/>
      <c r="O505" s="17">
        <v>6.2925097896711801E-2</v>
      </c>
      <c r="P505" s="17">
        <v>4.4855734831156097E-2</v>
      </c>
      <c r="Q505" s="17">
        <v>1.7410120895280001E-2</v>
      </c>
      <c r="R505" s="17">
        <v>7.9668047977997397E-2</v>
      </c>
      <c r="S505" s="17"/>
      <c r="T505" s="17">
        <v>6.8763629083035099E-2</v>
      </c>
      <c r="U505" s="17">
        <v>3.3864996036588497E-2</v>
      </c>
      <c r="V505" s="17"/>
      <c r="W505" s="17">
        <v>3.2486825774744203E-2</v>
      </c>
      <c r="X505" s="17">
        <v>3.2272818856363301E-2</v>
      </c>
      <c r="Y505" s="17"/>
      <c r="Z505" s="17">
        <v>5.2251128232558001E-2</v>
      </c>
      <c r="AA505" s="17">
        <v>7.7269360784369398E-2</v>
      </c>
      <c r="AB505" s="17">
        <v>3.3242175558393199E-2</v>
      </c>
      <c r="AC505" s="17"/>
      <c r="AD505" s="17">
        <v>4.5860014500196999E-2</v>
      </c>
      <c r="AE505" s="17"/>
      <c r="AF505" s="17">
        <v>3.02206770730238E-2</v>
      </c>
      <c r="AG505" s="17">
        <v>6.4125655603771703E-2</v>
      </c>
      <c r="AH505" s="17">
        <v>3.5570420988214897E-2</v>
      </c>
      <c r="AI505" s="17">
        <v>5.5509310901469197E-2</v>
      </c>
    </row>
    <row r="506" spans="2:35" x14ac:dyDescent="0.3">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row>
    <row r="507" spans="2:35" x14ac:dyDescent="0.3">
      <c r="B507" s="6" t="s">
        <v>241</v>
      </c>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c r="AC507" s="17"/>
      <c r="AD507" s="17"/>
      <c r="AE507" s="17"/>
      <c r="AF507" s="17"/>
      <c r="AG507" s="17"/>
      <c r="AH507" s="17"/>
      <c r="AI507" s="17"/>
    </row>
    <row r="508" spans="2:35" x14ac:dyDescent="0.3">
      <c r="B508" s="23" t="s">
        <v>53</v>
      </c>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row>
    <row r="509" spans="2:35" x14ac:dyDescent="0.3">
      <c r="B509" t="s">
        <v>236</v>
      </c>
      <c r="C509" s="17">
        <v>0.160355162794072</v>
      </c>
      <c r="D509" s="17">
        <v>0.12514289928404801</v>
      </c>
      <c r="E509" s="17">
        <v>0.19114277538522201</v>
      </c>
      <c r="F509" s="17"/>
      <c r="G509" s="17">
        <v>7.9991572988282106E-2</v>
      </c>
      <c r="H509" s="17">
        <v>9.7095918356493602E-2</v>
      </c>
      <c r="I509" s="17">
        <v>0.123306863237618</v>
      </c>
      <c r="J509" s="17">
        <v>0.34938525859339598</v>
      </c>
      <c r="K509" s="17"/>
      <c r="L509" s="17">
        <v>0.168017730201866</v>
      </c>
      <c r="M509" s="17">
        <v>0.132051044886696</v>
      </c>
      <c r="N509" s="17"/>
      <c r="O509" s="17">
        <v>8.5057717157374799E-2</v>
      </c>
      <c r="P509" s="17">
        <v>0.27194436693888802</v>
      </c>
      <c r="Q509" s="17">
        <v>9.1743611039428005E-2</v>
      </c>
      <c r="R509" s="17">
        <v>0.17104126840324099</v>
      </c>
      <c r="S509" s="17"/>
      <c r="T509" s="17">
        <v>0.21689561240940899</v>
      </c>
      <c r="U509" s="17">
        <v>0.14017454943517399</v>
      </c>
      <c r="V509" s="17"/>
      <c r="W509" s="17">
        <v>0.21267464050364401</v>
      </c>
      <c r="X509" s="17">
        <v>0.134898104904419</v>
      </c>
      <c r="Y509" s="17"/>
      <c r="Z509" s="17">
        <v>0.14361484971556199</v>
      </c>
      <c r="AA509" s="17">
        <v>0.15362834033161599</v>
      </c>
      <c r="AB509" s="17">
        <v>0.16996349382507001</v>
      </c>
      <c r="AC509" s="17"/>
      <c r="AD509" s="17">
        <v>0.157834200924448</v>
      </c>
      <c r="AE509" s="17"/>
      <c r="AF509" s="17">
        <v>0.13065839074313201</v>
      </c>
      <c r="AG509" s="17">
        <v>0.11515166950745601</v>
      </c>
      <c r="AH509" s="17">
        <v>0.166720567735758</v>
      </c>
      <c r="AI509" s="17">
        <v>0.246889979008768</v>
      </c>
    </row>
    <row r="510" spans="2:35" x14ac:dyDescent="0.3">
      <c r="B510" t="s">
        <v>237</v>
      </c>
      <c r="C510" s="17">
        <v>0.77591932204673197</v>
      </c>
      <c r="D510" s="17">
        <v>0.81873708560316905</v>
      </c>
      <c r="E510" s="17">
        <v>0.73609230592431196</v>
      </c>
      <c r="F510" s="17"/>
      <c r="G510" s="17">
        <v>0.88799005067144199</v>
      </c>
      <c r="H510" s="17">
        <v>0.85814089407830096</v>
      </c>
      <c r="I510" s="17">
        <v>0.82836681669844703</v>
      </c>
      <c r="J510" s="17">
        <v>0.51795710451513299</v>
      </c>
      <c r="K510" s="17"/>
      <c r="L510" s="17">
        <v>0.79292304431111205</v>
      </c>
      <c r="M510" s="17">
        <v>0.78622509239951199</v>
      </c>
      <c r="N510" s="17"/>
      <c r="O510" s="17">
        <v>0.85767063835805502</v>
      </c>
      <c r="P510" s="17">
        <v>0.64348998356909404</v>
      </c>
      <c r="Q510" s="17">
        <v>0.88351543397756804</v>
      </c>
      <c r="R510" s="17">
        <v>0.72971660939290695</v>
      </c>
      <c r="S510" s="17"/>
      <c r="T510" s="17">
        <v>0.70701001038298095</v>
      </c>
      <c r="U510" s="17">
        <v>0.80663245128688599</v>
      </c>
      <c r="V510" s="17"/>
      <c r="W510" s="17">
        <v>0.748843595865617</v>
      </c>
      <c r="X510" s="17">
        <v>0.82719836176324502</v>
      </c>
      <c r="Y510" s="17"/>
      <c r="Z510" s="17">
        <v>0.78232212404109702</v>
      </c>
      <c r="AA510" s="17">
        <v>0.75045040712852396</v>
      </c>
      <c r="AB510" s="17">
        <v>0.78121168939498897</v>
      </c>
      <c r="AC510" s="17"/>
      <c r="AD510" s="17">
        <v>0.78088872761742101</v>
      </c>
      <c r="AE510" s="17"/>
      <c r="AF510" s="17">
        <v>0.82783250365064598</v>
      </c>
      <c r="AG510" s="17">
        <v>0.79697413434733799</v>
      </c>
      <c r="AH510" s="17">
        <v>0.76924292632851599</v>
      </c>
      <c r="AI510" s="17">
        <v>0.69489243836241799</v>
      </c>
    </row>
    <row r="511" spans="2:35" x14ac:dyDescent="0.3">
      <c r="B511" t="s">
        <v>51</v>
      </c>
      <c r="C511" s="17">
        <v>6.3725515159195903E-2</v>
      </c>
      <c r="D511" s="17">
        <v>5.6120015112783299E-2</v>
      </c>
      <c r="E511" s="17">
        <v>7.2764918690466501E-2</v>
      </c>
      <c r="F511" s="17"/>
      <c r="G511" s="17">
        <v>3.2018376340276399E-2</v>
      </c>
      <c r="H511" s="17">
        <v>4.4763187565206003E-2</v>
      </c>
      <c r="I511" s="17">
        <v>4.8326320063935099E-2</v>
      </c>
      <c r="J511" s="17">
        <v>0.13265763689147</v>
      </c>
      <c r="K511" s="17"/>
      <c r="L511" s="17">
        <v>3.9059225487022398E-2</v>
      </c>
      <c r="M511" s="17">
        <v>8.1723862713791798E-2</v>
      </c>
      <c r="N511" s="17"/>
      <c r="O511" s="17">
        <v>5.72716444845702E-2</v>
      </c>
      <c r="P511" s="17">
        <v>8.4565649492018405E-2</v>
      </c>
      <c r="Q511" s="17">
        <v>2.4740954983004101E-2</v>
      </c>
      <c r="R511" s="17">
        <v>9.9242122203851896E-2</v>
      </c>
      <c r="S511" s="17"/>
      <c r="T511" s="17">
        <v>7.6094377207609795E-2</v>
      </c>
      <c r="U511" s="17">
        <v>5.3192999277939801E-2</v>
      </c>
      <c r="V511" s="17"/>
      <c r="W511" s="17">
        <v>3.8481763630739102E-2</v>
      </c>
      <c r="X511" s="17">
        <v>3.7903533332335801E-2</v>
      </c>
      <c r="Y511" s="17"/>
      <c r="Z511" s="17">
        <v>7.4063026243340893E-2</v>
      </c>
      <c r="AA511" s="17">
        <v>9.59212525398596E-2</v>
      </c>
      <c r="AB511" s="17">
        <v>4.8824816779941403E-2</v>
      </c>
      <c r="AC511" s="17"/>
      <c r="AD511" s="17">
        <v>6.1277071458131299E-2</v>
      </c>
      <c r="AE511" s="17"/>
      <c r="AF511" s="17">
        <v>4.1509105606221203E-2</v>
      </c>
      <c r="AG511" s="17">
        <v>8.7874196145206196E-2</v>
      </c>
      <c r="AH511" s="17">
        <v>6.4036505935726198E-2</v>
      </c>
      <c r="AI511" s="17">
        <v>5.8217582628814199E-2</v>
      </c>
    </row>
    <row r="512" spans="2:35" x14ac:dyDescent="0.3">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row>
    <row r="513" spans="2:35" x14ac:dyDescent="0.3">
      <c r="B513" s="6" t="s">
        <v>242</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row>
    <row r="514" spans="2:35" x14ac:dyDescent="0.3">
      <c r="B514" s="23" t="s">
        <v>53</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row>
    <row r="515" spans="2:35" x14ac:dyDescent="0.3">
      <c r="B515" t="s">
        <v>236</v>
      </c>
      <c r="C515" s="17">
        <v>0.29598514099290202</v>
      </c>
      <c r="D515" s="17">
        <v>0.271815671446962</v>
      </c>
      <c r="E515" s="17">
        <v>0.31876542082616799</v>
      </c>
      <c r="F515" s="17"/>
      <c r="G515" s="17">
        <v>0.25186612704238398</v>
      </c>
      <c r="H515" s="17">
        <v>0.22491082094749201</v>
      </c>
      <c r="I515" s="17">
        <v>0.27284598203434501</v>
      </c>
      <c r="J515" s="17">
        <v>0.44216875719771698</v>
      </c>
      <c r="K515" s="17"/>
      <c r="L515" s="17">
        <v>0.31579571333573497</v>
      </c>
      <c r="M515" s="17">
        <v>0.262204175777838</v>
      </c>
      <c r="N515" s="17"/>
      <c r="O515" s="17">
        <v>0.22468072882119999</v>
      </c>
      <c r="P515" s="17">
        <v>0.39042671773105497</v>
      </c>
      <c r="Q515" s="17">
        <v>0.24768006754463701</v>
      </c>
      <c r="R515" s="17">
        <v>0.30498358953881</v>
      </c>
      <c r="S515" s="17"/>
      <c r="T515" s="17">
        <v>0.37169832972408301</v>
      </c>
      <c r="U515" s="17">
        <v>0.27068867150964498</v>
      </c>
      <c r="V515" s="17"/>
      <c r="W515" s="17">
        <v>0.35491657315708802</v>
      </c>
      <c r="X515" s="17">
        <v>0.31234504753488301</v>
      </c>
      <c r="Y515" s="17"/>
      <c r="Z515" s="17">
        <v>0.24493952345539499</v>
      </c>
      <c r="AA515" s="17">
        <v>0.35513751134704802</v>
      </c>
      <c r="AB515" s="17">
        <v>0.35685131976734802</v>
      </c>
      <c r="AC515" s="17"/>
      <c r="AD515" s="17">
        <v>0.29653816311098902</v>
      </c>
      <c r="AE515" s="17"/>
      <c r="AF515" s="17">
        <v>0.31696401332505703</v>
      </c>
      <c r="AG515" s="17">
        <v>0.24354037027640901</v>
      </c>
      <c r="AH515" s="17">
        <v>0.32174084358737998</v>
      </c>
      <c r="AI515" s="17">
        <v>0.30937480440923798</v>
      </c>
    </row>
    <row r="516" spans="2:35" x14ac:dyDescent="0.3">
      <c r="B516" t="s">
        <v>237</v>
      </c>
      <c r="C516" s="17">
        <v>0.66164440570176097</v>
      </c>
      <c r="D516" s="17">
        <v>0.69463174927914495</v>
      </c>
      <c r="E516" s="17">
        <v>0.62909060109571802</v>
      </c>
      <c r="F516" s="17"/>
      <c r="G516" s="17">
        <v>0.70983126036342103</v>
      </c>
      <c r="H516" s="17">
        <v>0.74351002654835296</v>
      </c>
      <c r="I516" s="17">
        <v>0.70812161596170797</v>
      </c>
      <c r="J516" s="17">
        <v>0.47441948400801798</v>
      </c>
      <c r="K516" s="17"/>
      <c r="L516" s="17">
        <v>0.65458619417517505</v>
      </c>
      <c r="M516" s="17">
        <v>0.70148252809865197</v>
      </c>
      <c r="N516" s="17"/>
      <c r="O516" s="17">
        <v>0.71118954543945201</v>
      </c>
      <c r="P516" s="17">
        <v>0.56655846434935597</v>
      </c>
      <c r="Q516" s="17">
        <v>0.73940406348141297</v>
      </c>
      <c r="R516" s="17">
        <v>0.63310420448461802</v>
      </c>
      <c r="S516" s="17"/>
      <c r="T516" s="17">
        <v>0.55999660183201305</v>
      </c>
      <c r="U516" s="17">
        <v>0.702405445879556</v>
      </c>
      <c r="V516" s="17"/>
      <c r="W516" s="17">
        <v>0.59348001453605304</v>
      </c>
      <c r="X516" s="17">
        <v>0.67076311704518499</v>
      </c>
      <c r="Y516" s="17"/>
      <c r="Z516" s="17">
        <v>0.70416027659462099</v>
      </c>
      <c r="AA516" s="17">
        <v>0.59754505088161003</v>
      </c>
      <c r="AB516" s="17">
        <v>0.61735888001436101</v>
      </c>
      <c r="AC516" s="17"/>
      <c r="AD516" s="17">
        <v>0.66918471897933296</v>
      </c>
      <c r="AE516" s="17"/>
      <c r="AF516" s="17">
        <v>0.64061475428554804</v>
      </c>
      <c r="AG516" s="17">
        <v>0.69846879591172994</v>
      </c>
      <c r="AH516" s="17">
        <v>0.67083472989480097</v>
      </c>
      <c r="AI516" s="17">
        <v>0.64121758148911301</v>
      </c>
    </row>
    <row r="517" spans="2:35" x14ac:dyDescent="0.3">
      <c r="B517" t="s">
        <v>51</v>
      </c>
      <c r="C517" s="17">
        <v>4.2370453305336897E-2</v>
      </c>
      <c r="D517" s="17">
        <v>3.3552579273892602E-2</v>
      </c>
      <c r="E517" s="17">
        <v>5.2143978078114002E-2</v>
      </c>
      <c r="F517" s="17"/>
      <c r="G517" s="17">
        <v>3.8302612594195103E-2</v>
      </c>
      <c r="H517" s="17">
        <v>3.1579152504154502E-2</v>
      </c>
      <c r="I517" s="17">
        <v>1.9032402003947801E-2</v>
      </c>
      <c r="J517" s="17">
        <v>8.3411758794264296E-2</v>
      </c>
      <c r="K517" s="17"/>
      <c r="L517" s="17">
        <v>2.9618092489090302E-2</v>
      </c>
      <c r="M517" s="17">
        <v>3.63132961235101E-2</v>
      </c>
      <c r="N517" s="17"/>
      <c r="O517" s="17">
        <v>6.41297257393484E-2</v>
      </c>
      <c r="P517" s="17">
        <v>4.3014817919589797E-2</v>
      </c>
      <c r="Q517" s="17">
        <v>1.29158689739507E-2</v>
      </c>
      <c r="R517" s="17">
        <v>6.1912205976571502E-2</v>
      </c>
      <c r="S517" s="17"/>
      <c r="T517" s="17">
        <v>6.8305068443904299E-2</v>
      </c>
      <c r="U517" s="17">
        <v>2.6905882610798199E-2</v>
      </c>
      <c r="V517" s="17"/>
      <c r="W517" s="17">
        <v>5.1603412306859303E-2</v>
      </c>
      <c r="X517" s="17">
        <v>1.6891835419932399E-2</v>
      </c>
      <c r="Y517" s="17"/>
      <c r="Z517" s="17">
        <v>5.0900199949984397E-2</v>
      </c>
      <c r="AA517" s="17">
        <v>4.7317437771342098E-2</v>
      </c>
      <c r="AB517" s="17">
        <v>2.57898002182913E-2</v>
      </c>
      <c r="AC517" s="17"/>
      <c r="AD517" s="17">
        <v>3.42771179096781E-2</v>
      </c>
      <c r="AE517" s="17"/>
      <c r="AF517" s="17">
        <v>4.2421232389395602E-2</v>
      </c>
      <c r="AG517" s="17">
        <v>5.7990833811861403E-2</v>
      </c>
      <c r="AH517" s="17">
        <v>7.4244265178198101E-3</v>
      </c>
      <c r="AI517" s="17">
        <v>4.9407614101649601E-2</v>
      </c>
    </row>
    <row r="518" spans="2:35" x14ac:dyDescent="0.3">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c r="AC518" s="17"/>
      <c r="AD518" s="17"/>
      <c r="AE518" s="17"/>
      <c r="AF518" s="17"/>
      <c r="AG518" s="17"/>
      <c r="AH518" s="17"/>
      <c r="AI518" s="17"/>
    </row>
    <row r="519" spans="2:35" x14ac:dyDescent="0.3">
      <c r="B519" s="6" t="s">
        <v>249</v>
      </c>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c r="AC519" s="17"/>
      <c r="AD519" s="17"/>
      <c r="AE519" s="17"/>
      <c r="AF519" s="17"/>
      <c r="AG519" s="17"/>
      <c r="AH519" s="17"/>
      <c r="AI519" s="17"/>
    </row>
    <row r="520" spans="2:35" x14ac:dyDescent="0.3">
      <c r="B520" s="23" t="s">
        <v>53</v>
      </c>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c r="AC520" s="17"/>
      <c r="AD520" s="17"/>
      <c r="AE520" s="17"/>
      <c r="AF520" s="17"/>
      <c r="AG520" s="17"/>
      <c r="AH520" s="17"/>
      <c r="AI520" s="17"/>
    </row>
    <row r="521" spans="2:35" x14ac:dyDescent="0.3">
      <c r="B521" t="s">
        <v>79</v>
      </c>
      <c r="C521" s="17">
        <v>0.33845219839660401</v>
      </c>
      <c r="D521" s="17">
        <v>0.30534666484929901</v>
      </c>
      <c r="E521" s="17">
        <v>0.360459955182095</v>
      </c>
      <c r="F521" s="17"/>
      <c r="G521" s="17">
        <v>0.30029987490735399</v>
      </c>
      <c r="H521" s="17">
        <v>0.27606548154549698</v>
      </c>
      <c r="I521" s="17">
        <v>0.32490350156962</v>
      </c>
      <c r="J521" s="17">
        <v>0.45886788670378498</v>
      </c>
      <c r="K521" s="17"/>
      <c r="L521" s="17">
        <v>0.30169806114183501</v>
      </c>
      <c r="M521" s="17">
        <v>0.439708638209661</v>
      </c>
      <c r="N521" s="17"/>
      <c r="O521" s="17">
        <v>0.27330140426816901</v>
      </c>
      <c r="P521" s="17">
        <v>0.42684583222267403</v>
      </c>
      <c r="Q521" s="17">
        <v>0.29844538146011801</v>
      </c>
      <c r="R521" s="17">
        <v>0.314830629000655</v>
      </c>
      <c r="S521" s="17"/>
      <c r="T521" s="17">
        <v>0.242610897997493</v>
      </c>
      <c r="U521" s="17">
        <v>0.37298144300963598</v>
      </c>
      <c r="V521" s="17"/>
      <c r="W521" s="17">
        <v>0.342042037359851</v>
      </c>
      <c r="X521" s="17">
        <v>0.30583733022124998</v>
      </c>
      <c r="Y521" s="17"/>
      <c r="Z521" s="17">
        <v>0.34900224857734202</v>
      </c>
      <c r="AA521" s="17">
        <v>0.24958769296445399</v>
      </c>
      <c r="AB521" s="17">
        <v>0.29530948390709599</v>
      </c>
      <c r="AC521" s="17"/>
      <c r="AD521" s="17">
        <v>0.34150679659454702</v>
      </c>
      <c r="AE521" s="17"/>
      <c r="AF521" s="17">
        <v>0.35468751832863699</v>
      </c>
      <c r="AG521" s="17">
        <v>0.28508652932254103</v>
      </c>
      <c r="AH521" s="17">
        <v>0.33513470376916399</v>
      </c>
      <c r="AI521" s="17">
        <v>0.386218959784284</v>
      </c>
    </row>
    <row r="522" spans="2:35" x14ac:dyDescent="0.3">
      <c r="B522" t="s">
        <v>80</v>
      </c>
      <c r="C522" s="17">
        <v>0.61838104343657196</v>
      </c>
      <c r="D522" s="17">
        <v>0.65671649645490604</v>
      </c>
      <c r="E522" s="17">
        <v>0.59017201437691802</v>
      </c>
      <c r="F522" s="17"/>
      <c r="G522" s="17">
        <v>0.66789376893813601</v>
      </c>
      <c r="H522" s="17">
        <v>0.70680105284211303</v>
      </c>
      <c r="I522" s="17">
        <v>0.62136367119908298</v>
      </c>
      <c r="J522" s="17">
        <v>0.46984879433628302</v>
      </c>
      <c r="K522" s="17"/>
      <c r="L522" s="17">
        <v>0.66749170738281305</v>
      </c>
      <c r="M522" s="17">
        <v>0.53036988785785799</v>
      </c>
      <c r="N522" s="17"/>
      <c r="O522" s="17">
        <v>0.670136758637497</v>
      </c>
      <c r="P522" s="17">
        <v>0.52926542948765598</v>
      </c>
      <c r="Q522" s="17">
        <v>0.70155461853988199</v>
      </c>
      <c r="R522" s="17">
        <v>0.59509851636518996</v>
      </c>
      <c r="S522" s="17"/>
      <c r="T522" s="17">
        <v>0.70842986179496803</v>
      </c>
      <c r="U522" s="17">
        <v>0.59233912507861397</v>
      </c>
      <c r="V522" s="17"/>
      <c r="W522" s="17">
        <v>0.63929599590316899</v>
      </c>
      <c r="X522" s="17">
        <v>0.66543046688921104</v>
      </c>
      <c r="Y522" s="17"/>
      <c r="Z522" s="17">
        <v>0.60235657635462903</v>
      </c>
      <c r="AA522" s="17">
        <v>0.701008351658433</v>
      </c>
      <c r="AB522" s="17">
        <v>0.66448516680991199</v>
      </c>
      <c r="AC522" s="17"/>
      <c r="AD522" s="17">
        <v>0.61749358176705604</v>
      </c>
      <c r="AE522" s="17"/>
      <c r="AF522" s="17">
        <v>0.63970902236478899</v>
      </c>
      <c r="AG522" s="17">
        <v>0.63552678459281797</v>
      </c>
      <c r="AH522" s="17">
        <v>0.64724350496642402</v>
      </c>
      <c r="AI522" s="17">
        <v>0.54662629843975297</v>
      </c>
    </row>
    <row r="523" spans="2:35" x14ac:dyDescent="0.3">
      <c r="B523" t="s">
        <v>59</v>
      </c>
      <c r="C523" s="17">
        <v>4.3166758166824498E-2</v>
      </c>
      <c r="D523" s="17">
        <v>3.7936838695794901E-2</v>
      </c>
      <c r="E523" s="17">
        <v>4.9368030440986997E-2</v>
      </c>
      <c r="F523" s="17"/>
      <c r="G523" s="17">
        <v>3.1806356154509101E-2</v>
      </c>
      <c r="H523" s="17">
        <v>1.7133465612390101E-2</v>
      </c>
      <c r="I523" s="17">
        <v>5.3732827231297103E-2</v>
      </c>
      <c r="J523" s="17">
        <v>7.1283318959931993E-2</v>
      </c>
      <c r="K523" s="17"/>
      <c r="L523" s="17">
        <v>3.0810231475352098E-2</v>
      </c>
      <c r="M523" s="17">
        <v>2.9921473932481801E-2</v>
      </c>
      <c r="N523" s="17"/>
      <c r="O523" s="17">
        <v>5.6561837094334502E-2</v>
      </c>
      <c r="P523" s="17">
        <v>4.3888738289670201E-2</v>
      </c>
      <c r="Q523" s="17">
        <v>0</v>
      </c>
      <c r="R523" s="17">
        <v>9.0070854634154901E-2</v>
      </c>
      <c r="S523" s="17"/>
      <c r="T523" s="17">
        <v>4.8959240207539598E-2</v>
      </c>
      <c r="U523" s="17">
        <v>3.46794319117497E-2</v>
      </c>
      <c r="V523" s="17"/>
      <c r="W523" s="17">
        <v>1.866196673698E-2</v>
      </c>
      <c r="X523" s="17">
        <v>2.8732202889538601E-2</v>
      </c>
      <c r="Y523" s="17"/>
      <c r="Z523" s="17">
        <v>4.86411750680288E-2</v>
      </c>
      <c r="AA523" s="17">
        <v>4.9403955377113097E-2</v>
      </c>
      <c r="AB523" s="17">
        <v>4.0205349282991902E-2</v>
      </c>
      <c r="AC523" s="17"/>
      <c r="AD523" s="17">
        <v>4.0999621638397502E-2</v>
      </c>
      <c r="AE523" s="17"/>
      <c r="AF523" s="17">
        <v>5.60345930657401E-3</v>
      </c>
      <c r="AG523" s="17">
        <v>7.9386686084640806E-2</v>
      </c>
      <c r="AH523" s="17">
        <v>1.7621791264412E-2</v>
      </c>
      <c r="AI523" s="17">
        <v>6.7154741775963103E-2</v>
      </c>
    </row>
    <row r="524" spans="2:35" x14ac:dyDescent="0.3">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row>
    <row r="525" spans="2:35" x14ac:dyDescent="0.3">
      <c r="B525" s="6" t="s">
        <v>250</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row>
    <row r="526" spans="2:35" x14ac:dyDescent="0.3">
      <c r="B526" s="23" t="s">
        <v>53</v>
      </c>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c r="AC526" s="17"/>
      <c r="AD526" s="17"/>
      <c r="AE526" s="17"/>
      <c r="AF526" s="17"/>
      <c r="AG526" s="17"/>
      <c r="AH526" s="17"/>
      <c r="AI526" s="17"/>
    </row>
    <row r="527" spans="2:35" x14ac:dyDescent="0.3">
      <c r="B527" t="s">
        <v>79</v>
      </c>
      <c r="C527" s="17">
        <v>0.29480301506133699</v>
      </c>
      <c r="D527" s="17">
        <v>0.26299385014303001</v>
      </c>
      <c r="E527" s="17">
        <v>0.31812075325656097</v>
      </c>
      <c r="F527" s="17"/>
      <c r="G527" s="17">
        <v>0.261278522769535</v>
      </c>
      <c r="H527" s="17">
        <v>0.26436150117618601</v>
      </c>
      <c r="I527" s="17">
        <v>0.26914820362331399</v>
      </c>
      <c r="J527" s="17">
        <v>0.389098526453245</v>
      </c>
      <c r="K527" s="17"/>
      <c r="L527" s="17">
        <v>0.286286143970919</v>
      </c>
      <c r="M527" s="17">
        <v>0.33184039192140202</v>
      </c>
      <c r="N527" s="17"/>
      <c r="O527" s="17">
        <v>0.24972580975306699</v>
      </c>
      <c r="P527" s="17">
        <v>0.370214991423786</v>
      </c>
      <c r="Q527" s="17">
        <v>0.27270283268369</v>
      </c>
      <c r="R527" s="17">
        <v>0.24965145610279699</v>
      </c>
      <c r="S527" s="17"/>
      <c r="T527" s="17">
        <v>0.21458161883214599</v>
      </c>
      <c r="U527" s="17">
        <v>0.32344017979988199</v>
      </c>
      <c r="V527" s="17"/>
      <c r="W527" s="17">
        <v>0.33407781987320301</v>
      </c>
      <c r="X527" s="17">
        <v>0.26639514956361598</v>
      </c>
      <c r="Y527" s="17"/>
      <c r="Z527" s="17">
        <v>0.30419747543356002</v>
      </c>
      <c r="AA527" s="17">
        <v>0.24457111912655999</v>
      </c>
      <c r="AB527" s="17">
        <v>0.25246100755641998</v>
      </c>
      <c r="AC527" s="17"/>
      <c r="AD527" s="17">
        <v>0.29546751758105999</v>
      </c>
      <c r="AE527" s="17"/>
      <c r="AF527" s="17">
        <v>0.30709540146955799</v>
      </c>
      <c r="AG527" s="17">
        <v>0.23524898090890201</v>
      </c>
      <c r="AH527" s="17">
        <v>0.31383657394410802</v>
      </c>
      <c r="AI527" s="17">
        <v>0.33364137709046898</v>
      </c>
    </row>
    <row r="528" spans="2:35" x14ac:dyDescent="0.3">
      <c r="B528" t="s">
        <v>80</v>
      </c>
      <c r="C528" s="17">
        <v>0.64783807289301698</v>
      </c>
      <c r="D528" s="17">
        <v>0.688312893746438</v>
      </c>
      <c r="E528" s="17">
        <v>0.61814909365668103</v>
      </c>
      <c r="F528" s="17"/>
      <c r="G528" s="17">
        <v>0.70619868536088104</v>
      </c>
      <c r="H528" s="17">
        <v>0.70513996665684997</v>
      </c>
      <c r="I528" s="17">
        <v>0.66983934564908598</v>
      </c>
      <c r="J528" s="17">
        <v>0.50356569669525997</v>
      </c>
      <c r="K528" s="17"/>
      <c r="L528" s="17">
        <v>0.67742518932801099</v>
      </c>
      <c r="M528" s="17">
        <v>0.60879734743373903</v>
      </c>
      <c r="N528" s="17"/>
      <c r="O528" s="17">
        <v>0.69268583533720196</v>
      </c>
      <c r="P528" s="17">
        <v>0.56137684450473002</v>
      </c>
      <c r="Q528" s="17">
        <v>0.71532482650362506</v>
      </c>
      <c r="R528" s="17">
        <v>0.65119223263438697</v>
      </c>
      <c r="S528" s="17"/>
      <c r="T528" s="17">
        <v>0.70001861472527005</v>
      </c>
      <c r="U528" s="17">
        <v>0.63522649385742902</v>
      </c>
      <c r="V528" s="17"/>
      <c r="W528" s="17">
        <v>0.62736793696917503</v>
      </c>
      <c r="X528" s="17">
        <v>0.69427266901245999</v>
      </c>
      <c r="Y528" s="17"/>
      <c r="Z528" s="17">
        <v>0.63480449527870197</v>
      </c>
      <c r="AA528" s="17">
        <v>0.67346345096730698</v>
      </c>
      <c r="AB528" s="17">
        <v>0.69951051649837204</v>
      </c>
      <c r="AC528" s="17"/>
      <c r="AD528" s="17">
        <v>0.65034763841399701</v>
      </c>
      <c r="AE528" s="17"/>
      <c r="AF528" s="17">
        <v>0.67467415342710502</v>
      </c>
      <c r="AG528" s="17">
        <v>0.67837532712354998</v>
      </c>
      <c r="AH528" s="17">
        <v>0.63514485649917096</v>
      </c>
      <c r="AI528" s="17">
        <v>0.59209654495772901</v>
      </c>
    </row>
    <row r="529" spans="2:35" x14ac:dyDescent="0.3">
      <c r="B529" t="s">
        <v>59</v>
      </c>
      <c r="C529" s="17">
        <v>5.7358912045646103E-2</v>
      </c>
      <c r="D529" s="17">
        <v>4.8693256110532698E-2</v>
      </c>
      <c r="E529" s="17">
        <v>6.3730153086757904E-2</v>
      </c>
      <c r="F529" s="17"/>
      <c r="G529" s="17">
        <v>3.2522791869584802E-2</v>
      </c>
      <c r="H529" s="17">
        <v>3.0498532166964899E-2</v>
      </c>
      <c r="I529" s="17">
        <v>6.1012450727599803E-2</v>
      </c>
      <c r="J529" s="17">
        <v>0.10733577685149601</v>
      </c>
      <c r="K529" s="17"/>
      <c r="L529" s="17">
        <v>3.6288666701069797E-2</v>
      </c>
      <c r="M529" s="17">
        <v>5.93622606448585E-2</v>
      </c>
      <c r="N529" s="17"/>
      <c r="O529" s="17">
        <v>5.7588354909731097E-2</v>
      </c>
      <c r="P529" s="17">
        <v>6.8408164071483896E-2</v>
      </c>
      <c r="Q529" s="17">
        <v>1.19723408126852E-2</v>
      </c>
      <c r="R529" s="17">
        <v>9.9156311262815405E-2</v>
      </c>
      <c r="S529" s="17"/>
      <c r="T529" s="17">
        <v>8.5399766442583194E-2</v>
      </c>
      <c r="U529" s="17">
        <v>4.1333326342688603E-2</v>
      </c>
      <c r="V529" s="17"/>
      <c r="W529" s="17">
        <v>3.8554243157622001E-2</v>
      </c>
      <c r="X529" s="17">
        <v>3.9332181423923702E-2</v>
      </c>
      <c r="Y529" s="17"/>
      <c r="Z529" s="17">
        <v>6.0998029287737399E-2</v>
      </c>
      <c r="AA529" s="17">
        <v>8.19654299061328E-2</v>
      </c>
      <c r="AB529" s="17">
        <v>4.8028475945208302E-2</v>
      </c>
      <c r="AC529" s="17"/>
      <c r="AD529" s="17">
        <v>5.4184844004943E-2</v>
      </c>
      <c r="AE529" s="17"/>
      <c r="AF529" s="17">
        <v>1.8230445103336702E-2</v>
      </c>
      <c r="AG529" s="17">
        <v>8.6375691967548102E-2</v>
      </c>
      <c r="AH529" s="17">
        <v>5.10185695567211E-2</v>
      </c>
      <c r="AI529" s="17">
        <v>7.4262077951801703E-2</v>
      </c>
    </row>
    <row r="530" spans="2:35" x14ac:dyDescent="0.3">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row>
    <row r="531" spans="2:35" x14ac:dyDescent="0.3">
      <c r="B531" s="6" t="s">
        <v>251</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row>
    <row r="532" spans="2:35" x14ac:dyDescent="0.3">
      <c r="B532" s="23" t="s">
        <v>53</v>
      </c>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c r="AC532" s="17"/>
      <c r="AD532" s="17"/>
      <c r="AE532" s="17"/>
      <c r="AF532" s="17"/>
      <c r="AG532" s="17"/>
      <c r="AH532" s="17"/>
      <c r="AI532" s="17"/>
    </row>
    <row r="533" spans="2:35" x14ac:dyDescent="0.3">
      <c r="B533" t="s">
        <v>79</v>
      </c>
      <c r="C533" s="17">
        <v>0.22451302067645901</v>
      </c>
      <c r="D533" s="17">
        <v>0.123732249869641</v>
      </c>
      <c r="E533" s="17">
        <v>0.31168113773026501</v>
      </c>
      <c r="F533" s="17"/>
      <c r="G533" s="17">
        <v>0.18478917654155599</v>
      </c>
      <c r="H533" s="17">
        <v>0.19824486035949099</v>
      </c>
      <c r="I533" s="17">
        <v>0.19045376510426801</v>
      </c>
      <c r="J533" s="17">
        <v>0.32959156535794998</v>
      </c>
      <c r="K533" s="17"/>
      <c r="L533" s="17">
        <v>0.21456533564824901</v>
      </c>
      <c r="M533" s="17">
        <v>0.24118137703130099</v>
      </c>
      <c r="N533" s="17"/>
      <c r="O533" s="17">
        <v>0.27802596087864001</v>
      </c>
      <c r="P533" s="17">
        <v>0.337315208155063</v>
      </c>
      <c r="Q533" s="17">
        <v>0.12740606575472699</v>
      </c>
      <c r="R533" s="17">
        <v>0.11868357469026</v>
      </c>
      <c r="S533" s="17"/>
      <c r="T533" s="17">
        <v>0.17052537564636699</v>
      </c>
      <c r="U533" s="17">
        <v>0.243288162389734</v>
      </c>
      <c r="V533" s="17"/>
      <c r="W533" s="17">
        <v>0.32767328196527601</v>
      </c>
      <c r="X533" s="17">
        <v>0.154123888406756</v>
      </c>
      <c r="Y533" s="17"/>
      <c r="Z533" s="17">
        <v>0.246222217862965</v>
      </c>
      <c r="AA533" s="17">
        <v>0.16798040886614399</v>
      </c>
      <c r="AB533" s="17">
        <v>0.21071780374829199</v>
      </c>
      <c r="AC533" s="17"/>
      <c r="AD533" s="17">
        <v>0.23063586317757101</v>
      </c>
      <c r="AE533" s="17"/>
      <c r="AF533" s="17">
        <v>0.25935615636054199</v>
      </c>
      <c r="AG533" s="17">
        <v>0.196901311719858</v>
      </c>
      <c r="AH533" s="17">
        <v>0.21072247497490701</v>
      </c>
      <c r="AI533" s="17">
        <v>0.226668951227047</v>
      </c>
    </row>
    <row r="534" spans="2:35" x14ac:dyDescent="0.3">
      <c r="B534" t="s">
        <v>80</v>
      </c>
      <c r="C534" s="17">
        <v>0.71431106818031598</v>
      </c>
      <c r="D534" s="17">
        <v>0.81747270252618698</v>
      </c>
      <c r="E534" s="17">
        <v>0.62338851358613701</v>
      </c>
      <c r="F534" s="17"/>
      <c r="G534" s="17">
        <v>0.744193427322559</v>
      </c>
      <c r="H534" s="17">
        <v>0.77765490629172496</v>
      </c>
      <c r="I534" s="17">
        <v>0.74889671466958296</v>
      </c>
      <c r="J534" s="17">
        <v>0.57833843405400798</v>
      </c>
      <c r="K534" s="17"/>
      <c r="L534" s="17">
        <v>0.75024398507680701</v>
      </c>
      <c r="M534" s="17">
        <v>0.67634943974528905</v>
      </c>
      <c r="N534" s="17"/>
      <c r="O534" s="17">
        <v>0.66389908658665597</v>
      </c>
      <c r="P534" s="17">
        <v>0.59253290745390896</v>
      </c>
      <c r="Q534" s="17">
        <v>0.83452450304725501</v>
      </c>
      <c r="R534" s="17">
        <v>0.79403957339089903</v>
      </c>
      <c r="S534" s="17"/>
      <c r="T534" s="17">
        <v>0.76757474762267397</v>
      </c>
      <c r="U534" s="17">
        <v>0.70206831328785502</v>
      </c>
      <c r="V534" s="17"/>
      <c r="W534" s="17">
        <v>0.64678397133368204</v>
      </c>
      <c r="X534" s="17">
        <v>0.80892372838611404</v>
      </c>
      <c r="Y534" s="17"/>
      <c r="Z534" s="17">
        <v>0.68270591338099895</v>
      </c>
      <c r="AA534" s="17">
        <v>0.77194896067254104</v>
      </c>
      <c r="AB534" s="17">
        <v>0.74157334958717902</v>
      </c>
      <c r="AC534" s="17"/>
      <c r="AD534" s="17">
        <v>0.71069688541166498</v>
      </c>
      <c r="AE534" s="17"/>
      <c r="AF534" s="17">
        <v>0.70698847159066303</v>
      </c>
      <c r="AG534" s="17">
        <v>0.72994743930822503</v>
      </c>
      <c r="AH534" s="17">
        <v>0.72703030764889698</v>
      </c>
      <c r="AI534" s="17">
        <v>0.69771017298696503</v>
      </c>
    </row>
    <row r="535" spans="2:35" x14ac:dyDescent="0.3">
      <c r="B535" t="s">
        <v>59</v>
      </c>
      <c r="C535" s="17">
        <v>6.11759111432248E-2</v>
      </c>
      <c r="D535" s="17">
        <v>5.8795047604171903E-2</v>
      </c>
      <c r="E535" s="17">
        <v>6.4930348683598205E-2</v>
      </c>
      <c r="F535" s="17"/>
      <c r="G535" s="17">
        <v>7.1017396135884203E-2</v>
      </c>
      <c r="H535" s="17">
        <v>2.4100233348784101E-2</v>
      </c>
      <c r="I535" s="17">
        <v>6.0649520226149202E-2</v>
      </c>
      <c r="J535" s="17">
        <v>9.2070000588041503E-2</v>
      </c>
      <c r="K535" s="17"/>
      <c r="L535" s="17">
        <v>3.51906792749433E-2</v>
      </c>
      <c r="M535" s="17">
        <v>8.2469183223409598E-2</v>
      </c>
      <c r="N535" s="17"/>
      <c r="O535" s="17">
        <v>5.8074952534704301E-2</v>
      </c>
      <c r="P535" s="17">
        <v>7.0151884391028305E-2</v>
      </c>
      <c r="Q535" s="17">
        <v>3.8069431198017499E-2</v>
      </c>
      <c r="R535" s="17">
        <v>8.7276851918840895E-2</v>
      </c>
      <c r="S535" s="17"/>
      <c r="T535" s="17">
        <v>6.18998767309593E-2</v>
      </c>
      <c r="U535" s="17">
        <v>5.4643524322411E-2</v>
      </c>
      <c r="V535" s="17"/>
      <c r="W535" s="17">
        <v>2.5542746701042601E-2</v>
      </c>
      <c r="X535" s="17">
        <v>3.6952383207130499E-2</v>
      </c>
      <c r="Y535" s="17"/>
      <c r="Z535" s="17">
        <v>7.1071868756035994E-2</v>
      </c>
      <c r="AA535" s="17">
        <v>6.0070630461315298E-2</v>
      </c>
      <c r="AB535" s="17">
        <v>4.7708846664528598E-2</v>
      </c>
      <c r="AC535" s="17"/>
      <c r="AD535" s="17">
        <v>5.8667251410763399E-2</v>
      </c>
      <c r="AE535" s="17"/>
      <c r="AF535" s="17">
        <v>3.36553720487947E-2</v>
      </c>
      <c r="AG535" s="17">
        <v>7.3151248971917299E-2</v>
      </c>
      <c r="AH535" s="17">
        <v>6.2247217376195402E-2</v>
      </c>
      <c r="AI535" s="17">
        <v>7.5620875785988098E-2</v>
      </c>
    </row>
    <row r="536" spans="2:35" x14ac:dyDescent="0.3">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row>
    <row r="537" spans="2:35" x14ac:dyDescent="0.3">
      <c r="B537" s="6" t="s">
        <v>252</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row>
    <row r="538" spans="2:35" x14ac:dyDescent="0.3">
      <c r="B538" s="23" t="s">
        <v>53</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row>
    <row r="539" spans="2:35" x14ac:dyDescent="0.3">
      <c r="B539" t="s">
        <v>79</v>
      </c>
      <c r="C539" s="17">
        <v>0.12517668685560901</v>
      </c>
      <c r="D539" s="17">
        <v>0.13450571489359001</v>
      </c>
      <c r="E539" s="17">
        <v>0.111147699459708</v>
      </c>
      <c r="F539" s="17"/>
      <c r="G539" s="17">
        <v>8.9079271320677098E-2</v>
      </c>
      <c r="H539" s="17">
        <v>0.101525697959651</v>
      </c>
      <c r="I539" s="17">
        <v>0.148263759380416</v>
      </c>
      <c r="J539" s="17">
        <v>0.16188501179262199</v>
      </c>
      <c r="K539" s="17"/>
      <c r="L539" s="17">
        <v>0.13304864921557499</v>
      </c>
      <c r="M539" s="17">
        <v>0.108709696529908</v>
      </c>
      <c r="N539" s="17"/>
      <c r="O539" s="17">
        <v>8.7972550469530397E-2</v>
      </c>
      <c r="P539" s="17">
        <v>0.128799468277874</v>
      </c>
      <c r="Q539" s="17">
        <v>0.10120921294983901</v>
      </c>
      <c r="R539" s="17">
        <v>0.18026283179378</v>
      </c>
      <c r="S539" s="17"/>
      <c r="T539" s="17">
        <v>0.14167708668498399</v>
      </c>
      <c r="U539" s="17">
        <v>0.1184547647101</v>
      </c>
      <c r="V539" s="17"/>
      <c r="W539" s="17">
        <v>0.13715648943862599</v>
      </c>
      <c r="X539" s="17">
        <v>0.134164942597853</v>
      </c>
      <c r="Y539" s="17"/>
      <c r="Z539" s="17">
        <v>0.14089122950333699</v>
      </c>
      <c r="AA539" s="17">
        <v>4.1790458377294899E-2</v>
      </c>
      <c r="AB539" s="17">
        <v>0.14284462695953701</v>
      </c>
      <c r="AC539" s="17"/>
      <c r="AD539" s="17">
        <v>0.12881642442211499</v>
      </c>
      <c r="AE539" s="17"/>
      <c r="AF539" s="17">
        <v>0.132480813117892</v>
      </c>
      <c r="AG539" s="17">
        <v>0.114708294511152</v>
      </c>
      <c r="AH539" s="17">
        <v>0.122436304662977</v>
      </c>
      <c r="AI539" s="17">
        <v>0.13202975201008599</v>
      </c>
    </row>
    <row r="540" spans="2:35" x14ac:dyDescent="0.3">
      <c r="B540" t="s">
        <v>80</v>
      </c>
      <c r="C540" s="17">
        <v>0.81355452806635697</v>
      </c>
      <c r="D540" s="17">
        <v>0.81542371190385199</v>
      </c>
      <c r="E540" s="17">
        <v>0.815004341714334</v>
      </c>
      <c r="F540" s="17"/>
      <c r="G540" s="17">
        <v>0.85348552355593499</v>
      </c>
      <c r="H540" s="17">
        <v>0.87467014912143703</v>
      </c>
      <c r="I540" s="17">
        <v>0.78570447441454405</v>
      </c>
      <c r="J540" s="17">
        <v>0.737585834556574</v>
      </c>
      <c r="K540" s="17"/>
      <c r="L540" s="17">
        <v>0.82696505276377297</v>
      </c>
      <c r="M540" s="17">
        <v>0.83303413101750701</v>
      </c>
      <c r="N540" s="17"/>
      <c r="O540" s="17">
        <v>0.84629077608777803</v>
      </c>
      <c r="P540" s="17">
        <v>0.79117446657787505</v>
      </c>
      <c r="Q540" s="17">
        <v>0.878096285338826</v>
      </c>
      <c r="R540" s="17">
        <v>0.72929705890155105</v>
      </c>
      <c r="S540" s="17"/>
      <c r="T540" s="17">
        <v>0.78763191681165201</v>
      </c>
      <c r="U540" s="17">
        <v>0.82981702813754898</v>
      </c>
      <c r="V540" s="17"/>
      <c r="W540" s="17">
        <v>0.81784458197274601</v>
      </c>
      <c r="X540" s="17">
        <v>0.82433097712993597</v>
      </c>
      <c r="Y540" s="17"/>
      <c r="Z540" s="17">
        <v>0.79837704121995401</v>
      </c>
      <c r="AA540" s="17">
        <v>0.89699658821311901</v>
      </c>
      <c r="AB540" s="17">
        <v>0.79546294319230204</v>
      </c>
      <c r="AC540" s="17"/>
      <c r="AD540" s="17">
        <v>0.81260819285390495</v>
      </c>
      <c r="AE540" s="17"/>
      <c r="AF540" s="17">
        <v>0.83413673872959504</v>
      </c>
      <c r="AG540" s="17">
        <v>0.82168872640157697</v>
      </c>
      <c r="AH540" s="17">
        <v>0.81698931324463597</v>
      </c>
      <c r="AI540" s="17">
        <v>0.779243339603504</v>
      </c>
    </row>
    <row r="541" spans="2:35" x14ac:dyDescent="0.3">
      <c r="B541" t="s">
        <v>59</v>
      </c>
      <c r="C541" s="17">
        <v>6.1268785078033801E-2</v>
      </c>
      <c r="D541" s="17">
        <v>5.0070573202558602E-2</v>
      </c>
      <c r="E541" s="17">
        <v>7.3847958825958293E-2</v>
      </c>
      <c r="F541" s="17"/>
      <c r="G541" s="17">
        <v>5.7435205123387699E-2</v>
      </c>
      <c r="H541" s="17">
        <v>2.3804152918912001E-2</v>
      </c>
      <c r="I541" s="17">
        <v>6.6031766205040102E-2</v>
      </c>
      <c r="J541" s="17">
        <v>0.100529153650805</v>
      </c>
      <c r="K541" s="17"/>
      <c r="L541" s="17">
        <v>3.9986298020652497E-2</v>
      </c>
      <c r="M541" s="17">
        <v>5.8256172452585402E-2</v>
      </c>
      <c r="N541" s="17"/>
      <c r="O541" s="17">
        <v>6.5736673442691296E-2</v>
      </c>
      <c r="P541" s="17">
        <v>8.0026065144251493E-2</v>
      </c>
      <c r="Q541" s="17">
        <v>2.0694501711335501E-2</v>
      </c>
      <c r="R541" s="17">
        <v>9.0440109304669003E-2</v>
      </c>
      <c r="S541" s="17"/>
      <c r="T541" s="17">
        <v>7.0690996503364703E-2</v>
      </c>
      <c r="U541" s="17">
        <v>5.1728207152351199E-2</v>
      </c>
      <c r="V541" s="17"/>
      <c r="W541" s="17">
        <v>4.4998928588628202E-2</v>
      </c>
      <c r="X541" s="17">
        <v>4.15040802722106E-2</v>
      </c>
      <c r="Y541" s="17"/>
      <c r="Z541" s="17">
        <v>6.0731729276709202E-2</v>
      </c>
      <c r="AA541" s="17">
        <v>6.1212953409586303E-2</v>
      </c>
      <c r="AB541" s="17">
        <v>6.1692429848161097E-2</v>
      </c>
      <c r="AC541" s="17"/>
      <c r="AD541" s="17">
        <v>5.85753827239801E-2</v>
      </c>
      <c r="AE541" s="17"/>
      <c r="AF541" s="17">
        <v>3.33824481525129E-2</v>
      </c>
      <c r="AG541" s="17">
        <v>6.3602979087270403E-2</v>
      </c>
      <c r="AH541" s="17">
        <v>6.05743820923864E-2</v>
      </c>
      <c r="AI541" s="17">
        <v>8.87269083864103E-2</v>
      </c>
    </row>
    <row r="542" spans="2:35" x14ac:dyDescent="0.3">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c r="AC542" s="17"/>
      <c r="AD542" s="17"/>
      <c r="AE542" s="17"/>
      <c r="AF542" s="17"/>
      <c r="AG542" s="17"/>
      <c r="AH542" s="17"/>
      <c r="AI542" s="17"/>
    </row>
    <row r="543" spans="2:35" x14ac:dyDescent="0.3">
      <c r="B543" s="6" t="s">
        <v>253</v>
      </c>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row>
    <row r="544" spans="2:35" x14ac:dyDescent="0.3">
      <c r="B544" s="23" t="s">
        <v>53</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row>
    <row r="545" spans="2:35" x14ac:dyDescent="0.3">
      <c r="B545" t="s">
        <v>79</v>
      </c>
      <c r="C545" s="17">
        <v>0.22821043572163299</v>
      </c>
      <c r="D545" s="17">
        <v>0.16862859928114199</v>
      </c>
      <c r="E545" s="17">
        <v>0.27477828540291699</v>
      </c>
      <c r="F545" s="17"/>
      <c r="G545" s="17">
        <v>0.18424974258659299</v>
      </c>
      <c r="H545" s="17">
        <v>0.157249601718254</v>
      </c>
      <c r="I545" s="17">
        <v>0.203019883242677</v>
      </c>
      <c r="J545" s="17">
        <v>0.37633513087920201</v>
      </c>
      <c r="K545" s="17"/>
      <c r="L545" s="17">
        <v>0.16904125900470801</v>
      </c>
      <c r="M545" s="17">
        <v>0.367178536003536</v>
      </c>
      <c r="N545" s="17"/>
      <c r="O545" s="17">
        <v>0.21598797128541899</v>
      </c>
      <c r="P545" s="17">
        <v>0.31955698494824802</v>
      </c>
      <c r="Q545" s="17">
        <v>0.136035087119077</v>
      </c>
      <c r="R545" s="17">
        <v>0.21341964516058101</v>
      </c>
      <c r="S545" s="17"/>
      <c r="T545" s="17">
        <v>0.210542614293109</v>
      </c>
      <c r="U545" s="17">
        <v>0.23687544950162401</v>
      </c>
      <c r="V545" s="17"/>
      <c r="W545" s="17">
        <v>0.242760935074291</v>
      </c>
      <c r="X545" s="17">
        <v>0.151494268300087</v>
      </c>
      <c r="Y545" s="17"/>
      <c r="Z545" s="17">
        <v>0.25217729324610599</v>
      </c>
      <c r="AA545" s="17">
        <v>0.207298564381205</v>
      </c>
      <c r="AB545" s="17">
        <v>0.18121211459103301</v>
      </c>
      <c r="AC545" s="17"/>
      <c r="AD545" s="17">
        <v>0.237783658152695</v>
      </c>
      <c r="AE545" s="17"/>
      <c r="AF545" s="17">
        <v>0.20665414411888899</v>
      </c>
      <c r="AG545" s="17">
        <v>0.23951842401381199</v>
      </c>
      <c r="AH545" s="17">
        <v>0.199368376453782</v>
      </c>
      <c r="AI545" s="17">
        <v>0.27328809680266403</v>
      </c>
    </row>
    <row r="546" spans="2:35" x14ac:dyDescent="0.3">
      <c r="B546" t="s">
        <v>80</v>
      </c>
      <c r="C546" s="17">
        <v>0.71307870977573296</v>
      </c>
      <c r="D546" s="17">
        <v>0.76691444145407595</v>
      </c>
      <c r="E546" s="17">
        <v>0.670943570111322</v>
      </c>
      <c r="F546" s="17"/>
      <c r="G546" s="17">
        <v>0.76580616001733004</v>
      </c>
      <c r="H546" s="17">
        <v>0.78752336243600396</v>
      </c>
      <c r="I546" s="17">
        <v>0.75018836745097695</v>
      </c>
      <c r="J546" s="17">
        <v>0.539500756670661</v>
      </c>
      <c r="K546" s="17"/>
      <c r="L546" s="17">
        <v>0.78439904109638403</v>
      </c>
      <c r="M546" s="17">
        <v>0.59063089204499997</v>
      </c>
      <c r="N546" s="17"/>
      <c r="O546" s="17">
        <v>0.71553303847818295</v>
      </c>
      <c r="P546" s="17">
        <v>0.63698120000227298</v>
      </c>
      <c r="Q546" s="17">
        <v>0.82305962634777496</v>
      </c>
      <c r="R546" s="17">
        <v>0.68975793435600896</v>
      </c>
      <c r="S546" s="17"/>
      <c r="T546" s="17">
        <v>0.71821024956939805</v>
      </c>
      <c r="U546" s="17">
        <v>0.71506022437068895</v>
      </c>
      <c r="V546" s="17"/>
      <c r="W546" s="17">
        <v>0.72107007534982803</v>
      </c>
      <c r="X546" s="17">
        <v>0.79692224229059005</v>
      </c>
      <c r="Y546" s="17"/>
      <c r="Z546" s="17">
        <v>0.68538757159423802</v>
      </c>
      <c r="AA546" s="17">
        <v>0.72127174291408302</v>
      </c>
      <c r="AB546" s="17">
        <v>0.77752841109222703</v>
      </c>
      <c r="AC546" s="17"/>
      <c r="AD546" s="17">
        <v>0.70445748334061598</v>
      </c>
      <c r="AE546" s="17"/>
      <c r="AF546" s="17">
        <v>0.78130923940067498</v>
      </c>
      <c r="AG546" s="17">
        <v>0.67798874045631896</v>
      </c>
      <c r="AH546" s="17">
        <v>0.75537902882525898</v>
      </c>
      <c r="AI546" s="17">
        <v>0.62885447708360598</v>
      </c>
    </row>
    <row r="547" spans="2:35" x14ac:dyDescent="0.3">
      <c r="B547" t="s">
        <v>59</v>
      </c>
      <c r="C547" s="17">
        <v>5.8710854502634399E-2</v>
      </c>
      <c r="D547" s="17">
        <v>6.4456959264782204E-2</v>
      </c>
      <c r="E547" s="17">
        <v>5.4278144485761098E-2</v>
      </c>
      <c r="F547" s="17"/>
      <c r="G547" s="17">
        <v>4.99440973960774E-2</v>
      </c>
      <c r="H547" s="17">
        <v>5.5227035845742303E-2</v>
      </c>
      <c r="I547" s="17">
        <v>4.6791749306345901E-2</v>
      </c>
      <c r="J547" s="17">
        <v>8.4164112450136802E-2</v>
      </c>
      <c r="K547" s="17"/>
      <c r="L547" s="17">
        <v>4.65596998989087E-2</v>
      </c>
      <c r="M547" s="17">
        <v>4.2190571951463501E-2</v>
      </c>
      <c r="N547" s="17"/>
      <c r="O547" s="17">
        <v>6.8478990236398002E-2</v>
      </c>
      <c r="P547" s="17">
        <v>4.3461815049478797E-2</v>
      </c>
      <c r="Q547" s="17">
        <v>4.0905286533147199E-2</v>
      </c>
      <c r="R547" s="17">
        <v>9.6822420483410193E-2</v>
      </c>
      <c r="S547" s="17"/>
      <c r="T547" s="17">
        <v>7.1247136137493797E-2</v>
      </c>
      <c r="U547" s="17">
        <v>4.80643261276874E-2</v>
      </c>
      <c r="V547" s="17"/>
      <c r="W547" s="17">
        <v>3.6168989575881001E-2</v>
      </c>
      <c r="X547" s="17">
        <v>5.1583489409323197E-2</v>
      </c>
      <c r="Y547" s="17"/>
      <c r="Z547" s="17">
        <v>6.2435135159655798E-2</v>
      </c>
      <c r="AA547" s="17">
        <v>7.1429692704711903E-2</v>
      </c>
      <c r="AB547" s="17">
        <v>4.1259474316740097E-2</v>
      </c>
      <c r="AC547" s="17"/>
      <c r="AD547" s="17">
        <v>5.7758858506689E-2</v>
      </c>
      <c r="AE547" s="17"/>
      <c r="AF547" s="17">
        <v>1.20366164804352E-2</v>
      </c>
      <c r="AG547" s="17">
        <v>8.2492835529868802E-2</v>
      </c>
      <c r="AH547" s="17">
        <v>4.5252594720958897E-2</v>
      </c>
      <c r="AI547" s="17">
        <v>9.7857426113730203E-2</v>
      </c>
    </row>
    <row r="548" spans="2:35" x14ac:dyDescent="0.3">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row>
    <row r="549" spans="2:35" x14ac:dyDescent="0.3">
      <c r="B549" s="6" t="s">
        <v>264</v>
      </c>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c r="AC549" s="17"/>
      <c r="AD549" s="17"/>
      <c r="AE549" s="17"/>
      <c r="AF549" s="17"/>
      <c r="AG549" s="17"/>
      <c r="AH549" s="17"/>
      <c r="AI549" s="17"/>
    </row>
    <row r="550" spans="2:35" x14ac:dyDescent="0.3">
      <c r="B550" s="23" t="s">
        <v>53</v>
      </c>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c r="AC550" s="17"/>
      <c r="AD550" s="17"/>
      <c r="AE550" s="17"/>
      <c r="AF550" s="17"/>
      <c r="AG550" s="17"/>
      <c r="AH550" s="17"/>
      <c r="AI550" s="17"/>
    </row>
    <row r="551" spans="2:35" x14ac:dyDescent="0.3">
      <c r="B551" t="s">
        <v>236</v>
      </c>
      <c r="C551" s="17">
        <v>0.258812116162146</v>
      </c>
      <c r="D551" s="17">
        <v>0.21786111953824899</v>
      </c>
      <c r="E551" s="17">
        <v>0.28674947552955998</v>
      </c>
      <c r="F551" s="17"/>
      <c r="G551" s="17">
        <v>0.18710846893101701</v>
      </c>
      <c r="H551" s="17">
        <v>0.18833515936464301</v>
      </c>
      <c r="I551" s="17">
        <v>0.27393170706515202</v>
      </c>
      <c r="J551" s="17">
        <v>0.390486243112312</v>
      </c>
      <c r="K551" s="17"/>
      <c r="L551" s="17">
        <v>0.22715118074131499</v>
      </c>
      <c r="M551" s="17">
        <v>0.33225088879694098</v>
      </c>
      <c r="N551" s="17"/>
      <c r="O551" s="17">
        <v>0.21616238196993001</v>
      </c>
      <c r="P551" s="17">
        <v>0.34051340419249798</v>
      </c>
      <c r="Q551" s="17">
        <v>0.166533108293377</v>
      </c>
      <c r="R551" s="17">
        <v>0.28839771268408398</v>
      </c>
      <c r="S551" s="17"/>
      <c r="T551" s="17">
        <v>0.22440135725105401</v>
      </c>
      <c r="U551" s="17">
        <v>0.27119813062567899</v>
      </c>
      <c r="V551" s="17"/>
      <c r="W551" s="17">
        <v>0.33233814099486803</v>
      </c>
      <c r="X551" s="17">
        <v>0.24226072051585601</v>
      </c>
      <c r="Y551" s="17"/>
      <c r="Z551" s="17">
        <v>0.24969639608031999</v>
      </c>
      <c r="AA551" s="17">
        <v>0.20152375375220899</v>
      </c>
      <c r="AB551" s="17">
        <v>0.213383821358402</v>
      </c>
      <c r="AC551" s="17"/>
      <c r="AD551" s="17">
        <v>0.263596562882014</v>
      </c>
      <c r="AE551" s="17"/>
      <c r="AF551" s="17">
        <v>0.269842537686591</v>
      </c>
      <c r="AG551" s="17">
        <v>0.211729506974909</v>
      </c>
      <c r="AH551" s="17">
        <v>0.26055990103599402</v>
      </c>
      <c r="AI551" s="17">
        <v>0.30034289155842703</v>
      </c>
    </row>
    <row r="552" spans="2:35" x14ac:dyDescent="0.3">
      <c r="B552" t="s">
        <v>262</v>
      </c>
      <c r="C552" s="17">
        <v>0.68236533762726903</v>
      </c>
      <c r="D552" s="17">
        <v>0.73626087875231805</v>
      </c>
      <c r="E552" s="17">
        <v>0.64015628901935195</v>
      </c>
      <c r="F552" s="17"/>
      <c r="G552" s="17">
        <v>0.75454101097951398</v>
      </c>
      <c r="H552" s="17">
        <v>0.77948725849016898</v>
      </c>
      <c r="I552" s="17">
        <v>0.67234493702593201</v>
      </c>
      <c r="J552" s="17">
        <v>0.51582968399166296</v>
      </c>
      <c r="K552" s="17"/>
      <c r="L552" s="17">
        <v>0.73334841074735102</v>
      </c>
      <c r="M552" s="17">
        <v>0.60265051918636103</v>
      </c>
      <c r="N552" s="17"/>
      <c r="O552" s="17">
        <v>0.71636932835815004</v>
      </c>
      <c r="P552" s="17">
        <v>0.58210725762333104</v>
      </c>
      <c r="Q552" s="17">
        <v>0.80569306148936803</v>
      </c>
      <c r="R552" s="17">
        <v>0.64084495465609903</v>
      </c>
      <c r="S552" s="17"/>
      <c r="T552" s="17">
        <v>0.68435652745811903</v>
      </c>
      <c r="U552" s="17">
        <v>0.68750338964373203</v>
      </c>
      <c r="V552" s="17"/>
      <c r="W552" s="17">
        <v>0.62303936065460797</v>
      </c>
      <c r="X552" s="17">
        <v>0.72807487178186103</v>
      </c>
      <c r="Y552" s="17"/>
      <c r="Z552" s="17">
        <v>0.68458639815794697</v>
      </c>
      <c r="AA552" s="17">
        <v>0.72447157165727205</v>
      </c>
      <c r="AB552" s="17">
        <v>0.738240755889357</v>
      </c>
      <c r="AC552" s="17"/>
      <c r="AD552" s="17">
        <v>0.68064363762328495</v>
      </c>
      <c r="AE552" s="17"/>
      <c r="AF552" s="17">
        <v>0.69503016411572105</v>
      </c>
      <c r="AG552" s="17">
        <v>0.70629618172573305</v>
      </c>
      <c r="AH552" s="17">
        <v>0.67467741331909903</v>
      </c>
      <c r="AI552" s="17">
        <v>0.648500483169412</v>
      </c>
    </row>
    <row r="553" spans="2:35" x14ac:dyDescent="0.3">
      <c r="B553" t="s">
        <v>51</v>
      </c>
      <c r="C553" s="17">
        <v>5.8822546210585698E-2</v>
      </c>
      <c r="D553" s="17">
        <v>4.5878001709432799E-2</v>
      </c>
      <c r="E553" s="17">
        <v>7.3094235451088202E-2</v>
      </c>
      <c r="F553" s="17"/>
      <c r="G553" s="17">
        <v>5.8350520089469803E-2</v>
      </c>
      <c r="H553" s="17">
        <v>3.2177582145188198E-2</v>
      </c>
      <c r="I553" s="17">
        <v>5.3723355908915298E-2</v>
      </c>
      <c r="J553" s="17">
        <v>9.3684072896025206E-2</v>
      </c>
      <c r="K553" s="17"/>
      <c r="L553" s="17">
        <v>3.9500408511333601E-2</v>
      </c>
      <c r="M553" s="17">
        <v>6.5098592016697904E-2</v>
      </c>
      <c r="N553" s="17"/>
      <c r="O553" s="17">
        <v>6.7468289671920603E-2</v>
      </c>
      <c r="P553" s="17">
        <v>7.7379338184170796E-2</v>
      </c>
      <c r="Q553" s="17">
        <v>2.7773830217254599E-2</v>
      </c>
      <c r="R553" s="17">
        <v>7.0757332659816999E-2</v>
      </c>
      <c r="S553" s="17"/>
      <c r="T553" s="17">
        <v>9.1242115290827194E-2</v>
      </c>
      <c r="U553" s="17">
        <v>4.1298479730588998E-2</v>
      </c>
      <c r="V553" s="17"/>
      <c r="W553" s="17">
        <v>4.4622498350524002E-2</v>
      </c>
      <c r="X553" s="17">
        <v>2.9664407702283398E-2</v>
      </c>
      <c r="Y553" s="17"/>
      <c r="Z553" s="17">
        <v>6.5717205761732803E-2</v>
      </c>
      <c r="AA553" s="17">
        <v>7.4004674590518904E-2</v>
      </c>
      <c r="AB553" s="17">
        <v>4.8375422752240799E-2</v>
      </c>
      <c r="AC553" s="17"/>
      <c r="AD553" s="17">
        <v>5.57597994947013E-2</v>
      </c>
      <c r="AE553" s="17"/>
      <c r="AF553" s="17">
        <v>3.5127298197687798E-2</v>
      </c>
      <c r="AG553" s="17">
        <v>8.1974311299358102E-2</v>
      </c>
      <c r="AH553" s="17">
        <v>6.4762685644906906E-2</v>
      </c>
      <c r="AI553" s="17">
        <v>5.11566252721605E-2</v>
      </c>
    </row>
    <row r="554" spans="2:35" x14ac:dyDescent="0.3">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row>
    <row r="555" spans="2:35" x14ac:dyDescent="0.3">
      <c r="B555" s="6" t="s">
        <v>265</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row>
    <row r="556" spans="2:35" x14ac:dyDescent="0.3">
      <c r="B556" s="23" t="s">
        <v>53</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row>
    <row r="557" spans="2:35" x14ac:dyDescent="0.3">
      <c r="B557" t="s">
        <v>236</v>
      </c>
      <c r="C557" s="17">
        <v>0.18258106486925199</v>
      </c>
      <c r="D557" s="17">
        <v>0.15063876309133301</v>
      </c>
      <c r="E557" s="17">
        <v>0.211283271135837</v>
      </c>
      <c r="F557" s="17"/>
      <c r="G557" s="17">
        <v>0.11691041565922</v>
      </c>
      <c r="H557" s="17">
        <v>0.10167342288383401</v>
      </c>
      <c r="I557" s="17">
        <v>0.18091820839401401</v>
      </c>
      <c r="J557" s="17">
        <v>0.337703087411659</v>
      </c>
      <c r="K557" s="17"/>
      <c r="L557" s="17">
        <v>0.139686840215723</v>
      </c>
      <c r="M557" s="17">
        <v>0.291301508443432</v>
      </c>
      <c r="N557" s="17"/>
      <c r="O557" s="17">
        <v>8.4314695479397295E-2</v>
      </c>
      <c r="P557" s="17">
        <v>0.30799116913507901</v>
      </c>
      <c r="Q557" s="17">
        <v>0.127405770644649</v>
      </c>
      <c r="R557" s="17">
        <v>0.18256628367953301</v>
      </c>
      <c r="S557" s="17"/>
      <c r="T557" s="17">
        <v>0.125919274855124</v>
      </c>
      <c r="U557" s="17">
        <v>0.200006524063647</v>
      </c>
      <c r="V557" s="17"/>
      <c r="W557" s="17">
        <v>0.201033417647659</v>
      </c>
      <c r="X557" s="17">
        <v>0.15652485372310401</v>
      </c>
      <c r="Y557" s="17"/>
      <c r="Z557" s="17">
        <v>0.17938939816858299</v>
      </c>
      <c r="AA557" s="17">
        <v>0.15702342669608099</v>
      </c>
      <c r="AB557" s="17">
        <v>0.16882019701637699</v>
      </c>
      <c r="AC557" s="17"/>
      <c r="AD557" s="17">
        <v>0.182498201942741</v>
      </c>
      <c r="AE557" s="17"/>
      <c r="AF557" s="17">
        <v>0.122185426718998</v>
      </c>
      <c r="AG557" s="17">
        <v>0.17543311135429401</v>
      </c>
      <c r="AH557" s="17">
        <v>0.197015518652051</v>
      </c>
      <c r="AI557" s="17">
        <v>0.258853387780558</v>
      </c>
    </row>
    <row r="558" spans="2:35" x14ac:dyDescent="0.3">
      <c r="B558" t="s">
        <v>262</v>
      </c>
      <c r="C558" s="17">
        <v>0.76089435803554195</v>
      </c>
      <c r="D558" s="17">
        <v>0.80258945119192804</v>
      </c>
      <c r="E558" s="17">
        <v>0.72488613276421698</v>
      </c>
      <c r="F558" s="17"/>
      <c r="G558" s="17">
        <v>0.83803387471832402</v>
      </c>
      <c r="H558" s="17">
        <v>0.85944621133903298</v>
      </c>
      <c r="I558" s="17">
        <v>0.77546578269227096</v>
      </c>
      <c r="J558" s="17">
        <v>0.56120462356252199</v>
      </c>
      <c r="K558" s="17"/>
      <c r="L558" s="17">
        <v>0.820908258959132</v>
      </c>
      <c r="M558" s="17">
        <v>0.65915299543414296</v>
      </c>
      <c r="N558" s="17"/>
      <c r="O558" s="17">
        <v>0.86568280787262597</v>
      </c>
      <c r="P558" s="17">
        <v>0.61764581424745202</v>
      </c>
      <c r="Q558" s="17">
        <v>0.83683981244946604</v>
      </c>
      <c r="R558" s="17">
        <v>0.75552151034389603</v>
      </c>
      <c r="S558" s="17"/>
      <c r="T558" s="17">
        <v>0.77661332167793595</v>
      </c>
      <c r="U558" s="17">
        <v>0.76396736085905104</v>
      </c>
      <c r="V558" s="17"/>
      <c r="W558" s="17">
        <v>0.75529676298841097</v>
      </c>
      <c r="X558" s="17">
        <v>0.81364127144212495</v>
      </c>
      <c r="Y558" s="17"/>
      <c r="Z558" s="17">
        <v>0.76448472412956603</v>
      </c>
      <c r="AA558" s="17">
        <v>0.74847616118392601</v>
      </c>
      <c r="AB558" s="17">
        <v>0.79831702488929601</v>
      </c>
      <c r="AC558" s="17"/>
      <c r="AD558" s="17">
        <v>0.76410731077966398</v>
      </c>
      <c r="AE558" s="17"/>
      <c r="AF558" s="17">
        <v>0.82811330091393198</v>
      </c>
      <c r="AG558" s="17">
        <v>0.74282751429241101</v>
      </c>
      <c r="AH558" s="17">
        <v>0.75915597113092903</v>
      </c>
      <c r="AI558" s="17">
        <v>0.699588786581678</v>
      </c>
    </row>
    <row r="559" spans="2:35" x14ac:dyDescent="0.3">
      <c r="B559" t="s">
        <v>51</v>
      </c>
      <c r="C559" s="17">
        <v>5.6524577095206197E-2</v>
      </c>
      <c r="D559" s="17">
        <v>4.6771785716738498E-2</v>
      </c>
      <c r="E559" s="17">
        <v>6.3830596099946693E-2</v>
      </c>
      <c r="F559" s="17"/>
      <c r="G559" s="17">
        <v>4.5055709622455802E-2</v>
      </c>
      <c r="H559" s="17">
        <v>3.8880365777132601E-2</v>
      </c>
      <c r="I559" s="17">
        <v>4.3616008913714699E-2</v>
      </c>
      <c r="J559" s="17">
        <v>0.101092289025819</v>
      </c>
      <c r="K559" s="17"/>
      <c r="L559" s="17">
        <v>3.9404900825145701E-2</v>
      </c>
      <c r="M559" s="17">
        <v>4.9545496122424502E-2</v>
      </c>
      <c r="N559" s="17"/>
      <c r="O559" s="17">
        <v>5.0002496647976902E-2</v>
      </c>
      <c r="P559" s="17">
        <v>7.4363016617468997E-2</v>
      </c>
      <c r="Q559" s="17">
        <v>3.5754416905884899E-2</v>
      </c>
      <c r="R559" s="17">
        <v>6.1912205976571502E-2</v>
      </c>
      <c r="S559" s="17"/>
      <c r="T559" s="17">
        <v>9.74674034669403E-2</v>
      </c>
      <c r="U559" s="17">
        <v>3.6026115077302502E-2</v>
      </c>
      <c r="V559" s="17"/>
      <c r="W559" s="17">
        <v>4.3669819363929802E-2</v>
      </c>
      <c r="X559" s="17">
        <v>2.98338748347712E-2</v>
      </c>
      <c r="Y559" s="17"/>
      <c r="Z559" s="17">
        <v>5.6125877701851297E-2</v>
      </c>
      <c r="AA559" s="17">
        <v>9.4500412119992896E-2</v>
      </c>
      <c r="AB559" s="17">
        <v>3.2862778094327201E-2</v>
      </c>
      <c r="AC559" s="17"/>
      <c r="AD559" s="17">
        <v>5.33944872775955E-2</v>
      </c>
      <c r="AE559" s="17"/>
      <c r="AF559" s="17">
        <v>4.9701272367070198E-2</v>
      </c>
      <c r="AG559" s="17">
        <v>8.1739374353295896E-2</v>
      </c>
      <c r="AH559" s="17">
        <v>4.3828510217019397E-2</v>
      </c>
      <c r="AI559" s="17">
        <v>4.1557825637764403E-2</v>
      </c>
    </row>
    <row r="560" spans="2:35" x14ac:dyDescent="0.3">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row>
    <row r="561" spans="2:35" x14ac:dyDescent="0.3">
      <c r="B561" s="6" t="s">
        <v>266</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row>
    <row r="562" spans="2:35" x14ac:dyDescent="0.3">
      <c r="B562" s="23" t="s">
        <v>53</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row>
    <row r="563" spans="2:35" x14ac:dyDescent="0.3">
      <c r="B563" t="s">
        <v>236</v>
      </c>
      <c r="C563" s="17">
        <v>0.18427006475576299</v>
      </c>
      <c r="D563" s="17">
        <v>0.14638553455842099</v>
      </c>
      <c r="E563" s="17">
        <v>0.22252892682348699</v>
      </c>
      <c r="F563" s="17"/>
      <c r="G563" s="17">
        <v>0.117763164223467</v>
      </c>
      <c r="H563" s="17">
        <v>0.14638721936961899</v>
      </c>
      <c r="I563" s="17">
        <v>0.18504471137236</v>
      </c>
      <c r="J563" s="17">
        <v>0.29097751395507099</v>
      </c>
      <c r="K563" s="17"/>
      <c r="L563" s="17">
        <v>0.16612360429456899</v>
      </c>
      <c r="M563" s="17">
        <v>0.224416418893778</v>
      </c>
      <c r="N563" s="17"/>
      <c r="O563" s="17">
        <v>0.162097130516239</v>
      </c>
      <c r="P563" s="17">
        <v>0.268557890785453</v>
      </c>
      <c r="Q563" s="17">
        <v>0.11066295814024001</v>
      </c>
      <c r="R563" s="17">
        <v>0.19547664052216601</v>
      </c>
      <c r="S563" s="17"/>
      <c r="T563" s="17">
        <v>0.129516256418124</v>
      </c>
      <c r="U563" s="17">
        <v>0.20286012283688901</v>
      </c>
      <c r="V563" s="17"/>
      <c r="W563" s="17">
        <v>0.240834991710111</v>
      </c>
      <c r="X563" s="17">
        <v>0.13791016001391099</v>
      </c>
      <c r="Y563" s="17"/>
      <c r="Z563" s="17">
        <v>0.19832790449187701</v>
      </c>
      <c r="AA563" s="17">
        <v>0.15371169879810501</v>
      </c>
      <c r="AB563" s="17">
        <v>0.152445467679276</v>
      </c>
      <c r="AC563" s="17"/>
      <c r="AD563" s="17">
        <v>0.18822842732116701</v>
      </c>
      <c r="AE563" s="17"/>
      <c r="AF563" s="17">
        <v>0.17934283486265901</v>
      </c>
      <c r="AG563" s="17">
        <v>0.18305283402641101</v>
      </c>
      <c r="AH563" s="17">
        <v>0.17016367519894501</v>
      </c>
      <c r="AI563" s="17">
        <v>0.20781872635277601</v>
      </c>
    </row>
    <row r="564" spans="2:35" x14ac:dyDescent="0.3">
      <c r="B564" t="s">
        <v>262</v>
      </c>
      <c r="C564" s="17">
        <v>0.76030349382260998</v>
      </c>
      <c r="D564" s="17">
        <v>0.80747726227597605</v>
      </c>
      <c r="E564" s="17">
        <v>0.71522707533038699</v>
      </c>
      <c r="F564" s="17"/>
      <c r="G564" s="17">
        <v>0.821646666093787</v>
      </c>
      <c r="H564" s="17">
        <v>0.81516819326967904</v>
      </c>
      <c r="I564" s="17">
        <v>0.77598615533261694</v>
      </c>
      <c r="J564" s="17">
        <v>0.62253401384793206</v>
      </c>
      <c r="K564" s="17"/>
      <c r="L564" s="17">
        <v>0.78791701542838</v>
      </c>
      <c r="M564" s="17">
        <v>0.74460307418860705</v>
      </c>
      <c r="N564" s="17"/>
      <c r="O564" s="17">
        <v>0.769231228395718</v>
      </c>
      <c r="P564" s="17">
        <v>0.67409384138508899</v>
      </c>
      <c r="Q564" s="17">
        <v>0.85489232778878599</v>
      </c>
      <c r="R564" s="17">
        <v>0.742317964186195</v>
      </c>
      <c r="S564" s="17"/>
      <c r="T564" s="17">
        <v>0.78316807606472805</v>
      </c>
      <c r="U564" s="17">
        <v>0.75909201337193299</v>
      </c>
      <c r="V564" s="17"/>
      <c r="W564" s="17">
        <v>0.72419575462910202</v>
      </c>
      <c r="X564" s="17">
        <v>0.80967666909093505</v>
      </c>
      <c r="Y564" s="17"/>
      <c r="Z564" s="17">
        <v>0.75372972864045595</v>
      </c>
      <c r="AA564" s="17">
        <v>0.75161549534828598</v>
      </c>
      <c r="AB564" s="17">
        <v>0.81433713055384305</v>
      </c>
      <c r="AC564" s="17"/>
      <c r="AD564" s="17">
        <v>0.76164510391100204</v>
      </c>
      <c r="AE564" s="17"/>
      <c r="AF564" s="17">
        <v>0.76724920048411605</v>
      </c>
      <c r="AG564" s="17">
        <v>0.74307258554537503</v>
      </c>
      <c r="AH564" s="17">
        <v>0.77949844926635903</v>
      </c>
      <c r="AI564" s="17">
        <v>0.75724501280378298</v>
      </c>
    </row>
    <row r="565" spans="2:35" x14ac:dyDescent="0.3">
      <c r="B565" t="s">
        <v>51</v>
      </c>
      <c r="C565" s="17">
        <v>5.5426441421627198E-2</v>
      </c>
      <c r="D565" s="17">
        <v>4.6137203165602499E-2</v>
      </c>
      <c r="E565" s="17">
        <v>6.2243997846125797E-2</v>
      </c>
      <c r="F565" s="17"/>
      <c r="G565" s="17">
        <v>6.0590169682745901E-2</v>
      </c>
      <c r="H565" s="17">
        <v>3.8444587360701998E-2</v>
      </c>
      <c r="I565" s="17">
        <v>3.8969133295023703E-2</v>
      </c>
      <c r="J565" s="17">
        <v>8.6488472196997804E-2</v>
      </c>
      <c r="K565" s="17"/>
      <c r="L565" s="17">
        <v>4.5959380277051598E-2</v>
      </c>
      <c r="M565" s="17">
        <v>3.0980506917614701E-2</v>
      </c>
      <c r="N565" s="17"/>
      <c r="O565" s="17">
        <v>6.8671641088043106E-2</v>
      </c>
      <c r="P565" s="17">
        <v>5.7348267829457497E-2</v>
      </c>
      <c r="Q565" s="17">
        <v>3.4444714070973603E-2</v>
      </c>
      <c r="R565" s="17">
        <v>6.22053952916388E-2</v>
      </c>
      <c r="S565" s="17"/>
      <c r="T565" s="17">
        <v>8.7315667517147394E-2</v>
      </c>
      <c r="U565" s="17">
        <v>3.8047863791178298E-2</v>
      </c>
      <c r="V565" s="17"/>
      <c r="W565" s="17">
        <v>3.4969253660787097E-2</v>
      </c>
      <c r="X565" s="17">
        <v>5.2413170895153197E-2</v>
      </c>
      <c r="Y565" s="17"/>
      <c r="Z565" s="17">
        <v>4.7942366867666501E-2</v>
      </c>
      <c r="AA565" s="17">
        <v>9.4672805853608599E-2</v>
      </c>
      <c r="AB565" s="17">
        <v>3.32174017668809E-2</v>
      </c>
      <c r="AC565" s="17"/>
      <c r="AD565" s="17">
        <v>5.0126468767831403E-2</v>
      </c>
      <c r="AE565" s="17"/>
      <c r="AF565" s="17">
        <v>5.3407964653223998E-2</v>
      </c>
      <c r="AG565" s="17">
        <v>7.3874580428213599E-2</v>
      </c>
      <c r="AH565" s="17">
        <v>5.0337875534695702E-2</v>
      </c>
      <c r="AI565" s="17">
        <v>3.4936260843440897E-2</v>
      </c>
    </row>
    <row r="566" spans="2:35" x14ac:dyDescent="0.3">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c r="AC566" s="17"/>
      <c r="AD566" s="17"/>
      <c r="AE566" s="17"/>
      <c r="AF566" s="17"/>
      <c r="AG566" s="17"/>
      <c r="AH566" s="17"/>
      <c r="AI566" s="17"/>
    </row>
    <row r="567" spans="2:35" x14ac:dyDescent="0.3">
      <c r="B567" s="6" t="s">
        <v>267</v>
      </c>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row>
    <row r="568" spans="2:35" x14ac:dyDescent="0.3">
      <c r="B568" s="23" t="s">
        <v>53</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row>
    <row r="569" spans="2:35" x14ac:dyDescent="0.3">
      <c r="B569" t="s">
        <v>236</v>
      </c>
      <c r="C569" s="17">
        <v>0.36808769031134397</v>
      </c>
      <c r="D569" s="17">
        <v>0.30844069775292898</v>
      </c>
      <c r="E569" s="17">
        <v>0.41731758175816402</v>
      </c>
      <c r="F569" s="17"/>
      <c r="G569" s="17">
        <v>0.36592236960930602</v>
      </c>
      <c r="H569" s="17">
        <v>0.32074979812875498</v>
      </c>
      <c r="I569" s="17">
        <v>0.32319837460088502</v>
      </c>
      <c r="J569" s="17">
        <v>0.47016581956418402</v>
      </c>
      <c r="K569" s="17"/>
      <c r="L569" s="17">
        <v>0.32966470137965997</v>
      </c>
      <c r="M569" s="17">
        <v>0.46366211387698802</v>
      </c>
      <c r="N569" s="17"/>
      <c r="O569" s="17">
        <v>0.37293381751642402</v>
      </c>
      <c r="P569" s="17">
        <v>0.45112327362263699</v>
      </c>
      <c r="Q569" s="17">
        <v>0.31966277832318002</v>
      </c>
      <c r="R569" s="17">
        <v>0.29301895605213901</v>
      </c>
      <c r="S569" s="17"/>
      <c r="T569" s="17">
        <v>0.36685063050420202</v>
      </c>
      <c r="U569" s="17">
        <v>0.370827178006577</v>
      </c>
      <c r="V569" s="17"/>
      <c r="W569" s="17">
        <v>0.42507501002403603</v>
      </c>
      <c r="X569" s="17">
        <v>0.31474714395178999</v>
      </c>
      <c r="Y569" s="17"/>
      <c r="Z569" s="17">
        <v>0.39758232948095001</v>
      </c>
      <c r="AA569" s="17">
        <v>0.35652573976285301</v>
      </c>
      <c r="AB569" s="17">
        <v>0.29924239884823201</v>
      </c>
      <c r="AC569" s="17"/>
      <c r="AD569" s="17">
        <v>0.37182072185884102</v>
      </c>
      <c r="AE569" s="17"/>
      <c r="AF569" s="17">
        <v>0.45862324902401203</v>
      </c>
      <c r="AG569" s="17">
        <v>0.29880104863704299</v>
      </c>
      <c r="AH569" s="17">
        <v>0.33602342031573901</v>
      </c>
      <c r="AI569" s="17">
        <v>0.364066611096173</v>
      </c>
    </row>
    <row r="570" spans="2:35" x14ac:dyDescent="0.3">
      <c r="B570" t="s">
        <v>262</v>
      </c>
      <c r="C570" s="17">
        <v>0.57791579165387497</v>
      </c>
      <c r="D570" s="17">
        <v>0.62826437849594197</v>
      </c>
      <c r="E570" s="17">
        <v>0.53677878828136605</v>
      </c>
      <c r="F570" s="17"/>
      <c r="G570" s="17">
        <v>0.61670498027168197</v>
      </c>
      <c r="H570" s="17">
        <v>0.63074741995314199</v>
      </c>
      <c r="I570" s="17">
        <v>0.60892756687959304</v>
      </c>
      <c r="J570" s="17">
        <v>0.44829624921733302</v>
      </c>
      <c r="K570" s="17"/>
      <c r="L570" s="17">
        <v>0.61914102661916504</v>
      </c>
      <c r="M570" s="17">
        <v>0.50078459398876796</v>
      </c>
      <c r="N570" s="17"/>
      <c r="O570" s="17">
        <v>0.58043834853840404</v>
      </c>
      <c r="P570" s="17">
        <v>0.50352469939992395</v>
      </c>
      <c r="Q570" s="17">
        <v>0.656532111420846</v>
      </c>
      <c r="R570" s="17">
        <v>0.58941795666660701</v>
      </c>
      <c r="S570" s="17"/>
      <c r="T570" s="17">
        <v>0.56482848366609495</v>
      </c>
      <c r="U570" s="17">
        <v>0.58649416848362101</v>
      </c>
      <c r="V570" s="17"/>
      <c r="W570" s="17">
        <v>0.542660563245976</v>
      </c>
      <c r="X570" s="17">
        <v>0.63070126804689297</v>
      </c>
      <c r="Y570" s="17"/>
      <c r="Z570" s="17">
        <v>0.55209000622747295</v>
      </c>
      <c r="AA570" s="17">
        <v>0.58249061293641002</v>
      </c>
      <c r="AB570" s="17">
        <v>0.62461073440077897</v>
      </c>
      <c r="AC570" s="17"/>
      <c r="AD570" s="17">
        <v>0.57552620500143903</v>
      </c>
      <c r="AE570" s="17"/>
      <c r="AF570" s="17">
        <v>0.53210843423120402</v>
      </c>
      <c r="AG570" s="17">
        <v>0.59984797208246099</v>
      </c>
      <c r="AH570" s="17">
        <v>0.59123001984618395</v>
      </c>
      <c r="AI570" s="17">
        <v>0.601468085132151</v>
      </c>
    </row>
    <row r="571" spans="2:35" x14ac:dyDescent="0.3">
      <c r="B571" t="s">
        <v>51</v>
      </c>
      <c r="C571" s="17">
        <v>5.39965180347814E-2</v>
      </c>
      <c r="D571" s="17">
        <v>6.32949237511298E-2</v>
      </c>
      <c r="E571" s="17">
        <v>4.5903629960469698E-2</v>
      </c>
      <c r="F571" s="17"/>
      <c r="G571" s="17">
        <v>1.73726501190128E-2</v>
      </c>
      <c r="H571" s="17">
        <v>4.8502781918102998E-2</v>
      </c>
      <c r="I571" s="17">
        <v>6.7874058519522107E-2</v>
      </c>
      <c r="J571" s="17">
        <v>8.1537931218482601E-2</v>
      </c>
      <c r="K571" s="17"/>
      <c r="L571" s="17">
        <v>5.1194272001175101E-2</v>
      </c>
      <c r="M571" s="17">
        <v>3.5553292134244401E-2</v>
      </c>
      <c r="N571" s="17"/>
      <c r="O571" s="17">
        <v>4.6627833945171997E-2</v>
      </c>
      <c r="P571" s="17">
        <v>4.5352026977439203E-2</v>
      </c>
      <c r="Q571" s="17">
        <v>2.38051102559734E-2</v>
      </c>
      <c r="R571" s="17">
        <v>0.117563087281254</v>
      </c>
      <c r="S571" s="17"/>
      <c r="T571" s="17">
        <v>6.8320885829703207E-2</v>
      </c>
      <c r="U571" s="17">
        <v>4.2678653509801802E-2</v>
      </c>
      <c r="V571" s="17"/>
      <c r="W571" s="17">
        <v>3.2264426729987798E-2</v>
      </c>
      <c r="X571" s="17">
        <v>5.4551588001317403E-2</v>
      </c>
      <c r="Y571" s="17"/>
      <c r="Z571" s="17">
        <v>5.0327664291577402E-2</v>
      </c>
      <c r="AA571" s="17">
        <v>6.0983647300736701E-2</v>
      </c>
      <c r="AB571" s="17">
        <v>7.6146866750989001E-2</v>
      </c>
      <c r="AC571" s="17"/>
      <c r="AD571" s="17">
        <v>5.2653073139720501E-2</v>
      </c>
      <c r="AE571" s="17"/>
      <c r="AF571" s="17">
        <v>9.2683167447843405E-3</v>
      </c>
      <c r="AG571" s="17">
        <v>0.101350979280496</v>
      </c>
      <c r="AH571" s="17">
        <v>7.2746559838077193E-2</v>
      </c>
      <c r="AI571" s="17">
        <v>3.4465303771675899E-2</v>
      </c>
    </row>
    <row r="572" spans="2:35" x14ac:dyDescent="0.3">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c r="AC572" s="17"/>
      <c r="AD572" s="17"/>
      <c r="AE572" s="17"/>
      <c r="AF572" s="17"/>
      <c r="AG572" s="17"/>
      <c r="AH572" s="17"/>
      <c r="AI572" s="17"/>
    </row>
    <row r="573" spans="2:35" x14ac:dyDescent="0.3">
      <c r="B573" s="6" t="s">
        <v>268</v>
      </c>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row>
    <row r="574" spans="2:35" x14ac:dyDescent="0.3">
      <c r="B574" s="23" t="s">
        <v>53</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row>
    <row r="575" spans="2:35" x14ac:dyDescent="0.3">
      <c r="B575" t="s">
        <v>236</v>
      </c>
      <c r="C575" s="17">
        <v>0.15800827962352901</v>
      </c>
      <c r="D575" s="17">
        <v>7.6152852373050806E-2</v>
      </c>
      <c r="E575" s="17">
        <v>0.23994964126302601</v>
      </c>
      <c r="F575" s="17"/>
      <c r="G575" s="17">
        <v>0.106302334457921</v>
      </c>
      <c r="H575" s="17">
        <v>9.2687995968020007E-2</v>
      </c>
      <c r="I575" s="17">
        <v>0.16455857681665001</v>
      </c>
      <c r="J575" s="17">
        <v>0.27338171012339202</v>
      </c>
      <c r="K575" s="17"/>
      <c r="L575" s="17">
        <v>0.15054963205008001</v>
      </c>
      <c r="M575" s="17">
        <v>0.177292776210424</v>
      </c>
      <c r="N575" s="17"/>
      <c r="O575" s="17">
        <v>0.15401999413825501</v>
      </c>
      <c r="P575" s="17">
        <v>0.305399501642174</v>
      </c>
      <c r="Q575" s="17">
        <v>5.83155390326658E-2</v>
      </c>
      <c r="R575" s="17">
        <v>0.100665458324274</v>
      </c>
      <c r="S575" s="17"/>
      <c r="T575" s="17">
        <v>0.12612007256716601</v>
      </c>
      <c r="U575" s="17">
        <v>0.17080769553794301</v>
      </c>
      <c r="V575" s="17"/>
      <c r="W575" s="17">
        <v>0.29169041533990597</v>
      </c>
      <c r="X575" s="17">
        <v>7.7189264480869796E-2</v>
      </c>
      <c r="Y575" s="17"/>
      <c r="Z575" s="17">
        <v>0.17050908815965199</v>
      </c>
      <c r="AA575" s="17">
        <v>0.17210671296838101</v>
      </c>
      <c r="AB575" s="17">
        <v>0.11958182171244799</v>
      </c>
      <c r="AC575" s="17"/>
      <c r="AD575" s="17">
        <v>0.15843694843119699</v>
      </c>
      <c r="AE575" s="17"/>
      <c r="AF575" s="17">
        <v>0.14122662891122201</v>
      </c>
      <c r="AG575" s="17">
        <v>0.20001832841405701</v>
      </c>
      <c r="AH575" s="17">
        <v>0.15924403782992</v>
      </c>
      <c r="AI575" s="17">
        <v>0.13356127502613299</v>
      </c>
    </row>
    <row r="576" spans="2:35" x14ac:dyDescent="0.3">
      <c r="B576" t="s">
        <v>262</v>
      </c>
      <c r="C576" s="17">
        <v>0.78086214186789105</v>
      </c>
      <c r="D576" s="17">
        <v>0.85471630178193703</v>
      </c>
      <c r="E576" s="17">
        <v>0.70933729436801596</v>
      </c>
      <c r="F576" s="17"/>
      <c r="G576" s="17">
        <v>0.83564477649998503</v>
      </c>
      <c r="H576" s="17">
        <v>0.86295359210295697</v>
      </c>
      <c r="I576" s="17">
        <v>0.77803354105383604</v>
      </c>
      <c r="J576" s="17">
        <v>0.64021142036303302</v>
      </c>
      <c r="K576" s="17"/>
      <c r="L576" s="17">
        <v>0.80856315690540204</v>
      </c>
      <c r="M576" s="17">
        <v>0.76512921175001603</v>
      </c>
      <c r="N576" s="17"/>
      <c r="O576" s="17">
        <v>0.79046982392060805</v>
      </c>
      <c r="P576" s="17">
        <v>0.64754124481931996</v>
      </c>
      <c r="Q576" s="17">
        <v>0.894170599293863</v>
      </c>
      <c r="R576" s="17">
        <v>0.80049694545081695</v>
      </c>
      <c r="S576" s="17"/>
      <c r="T576" s="17">
        <v>0.80965298829892396</v>
      </c>
      <c r="U576" s="17">
        <v>0.77541672664387196</v>
      </c>
      <c r="V576" s="17"/>
      <c r="W576" s="17">
        <v>0.67780794413712697</v>
      </c>
      <c r="X576" s="17">
        <v>0.86114656287156999</v>
      </c>
      <c r="Y576" s="17"/>
      <c r="Z576" s="17">
        <v>0.77115577481199105</v>
      </c>
      <c r="AA576" s="17">
        <v>0.72807248438317995</v>
      </c>
      <c r="AB576" s="17">
        <v>0.802636206482643</v>
      </c>
      <c r="AC576" s="17"/>
      <c r="AD576" s="17">
        <v>0.78478524172848796</v>
      </c>
      <c r="AE576" s="17"/>
      <c r="AF576" s="17">
        <v>0.82221480015638904</v>
      </c>
      <c r="AG576" s="17">
        <v>0.73761460520887401</v>
      </c>
      <c r="AH576" s="17">
        <v>0.77931366627405296</v>
      </c>
      <c r="AI576" s="17">
        <v>0.78183436230034598</v>
      </c>
    </row>
    <row r="577" spans="2:35" x14ac:dyDescent="0.3">
      <c r="B577" t="s">
        <v>51</v>
      </c>
      <c r="C577" s="17">
        <v>6.1129578508580203E-2</v>
      </c>
      <c r="D577" s="17">
        <v>6.9130845845011696E-2</v>
      </c>
      <c r="E577" s="17">
        <v>5.0713064368958602E-2</v>
      </c>
      <c r="F577" s="17"/>
      <c r="G577" s="17">
        <v>5.8052889042093901E-2</v>
      </c>
      <c r="H577" s="17">
        <v>4.4358411929023199E-2</v>
      </c>
      <c r="I577" s="17">
        <v>5.74078821295144E-2</v>
      </c>
      <c r="J577" s="17">
        <v>8.6406869513574402E-2</v>
      </c>
      <c r="K577" s="17"/>
      <c r="L577" s="17">
        <v>4.0887211044518597E-2</v>
      </c>
      <c r="M577" s="17">
        <v>5.75780120395602E-2</v>
      </c>
      <c r="N577" s="17"/>
      <c r="O577" s="17">
        <v>5.5510181941136903E-2</v>
      </c>
      <c r="P577" s="17">
        <v>4.7059253538506401E-2</v>
      </c>
      <c r="Q577" s="17">
        <v>4.7513861673470603E-2</v>
      </c>
      <c r="R577" s="17">
        <v>9.8837596224908703E-2</v>
      </c>
      <c r="S577" s="17"/>
      <c r="T577" s="17">
        <v>6.4226939133910907E-2</v>
      </c>
      <c r="U577" s="17">
        <v>5.3775577818184601E-2</v>
      </c>
      <c r="V577" s="17"/>
      <c r="W577" s="17">
        <v>3.0501640522966798E-2</v>
      </c>
      <c r="X577" s="17">
        <v>6.16641726475603E-2</v>
      </c>
      <c r="Y577" s="17"/>
      <c r="Z577" s="17">
        <v>5.8335137028356701E-2</v>
      </c>
      <c r="AA577" s="17">
        <v>9.9820802648438095E-2</v>
      </c>
      <c r="AB577" s="17">
        <v>7.7781971804909006E-2</v>
      </c>
      <c r="AC577" s="17"/>
      <c r="AD577" s="17">
        <v>5.6777809840314698E-2</v>
      </c>
      <c r="AE577" s="17"/>
      <c r="AF577" s="17">
        <v>3.6558570932388401E-2</v>
      </c>
      <c r="AG577" s="17">
        <v>6.2367066377068903E-2</v>
      </c>
      <c r="AH577" s="17">
        <v>6.1442295896027198E-2</v>
      </c>
      <c r="AI577" s="17">
        <v>8.4604362673520603E-2</v>
      </c>
    </row>
    <row r="578" spans="2:35" x14ac:dyDescent="0.3">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c r="AC578" s="17"/>
      <c r="AD578" s="17"/>
      <c r="AE578" s="17"/>
      <c r="AF578" s="17"/>
      <c r="AG578" s="17"/>
      <c r="AH578" s="17"/>
      <c r="AI578" s="17"/>
    </row>
    <row r="579" spans="2:35" x14ac:dyDescent="0.3">
      <c r="B579" s="6" t="s">
        <v>269</v>
      </c>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c r="AC579" s="17"/>
      <c r="AD579" s="17"/>
      <c r="AE579" s="17"/>
      <c r="AF579" s="17"/>
      <c r="AG579" s="17"/>
      <c r="AH579" s="17"/>
      <c r="AI579" s="17"/>
    </row>
    <row r="580" spans="2:35" x14ac:dyDescent="0.3">
      <c r="B580" s="23" t="s">
        <v>53</v>
      </c>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c r="AC580" s="17"/>
      <c r="AD580" s="17"/>
      <c r="AE580" s="17"/>
      <c r="AF580" s="17"/>
      <c r="AG580" s="17"/>
      <c r="AH580" s="17"/>
      <c r="AI580" s="17"/>
    </row>
    <row r="581" spans="2:35" x14ac:dyDescent="0.3">
      <c r="B581" t="s">
        <v>236</v>
      </c>
      <c r="C581" s="17">
        <v>0.23646677920158901</v>
      </c>
      <c r="D581" s="17">
        <v>0.13821879373420101</v>
      </c>
      <c r="E581" s="17">
        <v>0.33278880630086399</v>
      </c>
      <c r="F581" s="17"/>
      <c r="G581" s="17">
        <v>0.15152683732935601</v>
      </c>
      <c r="H581" s="17">
        <v>0.177080751459775</v>
      </c>
      <c r="I581" s="17">
        <v>0.22458011141530099</v>
      </c>
      <c r="J581" s="17">
        <v>0.39861880789593401</v>
      </c>
      <c r="K581" s="17"/>
      <c r="L581" s="17">
        <v>0.21082330419835199</v>
      </c>
      <c r="M581" s="17">
        <v>0.30101850611132402</v>
      </c>
      <c r="N581" s="17"/>
      <c r="O581" s="17">
        <v>0.22106567790301401</v>
      </c>
      <c r="P581" s="17">
        <v>0.41788473534783599</v>
      </c>
      <c r="Q581" s="17">
        <v>0.122822319742599</v>
      </c>
      <c r="R581" s="17">
        <v>0.15937712025974901</v>
      </c>
      <c r="S581" s="17"/>
      <c r="T581" s="17">
        <v>0.224147516495729</v>
      </c>
      <c r="U581" s="17">
        <v>0.24337376761105201</v>
      </c>
      <c r="V581" s="17"/>
      <c r="W581" s="17">
        <v>0.34443871930924502</v>
      </c>
      <c r="X581" s="17">
        <v>0.13363395882319201</v>
      </c>
      <c r="Y581" s="17"/>
      <c r="Z581" s="17">
        <v>0.25325944108773801</v>
      </c>
      <c r="AA581" s="17">
        <v>0.26061251275192598</v>
      </c>
      <c r="AB581" s="17">
        <v>0.196835959488847</v>
      </c>
      <c r="AC581" s="17"/>
      <c r="AD581" s="17">
        <v>0.24561187719719099</v>
      </c>
      <c r="AE581" s="17"/>
      <c r="AF581" s="17">
        <v>0.23824482217074799</v>
      </c>
      <c r="AG581" s="17">
        <v>0.234538333777533</v>
      </c>
      <c r="AH581" s="17">
        <v>0.23251902102642</v>
      </c>
      <c r="AI581" s="17">
        <v>0.24367693994614001</v>
      </c>
    </row>
    <row r="582" spans="2:35" x14ac:dyDescent="0.3">
      <c r="B582" t="s">
        <v>262</v>
      </c>
      <c r="C582" s="17">
        <v>0.70390006802735705</v>
      </c>
      <c r="D582" s="17">
        <v>0.80036125299507699</v>
      </c>
      <c r="E582" s="17">
        <v>0.61161453485592299</v>
      </c>
      <c r="F582" s="17"/>
      <c r="G582" s="17">
        <v>0.76961186417757499</v>
      </c>
      <c r="H582" s="17">
        <v>0.78364911167504103</v>
      </c>
      <c r="I582" s="17">
        <v>0.73604518097860006</v>
      </c>
      <c r="J582" s="17">
        <v>0.51696960222830202</v>
      </c>
      <c r="K582" s="17"/>
      <c r="L582" s="17">
        <v>0.73899113950667294</v>
      </c>
      <c r="M582" s="17">
        <v>0.66191960834641195</v>
      </c>
      <c r="N582" s="17"/>
      <c r="O582" s="17">
        <v>0.71000769291106103</v>
      </c>
      <c r="P582" s="17">
        <v>0.53667161733618096</v>
      </c>
      <c r="Q582" s="17">
        <v>0.82685630356847695</v>
      </c>
      <c r="R582" s="17">
        <v>0.76395090789601505</v>
      </c>
      <c r="S582" s="17"/>
      <c r="T582" s="17">
        <v>0.67880814779009402</v>
      </c>
      <c r="U582" s="17">
        <v>0.71623496895317595</v>
      </c>
      <c r="V582" s="17"/>
      <c r="W582" s="17">
        <v>0.61996160089819097</v>
      </c>
      <c r="X582" s="17">
        <v>0.80181523788882403</v>
      </c>
      <c r="Y582" s="17"/>
      <c r="Z582" s="17">
        <v>0.69821658681082699</v>
      </c>
      <c r="AA582" s="17">
        <v>0.66652513560582605</v>
      </c>
      <c r="AB582" s="17">
        <v>0.73716767277797501</v>
      </c>
      <c r="AC582" s="17"/>
      <c r="AD582" s="17">
        <v>0.69738096913082803</v>
      </c>
      <c r="AE582" s="17"/>
      <c r="AF582" s="17">
        <v>0.73928887943926003</v>
      </c>
      <c r="AG582" s="17">
        <v>0.66984845830610595</v>
      </c>
      <c r="AH582" s="17">
        <v>0.705051348735517</v>
      </c>
      <c r="AI582" s="17">
        <v>0.69851925200781395</v>
      </c>
    </row>
    <row r="583" spans="2:35" x14ac:dyDescent="0.3">
      <c r="B583" t="s">
        <v>51</v>
      </c>
      <c r="C583" s="17">
        <v>5.9633152771053598E-2</v>
      </c>
      <c r="D583" s="17">
        <v>6.1419953270722603E-2</v>
      </c>
      <c r="E583" s="17">
        <v>5.5596658843213201E-2</v>
      </c>
      <c r="F583" s="17"/>
      <c r="G583" s="17">
        <v>7.8861298493069401E-2</v>
      </c>
      <c r="H583" s="17">
        <v>3.92701368651844E-2</v>
      </c>
      <c r="I583" s="17">
        <v>3.9374707606098798E-2</v>
      </c>
      <c r="J583" s="17">
        <v>8.4411589875763707E-2</v>
      </c>
      <c r="K583" s="17"/>
      <c r="L583" s="17">
        <v>5.0185556294975002E-2</v>
      </c>
      <c r="M583" s="17">
        <v>3.7061885542263903E-2</v>
      </c>
      <c r="N583" s="17"/>
      <c r="O583" s="17">
        <v>6.8926629185924806E-2</v>
      </c>
      <c r="P583" s="17">
        <v>4.5443647315982501E-2</v>
      </c>
      <c r="Q583" s="17">
        <v>5.0321376688923301E-2</v>
      </c>
      <c r="R583" s="17">
        <v>7.6671971844235604E-2</v>
      </c>
      <c r="S583" s="17"/>
      <c r="T583" s="17">
        <v>9.7044335714177199E-2</v>
      </c>
      <c r="U583" s="17">
        <v>4.0391263435772699E-2</v>
      </c>
      <c r="V583" s="17"/>
      <c r="W583" s="17">
        <v>3.5599679792564197E-2</v>
      </c>
      <c r="X583" s="17">
        <v>6.4550803287984904E-2</v>
      </c>
      <c r="Y583" s="17"/>
      <c r="Z583" s="17">
        <v>4.8523972101434602E-2</v>
      </c>
      <c r="AA583" s="17">
        <v>7.28623516422479E-2</v>
      </c>
      <c r="AB583" s="17">
        <v>6.5996367733178504E-2</v>
      </c>
      <c r="AC583" s="17"/>
      <c r="AD583" s="17">
        <v>5.70071536719804E-2</v>
      </c>
      <c r="AE583" s="17"/>
      <c r="AF583" s="17">
        <v>2.2466298389992201E-2</v>
      </c>
      <c r="AG583" s="17">
        <v>9.5613207916360604E-2</v>
      </c>
      <c r="AH583" s="17">
        <v>6.2429630238062403E-2</v>
      </c>
      <c r="AI583" s="17">
        <v>5.7803808046046498E-2</v>
      </c>
    </row>
    <row r="584" spans="2:35" x14ac:dyDescent="0.3">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c r="AC584" s="17"/>
      <c r="AD584" s="17"/>
      <c r="AE584" s="17"/>
      <c r="AF584" s="17"/>
      <c r="AG584" s="17"/>
      <c r="AH584" s="17"/>
      <c r="AI584" s="17"/>
    </row>
    <row r="585" spans="2:35" x14ac:dyDescent="0.3">
      <c r="B585" s="6" t="s">
        <v>270</v>
      </c>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row>
    <row r="586" spans="2:35" x14ac:dyDescent="0.3">
      <c r="B586" s="23" t="s">
        <v>53</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row>
    <row r="587" spans="2:35" x14ac:dyDescent="0.3">
      <c r="B587" t="s">
        <v>236</v>
      </c>
      <c r="C587" s="17">
        <v>7.9144849156617805E-2</v>
      </c>
      <c r="D587" s="17">
        <v>7.1614760396872604E-2</v>
      </c>
      <c r="E587" s="17">
        <v>8.0686316162851393E-2</v>
      </c>
      <c r="F587" s="17"/>
      <c r="G587" s="17">
        <v>6.8113642467924507E-2</v>
      </c>
      <c r="H587" s="17">
        <v>4.4599953307557602E-2</v>
      </c>
      <c r="I587" s="17">
        <v>8.6748959401788894E-2</v>
      </c>
      <c r="J587" s="17">
        <v>0.119361906916191</v>
      </c>
      <c r="K587" s="17"/>
      <c r="L587" s="17">
        <v>6.03906262205368E-2</v>
      </c>
      <c r="M587" s="17">
        <v>0.116039133834279</v>
      </c>
      <c r="N587" s="17"/>
      <c r="O587" s="17">
        <v>6.0793857166971298E-2</v>
      </c>
      <c r="P587" s="17">
        <v>9.5837765138172201E-2</v>
      </c>
      <c r="Q587" s="17">
        <v>5.2223084220168602E-2</v>
      </c>
      <c r="R587" s="17">
        <v>9.8263421424599803E-2</v>
      </c>
      <c r="S587" s="17"/>
      <c r="T587" s="17">
        <v>6.2669222097701802E-2</v>
      </c>
      <c r="U587" s="17">
        <v>8.5730015994964201E-2</v>
      </c>
      <c r="V587" s="17"/>
      <c r="W587" s="17">
        <v>7.8599922623335899E-2</v>
      </c>
      <c r="X587" s="17">
        <v>7.1323867091569806E-2</v>
      </c>
      <c r="Y587" s="17"/>
      <c r="Z587" s="17">
        <v>7.5565516927856E-2</v>
      </c>
      <c r="AA587" s="17">
        <v>7.6656658504509395E-2</v>
      </c>
      <c r="AB587" s="17">
        <v>8.6329208066545093E-2</v>
      </c>
      <c r="AC587" s="17"/>
      <c r="AD587" s="17">
        <v>7.9176053535756796E-2</v>
      </c>
      <c r="AE587" s="17"/>
      <c r="AF587" s="17">
        <v>8.11521206920158E-2</v>
      </c>
      <c r="AG587" s="17">
        <v>6.5395287801525898E-2</v>
      </c>
      <c r="AH587" s="17">
        <v>5.7335725024744301E-2</v>
      </c>
      <c r="AI587" s="17">
        <v>0.11325129648648399</v>
      </c>
    </row>
    <row r="588" spans="2:35" x14ac:dyDescent="0.3">
      <c r="B588" t="s">
        <v>262</v>
      </c>
      <c r="C588" s="17">
        <v>0.84991242121305499</v>
      </c>
      <c r="D588" s="17">
        <v>0.85760917535495595</v>
      </c>
      <c r="E588" s="17">
        <v>0.84661298264825002</v>
      </c>
      <c r="F588" s="17"/>
      <c r="G588" s="17">
        <v>0.875515120501275</v>
      </c>
      <c r="H588" s="17">
        <v>0.87189171593997705</v>
      </c>
      <c r="I588" s="17">
        <v>0.87480423391153495</v>
      </c>
      <c r="J588" s="17">
        <v>0.77353268888064797</v>
      </c>
      <c r="K588" s="17"/>
      <c r="L588" s="17">
        <v>0.88577167875432194</v>
      </c>
      <c r="M588" s="17">
        <v>0.83047860520973704</v>
      </c>
      <c r="N588" s="17"/>
      <c r="O588" s="17">
        <v>0.85912017069848301</v>
      </c>
      <c r="P588" s="17">
        <v>0.83708665804418303</v>
      </c>
      <c r="Q588" s="17">
        <v>0.88446358925213397</v>
      </c>
      <c r="R588" s="17">
        <v>0.82070498169355899</v>
      </c>
      <c r="S588" s="17"/>
      <c r="T588" s="17">
        <v>0.83519964026851201</v>
      </c>
      <c r="U588" s="17">
        <v>0.85799788769319196</v>
      </c>
      <c r="V588" s="17"/>
      <c r="W588" s="17">
        <v>0.86453980378945705</v>
      </c>
      <c r="X588" s="17">
        <v>0.87999501175663197</v>
      </c>
      <c r="Y588" s="17"/>
      <c r="Z588" s="17">
        <v>0.85401532536241898</v>
      </c>
      <c r="AA588" s="17">
        <v>0.84159557824439701</v>
      </c>
      <c r="AB588" s="17">
        <v>0.82685411926769103</v>
      </c>
      <c r="AC588" s="17"/>
      <c r="AD588" s="17">
        <v>0.85164703030103805</v>
      </c>
      <c r="AE588" s="17"/>
      <c r="AF588" s="17">
        <v>0.85358776572458805</v>
      </c>
      <c r="AG588" s="17">
        <v>0.84356056587433204</v>
      </c>
      <c r="AH588" s="17">
        <v>0.89438693381668699</v>
      </c>
      <c r="AI588" s="17">
        <v>0.81714370476174703</v>
      </c>
    </row>
    <row r="589" spans="2:35" x14ac:dyDescent="0.3">
      <c r="B589" t="s">
        <v>51</v>
      </c>
      <c r="C589" s="17">
        <v>7.0942729630327495E-2</v>
      </c>
      <c r="D589" s="17">
        <v>7.0776064248171303E-2</v>
      </c>
      <c r="E589" s="17">
        <v>7.2700701188898501E-2</v>
      </c>
      <c r="F589" s="17"/>
      <c r="G589" s="17">
        <v>5.6371237030800297E-2</v>
      </c>
      <c r="H589" s="17">
        <v>8.3508330752465595E-2</v>
      </c>
      <c r="I589" s="17">
        <v>3.8446806686675702E-2</v>
      </c>
      <c r="J589" s="17">
        <v>0.107105404203161</v>
      </c>
      <c r="K589" s="17"/>
      <c r="L589" s="17">
        <v>5.3837695025141297E-2</v>
      </c>
      <c r="M589" s="17">
        <v>5.34822609559834E-2</v>
      </c>
      <c r="N589" s="17"/>
      <c r="O589" s="17">
        <v>8.0085972134545699E-2</v>
      </c>
      <c r="P589" s="17">
        <v>6.70755768176447E-2</v>
      </c>
      <c r="Q589" s="17">
        <v>6.3313326527697597E-2</v>
      </c>
      <c r="R589" s="17">
        <v>8.1031596881840806E-2</v>
      </c>
      <c r="S589" s="17"/>
      <c r="T589" s="17">
        <v>0.10213113763378601</v>
      </c>
      <c r="U589" s="17">
        <v>5.6272096311843801E-2</v>
      </c>
      <c r="V589" s="17"/>
      <c r="W589" s="17">
        <v>5.68602735872073E-2</v>
      </c>
      <c r="X589" s="17">
        <v>4.8681121151798602E-2</v>
      </c>
      <c r="Y589" s="17"/>
      <c r="Z589" s="17">
        <v>7.04191577097249E-2</v>
      </c>
      <c r="AA589" s="17">
        <v>8.17477632510938E-2</v>
      </c>
      <c r="AB589" s="17">
        <v>8.68166726657634E-2</v>
      </c>
      <c r="AC589" s="17"/>
      <c r="AD589" s="17">
        <v>6.9176916163205204E-2</v>
      </c>
      <c r="AE589" s="17"/>
      <c r="AF589" s="17">
        <v>6.5260113583396201E-2</v>
      </c>
      <c r="AG589" s="17">
        <v>9.1044146324142497E-2</v>
      </c>
      <c r="AH589" s="17">
        <v>4.8277341158568597E-2</v>
      </c>
      <c r="AI589" s="17">
        <v>6.9604998751769204E-2</v>
      </c>
    </row>
    <row r="590" spans="2:35" x14ac:dyDescent="0.3">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row>
    <row r="591" spans="2:35" x14ac:dyDescent="0.3">
      <c r="B591" s="6" t="s">
        <v>271</v>
      </c>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c r="AC591" s="17"/>
      <c r="AD591" s="17"/>
      <c r="AE591" s="17"/>
      <c r="AF591" s="17"/>
      <c r="AG591" s="17"/>
      <c r="AH591" s="17"/>
      <c r="AI591" s="17"/>
    </row>
    <row r="592" spans="2:35" x14ac:dyDescent="0.3">
      <c r="B592" s="23" t="s">
        <v>53</v>
      </c>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c r="AC592" s="17"/>
      <c r="AD592" s="17"/>
      <c r="AE592" s="17"/>
      <c r="AF592" s="17"/>
      <c r="AG592" s="17"/>
      <c r="AH592" s="17"/>
      <c r="AI592" s="17"/>
    </row>
    <row r="593" spans="2:35" x14ac:dyDescent="0.3">
      <c r="B593" t="s">
        <v>236</v>
      </c>
      <c r="C593" s="17">
        <v>0.118087249797012</v>
      </c>
      <c r="D593" s="17">
        <v>0.11048262915818299</v>
      </c>
      <c r="E593" s="17">
        <v>0.124563541404156</v>
      </c>
      <c r="F593" s="17"/>
      <c r="G593" s="17">
        <v>8.2734683429168607E-2</v>
      </c>
      <c r="H593" s="17">
        <v>0.100107859538661</v>
      </c>
      <c r="I593" s="17">
        <v>0.116816622393042</v>
      </c>
      <c r="J593" s="17">
        <v>0.174294001965701</v>
      </c>
      <c r="K593" s="17"/>
      <c r="L593" s="17">
        <v>0.12780686781795</v>
      </c>
      <c r="M593" s="17">
        <v>0.10257865729546101</v>
      </c>
      <c r="N593" s="17"/>
      <c r="O593" s="17">
        <v>8.9395920463150702E-2</v>
      </c>
      <c r="P593" s="17">
        <v>0.15134959205689</v>
      </c>
      <c r="Q593" s="17">
        <v>9.3540097031926298E-2</v>
      </c>
      <c r="R593" s="17">
        <v>0.133765598173848</v>
      </c>
      <c r="S593" s="17"/>
      <c r="T593" s="17">
        <v>0.27752806008233799</v>
      </c>
      <c r="U593" s="17">
        <v>6.1834612462866902E-2</v>
      </c>
      <c r="V593" s="17"/>
      <c r="W593" s="17">
        <v>0.16400365112541099</v>
      </c>
      <c r="X593" s="17">
        <v>0.11225345355836799</v>
      </c>
      <c r="Y593" s="17"/>
      <c r="Z593" s="17">
        <v>0.116266434160718</v>
      </c>
      <c r="AA593" s="17">
        <v>0.11410288066023599</v>
      </c>
      <c r="AB593" s="17">
        <v>0.111547001816728</v>
      </c>
      <c r="AC593" s="17"/>
      <c r="AD593" s="17">
        <v>0.11982809859065501</v>
      </c>
      <c r="AE593" s="17"/>
      <c r="AF593" s="17">
        <v>0.15518221283674399</v>
      </c>
      <c r="AG593" s="17">
        <v>0.111019447084012</v>
      </c>
      <c r="AH593" s="17">
        <v>9.4346489064867201E-2</v>
      </c>
      <c r="AI593" s="17">
        <v>0.101423266478365</v>
      </c>
    </row>
    <row r="594" spans="2:35" x14ac:dyDescent="0.3">
      <c r="B594" t="s">
        <v>262</v>
      </c>
      <c r="C594" s="17">
        <v>0.82882346997092304</v>
      </c>
      <c r="D594" s="17">
        <v>0.83519788905605996</v>
      </c>
      <c r="E594" s="17">
        <v>0.82597351389601803</v>
      </c>
      <c r="F594" s="17"/>
      <c r="G594" s="17">
        <v>0.87434389477913199</v>
      </c>
      <c r="H594" s="17">
        <v>0.86850916546788304</v>
      </c>
      <c r="I594" s="17">
        <v>0.85063723307269301</v>
      </c>
      <c r="J594" s="17">
        <v>0.71667863168075796</v>
      </c>
      <c r="K594" s="17"/>
      <c r="L594" s="17">
        <v>0.82630476774181005</v>
      </c>
      <c r="M594" s="17">
        <v>0.8740877730262</v>
      </c>
      <c r="N594" s="17"/>
      <c r="O594" s="17">
        <v>0.86153616502936703</v>
      </c>
      <c r="P594" s="17">
        <v>0.79888658139633695</v>
      </c>
      <c r="Q594" s="17">
        <v>0.87860611111095499</v>
      </c>
      <c r="R594" s="17">
        <v>0.77554492327753199</v>
      </c>
      <c r="S594" s="17"/>
      <c r="T594" s="17">
        <v>0.64581055901459705</v>
      </c>
      <c r="U594" s="17">
        <v>0.89960344942564896</v>
      </c>
      <c r="V594" s="17"/>
      <c r="W594" s="17">
        <v>0.79653335071460896</v>
      </c>
      <c r="X594" s="17">
        <v>0.84080546535046496</v>
      </c>
      <c r="Y594" s="17"/>
      <c r="Z594" s="17">
        <v>0.83039625390667804</v>
      </c>
      <c r="AA594" s="17">
        <v>0.81443025687155302</v>
      </c>
      <c r="AB594" s="17">
        <v>0.84886346285528902</v>
      </c>
      <c r="AC594" s="17"/>
      <c r="AD594" s="17">
        <v>0.83242101452804695</v>
      </c>
      <c r="AE594" s="17"/>
      <c r="AF594" s="17">
        <v>0.80644511369569505</v>
      </c>
      <c r="AG594" s="17">
        <v>0.80667443683395701</v>
      </c>
      <c r="AH594" s="17">
        <v>0.87278155092485199</v>
      </c>
      <c r="AI594" s="17">
        <v>0.84793620494704003</v>
      </c>
    </row>
    <row r="595" spans="2:35" x14ac:dyDescent="0.3">
      <c r="B595" t="s">
        <v>51</v>
      </c>
      <c r="C595" s="17">
        <v>5.3089280232065002E-2</v>
      </c>
      <c r="D595" s="17">
        <v>5.4319481785756699E-2</v>
      </c>
      <c r="E595" s="17">
        <v>4.9462944699825803E-2</v>
      </c>
      <c r="F595" s="17"/>
      <c r="G595" s="17">
        <v>4.29214217916997E-2</v>
      </c>
      <c r="H595" s="17">
        <v>3.1382974993455201E-2</v>
      </c>
      <c r="I595" s="17">
        <v>3.2546144534264902E-2</v>
      </c>
      <c r="J595" s="17">
        <v>0.109027366353541</v>
      </c>
      <c r="K595" s="17"/>
      <c r="L595" s="17">
        <v>4.5888364440240102E-2</v>
      </c>
      <c r="M595" s="17">
        <v>2.3333569678339501E-2</v>
      </c>
      <c r="N595" s="17"/>
      <c r="O595" s="17">
        <v>4.9067914507482102E-2</v>
      </c>
      <c r="P595" s="17">
        <v>4.9763826546773297E-2</v>
      </c>
      <c r="Q595" s="17">
        <v>2.78537918571184E-2</v>
      </c>
      <c r="R595" s="17">
        <v>9.0689478548620001E-2</v>
      </c>
      <c r="S595" s="17"/>
      <c r="T595" s="17">
        <v>7.6661380903065193E-2</v>
      </c>
      <c r="U595" s="17">
        <v>3.8561938111484201E-2</v>
      </c>
      <c r="V595" s="17"/>
      <c r="W595" s="17">
        <v>3.9462998159979598E-2</v>
      </c>
      <c r="X595" s="17">
        <v>4.6941081091166501E-2</v>
      </c>
      <c r="Y595" s="17"/>
      <c r="Z595" s="17">
        <v>5.3337311932603999E-2</v>
      </c>
      <c r="AA595" s="17">
        <v>7.1466862468211906E-2</v>
      </c>
      <c r="AB595" s="17">
        <v>3.9589535327983198E-2</v>
      </c>
      <c r="AC595" s="17"/>
      <c r="AD595" s="17">
        <v>4.7750886881297798E-2</v>
      </c>
      <c r="AE595" s="17"/>
      <c r="AF595" s="17">
        <v>3.8372673467561201E-2</v>
      </c>
      <c r="AG595" s="17">
        <v>8.2306116082030895E-2</v>
      </c>
      <c r="AH595" s="17">
        <v>3.2871960010281101E-2</v>
      </c>
      <c r="AI595" s="17">
        <v>5.0640528574594799E-2</v>
      </c>
    </row>
    <row r="596" spans="2:35" x14ac:dyDescent="0.3">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row>
    <row r="597" spans="2:35" x14ac:dyDescent="0.3">
      <c r="B597" s="6" t="s">
        <v>279</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row>
    <row r="598" spans="2:35" x14ac:dyDescent="0.3">
      <c r="B598" s="23" t="s">
        <v>53</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row>
    <row r="599" spans="2:35" x14ac:dyDescent="0.3">
      <c r="B599" t="s">
        <v>276</v>
      </c>
      <c r="C599" s="17">
        <v>0.456087785896299</v>
      </c>
      <c r="D599" s="17">
        <v>0.38743791264652699</v>
      </c>
      <c r="E599" s="17">
        <v>0.51629976753859597</v>
      </c>
      <c r="F599" s="17"/>
      <c r="G599" s="17">
        <v>0.33191926227012902</v>
      </c>
      <c r="H599" s="17">
        <v>0.433951470744878</v>
      </c>
      <c r="I599" s="17">
        <v>0.47353118507257203</v>
      </c>
      <c r="J599" s="17">
        <v>0.58534030182888097</v>
      </c>
      <c r="K599" s="17"/>
      <c r="L599" s="17">
        <v>0.438759193895078</v>
      </c>
      <c r="M599" s="17">
        <v>0.51488334617584397</v>
      </c>
      <c r="N599" s="17"/>
      <c r="O599" s="17">
        <v>0.41655724432832703</v>
      </c>
      <c r="P599" s="17">
        <v>0.59227045328454198</v>
      </c>
      <c r="Q599" s="17">
        <v>0.36139987482404201</v>
      </c>
      <c r="R599" s="17">
        <v>0.42322021622027001</v>
      </c>
      <c r="S599" s="17"/>
      <c r="T599" s="17">
        <v>0.38390738412015002</v>
      </c>
      <c r="U599" s="17">
        <v>0.48374717935350198</v>
      </c>
      <c r="V599" s="17"/>
      <c r="W599" s="17">
        <v>0.552564847428063</v>
      </c>
      <c r="X599" s="17">
        <v>0.40594326684422199</v>
      </c>
      <c r="Y599" s="17"/>
      <c r="Z599" s="17">
        <v>0.440802365362016</v>
      </c>
      <c r="AA599" s="17">
        <v>0.43570910653818001</v>
      </c>
      <c r="AB599" s="17">
        <v>0.43596092117157897</v>
      </c>
      <c r="AC599" s="17"/>
      <c r="AD599" s="17">
        <v>0.45768877737848901</v>
      </c>
      <c r="AE599" s="17"/>
      <c r="AF599" s="17">
        <v>0.47475741563601698</v>
      </c>
      <c r="AG599" s="17">
        <v>0.47125192477981298</v>
      </c>
      <c r="AH599" s="17">
        <v>0.43635489462222399</v>
      </c>
      <c r="AI599" s="17">
        <v>0.439844119487941</v>
      </c>
    </row>
    <row r="600" spans="2:35" x14ac:dyDescent="0.3">
      <c r="B600" t="s">
        <v>277</v>
      </c>
      <c r="C600" s="17">
        <v>0.48922892686124603</v>
      </c>
      <c r="D600" s="17">
        <v>0.55819217272453503</v>
      </c>
      <c r="E600" s="17">
        <v>0.42747686840108901</v>
      </c>
      <c r="F600" s="17"/>
      <c r="G600" s="17">
        <v>0.62672876106762299</v>
      </c>
      <c r="H600" s="17">
        <v>0.526841593855507</v>
      </c>
      <c r="I600" s="17">
        <v>0.47137809286222199</v>
      </c>
      <c r="J600" s="17">
        <v>0.33032044024336199</v>
      </c>
      <c r="K600" s="17"/>
      <c r="L600" s="17">
        <v>0.52050965555644002</v>
      </c>
      <c r="M600" s="17">
        <v>0.423804115939801</v>
      </c>
      <c r="N600" s="17"/>
      <c r="O600" s="17">
        <v>0.546058654905207</v>
      </c>
      <c r="P600" s="17">
        <v>0.33715691911821499</v>
      </c>
      <c r="Q600" s="17">
        <v>0.59623414544824305</v>
      </c>
      <c r="R600" s="17">
        <v>0.50591367824565103</v>
      </c>
      <c r="S600" s="17"/>
      <c r="T600" s="17">
        <v>0.53831947953285098</v>
      </c>
      <c r="U600" s="17">
        <v>0.47591220658800398</v>
      </c>
      <c r="V600" s="17"/>
      <c r="W600" s="17">
        <v>0.41009250385541601</v>
      </c>
      <c r="X600" s="17">
        <v>0.54040682399918305</v>
      </c>
      <c r="Y600" s="17"/>
      <c r="Z600" s="17">
        <v>0.51526643212164003</v>
      </c>
      <c r="AA600" s="17">
        <v>0.475850314890159</v>
      </c>
      <c r="AB600" s="17">
        <v>0.50218339840426396</v>
      </c>
      <c r="AC600" s="17"/>
      <c r="AD600" s="17">
        <v>0.48717499445579199</v>
      </c>
      <c r="AE600" s="17"/>
      <c r="AF600" s="17">
        <v>0.49243948244653302</v>
      </c>
      <c r="AG600" s="17">
        <v>0.44822254891052898</v>
      </c>
      <c r="AH600" s="17">
        <v>0.52579762169149002</v>
      </c>
      <c r="AI600" s="17">
        <v>0.497849500095979</v>
      </c>
    </row>
    <row r="601" spans="2:35" x14ac:dyDescent="0.3">
      <c r="B601" t="s">
        <v>51</v>
      </c>
      <c r="C601" s="17">
        <v>5.4683287242454998E-2</v>
      </c>
      <c r="D601" s="17">
        <v>5.4369914628937699E-2</v>
      </c>
      <c r="E601" s="17">
        <v>5.6223364060315598E-2</v>
      </c>
      <c r="F601" s="17"/>
      <c r="G601" s="17">
        <v>4.1351976662248803E-2</v>
      </c>
      <c r="H601" s="17">
        <v>3.92069353996157E-2</v>
      </c>
      <c r="I601" s="17">
        <v>5.5090722065205502E-2</v>
      </c>
      <c r="J601" s="17">
        <v>8.4339257927757594E-2</v>
      </c>
      <c r="K601" s="17"/>
      <c r="L601" s="17">
        <v>4.0731150548482802E-2</v>
      </c>
      <c r="M601" s="17">
        <v>6.1312537884355402E-2</v>
      </c>
      <c r="N601" s="17"/>
      <c r="O601" s="17">
        <v>3.73841007664657E-2</v>
      </c>
      <c r="P601" s="17">
        <v>7.0572627597242699E-2</v>
      </c>
      <c r="Q601" s="17">
        <v>4.2365979727715102E-2</v>
      </c>
      <c r="R601" s="17">
        <v>7.0866105534078697E-2</v>
      </c>
      <c r="S601" s="17"/>
      <c r="T601" s="17">
        <v>7.7773136346998895E-2</v>
      </c>
      <c r="U601" s="17">
        <v>4.0340614058494401E-2</v>
      </c>
      <c r="V601" s="17"/>
      <c r="W601" s="17">
        <v>3.7342648716521099E-2</v>
      </c>
      <c r="X601" s="17">
        <v>5.3649909156595399E-2</v>
      </c>
      <c r="Y601" s="17"/>
      <c r="Z601" s="17">
        <v>4.3931202516343998E-2</v>
      </c>
      <c r="AA601" s="17">
        <v>8.8440578571661002E-2</v>
      </c>
      <c r="AB601" s="17">
        <v>6.1855680424157997E-2</v>
      </c>
      <c r="AC601" s="17"/>
      <c r="AD601" s="17">
        <v>5.5136228165719503E-2</v>
      </c>
      <c r="AE601" s="17"/>
      <c r="AF601" s="17">
        <v>3.2803101917450103E-2</v>
      </c>
      <c r="AG601" s="17">
        <v>8.0525526309658396E-2</v>
      </c>
      <c r="AH601" s="17">
        <v>3.7847483686285398E-2</v>
      </c>
      <c r="AI601" s="17">
        <v>6.2306380416079901E-2</v>
      </c>
    </row>
    <row r="602" spans="2:35" x14ac:dyDescent="0.3">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row>
    <row r="603" spans="2:35" x14ac:dyDescent="0.3">
      <c r="B603" s="6" t="s">
        <v>280</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row>
    <row r="604" spans="2:35" x14ac:dyDescent="0.3">
      <c r="B604" s="23" t="s">
        <v>53</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row>
    <row r="605" spans="2:35" x14ac:dyDescent="0.3">
      <c r="B605" t="s">
        <v>276</v>
      </c>
      <c r="C605" s="17">
        <v>0.44578060785554102</v>
      </c>
      <c r="D605" s="17">
        <v>0.40455561653166699</v>
      </c>
      <c r="E605" s="17">
        <v>0.47832002374314497</v>
      </c>
      <c r="F605" s="17"/>
      <c r="G605" s="17">
        <v>0.34764801707485898</v>
      </c>
      <c r="H605" s="17">
        <v>0.43139872431396298</v>
      </c>
      <c r="I605" s="17">
        <v>0.45572705762378102</v>
      </c>
      <c r="J605" s="17">
        <v>0.54871825189067303</v>
      </c>
      <c r="K605" s="17"/>
      <c r="L605" s="17">
        <v>0.44243280783926597</v>
      </c>
      <c r="M605" s="17">
        <v>0.47705757811366001</v>
      </c>
      <c r="N605" s="17"/>
      <c r="O605" s="17">
        <v>0.39519141660561502</v>
      </c>
      <c r="P605" s="17">
        <v>0.541636421665323</v>
      </c>
      <c r="Q605" s="17">
        <v>0.38821749243867198</v>
      </c>
      <c r="R605" s="17">
        <v>0.42700798871526602</v>
      </c>
      <c r="S605" s="17"/>
      <c r="T605" s="17">
        <v>0.387340612481543</v>
      </c>
      <c r="U605" s="17">
        <v>0.46857110165240001</v>
      </c>
      <c r="V605" s="17"/>
      <c r="W605" s="17">
        <v>0.51598496947875305</v>
      </c>
      <c r="X605" s="17">
        <v>0.42091769837417398</v>
      </c>
      <c r="Y605" s="17"/>
      <c r="Z605" s="17">
        <v>0.42252635296104202</v>
      </c>
      <c r="AA605" s="17">
        <v>0.41591202238153602</v>
      </c>
      <c r="AB605" s="17">
        <v>0.47094383449563099</v>
      </c>
      <c r="AC605" s="17"/>
      <c r="AD605" s="17">
        <v>0.445068987416671</v>
      </c>
      <c r="AE605" s="17"/>
      <c r="AF605" s="17">
        <v>0.49746490709975899</v>
      </c>
      <c r="AG605" s="17">
        <v>0.45557899248264799</v>
      </c>
      <c r="AH605" s="17">
        <v>0.42215210623127403</v>
      </c>
      <c r="AI605" s="17">
        <v>0.396125697263501</v>
      </c>
    </row>
    <row r="606" spans="2:35" x14ac:dyDescent="0.3">
      <c r="B606" t="s">
        <v>277</v>
      </c>
      <c r="C606" s="17">
        <v>0.49823621461556999</v>
      </c>
      <c r="D606" s="17">
        <v>0.55011319078811205</v>
      </c>
      <c r="E606" s="17">
        <v>0.45378273386502899</v>
      </c>
      <c r="F606" s="17"/>
      <c r="G606" s="17">
        <v>0.62087614368619404</v>
      </c>
      <c r="H606" s="17">
        <v>0.53116293297477302</v>
      </c>
      <c r="I606" s="17">
        <v>0.47716383549656599</v>
      </c>
      <c r="J606" s="17">
        <v>0.36275408470139497</v>
      </c>
      <c r="K606" s="17"/>
      <c r="L606" s="17">
        <v>0.52067236736552902</v>
      </c>
      <c r="M606" s="17">
        <v>0.46143156754494902</v>
      </c>
      <c r="N606" s="17"/>
      <c r="O606" s="17">
        <v>0.541182993990174</v>
      </c>
      <c r="P606" s="17">
        <v>0.38721275465883198</v>
      </c>
      <c r="Q606" s="17">
        <v>0.59889211562550604</v>
      </c>
      <c r="R606" s="17">
        <v>0.48307963363484602</v>
      </c>
      <c r="S606" s="17"/>
      <c r="T606" s="17">
        <v>0.54170588705648404</v>
      </c>
      <c r="U606" s="17">
        <v>0.48696483675269697</v>
      </c>
      <c r="V606" s="17"/>
      <c r="W606" s="17">
        <v>0.45319687837688599</v>
      </c>
      <c r="X606" s="17">
        <v>0.54426406914076597</v>
      </c>
      <c r="Y606" s="17"/>
      <c r="Z606" s="17">
        <v>0.52933874181363205</v>
      </c>
      <c r="AA606" s="17">
        <v>0.48580005196035397</v>
      </c>
      <c r="AB606" s="17">
        <v>0.48379664480901002</v>
      </c>
      <c r="AC606" s="17"/>
      <c r="AD606" s="17">
        <v>0.49839602686483903</v>
      </c>
      <c r="AE606" s="17"/>
      <c r="AF606" s="17">
        <v>0.48641147239404497</v>
      </c>
      <c r="AG606" s="17">
        <v>0.44902958579510999</v>
      </c>
      <c r="AH606" s="17">
        <v>0.52220830467512802</v>
      </c>
      <c r="AI606" s="17">
        <v>0.54730386538030595</v>
      </c>
    </row>
    <row r="607" spans="2:35" x14ac:dyDescent="0.3">
      <c r="B607" t="s">
        <v>51</v>
      </c>
      <c r="C607" s="17">
        <v>5.5983177528889101E-2</v>
      </c>
      <c r="D607" s="17">
        <v>4.5331192680221101E-2</v>
      </c>
      <c r="E607" s="17">
        <v>6.7897242391825596E-2</v>
      </c>
      <c r="F607" s="17"/>
      <c r="G607" s="17">
        <v>3.1475839238946E-2</v>
      </c>
      <c r="H607" s="17">
        <v>3.74383427112637E-2</v>
      </c>
      <c r="I607" s="17">
        <v>6.7109106879653102E-2</v>
      </c>
      <c r="J607" s="17">
        <v>8.8527663407932194E-2</v>
      </c>
      <c r="K607" s="17"/>
      <c r="L607" s="17">
        <v>3.6894824795205297E-2</v>
      </c>
      <c r="M607" s="17">
        <v>6.15108543413918E-2</v>
      </c>
      <c r="N607" s="17"/>
      <c r="O607" s="17">
        <v>6.3625589404210897E-2</v>
      </c>
      <c r="P607" s="17">
        <v>7.1150823675845104E-2</v>
      </c>
      <c r="Q607" s="17">
        <v>1.28903919358222E-2</v>
      </c>
      <c r="R607" s="17">
        <v>8.9912377649888006E-2</v>
      </c>
      <c r="S607" s="17"/>
      <c r="T607" s="17">
        <v>7.0953500461973698E-2</v>
      </c>
      <c r="U607" s="17">
        <v>4.4464061594902203E-2</v>
      </c>
      <c r="V607" s="17"/>
      <c r="W607" s="17">
        <v>3.0818152144361101E-2</v>
      </c>
      <c r="X607" s="17">
        <v>3.4818232485060198E-2</v>
      </c>
      <c r="Y607" s="17"/>
      <c r="Z607" s="17">
        <v>4.8134905225326298E-2</v>
      </c>
      <c r="AA607" s="17">
        <v>9.8287925658109204E-2</v>
      </c>
      <c r="AB607" s="17">
        <v>4.5259520695359198E-2</v>
      </c>
      <c r="AC607" s="17"/>
      <c r="AD607" s="17">
        <v>5.6534985718490499E-2</v>
      </c>
      <c r="AE607" s="17"/>
      <c r="AF607" s="17">
        <v>1.6123620506195101E-2</v>
      </c>
      <c r="AG607" s="17">
        <v>9.5391421722241798E-2</v>
      </c>
      <c r="AH607" s="17">
        <v>5.5639589093597903E-2</v>
      </c>
      <c r="AI607" s="17">
        <v>5.6570437356192799E-2</v>
      </c>
    </row>
    <row r="608" spans="2:35" x14ac:dyDescent="0.3">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c r="AC608" s="17"/>
      <c r="AD608" s="17"/>
      <c r="AE608" s="17"/>
      <c r="AF608" s="17"/>
      <c r="AG608" s="17"/>
      <c r="AH608" s="17"/>
      <c r="AI608" s="17"/>
    </row>
    <row r="609" spans="2:35" x14ac:dyDescent="0.3">
      <c r="B609" s="6" t="s">
        <v>281</v>
      </c>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row>
    <row r="610" spans="2:35" x14ac:dyDescent="0.3">
      <c r="B610" s="23" t="s">
        <v>53</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row>
    <row r="611" spans="2:35" x14ac:dyDescent="0.3">
      <c r="B611" t="s">
        <v>276</v>
      </c>
      <c r="C611" s="17">
        <v>0.36745965971773498</v>
      </c>
      <c r="D611" s="17">
        <v>0.330378677137038</v>
      </c>
      <c r="E611" s="17">
        <v>0.39768203531177598</v>
      </c>
      <c r="F611" s="17"/>
      <c r="G611" s="17">
        <v>0.30391964755853002</v>
      </c>
      <c r="H611" s="17">
        <v>0.34140926650981901</v>
      </c>
      <c r="I611" s="17">
        <v>0.339656986477403</v>
      </c>
      <c r="J611" s="17">
        <v>0.48934049386254103</v>
      </c>
      <c r="K611" s="17"/>
      <c r="L611" s="17">
        <v>0.36870839230823999</v>
      </c>
      <c r="M611" s="17">
        <v>0.382991787143871</v>
      </c>
      <c r="N611" s="17"/>
      <c r="O611" s="17">
        <v>0.31215373048536199</v>
      </c>
      <c r="P611" s="17">
        <v>0.462826206114968</v>
      </c>
      <c r="Q611" s="17">
        <v>0.33182049240384898</v>
      </c>
      <c r="R611" s="17">
        <v>0.328397288526805</v>
      </c>
      <c r="S611" s="17"/>
      <c r="T611" s="17">
        <v>0.31948379604429</v>
      </c>
      <c r="U611" s="17">
        <v>0.38575392900657002</v>
      </c>
      <c r="V611" s="17"/>
      <c r="W611" s="17">
        <v>0.44560791481702999</v>
      </c>
      <c r="X611" s="17">
        <v>0.31876163237966099</v>
      </c>
      <c r="Y611" s="17"/>
      <c r="Z611" s="17">
        <v>0.37790001759140701</v>
      </c>
      <c r="AA611" s="17">
        <v>0.34888715235046103</v>
      </c>
      <c r="AB611" s="17">
        <v>0.33763015654828799</v>
      </c>
      <c r="AC611" s="17"/>
      <c r="AD611" s="17">
        <v>0.36908734836929002</v>
      </c>
      <c r="AE611" s="17"/>
      <c r="AF611" s="17">
        <v>0.41130285328744698</v>
      </c>
      <c r="AG611" s="17">
        <v>0.34050590539535103</v>
      </c>
      <c r="AH611" s="17">
        <v>0.36723280229055399</v>
      </c>
      <c r="AI611" s="17">
        <v>0.347074424247025</v>
      </c>
    </row>
    <row r="612" spans="2:35" x14ac:dyDescent="0.3">
      <c r="B612" t="s">
        <v>277</v>
      </c>
      <c r="C612" s="17">
        <v>0.57832089677756304</v>
      </c>
      <c r="D612" s="17">
        <v>0.61795090202871295</v>
      </c>
      <c r="E612" s="17">
        <v>0.54433185303649601</v>
      </c>
      <c r="F612" s="17"/>
      <c r="G612" s="17">
        <v>0.64659962528309101</v>
      </c>
      <c r="H612" s="17">
        <v>0.62792670452432597</v>
      </c>
      <c r="I612" s="17">
        <v>0.61626918584108503</v>
      </c>
      <c r="J612" s="17">
        <v>0.41519189672756102</v>
      </c>
      <c r="K612" s="17"/>
      <c r="L612" s="17">
        <v>0.59286438333203895</v>
      </c>
      <c r="M612" s="17">
        <v>0.56684327894409103</v>
      </c>
      <c r="N612" s="17"/>
      <c r="O612" s="17">
        <v>0.62844655254961801</v>
      </c>
      <c r="P612" s="17">
        <v>0.48026438013073502</v>
      </c>
      <c r="Q612" s="17">
        <v>0.64319272005947203</v>
      </c>
      <c r="R612" s="17">
        <v>0.58326278913451501</v>
      </c>
      <c r="S612" s="17"/>
      <c r="T612" s="17">
        <v>0.56762265149753699</v>
      </c>
      <c r="U612" s="17">
        <v>0.58668515755582795</v>
      </c>
      <c r="V612" s="17"/>
      <c r="W612" s="17">
        <v>0.51783270979189999</v>
      </c>
      <c r="X612" s="17">
        <v>0.63107725618350696</v>
      </c>
      <c r="Y612" s="17"/>
      <c r="Z612" s="17">
        <v>0.58439588728441805</v>
      </c>
      <c r="AA612" s="17">
        <v>0.54851575998836899</v>
      </c>
      <c r="AB612" s="17">
        <v>0.60724556793784201</v>
      </c>
      <c r="AC612" s="17"/>
      <c r="AD612" s="17">
        <v>0.57811513126577696</v>
      </c>
      <c r="AE612" s="17"/>
      <c r="AF612" s="17">
        <v>0.55587931834165605</v>
      </c>
      <c r="AG612" s="17">
        <v>0.59381813062486999</v>
      </c>
      <c r="AH612" s="17">
        <v>0.58811015746427897</v>
      </c>
      <c r="AI612" s="17">
        <v>0.58203749741698196</v>
      </c>
    </row>
    <row r="613" spans="2:35" x14ac:dyDescent="0.3">
      <c r="B613" t="s">
        <v>51</v>
      </c>
      <c r="C613" s="17">
        <v>5.4219443504701502E-2</v>
      </c>
      <c r="D613" s="17">
        <v>5.1670420834248998E-2</v>
      </c>
      <c r="E613" s="17">
        <v>5.7986111651727602E-2</v>
      </c>
      <c r="F613" s="17"/>
      <c r="G613" s="17">
        <v>4.9480727158378902E-2</v>
      </c>
      <c r="H613" s="17">
        <v>3.0664028965854399E-2</v>
      </c>
      <c r="I613" s="17">
        <v>4.4073827681511503E-2</v>
      </c>
      <c r="J613" s="17">
        <v>9.5467609409897902E-2</v>
      </c>
      <c r="K613" s="17"/>
      <c r="L613" s="17">
        <v>3.8427224359720902E-2</v>
      </c>
      <c r="M613" s="17">
        <v>5.0164933912037898E-2</v>
      </c>
      <c r="N613" s="17"/>
      <c r="O613" s="17">
        <v>5.9399716965020298E-2</v>
      </c>
      <c r="P613" s="17">
        <v>5.6909413754296603E-2</v>
      </c>
      <c r="Q613" s="17">
        <v>2.4986787536679801E-2</v>
      </c>
      <c r="R613" s="17">
        <v>8.8339922338680404E-2</v>
      </c>
      <c r="S613" s="17"/>
      <c r="T613" s="17">
        <v>0.11289355245817299</v>
      </c>
      <c r="U613" s="17">
        <v>2.7560913437601201E-2</v>
      </c>
      <c r="V613" s="17"/>
      <c r="W613" s="17">
        <v>3.6559375391069703E-2</v>
      </c>
      <c r="X613" s="17">
        <v>5.0161111436832197E-2</v>
      </c>
      <c r="Y613" s="17"/>
      <c r="Z613" s="17">
        <v>3.7704095124174802E-2</v>
      </c>
      <c r="AA613" s="17">
        <v>0.102597087661169</v>
      </c>
      <c r="AB613" s="17">
        <v>5.51242755138701E-2</v>
      </c>
      <c r="AC613" s="17"/>
      <c r="AD613" s="17">
        <v>5.27975203649328E-2</v>
      </c>
      <c r="AE613" s="17"/>
      <c r="AF613" s="17">
        <v>3.2817828370896897E-2</v>
      </c>
      <c r="AG613" s="17">
        <v>6.5675963979778804E-2</v>
      </c>
      <c r="AH613" s="17">
        <v>4.4657040245167E-2</v>
      </c>
      <c r="AI613" s="17">
        <v>7.0888078335993296E-2</v>
      </c>
    </row>
    <row r="614" spans="2:35" x14ac:dyDescent="0.3">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c r="AC614" s="17"/>
      <c r="AD614" s="17"/>
      <c r="AE614" s="17"/>
      <c r="AF614" s="17"/>
      <c r="AG614" s="17"/>
      <c r="AH614" s="17"/>
      <c r="AI614" s="17"/>
    </row>
    <row r="615" spans="2:35" x14ac:dyDescent="0.3">
      <c r="B615" s="6" t="s">
        <v>282</v>
      </c>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c r="AC615" s="17"/>
      <c r="AD615" s="17"/>
      <c r="AE615" s="17"/>
      <c r="AF615" s="17"/>
      <c r="AG615" s="17"/>
      <c r="AH615" s="17"/>
      <c r="AI615" s="17"/>
    </row>
    <row r="616" spans="2:35" x14ac:dyDescent="0.3">
      <c r="B616" s="23" t="s">
        <v>53</v>
      </c>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row>
    <row r="617" spans="2:35" x14ac:dyDescent="0.3">
      <c r="B617" t="s">
        <v>276</v>
      </c>
      <c r="C617" s="17">
        <v>0.53470009792196505</v>
      </c>
      <c r="D617" s="17">
        <v>0.496642168727712</v>
      </c>
      <c r="E617" s="17">
        <v>0.56606496091609504</v>
      </c>
      <c r="F617" s="17"/>
      <c r="G617" s="17">
        <v>0.46258856300356199</v>
      </c>
      <c r="H617" s="17">
        <v>0.51907096447293799</v>
      </c>
      <c r="I617" s="17">
        <v>0.53940505311613096</v>
      </c>
      <c r="J617" s="17">
        <v>0.61864615928313405</v>
      </c>
      <c r="K617" s="17"/>
      <c r="L617" s="17">
        <v>0.51661522662696202</v>
      </c>
      <c r="M617" s="17">
        <v>0.61262746740023999</v>
      </c>
      <c r="N617" s="17"/>
      <c r="O617" s="17">
        <v>0.467365327161052</v>
      </c>
      <c r="P617" s="17">
        <v>0.64124131116178895</v>
      </c>
      <c r="Q617" s="17">
        <v>0.51031947604712602</v>
      </c>
      <c r="R617" s="17">
        <v>0.477846375975922</v>
      </c>
      <c r="S617" s="17"/>
      <c r="T617" s="17">
        <v>0.47993968183699898</v>
      </c>
      <c r="U617" s="17">
        <v>0.55540644604247502</v>
      </c>
      <c r="V617" s="17"/>
      <c r="W617" s="17">
        <v>0.58124608712568104</v>
      </c>
      <c r="X617" s="17">
        <v>0.50694862568312204</v>
      </c>
      <c r="Y617" s="17"/>
      <c r="Z617" s="17">
        <v>0.561227736456825</v>
      </c>
      <c r="AA617" s="17">
        <v>0.56944726798416001</v>
      </c>
      <c r="AB617" s="17">
        <v>0.47932564776008202</v>
      </c>
      <c r="AC617" s="17"/>
      <c r="AD617" s="17">
        <v>0.534688460118523</v>
      </c>
      <c r="AE617" s="17"/>
      <c r="AF617" s="17">
        <v>0.60585672006297797</v>
      </c>
      <c r="AG617" s="17">
        <v>0.48092683873946401</v>
      </c>
      <c r="AH617" s="17">
        <v>0.51741119694955695</v>
      </c>
      <c r="AI617" s="17">
        <v>0.52743022704441</v>
      </c>
    </row>
    <row r="618" spans="2:35" x14ac:dyDescent="0.3">
      <c r="B618" t="s">
        <v>277</v>
      </c>
      <c r="C618" s="17">
        <v>0.42436464146143998</v>
      </c>
      <c r="D618" s="17">
        <v>0.45592170296210799</v>
      </c>
      <c r="E618" s="17">
        <v>0.39858640217057101</v>
      </c>
      <c r="F618" s="17"/>
      <c r="G618" s="17">
        <v>0.52126215062560299</v>
      </c>
      <c r="H618" s="17">
        <v>0.45603426566369898</v>
      </c>
      <c r="I618" s="17">
        <v>0.40723358293821599</v>
      </c>
      <c r="J618" s="17">
        <v>0.31171701947832098</v>
      </c>
      <c r="K618" s="17"/>
      <c r="L618" s="17">
        <v>0.44941431130917597</v>
      </c>
      <c r="M618" s="17">
        <v>0.36393388173225</v>
      </c>
      <c r="N618" s="17"/>
      <c r="O618" s="17">
        <v>0.501480535870931</v>
      </c>
      <c r="P618" s="17">
        <v>0.32021523564240401</v>
      </c>
      <c r="Q618" s="17">
        <v>0.476790132017051</v>
      </c>
      <c r="R618" s="17">
        <v>0.427243640942155</v>
      </c>
      <c r="S618" s="17"/>
      <c r="T618" s="17">
        <v>0.46486252230610398</v>
      </c>
      <c r="U618" s="17">
        <v>0.41510086521051098</v>
      </c>
      <c r="V618" s="17"/>
      <c r="W618" s="17">
        <v>0.40621664840643601</v>
      </c>
      <c r="X618" s="17">
        <v>0.44904838662843599</v>
      </c>
      <c r="Y618" s="17"/>
      <c r="Z618" s="17">
        <v>0.40714076586435299</v>
      </c>
      <c r="AA618" s="17">
        <v>0.368846148232921</v>
      </c>
      <c r="AB618" s="17">
        <v>0.46630026636146499</v>
      </c>
      <c r="AC618" s="17"/>
      <c r="AD618" s="17">
        <v>0.42668025426502998</v>
      </c>
      <c r="AE618" s="17"/>
      <c r="AF618" s="17">
        <v>0.38882010554603602</v>
      </c>
      <c r="AG618" s="17">
        <v>0.44529746640961199</v>
      </c>
      <c r="AH618" s="17">
        <v>0.44723620958669302</v>
      </c>
      <c r="AI618" s="17">
        <v>0.42458230710654898</v>
      </c>
    </row>
    <row r="619" spans="2:35" x14ac:dyDescent="0.3">
      <c r="B619" t="s">
        <v>51</v>
      </c>
      <c r="C619" s="17">
        <v>4.0935260616595401E-2</v>
      </c>
      <c r="D619" s="17">
        <v>4.7436128310180202E-2</v>
      </c>
      <c r="E619" s="17">
        <v>3.5348636913333897E-2</v>
      </c>
      <c r="F619" s="17"/>
      <c r="G619" s="17">
        <v>1.6149286370834799E-2</v>
      </c>
      <c r="H619" s="17">
        <v>2.4894769863363E-2</v>
      </c>
      <c r="I619" s="17">
        <v>5.3361363945653502E-2</v>
      </c>
      <c r="J619" s="17">
        <v>6.9636821238545005E-2</v>
      </c>
      <c r="K619" s="17"/>
      <c r="L619" s="17">
        <v>3.39704620638622E-2</v>
      </c>
      <c r="M619" s="17">
        <v>2.3438650867509299E-2</v>
      </c>
      <c r="N619" s="17"/>
      <c r="O619" s="17">
        <v>3.1154136968016801E-2</v>
      </c>
      <c r="P619" s="17">
        <v>3.8543453195806598E-2</v>
      </c>
      <c r="Q619" s="17">
        <v>1.28903919358222E-2</v>
      </c>
      <c r="R619" s="17">
        <v>9.4909983081922195E-2</v>
      </c>
      <c r="S619" s="17"/>
      <c r="T619" s="17">
        <v>5.5197795856896298E-2</v>
      </c>
      <c r="U619" s="17">
        <v>2.9492688747013902E-2</v>
      </c>
      <c r="V619" s="17"/>
      <c r="W619" s="17">
        <v>1.25372644678829E-2</v>
      </c>
      <c r="X619" s="17">
        <v>4.4002987688442102E-2</v>
      </c>
      <c r="Y619" s="17"/>
      <c r="Z619" s="17">
        <v>3.1631497678821299E-2</v>
      </c>
      <c r="AA619" s="17">
        <v>6.17065837829196E-2</v>
      </c>
      <c r="AB619" s="17">
        <v>5.4374085878453597E-2</v>
      </c>
      <c r="AC619" s="17"/>
      <c r="AD619" s="17">
        <v>3.8631285616446603E-2</v>
      </c>
      <c r="AE619" s="17"/>
      <c r="AF619" s="17">
        <v>5.3231743909862798E-3</v>
      </c>
      <c r="AG619" s="17">
        <v>7.3775694850923307E-2</v>
      </c>
      <c r="AH619" s="17">
        <v>3.5352593463750803E-2</v>
      </c>
      <c r="AI619" s="17">
        <v>4.7987465849041303E-2</v>
      </c>
    </row>
    <row r="620" spans="2:35" x14ac:dyDescent="0.3">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c r="AC620" s="17"/>
      <c r="AD620" s="17"/>
      <c r="AE620" s="17"/>
      <c r="AF620" s="17"/>
      <c r="AG620" s="17"/>
      <c r="AH620" s="17"/>
      <c r="AI620" s="17"/>
    </row>
    <row r="621" spans="2:35" x14ac:dyDescent="0.3">
      <c r="B621" s="6" t="s">
        <v>283</v>
      </c>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row>
    <row r="622" spans="2:35" x14ac:dyDescent="0.3">
      <c r="B622" s="23" t="s">
        <v>53</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row>
    <row r="623" spans="2:35" x14ac:dyDescent="0.3">
      <c r="B623" t="s">
        <v>276</v>
      </c>
      <c r="C623" s="17">
        <v>0.27423936548991201</v>
      </c>
      <c r="D623" s="17">
        <v>0.20347665996559999</v>
      </c>
      <c r="E623" s="17">
        <v>0.34033382576429899</v>
      </c>
      <c r="F623" s="17"/>
      <c r="G623" s="17">
        <v>0.131227445370978</v>
      </c>
      <c r="H623" s="17">
        <v>0.21410287180915</v>
      </c>
      <c r="I623" s="17">
        <v>0.29250775055677097</v>
      </c>
      <c r="J623" s="17">
        <v>0.46260840327390701</v>
      </c>
      <c r="K623" s="17"/>
      <c r="L623" s="17">
        <v>0.26313453424420402</v>
      </c>
      <c r="M623" s="17">
        <v>0.31982261196805001</v>
      </c>
      <c r="N623" s="17"/>
      <c r="O623" s="17">
        <v>0.19053313635484001</v>
      </c>
      <c r="P623" s="17">
        <v>0.45443221362702502</v>
      </c>
      <c r="Q623" s="17">
        <v>0.162221169464625</v>
      </c>
      <c r="R623" s="17">
        <v>0.260171273256113</v>
      </c>
      <c r="S623" s="17"/>
      <c r="T623" s="17">
        <v>0.252129083197285</v>
      </c>
      <c r="U623" s="17">
        <v>0.28495614939250302</v>
      </c>
      <c r="V623" s="17"/>
      <c r="W623" s="17">
        <v>0.39439485963809501</v>
      </c>
      <c r="X623" s="17">
        <v>0.20235573189619199</v>
      </c>
      <c r="Y623" s="17"/>
      <c r="Z623" s="17">
        <v>0.286118644953608</v>
      </c>
      <c r="AA623" s="17">
        <v>0.27538437816000799</v>
      </c>
      <c r="AB623" s="17">
        <v>0.255584496946273</v>
      </c>
      <c r="AC623" s="17"/>
      <c r="AD623" s="17">
        <v>0.278084275284047</v>
      </c>
      <c r="AE623" s="17"/>
      <c r="AF623" s="17">
        <v>0.29194656493925703</v>
      </c>
      <c r="AG623" s="17">
        <v>0.28657352669997299</v>
      </c>
      <c r="AH623" s="17">
        <v>0.260511444080612</v>
      </c>
      <c r="AI623" s="17">
        <v>0.25410682685815</v>
      </c>
    </row>
    <row r="624" spans="2:35" x14ac:dyDescent="0.3">
      <c r="B624" t="s">
        <v>277</v>
      </c>
      <c r="C624" s="17">
        <v>0.64824669330325602</v>
      </c>
      <c r="D624" s="17">
        <v>0.71230223350172595</v>
      </c>
      <c r="E624" s="17">
        <v>0.59084529374882599</v>
      </c>
      <c r="F624" s="17"/>
      <c r="G624" s="17">
        <v>0.798569861608451</v>
      </c>
      <c r="H624" s="17">
        <v>0.70061256155807805</v>
      </c>
      <c r="I624" s="17">
        <v>0.64541622322958603</v>
      </c>
      <c r="J624" s="17">
        <v>0.44426017696848102</v>
      </c>
      <c r="K624" s="17"/>
      <c r="L624" s="17">
        <v>0.67635315479344704</v>
      </c>
      <c r="M624" s="17">
        <v>0.61785993348700197</v>
      </c>
      <c r="N624" s="17"/>
      <c r="O624" s="17">
        <v>0.74527108104099804</v>
      </c>
      <c r="P624" s="17">
        <v>0.47322411694430599</v>
      </c>
      <c r="Q624" s="17">
        <v>0.74939459623276805</v>
      </c>
      <c r="R624" s="17">
        <v>0.66132872341782001</v>
      </c>
      <c r="S624" s="17"/>
      <c r="T624" s="17">
        <v>0.64201020445619905</v>
      </c>
      <c r="U624" s="17">
        <v>0.65343588215706006</v>
      </c>
      <c r="V624" s="17"/>
      <c r="W624" s="17">
        <v>0.57097194218164904</v>
      </c>
      <c r="X624" s="17">
        <v>0.72753284829828402</v>
      </c>
      <c r="Y624" s="17"/>
      <c r="Z624" s="17">
        <v>0.65313225424529098</v>
      </c>
      <c r="AA624" s="17">
        <v>0.59635271767155495</v>
      </c>
      <c r="AB624" s="17">
        <v>0.67308647054557602</v>
      </c>
      <c r="AC624" s="17"/>
      <c r="AD624" s="17">
        <v>0.64590257573416199</v>
      </c>
      <c r="AE624" s="17"/>
      <c r="AF624" s="17">
        <v>0.66052801492468105</v>
      </c>
      <c r="AG624" s="17">
        <v>0.635281970418755</v>
      </c>
      <c r="AH624" s="17">
        <v>0.63751631539702802</v>
      </c>
      <c r="AI624" s="17">
        <v>0.65893094402701902</v>
      </c>
    </row>
    <row r="625" spans="2:35" x14ac:dyDescent="0.3">
      <c r="B625" t="s">
        <v>51</v>
      </c>
      <c r="C625" s="17">
        <v>7.7513941206831902E-2</v>
      </c>
      <c r="D625" s="17">
        <v>8.4221106532674297E-2</v>
      </c>
      <c r="E625" s="17">
        <v>6.8820880486874902E-2</v>
      </c>
      <c r="F625" s="17"/>
      <c r="G625" s="17">
        <v>7.0202693020571097E-2</v>
      </c>
      <c r="H625" s="17">
        <v>8.5284566632771994E-2</v>
      </c>
      <c r="I625" s="17">
        <v>6.2076026213642797E-2</v>
      </c>
      <c r="J625" s="17">
        <v>9.3131419757612299E-2</v>
      </c>
      <c r="K625" s="17"/>
      <c r="L625" s="17">
        <v>6.05123109623492E-2</v>
      </c>
      <c r="M625" s="17">
        <v>6.2317454544947297E-2</v>
      </c>
      <c r="N625" s="17"/>
      <c r="O625" s="17">
        <v>6.4195782604162102E-2</v>
      </c>
      <c r="P625" s="17">
        <v>7.2343669428669405E-2</v>
      </c>
      <c r="Q625" s="17">
        <v>8.8384234302606599E-2</v>
      </c>
      <c r="R625" s="17">
        <v>7.8500003326066395E-2</v>
      </c>
      <c r="S625" s="17"/>
      <c r="T625" s="17">
        <v>0.10586071234651601</v>
      </c>
      <c r="U625" s="17">
        <v>6.1607968450437499E-2</v>
      </c>
      <c r="V625" s="17"/>
      <c r="W625" s="17">
        <v>3.4633198180255599E-2</v>
      </c>
      <c r="X625" s="17">
        <v>7.0111419805524003E-2</v>
      </c>
      <c r="Y625" s="17"/>
      <c r="Z625" s="17">
        <v>6.07491008011007E-2</v>
      </c>
      <c r="AA625" s="17">
        <v>0.128262904168436</v>
      </c>
      <c r="AB625" s="17">
        <v>7.1329032508150703E-2</v>
      </c>
      <c r="AC625" s="17"/>
      <c r="AD625" s="17">
        <v>7.6013148981791304E-2</v>
      </c>
      <c r="AE625" s="17"/>
      <c r="AF625" s="17">
        <v>4.7525420136061203E-2</v>
      </c>
      <c r="AG625" s="17">
        <v>7.8144502881272004E-2</v>
      </c>
      <c r="AH625" s="17">
        <v>0.10197224052236099</v>
      </c>
      <c r="AI625" s="17">
        <v>8.6962229114830703E-2</v>
      </c>
    </row>
    <row r="626" spans="2:35" x14ac:dyDescent="0.3">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c r="AC626" s="17"/>
      <c r="AD626" s="17"/>
      <c r="AE626" s="17"/>
      <c r="AF626" s="17"/>
      <c r="AG626" s="17"/>
      <c r="AH626" s="17"/>
      <c r="AI626" s="17"/>
    </row>
    <row r="627" spans="2:35" x14ac:dyDescent="0.3">
      <c r="B627" s="6" t="s">
        <v>284</v>
      </c>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c r="AC627" s="17"/>
      <c r="AD627" s="17"/>
      <c r="AE627" s="17"/>
      <c r="AF627" s="17"/>
      <c r="AG627" s="17"/>
      <c r="AH627" s="17"/>
      <c r="AI627" s="17"/>
    </row>
    <row r="628" spans="2:35" x14ac:dyDescent="0.3">
      <c r="B628" s="23" t="s">
        <v>53</v>
      </c>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c r="AC628" s="17"/>
      <c r="AD628" s="17"/>
      <c r="AE628" s="17"/>
      <c r="AF628" s="17"/>
      <c r="AG628" s="17"/>
      <c r="AH628" s="17"/>
      <c r="AI628" s="17"/>
    </row>
    <row r="629" spans="2:35" x14ac:dyDescent="0.3">
      <c r="B629" t="s">
        <v>276</v>
      </c>
      <c r="C629" s="17">
        <v>0.37899637759143001</v>
      </c>
      <c r="D629" s="17">
        <v>0.31387826840385402</v>
      </c>
      <c r="E629" s="17">
        <v>0.437531509857988</v>
      </c>
      <c r="F629" s="17"/>
      <c r="G629" s="17">
        <v>0.29291497966601199</v>
      </c>
      <c r="H629" s="17">
        <v>0.31828983696171897</v>
      </c>
      <c r="I629" s="17">
        <v>0.37667258929231601</v>
      </c>
      <c r="J629" s="17">
        <v>0.53336063185640703</v>
      </c>
      <c r="K629" s="17"/>
      <c r="L629" s="17">
        <v>0.36322034091934802</v>
      </c>
      <c r="M629" s="17">
        <v>0.44144795820572302</v>
      </c>
      <c r="N629" s="17"/>
      <c r="O629" s="17">
        <v>0.34873611679278599</v>
      </c>
      <c r="P629" s="17">
        <v>0.50516411714648901</v>
      </c>
      <c r="Q629" s="17">
        <v>0.274288433240581</v>
      </c>
      <c r="R629" s="17">
        <v>0.36828388490631497</v>
      </c>
      <c r="S629" s="17"/>
      <c r="T629" s="17">
        <v>0.34073441488775902</v>
      </c>
      <c r="U629" s="17">
        <v>0.39225330016557702</v>
      </c>
      <c r="V629" s="17"/>
      <c r="W629" s="17">
        <v>0.45858311045980399</v>
      </c>
      <c r="X629" s="17">
        <v>0.32520970394411702</v>
      </c>
      <c r="Y629" s="17"/>
      <c r="Z629" s="17">
        <v>0.36563457803916699</v>
      </c>
      <c r="AA629" s="17">
        <v>0.40152449163485998</v>
      </c>
      <c r="AB629" s="17">
        <v>0.33837365249125401</v>
      </c>
      <c r="AC629" s="17"/>
      <c r="AD629" s="17">
        <v>0.39083996622189698</v>
      </c>
      <c r="AE629" s="17"/>
      <c r="AF629" s="17">
        <v>0.38308342842081899</v>
      </c>
      <c r="AG629" s="17">
        <v>0.378953930019227</v>
      </c>
      <c r="AH629" s="17">
        <v>0.368783209960801</v>
      </c>
      <c r="AI629" s="17">
        <v>0.38903260403371498</v>
      </c>
    </row>
    <row r="630" spans="2:35" x14ac:dyDescent="0.3">
      <c r="B630" t="s">
        <v>277</v>
      </c>
      <c r="C630" s="17">
        <v>0.55168818578034096</v>
      </c>
      <c r="D630" s="17">
        <v>0.61562844965488595</v>
      </c>
      <c r="E630" s="17">
        <v>0.492776900820728</v>
      </c>
      <c r="F630" s="17"/>
      <c r="G630" s="17">
        <v>0.61995890390862196</v>
      </c>
      <c r="H630" s="17">
        <v>0.62948536395951404</v>
      </c>
      <c r="I630" s="17">
        <v>0.58395270310158498</v>
      </c>
      <c r="J630" s="17">
        <v>0.36418396419327198</v>
      </c>
      <c r="K630" s="17"/>
      <c r="L630" s="17">
        <v>0.58927166893312299</v>
      </c>
      <c r="M630" s="17">
        <v>0.483736334754932</v>
      </c>
      <c r="N630" s="17"/>
      <c r="O630" s="17">
        <v>0.57453990577802705</v>
      </c>
      <c r="P630" s="17">
        <v>0.43050063834679397</v>
      </c>
      <c r="Q630" s="17">
        <v>0.66251711468532004</v>
      </c>
      <c r="R630" s="17">
        <v>0.55119254792815597</v>
      </c>
      <c r="S630" s="17"/>
      <c r="T630" s="17">
        <v>0.55184322680063802</v>
      </c>
      <c r="U630" s="17">
        <v>0.55780554633586099</v>
      </c>
      <c r="V630" s="17"/>
      <c r="W630" s="17">
        <v>0.49400255090386702</v>
      </c>
      <c r="X630" s="17">
        <v>0.61485645355874297</v>
      </c>
      <c r="Y630" s="17"/>
      <c r="Z630" s="17">
        <v>0.55945394058126297</v>
      </c>
      <c r="AA630" s="17">
        <v>0.524470833774621</v>
      </c>
      <c r="AB630" s="17">
        <v>0.59686822036714005</v>
      </c>
      <c r="AC630" s="17"/>
      <c r="AD630" s="17">
        <v>0.54188766631736196</v>
      </c>
      <c r="AE630" s="17"/>
      <c r="AF630" s="17">
        <v>0.56446006627141598</v>
      </c>
      <c r="AG630" s="17">
        <v>0.52226767254770601</v>
      </c>
      <c r="AH630" s="17">
        <v>0.569095601143774</v>
      </c>
      <c r="AI630" s="17">
        <v>0.55321186804338496</v>
      </c>
    </row>
    <row r="631" spans="2:35" x14ac:dyDescent="0.3">
      <c r="B631" t="s">
        <v>51</v>
      </c>
      <c r="C631" s="17">
        <v>6.9315436628229907E-2</v>
      </c>
      <c r="D631" s="17">
        <v>7.0493281941259395E-2</v>
      </c>
      <c r="E631" s="17">
        <v>6.9691589321283498E-2</v>
      </c>
      <c r="F631" s="17"/>
      <c r="G631" s="17">
        <v>8.7126116425365704E-2</v>
      </c>
      <c r="H631" s="17">
        <v>5.22247990787666E-2</v>
      </c>
      <c r="I631" s="17">
        <v>3.9374707606098798E-2</v>
      </c>
      <c r="J631" s="17">
        <v>0.102455403950321</v>
      </c>
      <c r="K631" s="17"/>
      <c r="L631" s="17">
        <v>4.7507990147529003E-2</v>
      </c>
      <c r="M631" s="17">
        <v>7.4815707039345397E-2</v>
      </c>
      <c r="N631" s="17"/>
      <c r="O631" s="17">
        <v>7.6723977429187004E-2</v>
      </c>
      <c r="P631" s="17">
        <v>6.4335244506717307E-2</v>
      </c>
      <c r="Q631" s="17">
        <v>6.3194452074098295E-2</v>
      </c>
      <c r="R631" s="17">
        <v>8.0523567165529594E-2</v>
      </c>
      <c r="S631" s="17"/>
      <c r="T631" s="17">
        <v>0.107422358311603</v>
      </c>
      <c r="U631" s="17">
        <v>4.99411534985622E-2</v>
      </c>
      <c r="V631" s="17"/>
      <c r="W631" s="17">
        <v>4.74143386363296E-2</v>
      </c>
      <c r="X631" s="17">
        <v>5.9933842497139699E-2</v>
      </c>
      <c r="Y631" s="17"/>
      <c r="Z631" s="17">
        <v>7.4911481379570197E-2</v>
      </c>
      <c r="AA631" s="17">
        <v>7.4004674590518904E-2</v>
      </c>
      <c r="AB631" s="17">
        <v>6.47581271416066E-2</v>
      </c>
      <c r="AC631" s="17"/>
      <c r="AD631" s="17">
        <v>6.7272367460740806E-2</v>
      </c>
      <c r="AE631" s="17"/>
      <c r="AF631" s="17">
        <v>5.2456505307765203E-2</v>
      </c>
      <c r="AG631" s="17">
        <v>9.87783974330676E-2</v>
      </c>
      <c r="AH631" s="17">
        <v>6.2121188895425297E-2</v>
      </c>
      <c r="AI631" s="17">
        <v>5.7755527922899702E-2</v>
      </c>
    </row>
    <row r="632" spans="2:35" x14ac:dyDescent="0.3">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row>
    <row r="633" spans="2:35" x14ac:dyDescent="0.3">
      <c r="B633" s="6" t="s">
        <v>285</v>
      </c>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row>
    <row r="634" spans="2:35" x14ac:dyDescent="0.3">
      <c r="B634" s="23" t="s">
        <v>53</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row>
    <row r="635" spans="2:35" x14ac:dyDescent="0.3">
      <c r="B635" t="s">
        <v>276</v>
      </c>
      <c r="C635" s="17">
        <v>0.249804588305583</v>
      </c>
      <c r="D635" s="17">
        <v>0.21326653428230399</v>
      </c>
      <c r="E635" s="17">
        <v>0.276844770991096</v>
      </c>
      <c r="F635" s="17"/>
      <c r="G635" s="17">
        <v>0.17577772108842099</v>
      </c>
      <c r="H635" s="17">
        <v>0.15161481415867201</v>
      </c>
      <c r="I635" s="17">
        <v>0.21437549279173199</v>
      </c>
      <c r="J635" s="17">
        <v>0.46858523098856902</v>
      </c>
      <c r="K635" s="17"/>
      <c r="L635" s="17">
        <v>0.230988208419138</v>
      </c>
      <c r="M635" s="17">
        <v>0.29623116358142099</v>
      </c>
      <c r="N635" s="17"/>
      <c r="O635" s="17">
        <v>0.16597516367937201</v>
      </c>
      <c r="P635" s="17">
        <v>0.36129060036017202</v>
      </c>
      <c r="Q635" s="17">
        <v>0.16115099622564</v>
      </c>
      <c r="R635" s="17">
        <v>0.28488537193689001</v>
      </c>
      <c r="S635" s="17"/>
      <c r="T635" s="17">
        <v>0.22395354816299201</v>
      </c>
      <c r="U635" s="17">
        <v>0.25912854221743398</v>
      </c>
      <c r="V635" s="17"/>
      <c r="W635" s="17">
        <v>0.29921123081957102</v>
      </c>
      <c r="X635" s="17">
        <v>0.23284862702370501</v>
      </c>
      <c r="Y635" s="17"/>
      <c r="Z635" s="17">
        <v>0.26045644191355899</v>
      </c>
      <c r="AA635" s="17">
        <v>0.208436902742135</v>
      </c>
      <c r="AB635" s="17">
        <v>0.24455386444216101</v>
      </c>
      <c r="AC635" s="17"/>
      <c r="AD635" s="17">
        <v>0.24960740753052901</v>
      </c>
      <c r="AE635" s="17"/>
      <c r="AF635" s="17">
        <v>0.28329408713327398</v>
      </c>
      <c r="AG635" s="17">
        <v>0.236838123983241</v>
      </c>
      <c r="AH635" s="17">
        <v>0.225653971212573</v>
      </c>
      <c r="AI635" s="17">
        <v>0.24696322944517601</v>
      </c>
    </row>
    <row r="636" spans="2:35" x14ac:dyDescent="0.3">
      <c r="B636" t="s">
        <v>277</v>
      </c>
      <c r="C636" s="17">
        <v>0.69003482832177798</v>
      </c>
      <c r="D636" s="17">
        <v>0.71932868476439504</v>
      </c>
      <c r="E636" s="17">
        <v>0.66889383315474404</v>
      </c>
      <c r="F636" s="17"/>
      <c r="G636" s="17">
        <v>0.75064817153375496</v>
      </c>
      <c r="H636" s="17">
        <v>0.79769751834330105</v>
      </c>
      <c r="I636" s="17">
        <v>0.74708028995664799</v>
      </c>
      <c r="J636" s="17">
        <v>0.45098765414870901</v>
      </c>
      <c r="K636" s="17"/>
      <c r="L636" s="17">
        <v>0.71547048833530202</v>
      </c>
      <c r="M636" s="17">
        <v>0.657892290923203</v>
      </c>
      <c r="N636" s="17"/>
      <c r="O636" s="17">
        <v>0.77765637073078497</v>
      </c>
      <c r="P636" s="17">
        <v>0.58605289132592897</v>
      </c>
      <c r="Q636" s="17">
        <v>0.77321576664573399</v>
      </c>
      <c r="R636" s="17">
        <v>0.64527533497948297</v>
      </c>
      <c r="S636" s="17"/>
      <c r="T636" s="17">
        <v>0.66730364017768196</v>
      </c>
      <c r="U636" s="17">
        <v>0.70381157945039197</v>
      </c>
      <c r="V636" s="17"/>
      <c r="W636" s="17">
        <v>0.67034681717274303</v>
      </c>
      <c r="X636" s="17">
        <v>0.69968899787703998</v>
      </c>
      <c r="Y636" s="17"/>
      <c r="Z636" s="17">
        <v>0.69517422410758201</v>
      </c>
      <c r="AA636" s="17">
        <v>0.69806324406487397</v>
      </c>
      <c r="AB636" s="17">
        <v>0.67085379419076496</v>
      </c>
      <c r="AC636" s="17"/>
      <c r="AD636" s="17">
        <v>0.69107374137913702</v>
      </c>
      <c r="AE636" s="17"/>
      <c r="AF636" s="17">
        <v>0.67444256311217399</v>
      </c>
      <c r="AG636" s="17">
        <v>0.67009234360044201</v>
      </c>
      <c r="AH636" s="17">
        <v>0.738235764099336</v>
      </c>
      <c r="AI636" s="17">
        <v>0.69177272776117105</v>
      </c>
    </row>
    <row r="637" spans="2:35" x14ac:dyDescent="0.3">
      <c r="B637" t="s">
        <v>51</v>
      </c>
      <c r="C637" s="17">
        <v>6.0160583372639097E-2</v>
      </c>
      <c r="D637" s="17">
        <v>6.74047809533007E-2</v>
      </c>
      <c r="E637" s="17">
        <v>5.4261395854160198E-2</v>
      </c>
      <c r="F637" s="17"/>
      <c r="G637" s="17">
        <v>7.3574107377823494E-2</v>
      </c>
      <c r="H637" s="17">
        <v>5.06876674980263E-2</v>
      </c>
      <c r="I637" s="17">
        <v>3.8544217251620501E-2</v>
      </c>
      <c r="J637" s="17">
        <v>8.0427114862722096E-2</v>
      </c>
      <c r="K637" s="17"/>
      <c r="L637" s="17">
        <v>5.3541303245560203E-2</v>
      </c>
      <c r="M637" s="17">
        <v>4.5876545495375697E-2</v>
      </c>
      <c r="N637" s="17"/>
      <c r="O637" s="17">
        <v>5.6368465589843E-2</v>
      </c>
      <c r="P637" s="17">
        <v>5.2656508313899203E-2</v>
      </c>
      <c r="Q637" s="17">
        <v>6.5633237128625399E-2</v>
      </c>
      <c r="R637" s="17">
        <v>6.9839293083626505E-2</v>
      </c>
      <c r="S637" s="17"/>
      <c r="T637" s="17">
        <v>0.10874281165932601</v>
      </c>
      <c r="U637" s="17">
        <v>3.7059878332174098E-2</v>
      </c>
      <c r="V637" s="17"/>
      <c r="W637" s="17">
        <v>3.0441952007685302E-2</v>
      </c>
      <c r="X637" s="17">
        <v>6.7462375099255401E-2</v>
      </c>
      <c r="Y637" s="17"/>
      <c r="Z637" s="17">
        <v>4.4369333978859102E-2</v>
      </c>
      <c r="AA637" s="17">
        <v>9.3499853192990895E-2</v>
      </c>
      <c r="AB637" s="17">
        <v>8.4592341367073803E-2</v>
      </c>
      <c r="AC637" s="17"/>
      <c r="AD637" s="17">
        <v>5.9318851090333899E-2</v>
      </c>
      <c r="AE637" s="17"/>
      <c r="AF637" s="17">
        <v>4.2263349754551802E-2</v>
      </c>
      <c r="AG637" s="17">
        <v>9.3069532416317796E-2</v>
      </c>
      <c r="AH637" s="17">
        <v>3.6110264688090303E-2</v>
      </c>
      <c r="AI637" s="17">
        <v>6.1264042793653398E-2</v>
      </c>
    </row>
    <row r="638" spans="2:35" x14ac:dyDescent="0.3">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row>
    <row r="639" spans="2:35" x14ac:dyDescent="0.3">
      <c r="B639" s="6" t="s">
        <v>286</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row>
    <row r="640" spans="2:35" x14ac:dyDescent="0.3">
      <c r="B640" s="23" t="s">
        <v>53</v>
      </c>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c r="AC640" s="17"/>
      <c r="AD640" s="17"/>
      <c r="AE640" s="17"/>
      <c r="AF640" s="17"/>
      <c r="AG640" s="17"/>
      <c r="AH640" s="17"/>
      <c r="AI640" s="17"/>
    </row>
    <row r="641" spans="2:35" x14ac:dyDescent="0.3">
      <c r="B641" t="s">
        <v>276</v>
      </c>
      <c r="C641" s="17">
        <v>0.29238100282180002</v>
      </c>
      <c r="D641" s="17">
        <v>0.26613367952667999</v>
      </c>
      <c r="E641" s="17">
        <v>0.31007922885084799</v>
      </c>
      <c r="F641" s="17"/>
      <c r="G641" s="17">
        <v>0.212633686857784</v>
      </c>
      <c r="H641" s="17">
        <v>0.25490557836050198</v>
      </c>
      <c r="I641" s="17">
        <v>0.23748270055857701</v>
      </c>
      <c r="J641" s="17">
        <v>0.47219985607071402</v>
      </c>
      <c r="K641" s="17"/>
      <c r="L641" s="17">
        <v>0.302364358982806</v>
      </c>
      <c r="M641" s="17">
        <v>0.285807313008415</v>
      </c>
      <c r="N641" s="17"/>
      <c r="O641" s="17">
        <v>0.254347376224758</v>
      </c>
      <c r="P641" s="17">
        <v>0.35252839622322601</v>
      </c>
      <c r="Q641" s="17">
        <v>0.21988443872833299</v>
      </c>
      <c r="R641" s="17">
        <v>0.32969086404203901</v>
      </c>
      <c r="S641" s="17"/>
      <c r="T641" s="17">
        <v>0.373766007653274</v>
      </c>
      <c r="U641" s="17">
        <v>0.26508200705538998</v>
      </c>
      <c r="V641" s="17"/>
      <c r="W641" s="17">
        <v>0.383101224449929</v>
      </c>
      <c r="X641" s="17">
        <v>0.25590317858184097</v>
      </c>
      <c r="Y641" s="17"/>
      <c r="Z641" s="17">
        <v>0.28526485548445502</v>
      </c>
      <c r="AA641" s="17">
        <v>0.33188154692543198</v>
      </c>
      <c r="AB641" s="17">
        <v>0.28384262161907398</v>
      </c>
      <c r="AC641" s="17"/>
      <c r="AD641" s="17">
        <v>0.29025739773263498</v>
      </c>
      <c r="AE641" s="17"/>
      <c r="AF641" s="17">
        <v>0.36465689857874101</v>
      </c>
      <c r="AG641" s="17">
        <v>0.26538367350610398</v>
      </c>
      <c r="AH641" s="17">
        <v>0.22863581532286201</v>
      </c>
      <c r="AI641" s="17">
        <v>0.29182912347025602</v>
      </c>
    </row>
    <row r="642" spans="2:35" x14ac:dyDescent="0.3">
      <c r="B642" t="s">
        <v>277</v>
      </c>
      <c r="C642" s="17">
        <v>0.656880084049142</v>
      </c>
      <c r="D642" s="17">
        <v>0.687447515593266</v>
      </c>
      <c r="E642" s="17">
        <v>0.63372110511791702</v>
      </c>
      <c r="F642" s="17"/>
      <c r="G642" s="17">
        <v>0.74301820260481</v>
      </c>
      <c r="H642" s="17">
        <v>0.716134530841539</v>
      </c>
      <c r="I642" s="17">
        <v>0.72121281691767303</v>
      </c>
      <c r="J642" s="17">
        <v>0.43685585419413497</v>
      </c>
      <c r="K642" s="17"/>
      <c r="L642" s="17">
        <v>0.65621134162443395</v>
      </c>
      <c r="M642" s="17">
        <v>0.69228572371762598</v>
      </c>
      <c r="N642" s="17"/>
      <c r="O642" s="17">
        <v>0.69029750632267295</v>
      </c>
      <c r="P642" s="17">
        <v>0.59062867213923498</v>
      </c>
      <c r="Q642" s="17">
        <v>0.75795990317733897</v>
      </c>
      <c r="R642" s="17">
        <v>0.59054713948029003</v>
      </c>
      <c r="S642" s="17"/>
      <c r="T642" s="17">
        <v>0.54025658303281898</v>
      </c>
      <c r="U642" s="17">
        <v>0.70276879819849003</v>
      </c>
      <c r="V642" s="17"/>
      <c r="W642" s="17">
        <v>0.568898969039623</v>
      </c>
      <c r="X642" s="17">
        <v>0.70101849478579603</v>
      </c>
      <c r="Y642" s="17"/>
      <c r="Z642" s="17">
        <v>0.676987521692754</v>
      </c>
      <c r="AA642" s="17">
        <v>0.58699092261635699</v>
      </c>
      <c r="AB642" s="17">
        <v>0.65092718058111199</v>
      </c>
      <c r="AC642" s="17"/>
      <c r="AD642" s="17">
        <v>0.65885075006140703</v>
      </c>
      <c r="AE642" s="17"/>
      <c r="AF642" s="17">
        <v>0.593381826311844</v>
      </c>
      <c r="AG642" s="17">
        <v>0.68449028660711697</v>
      </c>
      <c r="AH642" s="17">
        <v>0.73671061840297702</v>
      </c>
      <c r="AI642" s="17">
        <v>0.637589752655224</v>
      </c>
    </row>
    <row r="643" spans="2:35" x14ac:dyDescent="0.3">
      <c r="B643" t="s">
        <v>51</v>
      </c>
      <c r="C643" s="17">
        <v>5.0738913129058302E-2</v>
      </c>
      <c r="D643" s="17">
        <v>4.6418804880053899E-2</v>
      </c>
      <c r="E643" s="17">
        <v>5.61996660312356E-2</v>
      </c>
      <c r="F643" s="17"/>
      <c r="G643" s="17">
        <v>4.4348110537406199E-2</v>
      </c>
      <c r="H643" s="17">
        <v>2.89598907979591E-2</v>
      </c>
      <c r="I643" s="17">
        <v>4.1304482523750199E-2</v>
      </c>
      <c r="J643" s="17">
        <v>9.0944289735151507E-2</v>
      </c>
      <c r="K643" s="17"/>
      <c r="L643" s="17">
        <v>4.1424299392759899E-2</v>
      </c>
      <c r="M643" s="17">
        <v>2.1906963273958802E-2</v>
      </c>
      <c r="N643" s="17"/>
      <c r="O643" s="17">
        <v>5.5355117452569401E-2</v>
      </c>
      <c r="P643" s="17">
        <v>5.68429316375385E-2</v>
      </c>
      <c r="Q643" s="17">
        <v>2.2155658094327901E-2</v>
      </c>
      <c r="R643" s="17">
        <v>7.9761996477671598E-2</v>
      </c>
      <c r="S643" s="17"/>
      <c r="T643" s="17">
        <v>8.5977409313907405E-2</v>
      </c>
      <c r="U643" s="17">
        <v>3.2149194746119297E-2</v>
      </c>
      <c r="V643" s="17"/>
      <c r="W643" s="17">
        <v>4.7999806510448197E-2</v>
      </c>
      <c r="X643" s="17">
        <v>4.3078326632362302E-2</v>
      </c>
      <c r="Y643" s="17"/>
      <c r="Z643" s="17">
        <v>3.7747622822791697E-2</v>
      </c>
      <c r="AA643" s="17">
        <v>8.1127530458210598E-2</v>
      </c>
      <c r="AB643" s="17">
        <v>6.5230197799813497E-2</v>
      </c>
      <c r="AC643" s="17"/>
      <c r="AD643" s="17">
        <v>5.08918522059583E-2</v>
      </c>
      <c r="AE643" s="17"/>
      <c r="AF643" s="17">
        <v>4.19612751094154E-2</v>
      </c>
      <c r="AG643" s="17">
        <v>5.0126039886779099E-2</v>
      </c>
      <c r="AH643" s="17">
        <v>3.4653566274161503E-2</v>
      </c>
      <c r="AI643" s="17">
        <v>7.05811238745193E-2</v>
      </c>
    </row>
    <row r="644" spans="2:35" x14ac:dyDescent="0.3">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row>
    <row r="645" spans="2:35" x14ac:dyDescent="0.3">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52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25</v>
      </c>
      <c r="C9" s="17">
        <v>0.65724458727061397</v>
      </c>
      <c r="D9" s="17">
        <v>0.77579960879473298</v>
      </c>
      <c r="E9" s="17">
        <v>0.541871088092994</v>
      </c>
      <c r="F9" s="17"/>
      <c r="G9" s="17">
        <v>0.65554331633726504</v>
      </c>
      <c r="H9" s="17">
        <v>0.78080970149680096</v>
      </c>
      <c r="I9" s="17">
        <v>0.67881359344953196</v>
      </c>
      <c r="J9" s="17">
        <v>0.50171722776510197</v>
      </c>
      <c r="K9" s="17"/>
      <c r="L9" s="17">
        <v>1</v>
      </c>
      <c r="M9" s="17">
        <v>0</v>
      </c>
      <c r="N9" s="17"/>
      <c r="O9" s="17">
        <v>0.63631784959281801</v>
      </c>
      <c r="P9" s="17">
        <v>0.46993401444889399</v>
      </c>
      <c r="Q9" s="17">
        <v>0.78366154289814605</v>
      </c>
      <c r="R9" s="17">
        <v>0.76499548773603399</v>
      </c>
      <c r="S9" s="17"/>
      <c r="T9" s="17">
        <v>0.70613257344985303</v>
      </c>
      <c r="U9" s="17">
        <v>0.64526944460216595</v>
      </c>
      <c r="V9" s="17"/>
      <c r="W9" s="17">
        <v>0.78736664698744696</v>
      </c>
      <c r="X9" s="17">
        <v>0.90892844842824805</v>
      </c>
      <c r="Y9" s="17"/>
      <c r="Z9" s="17">
        <v>0.66704512739265698</v>
      </c>
      <c r="AA9" s="17">
        <v>0.62627787869006701</v>
      </c>
      <c r="AB9" s="17">
        <v>0.67300432257450005</v>
      </c>
      <c r="AC9" s="17"/>
      <c r="AD9" s="17">
        <v>0.65820459621046601</v>
      </c>
      <c r="AE9" s="17"/>
      <c r="AF9" s="17">
        <v>0.73832907752603505</v>
      </c>
      <c r="AG9" s="17">
        <v>0.63888075805452205</v>
      </c>
      <c r="AH9" s="17">
        <v>0.60563952747252903</v>
      </c>
      <c r="AI9" s="17">
        <v>0.62208465508530297</v>
      </c>
    </row>
    <row r="10" spans="2:35" x14ac:dyDescent="0.3">
      <c r="B10" s="18" t="s">
        <v>26</v>
      </c>
      <c r="C10" s="17">
        <v>0.29362657671675302</v>
      </c>
      <c r="D10" s="17">
        <v>0.192350239645388</v>
      </c>
      <c r="E10" s="17">
        <v>0.39060906368357701</v>
      </c>
      <c r="F10" s="17"/>
      <c r="G10" s="17">
        <v>0.28574418630146198</v>
      </c>
      <c r="H10" s="17">
        <v>0.20556550152915001</v>
      </c>
      <c r="I10" s="17">
        <v>0.28783978493537599</v>
      </c>
      <c r="J10" s="17">
        <v>0.40317748968176997</v>
      </c>
      <c r="K10" s="17"/>
      <c r="L10" s="17">
        <v>0</v>
      </c>
      <c r="M10" s="17">
        <v>1</v>
      </c>
      <c r="N10" s="17"/>
      <c r="O10" s="17">
        <v>0.312365386505497</v>
      </c>
      <c r="P10" s="17">
        <v>0.45020476689204703</v>
      </c>
      <c r="Q10" s="17">
        <v>0.19305317103201999</v>
      </c>
      <c r="R10" s="17">
        <v>0.191384248872985</v>
      </c>
      <c r="S10" s="17"/>
      <c r="T10" s="17">
        <v>0.23018285349079101</v>
      </c>
      <c r="U10" s="17">
        <v>0.31705407626506599</v>
      </c>
      <c r="V10" s="17"/>
      <c r="W10" s="17">
        <v>0.15855998905299301</v>
      </c>
      <c r="X10" s="17">
        <v>7.4377411253505304E-2</v>
      </c>
      <c r="Y10" s="17"/>
      <c r="Z10" s="17">
        <v>0.27990954719129901</v>
      </c>
      <c r="AA10" s="17">
        <v>0.35102312985532902</v>
      </c>
      <c r="AB10" s="17">
        <v>0.25460380978269098</v>
      </c>
      <c r="AC10" s="17"/>
      <c r="AD10" s="17">
        <v>0.29434735449001798</v>
      </c>
      <c r="AE10" s="17"/>
      <c r="AF10" s="17">
        <v>0.243224472594851</v>
      </c>
      <c r="AG10" s="17">
        <v>0.31824807139872802</v>
      </c>
      <c r="AH10" s="17">
        <v>0.32724222500585498</v>
      </c>
      <c r="AI10" s="17">
        <v>0.30518176372206401</v>
      </c>
    </row>
    <row r="11" spans="2:35" x14ac:dyDescent="0.3">
      <c r="B11" s="18" t="s">
        <v>51</v>
      </c>
      <c r="C11" s="19">
        <v>4.9128836012633001E-2</v>
      </c>
      <c r="D11" s="19">
        <v>3.18501515598794E-2</v>
      </c>
      <c r="E11" s="19">
        <v>6.7519848223429296E-2</v>
      </c>
      <c r="F11" s="19"/>
      <c r="G11" s="19">
        <v>5.8712497361273097E-2</v>
      </c>
      <c r="H11" s="19">
        <v>1.36247969740491E-2</v>
      </c>
      <c r="I11" s="19">
        <v>3.3346621615092303E-2</v>
      </c>
      <c r="J11" s="19">
        <v>9.5105282553128001E-2</v>
      </c>
      <c r="K11" s="19"/>
      <c r="L11" s="19">
        <v>0</v>
      </c>
      <c r="M11" s="19">
        <v>0</v>
      </c>
      <c r="N11" s="19"/>
      <c r="O11" s="19">
        <v>5.1316763901685603E-2</v>
      </c>
      <c r="P11" s="19">
        <v>7.9861218659058403E-2</v>
      </c>
      <c r="Q11" s="19">
        <v>2.3285286069833599E-2</v>
      </c>
      <c r="R11" s="19">
        <v>4.3620263390980699E-2</v>
      </c>
      <c r="S11" s="19"/>
      <c r="T11" s="19">
        <v>6.36845730593565E-2</v>
      </c>
      <c r="U11" s="19">
        <v>3.76764791327679E-2</v>
      </c>
      <c r="V11" s="19"/>
      <c r="W11" s="19">
        <v>5.4073363959559799E-2</v>
      </c>
      <c r="X11" s="19">
        <v>1.66941403182462E-2</v>
      </c>
      <c r="Y11" s="19"/>
      <c r="Z11" s="19">
        <v>5.3045325416044002E-2</v>
      </c>
      <c r="AA11" s="19">
        <v>2.2698991454604099E-2</v>
      </c>
      <c r="AB11" s="19">
        <v>7.2391867642808805E-2</v>
      </c>
      <c r="AC11" s="19"/>
      <c r="AD11" s="19">
        <v>4.7448049299515301E-2</v>
      </c>
      <c r="AE11" s="19"/>
      <c r="AF11" s="19">
        <v>1.8446449879114198E-2</v>
      </c>
      <c r="AG11" s="19">
        <v>4.2871170546750097E-2</v>
      </c>
      <c r="AH11" s="19">
        <v>6.7118247521615895E-2</v>
      </c>
      <c r="AI11" s="19">
        <v>7.2733581192633304E-2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60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43.2" x14ac:dyDescent="0.3">
      <c r="B9" s="18" t="s">
        <v>56</v>
      </c>
      <c r="C9" s="17">
        <v>0.61344983627955296</v>
      </c>
      <c r="D9" s="17">
        <v>0.69745537769951904</v>
      </c>
      <c r="E9" s="17">
        <v>0.53538476595921503</v>
      </c>
      <c r="F9" s="17"/>
      <c r="G9" s="17">
        <v>0.62647028461454202</v>
      </c>
      <c r="H9" s="17">
        <v>0.66100890359148801</v>
      </c>
      <c r="I9" s="17">
        <v>0.62961090099473005</v>
      </c>
      <c r="J9" s="17">
        <v>0.53139924491519197</v>
      </c>
      <c r="K9" s="17"/>
      <c r="L9" s="17">
        <v>0.79994726825736095</v>
      </c>
      <c r="M9" s="17">
        <v>0.23029145572406101</v>
      </c>
      <c r="N9" s="17"/>
      <c r="O9" s="17">
        <v>0.58350635111615101</v>
      </c>
      <c r="P9" s="17">
        <v>0.49873209560469201</v>
      </c>
      <c r="Q9" s="17">
        <v>0.68991158101786598</v>
      </c>
      <c r="R9" s="17">
        <v>0.70782230414773395</v>
      </c>
      <c r="S9" s="17"/>
      <c r="T9" s="17">
        <v>0.59693790393161905</v>
      </c>
      <c r="U9" s="17">
        <v>0.62133854075082295</v>
      </c>
      <c r="V9" s="17"/>
      <c r="W9" s="17">
        <v>1</v>
      </c>
      <c r="X9" s="17">
        <v>1</v>
      </c>
      <c r="Y9" s="17"/>
      <c r="Z9" s="17">
        <v>0.58998428788034696</v>
      </c>
      <c r="AA9" s="17">
        <v>0.56862152967259805</v>
      </c>
      <c r="AB9" s="17">
        <v>0.67397867881572104</v>
      </c>
      <c r="AC9" s="17"/>
      <c r="AD9" s="17">
        <v>0.61062650096064097</v>
      </c>
      <c r="AE9" s="17"/>
      <c r="AF9" s="17">
        <v>0.73686272570441003</v>
      </c>
      <c r="AG9" s="17">
        <v>0.61872413433571105</v>
      </c>
      <c r="AH9" s="17">
        <v>0.52939022077143205</v>
      </c>
      <c r="AI9" s="17">
        <v>0.52541288643454298</v>
      </c>
    </row>
    <row r="10" spans="2:35" ht="43.2" x14ac:dyDescent="0.3">
      <c r="B10" s="18" t="s">
        <v>57</v>
      </c>
      <c r="C10" s="17">
        <v>0.28794333059620503</v>
      </c>
      <c r="D10" s="17">
        <v>0.24588886317221001</v>
      </c>
      <c r="E10" s="17">
        <v>0.33276105295353198</v>
      </c>
      <c r="F10" s="17"/>
      <c r="G10" s="17">
        <v>0.32198069057579898</v>
      </c>
      <c r="H10" s="17">
        <v>0.30742495724185198</v>
      </c>
      <c r="I10" s="17">
        <v>0.30433002792870001</v>
      </c>
      <c r="J10" s="17">
        <v>0.21504861964029101</v>
      </c>
      <c r="K10" s="17"/>
      <c r="L10" s="17">
        <v>0.19139742805679</v>
      </c>
      <c r="M10" s="17">
        <v>0.50392755634231601</v>
      </c>
      <c r="N10" s="17"/>
      <c r="O10" s="17">
        <v>0.36682174894950398</v>
      </c>
      <c r="P10" s="17">
        <v>0.30681811158294697</v>
      </c>
      <c r="Q10" s="17">
        <v>0.27528637836237901</v>
      </c>
      <c r="R10" s="17">
        <v>0.20548985845381301</v>
      </c>
      <c r="S10" s="17"/>
      <c r="T10" s="17">
        <v>0.31231376588262</v>
      </c>
      <c r="U10" s="17">
        <v>0.278635295592153</v>
      </c>
      <c r="V10" s="17"/>
      <c r="W10" s="17">
        <v>0</v>
      </c>
      <c r="X10" s="17">
        <v>0</v>
      </c>
      <c r="Y10" s="17"/>
      <c r="Z10" s="17">
        <v>0.29480829786240098</v>
      </c>
      <c r="AA10" s="17">
        <v>0.37641838242435699</v>
      </c>
      <c r="AB10" s="17">
        <v>0.22092300646834101</v>
      </c>
      <c r="AC10" s="17"/>
      <c r="AD10" s="17">
        <v>0.29464523848148799</v>
      </c>
      <c r="AE10" s="17"/>
      <c r="AF10" s="17">
        <v>0.194482099409269</v>
      </c>
      <c r="AG10" s="17">
        <v>0.25013760319284301</v>
      </c>
      <c r="AH10" s="17">
        <v>0.38050686502916697</v>
      </c>
      <c r="AI10" s="17">
        <v>0.37235600935052798</v>
      </c>
    </row>
    <row r="11" spans="2:35" x14ac:dyDescent="0.3">
      <c r="B11" s="18" t="s">
        <v>58</v>
      </c>
      <c r="C11" s="17">
        <v>8.7197199987240903E-2</v>
      </c>
      <c r="D11" s="17">
        <v>4.8231015828319901E-2</v>
      </c>
      <c r="E11" s="17">
        <v>0.117201950605602</v>
      </c>
      <c r="F11" s="17"/>
      <c r="G11" s="17">
        <v>3.2579081192871201E-2</v>
      </c>
      <c r="H11" s="17">
        <v>2.6501775621537601E-2</v>
      </c>
      <c r="I11" s="17">
        <v>5.9250750940710799E-2</v>
      </c>
      <c r="J11" s="17">
        <v>0.23784401497819699</v>
      </c>
      <c r="K11" s="17"/>
      <c r="L11" s="17">
        <v>5.3748991780043498E-3</v>
      </c>
      <c r="M11" s="17">
        <v>0.25508781803410502</v>
      </c>
      <c r="N11" s="17"/>
      <c r="O11" s="17">
        <v>3.3422549090810702E-2</v>
      </c>
      <c r="P11" s="17">
        <v>0.181014037763714</v>
      </c>
      <c r="Q11" s="17">
        <v>2.64300505955413E-2</v>
      </c>
      <c r="R11" s="17">
        <v>7.8190598861349297E-2</v>
      </c>
      <c r="S11" s="17"/>
      <c r="T11" s="17">
        <v>8.3110985222991804E-2</v>
      </c>
      <c r="U11" s="17">
        <v>8.9586218238484297E-2</v>
      </c>
      <c r="V11" s="17"/>
      <c r="W11" s="17">
        <v>0</v>
      </c>
      <c r="X11" s="17">
        <v>0</v>
      </c>
      <c r="Y11" s="17"/>
      <c r="Z11" s="17">
        <v>0.100648177145181</v>
      </c>
      <c r="AA11" s="17">
        <v>4.2804896290974302E-2</v>
      </c>
      <c r="AB11" s="17">
        <v>9.9352493836449798E-2</v>
      </c>
      <c r="AC11" s="17"/>
      <c r="AD11" s="17">
        <v>8.4355630290228606E-2</v>
      </c>
      <c r="AE11" s="17"/>
      <c r="AF11" s="17">
        <v>6.2536069562745294E-2</v>
      </c>
      <c r="AG11" s="17">
        <v>0.122845063372873</v>
      </c>
      <c r="AH11" s="17">
        <v>6.9328900463932794E-2</v>
      </c>
      <c r="AI11" s="17">
        <v>9.6490723216850594E-2</v>
      </c>
    </row>
    <row r="12" spans="2:35" x14ac:dyDescent="0.3">
      <c r="B12" s="18" t="s">
        <v>59</v>
      </c>
      <c r="C12" s="19">
        <v>1.14096331370014E-2</v>
      </c>
      <c r="D12" s="19">
        <v>8.4247432999509896E-3</v>
      </c>
      <c r="E12" s="19">
        <v>1.46522304816511E-2</v>
      </c>
      <c r="F12" s="19"/>
      <c r="G12" s="19">
        <v>1.89699436167877E-2</v>
      </c>
      <c r="H12" s="19">
        <v>5.0643635451227296E-3</v>
      </c>
      <c r="I12" s="19">
        <v>6.8083201358598803E-3</v>
      </c>
      <c r="J12" s="19">
        <v>1.57081204663202E-2</v>
      </c>
      <c r="K12" s="19"/>
      <c r="L12" s="19">
        <v>3.28040450784456E-3</v>
      </c>
      <c r="M12" s="19">
        <v>1.0693169899517799E-2</v>
      </c>
      <c r="N12" s="19"/>
      <c r="O12" s="19">
        <v>1.6249350843534301E-2</v>
      </c>
      <c r="P12" s="19">
        <v>1.34357550486475E-2</v>
      </c>
      <c r="Q12" s="19">
        <v>8.3719900242138507E-3</v>
      </c>
      <c r="R12" s="19">
        <v>8.4972385371038205E-3</v>
      </c>
      <c r="S12" s="19"/>
      <c r="T12" s="19">
        <v>7.6373449627692601E-3</v>
      </c>
      <c r="U12" s="19">
        <v>1.04399454185397E-2</v>
      </c>
      <c r="V12" s="19"/>
      <c r="W12" s="19">
        <v>0</v>
      </c>
      <c r="X12" s="19">
        <v>0</v>
      </c>
      <c r="Y12" s="19"/>
      <c r="Z12" s="19">
        <v>1.45592371120702E-2</v>
      </c>
      <c r="AA12" s="19">
        <v>1.2155191612070401E-2</v>
      </c>
      <c r="AB12" s="19">
        <v>5.7458208794885996E-3</v>
      </c>
      <c r="AC12" s="19"/>
      <c r="AD12" s="19">
        <v>1.0372630267642E-2</v>
      </c>
      <c r="AE12" s="19"/>
      <c r="AF12" s="19">
        <v>6.1191053235761196E-3</v>
      </c>
      <c r="AG12" s="19">
        <v>8.2931990985740302E-3</v>
      </c>
      <c r="AH12" s="19">
        <v>2.0774013735468499E-2</v>
      </c>
      <c r="AI12" s="19">
        <v>5.7403809980787696E-3</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66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337</v>
      </c>
      <c r="D7" s="10">
        <v>181</v>
      </c>
      <c r="E7" s="10">
        <v>154</v>
      </c>
      <c r="F7" s="10"/>
      <c r="G7" s="10">
        <v>76</v>
      </c>
      <c r="H7" s="10">
        <v>99</v>
      </c>
      <c r="I7" s="10">
        <v>91</v>
      </c>
      <c r="J7" s="10">
        <v>71</v>
      </c>
      <c r="K7" s="10"/>
      <c r="L7" s="10">
        <v>290</v>
      </c>
      <c r="M7" s="10">
        <v>36</v>
      </c>
      <c r="N7" s="10"/>
      <c r="O7" s="10">
        <v>71</v>
      </c>
      <c r="P7" s="10">
        <v>83</v>
      </c>
      <c r="Q7" s="10">
        <v>104</v>
      </c>
      <c r="R7" s="10">
        <v>77</v>
      </c>
      <c r="S7" s="10"/>
      <c r="T7" s="10">
        <v>85</v>
      </c>
      <c r="U7" s="10">
        <v>250</v>
      </c>
      <c r="V7" s="10"/>
      <c r="W7" s="10">
        <v>154</v>
      </c>
      <c r="X7" s="10">
        <v>181</v>
      </c>
      <c r="Y7" s="10"/>
      <c r="Z7" s="10">
        <v>138</v>
      </c>
      <c r="AA7" s="10">
        <v>52</v>
      </c>
      <c r="AB7" s="10">
        <v>95</v>
      </c>
      <c r="AC7" s="10"/>
      <c r="AD7" s="10">
        <v>310</v>
      </c>
      <c r="AE7" s="10"/>
      <c r="AF7" s="10">
        <v>130</v>
      </c>
      <c r="AG7" s="10">
        <v>79</v>
      </c>
      <c r="AH7" s="10">
        <v>56</v>
      </c>
      <c r="AI7" s="10">
        <v>71</v>
      </c>
    </row>
    <row r="8" spans="2:35" ht="30" customHeight="1" x14ac:dyDescent="0.3">
      <c r="B8" s="11" t="s">
        <v>20</v>
      </c>
      <c r="C8" s="11">
        <v>337</v>
      </c>
      <c r="D8" s="11">
        <v>190</v>
      </c>
      <c r="E8" s="11">
        <v>146</v>
      </c>
      <c r="F8" s="11"/>
      <c r="G8" s="11">
        <v>83</v>
      </c>
      <c r="H8" s="11">
        <v>95</v>
      </c>
      <c r="I8" s="11">
        <v>90</v>
      </c>
      <c r="J8" s="11">
        <v>70</v>
      </c>
      <c r="K8" s="11"/>
      <c r="L8" s="11">
        <v>289</v>
      </c>
      <c r="M8" s="11">
        <v>37</v>
      </c>
      <c r="N8" s="11"/>
      <c r="O8" s="11">
        <v>69</v>
      </c>
      <c r="P8" s="11">
        <v>77</v>
      </c>
      <c r="Q8" s="11">
        <v>109</v>
      </c>
      <c r="R8" s="11">
        <v>81</v>
      </c>
      <c r="S8" s="11"/>
      <c r="T8" s="11">
        <v>84</v>
      </c>
      <c r="U8" s="11">
        <v>252</v>
      </c>
      <c r="V8" s="11"/>
      <c r="W8" s="11">
        <v>146</v>
      </c>
      <c r="X8" s="11">
        <v>190</v>
      </c>
      <c r="Y8" s="11"/>
      <c r="Z8" s="11">
        <v>142</v>
      </c>
      <c r="AA8" s="11">
        <v>50</v>
      </c>
      <c r="AB8" s="11">
        <v>85</v>
      </c>
      <c r="AC8" s="11"/>
      <c r="AD8" s="11">
        <v>312</v>
      </c>
      <c r="AE8" s="11"/>
      <c r="AF8" s="11">
        <v>121</v>
      </c>
      <c r="AG8" s="11">
        <v>88</v>
      </c>
      <c r="AH8" s="11">
        <v>61</v>
      </c>
      <c r="AI8" s="11">
        <v>66</v>
      </c>
    </row>
    <row r="9" spans="2:35" ht="57.6" x14ac:dyDescent="0.3">
      <c r="B9" s="18" t="s">
        <v>61</v>
      </c>
      <c r="C9" s="17">
        <v>0.62739576636612204</v>
      </c>
      <c r="D9" s="17">
        <v>0.71024586207238405</v>
      </c>
      <c r="E9" s="17">
        <v>0.52850390891286603</v>
      </c>
      <c r="F9" s="17"/>
      <c r="G9" s="17">
        <v>0.69179176061690895</v>
      </c>
      <c r="H9" s="17">
        <v>0.62871392859016395</v>
      </c>
      <c r="I9" s="17">
        <v>0.62759924783939403</v>
      </c>
      <c r="J9" s="17">
        <v>0.549441395354899</v>
      </c>
      <c r="K9" s="17"/>
      <c r="L9" s="17">
        <v>0.65950177860625103</v>
      </c>
      <c r="M9" s="17">
        <v>0.42313657418328099</v>
      </c>
      <c r="N9" s="17"/>
      <c r="O9" s="17">
        <v>0.52397147153662305</v>
      </c>
      <c r="P9" s="17">
        <v>0.53254292681320503</v>
      </c>
      <c r="Q9" s="17">
        <v>0.74286445623129904</v>
      </c>
      <c r="R9" s="17">
        <v>0.66655461173810004</v>
      </c>
      <c r="S9" s="17"/>
      <c r="T9" s="17">
        <v>0.64502324170526804</v>
      </c>
      <c r="U9" s="17">
        <v>0.62626814166676803</v>
      </c>
      <c r="V9" s="17"/>
      <c r="W9" s="17">
        <v>0.52850390891286603</v>
      </c>
      <c r="X9" s="17">
        <v>0.71024586207238405</v>
      </c>
      <c r="Y9" s="17"/>
      <c r="Z9" s="17">
        <v>0.64450562317223103</v>
      </c>
      <c r="AA9" s="17">
        <v>0.63869807337087903</v>
      </c>
      <c r="AB9" s="17">
        <v>0.63553311567125803</v>
      </c>
      <c r="AC9" s="17"/>
      <c r="AD9" s="17">
        <v>0.62632525488367796</v>
      </c>
      <c r="AE9" s="17"/>
      <c r="AF9" s="17">
        <v>0.70565545219640402</v>
      </c>
      <c r="AG9" s="17">
        <v>0.51893992365026598</v>
      </c>
      <c r="AH9" s="17">
        <v>0.647070871674014</v>
      </c>
      <c r="AI9" s="17">
        <v>0.60579318008348504</v>
      </c>
    </row>
    <row r="10" spans="2:35" ht="43.2" x14ac:dyDescent="0.3">
      <c r="B10" s="18" t="s">
        <v>62</v>
      </c>
      <c r="C10" s="17">
        <v>0.595824000399783</v>
      </c>
      <c r="D10" s="17">
        <v>0.60483243059506697</v>
      </c>
      <c r="E10" s="17">
        <v>0.57821698203928495</v>
      </c>
      <c r="F10" s="17"/>
      <c r="G10" s="17">
        <v>0.63901097149808295</v>
      </c>
      <c r="H10" s="17">
        <v>0.59525678986392905</v>
      </c>
      <c r="I10" s="17">
        <v>0.61114913080563404</v>
      </c>
      <c r="J10" s="17">
        <v>0.52600432989545298</v>
      </c>
      <c r="K10" s="17"/>
      <c r="L10" s="17">
        <v>0.63025235623762899</v>
      </c>
      <c r="M10" s="17">
        <v>0.36189880390067802</v>
      </c>
      <c r="N10" s="17"/>
      <c r="O10" s="17">
        <v>0.60932804886722303</v>
      </c>
      <c r="P10" s="17">
        <v>0.55049279185514399</v>
      </c>
      <c r="Q10" s="17">
        <v>0.61967989892447495</v>
      </c>
      <c r="R10" s="17">
        <v>0.58494486424410597</v>
      </c>
      <c r="S10" s="17"/>
      <c r="T10" s="17">
        <v>0.56407514059165098</v>
      </c>
      <c r="U10" s="17">
        <v>0.60698499768883996</v>
      </c>
      <c r="V10" s="17"/>
      <c r="W10" s="17">
        <v>0.57821698203928495</v>
      </c>
      <c r="X10" s="17">
        <v>0.60483243059506697</v>
      </c>
      <c r="Y10" s="17"/>
      <c r="Z10" s="17">
        <v>0.51205572673594102</v>
      </c>
      <c r="AA10" s="17">
        <v>0.67273379868482797</v>
      </c>
      <c r="AB10" s="17">
        <v>0.68143216556160802</v>
      </c>
      <c r="AC10" s="17"/>
      <c r="AD10" s="17">
        <v>0.59571049781811103</v>
      </c>
      <c r="AE10" s="17"/>
      <c r="AF10" s="17">
        <v>0.62065032583554203</v>
      </c>
      <c r="AG10" s="17">
        <v>0.684476724653723</v>
      </c>
      <c r="AH10" s="17">
        <v>0.480992697777824</v>
      </c>
      <c r="AI10" s="17">
        <v>0.53153076916103303</v>
      </c>
    </row>
    <row r="11" spans="2:35" ht="43.2" x14ac:dyDescent="0.3">
      <c r="B11" s="18" t="s">
        <v>63</v>
      </c>
      <c r="C11" s="17">
        <v>0.53187422470909396</v>
      </c>
      <c r="D11" s="17">
        <v>0.51236566954274498</v>
      </c>
      <c r="E11" s="17">
        <v>0.56502105043804796</v>
      </c>
      <c r="F11" s="17"/>
      <c r="G11" s="17">
        <v>0.52292116044616099</v>
      </c>
      <c r="H11" s="17">
        <v>0.66059066807990896</v>
      </c>
      <c r="I11" s="17">
        <v>0.557042363579066</v>
      </c>
      <c r="J11" s="17">
        <v>0.33667116515006601</v>
      </c>
      <c r="K11" s="17"/>
      <c r="L11" s="17">
        <v>0.57596462834233897</v>
      </c>
      <c r="M11" s="17">
        <v>0.27027658752188399</v>
      </c>
      <c r="N11" s="17"/>
      <c r="O11" s="17">
        <v>0.59083149791635603</v>
      </c>
      <c r="P11" s="17">
        <v>0.54202043272911804</v>
      </c>
      <c r="Q11" s="17">
        <v>0.59983589706252904</v>
      </c>
      <c r="R11" s="17">
        <v>0.395202937490444</v>
      </c>
      <c r="S11" s="17"/>
      <c r="T11" s="17">
        <v>0.599163015452846</v>
      </c>
      <c r="U11" s="17">
        <v>0.51352022644887896</v>
      </c>
      <c r="V11" s="17"/>
      <c r="W11" s="17">
        <v>0.56502105043804796</v>
      </c>
      <c r="X11" s="17">
        <v>0.51236566954274498</v>
      </c>
      <c r="Y11" s="17"/>
      <c r="Z11" s="17">
        <v>0.56942397539005796</v>
      </c>
      <c r="AA11" s="17">
        <v>0.450705578037358</v>
      </c>
      <c r="AB11" s="17">
        <v>0.55557553613576305</v>
      </c>
      <c r="AC11" s="17"/>
      <c r="AD11" s="17">
        <v>0.53035042539092703</v>
      </c>
      <c r="AE11" s="17"/>
      <c r="AF11" s="17">
        <v>0.65216005977807101</v>
      </c>
      <c r="AG11" s="17">
        <v>0.52866895753187604</v>
      </c>
      <c r="AH11" s="17">
        <v>0.40688672808771098</v>
      </c>
      <c r="AI11" s="17">
        <v>0.42464001525501899</v>
      </c>
    </row>
    <row r="12" spans="2:35" x14ac:dyDescent="0.3">
      <c r="B12" s="18" t="s">
        <v>64</v>
      </c>
      <c r="C12" s="17">
        <v>6.5844981779088398E-3</v>
      </c>
      <c r="D12" s="17">
        <v>0</v>
      </c>
      <c r="E12" s="17">
        <v>1.5262942923865199E-2</v>
      </c>
      <c r="F12" s="17"/>
      <c r="G12" s="17">
        <v>0</v>
      </c>
      <c r="H12" s="17">
        <v>0</v>
      </c>
      <c r="I12" s="17">
        <v>1.44485657793472E-2</v>
      </c>
      <c r="J12" s="17">
        <v>1.3126084659599101E-2</v>
      </c>
      <c r="K12" s="17"/>
      <c r="L12" s="17">
        <v>0</v>
      </c>
      <c r="M12" s="17">
        <v>3.4978174436015502E-2</v>
      </c>
      <c r="N12" s="17"/>
      <c r="O12" s="17">
        <v>0</v>
      </c>
      <c r="P12" s="17">
        <v>2.8864300110721101E-2</v>
      </c>
      <c r="Q12" s="17">
        <v>0</v>
      </c>
      <c r="R12" s="17">
        <v>0</v>
      </c>
      <c r="S12" s="17"/>
      <c r="T12" s="17">
        <v>0</v>
      </c>
      <c r="U12" s="17">
        <v>5.1661610203961603E-3</v>
      </c>
      <c r="V12" s="17"/>
      <c r="W12" s="17">
        <v>1.5262942923865199E-2</v>
      </c>
      <c r="X12" s="17">
        <v>0</v>
      </c>
      <c r="Y12" s="17"/>
      <c r="Z12" s="17">
        <v>6.4792897517674296E-3</v>
      </c>
      <c r="AA12" s="17">
        <v>0</v>
      </c>
      <c r="AB12" s="17">
        <v>0</v>
      </c>
      <c r="AC12" s="17"/>
      <c r="AD12" s="17">
        <v>4.1680260411947299E-3</v>
      </c>
      <c r="AE12" s="17"/>
      <c r="AF12" s="17">
        <v>0</v>
      </c>
      <c r="AG12" s="17">
        <v>0</v>
      </c>
      <c r="AH12" s="17">
        <v>2.13678442790519E-2</v>
      </c>
      <c r="AI12" s="17">
        <v>1.3890220875199401E-2</v>
      </c>
    </row>
    <row r="13" spans="2:35" x14ac:dyDescent="0.3">
      <c r="B13" s="18" t="s">
        <v>65</v>
      </c>
      <c r="C13" s="19">
        <v>2.1430241485427399E-2</v>
      </c>
      <c r="D13" s="19">
        <v>1.19156040662144E-2</v>
      </c>
      <c r="E13" s="19">
        <v>3.4143536693036602E-2</v>
      </c>
      <c r="F13" s="19"/>
      <c r="G13" s="19">
        <v>0</v>
      </c>
      <c r="H13" s="19">
        <v>2.3477248622260301E-2</v>
      </c>
      <c r="I13" s="19">
        <v>2.3453532158125401E-2</v>
      </c>
      <c r="J13" s="19">
        <v>4.1339037229578601E-2</v>
      </c>
      <c r="K13" s="19"/>
      <c r="L13" s="19">
        <v>1.08061575037268E-2</v>
      </c>
      <c r="M13" s="19">
        <v>8.3711119093143105E-2</v>
      </c>
      <c r="N13" s="19"/>
      <c r="O13" s="19">
        <v>3.23551327064725E-2</v>
      </c>
      <c r="P13" s="19">
        <v>3.5737247783813403E-2</v>
      </c>
      <c r="Q13" s="19">
        <v>0</v>
      </c>
      <c r="R13" s="19">
        <v>2.7876060166953799E-2</v>
      </c>
      <c r="S13" s="19"/>
      <c r="T13" s="19">
        <v>0</v>
      </c>
      <c r="U13" s="19">
        <v>2.8714663540289901E-2</v>
      </c>
      <c r="V13" s="19"/>
      <c r="W13" s="19">
        <v>3.4143536693036602E-2</v>
      </c>
      <c r="X13" s="19">
        <v>1.19156040662144E-2</v>
      </c>
      <c r="Y13" s="19"/>
      <c r="Z13" s="19">
        <v>2.23721413440423E-2</v>
      </c>
      <c r="AA13" s="19">
        <v>0</v>
      </c>
      <c r="AB13" s="19">
        <v>2.20983845895815E-2</v>
      </c>
      <c r="AC13" s="19"/>
      <c r="AD13" s="19">
        <v>2.3166808956894502E-2</v>
      </c>
      <c r="AE13" s="19"/>
      <c r="AF13" s="19">
        <v>7.4050944910848899E-3</v>
      </c>
      <c r="AG13" s="19">
        <v>3.83370724977804E-2</v>
      </c>
      <c r="AH13" s="19">
        <v>1.6642291277824101E-2</v>
      </c>
      <c r="AI13" s="19">
        <v>2.9139918473778201E-2</v>
      </c>
    </row>
    <row r="14" spans="2:35" x14ac:dyDescent="0.3">
      <c r="B14" s="16" t="s">
        <v>67</v>
      </c>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72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68</v>
      </c>
      <c r="C9" s="17">
        <v>0.22276141888557899</v>
      </c>
      <c r="D9" s="17">
        <v>0.179574463521258</v>
      </c>
      <c r="E9" s="17">
        <v>0.26009572921011898</v>
      </c>
      <c r="F9" s="17"/>
      <c r="G9" s="17">
        <v>0.237465566018741</v>
      </c>
      <c r="H9" s="17">
        <v>0.17290406890752899</v>
      </c>
      <c r="I9" s="17">
        <v>0.226447281518214</v>
      </c>
      <c r="J9" s="17">
        <v>0.25807638304328201</v>
      </c>
      <c r="K9" s="17"/>
      <c r="L9" s="17">
        <v>7.0104853666804107E-2</v>
      </c>
      <c r="M9" s="17">
        <v>0.56517204834295198</v>
      </c>
      <c r="N9" s="17"/>
      <c r="O9" s="17">
        <v>0.28023003766541699</v>
      </c>
      <c r="P9" s="17">
        <v>0.244760071246616</v>
      </c>
      <c r="Q9" s="17">
        <v>0.14690662687811301</v>
      </c>
      <c r="R9" s="17">
        <v>0.224467648477502</v>
      </c>
      <c r="S9" s="17"/>
      <c r="T9" s="17">
        <v>0.11576457119233299</v>
      </c>
      <c r="U9" s="17">
        <v>0.260463807630813</v>
      </c>
      <c r="V9" s="17"/>
      <c r="W9" s="17">
        <v>9.0055271966506006E-2</v>
      </c>
      <c r="X9" s="17">
        <v>0.11187245717378</v>
      </c>
      <c r="Y9" s="17"/>
      <c r="Z9" s="17">
        <v>0.210617261261625</v>
      </c>
      <c r="AA9" s="17">
        <v>0.19421920351932101</v>
      </c>
      <c r="AB9" s="17">
        <v>0.246608708899309</v>
      </c>
      <c r="AC9" s="17"/>
      <c r="AD9" s="17">
        <v>0.223800413047091</v>
      </c>
      <c r="AE9" s="17"/>
      <c r="AF9" s="17">
        <v>0.13516427655271501</v>
      </c>
      <c r="AG9" s="17">
        <v>0.23549659075316601</v>
      </c>
      <c r="AH9" s="17">
        <v>0.28224928696324902</v>
      </c>
      <c r="AI9" s="17">
        <v>0.27139579573738398</v>
      </c>
    </row>
    <row r="10" spans="2:35" ht="28.8" x14ac:dyDescent="0.3">
      <c r="B10" s="18" t="s">
        <v>69</v>
      </c>
      <c r="C10" s="17">
        <v>0.14443009562987699</v>
      </c>
      <c r="D10" s="17">
        <v>0.116788184135629</v>
      </c>
      <c r="E10" s="17">
        <v>0.17175515480402101</v>
      </c>
      <c r="F10" s="17"/>
      <c r="G10" s="17">
        <v>0.106808411705756</v>
      </c>
      <c r="H10" s="17">
        <v>0.110964078483324</v>
      </c>
      <c r="I10" s="17">
        <v>8.43783535354585E-2</v>
      </c>
      <c r="J10" s="17">
        <v>0.283362685398382</v>
      </c>
      <c r="K10" s="17"/>
      <c r="L10" s="17">
        <v>0.11870387471503099</v>
      </c>
      <c r="M10" s="17">
        <v>0.17039730630991101</v>
      </c>
      <c r="N10" s="17"/>
      <c r="O10" s="17">
        <v>0.11158286538429101</v>
      </c>
      <c r="P10" s="17">
        <v>0.217586460680288</v>
      </c>
      <c r="Q10" s="17">
        <v>0.107018313841868</v>
      </c>
      <c r="R10" s="17">
        <v>0.13021425207173101</v>
      </c>
      <c r="S10" s="17"/>
      <c r="T10" s="17">
        <v>0.203253650785926</v>
      </c>
      <c r="U10" s="17">
        <v>0.12569514748414501</v>
      </c>
      <c r="V10" s="17"/>
      <c r="W10" s="17">
        <v>0.11699776909134001</v>
      </c>
      <c r="X10" s="17">
        <v>9.6360204472117003E-2</v>
      </c>
      <c r="Y10" s="17"/>
      <c r="Z10" s="17">
        <v>0.17311432853537401</v>
      </c>
      <c r="AA10" s="17">
        <v>0.22994276265217101</v>
      </c>
      <c r="AB10" s="17">
        <v>8.3140204655770905E-2</v>
      </c>
      <c r="AC10" s="17"/>
      <c r="AD10" s="17">
        <v>0.148223420540155</v>
      </c>
      <c r="AE10" s="17"/>
      <c r="AF10" s="17">
        <v>0.137876361224441</v>
      </c>
      <c r="AG10" s="17">
        <v>0.108752214539448</v>
      </c>
      <c r="AH10" s="17">
        <v>0.187706788320049</v>
      </c>
      <c r="AI10" s="17">
        <v>0.15621191293096601</v>
      </c>
    </row>
    <row r="11" spans="2:35" ht="28.8" x14ac:dyDescent="0.3">
      <c r="B11" s="18" t="s">
        <v>70</v>
      </c>
      <c r="C11" s="17">
        <v>4.7137150709900398E-2</v>
      </c>
      <c r="D11" s="17">
        <v>4.90588034576575E-2</v>
      </c>
      <c r="E11" s="17">
        <v>4.62716018747052E-2</v>
      </c>
      <c r="F11" s="17"/>
      <c r="G11" s="17">
        <v>2.4038951782224899E-2</v>
      </c>
      <c r="H11" s="17">
        <v>4.2569549130455499E-2</v>
      </c>
      <c r="I11" s="17">
        <v>5.7358489566580101E-2</v>
      </c>
      <c r="J11" s="17">
        <v>6.4110467587238304E-2</v>
      </c>
      <c r="K11" s="17"/>
      <c r="L11" s="17">
        <v>4.8027282488123602E-2</v>
      </c>
      <c r="M11" s="17">
        <v>4.4937116695429602E-2</v>
      </c>
      <c r="N11" s="17"/>
      <c r="O11" s="17">
        <v>5.6457488843196103E-2</v>
      </c>
      <c r="P11" s="17">
        <v>3.8513337966586202E-2</v>
      </c>
      <c r="Q11" s="17">
        <v>1.6667094373589899E-2</v>
      </c>
      <c r="R11" s="17">
        <v>9.3572525099062595E-2</v>
      </c>
      <c r="S11" s="17"/>
      <c r="T11" s="17">
        <v>7.5085362779966802E-2</v>
      </c>
      <c r="U11" s="17">
        <v>3.7995496295357797E-2</v>
      </c>
      <c r="V11" s="17"/>
      <c r="W11" s="17">
        <v>4.86730531424115E-2</v>
      </c>
      <c r="X11" s="17">
        <v>5.3274012841286397E-2</v>
      </c>
      <c r="Y11" s="17"/>
      <c r="Z11" s="17">
        <v>2.0905907420344701E-2</v>
      </c>
      <c r="AA11" s="17">
        <v>7.4515884846590094E-2</v>
      </c>
      <c r="AB11" s="17">
        <v>6.5611703912379998E-2</v>
      </c>
      <c r="AC11" s="17"/>
      <c r="AD11" s="17">
        <v>4.7070785216699301E-2</v>
      </c>
      <c r="AE11" s="17"/>
      <c r="AF11" s="17">
        <v>5.0894347520248302E-2</v>
      </c>
      <c r="AG11" s="17">
        <v>6.1606318714557497E-2</v>
      </c>
      <c r="AH11" s="17">
        <v>3.6759651865207903E-2</v>
      </c>
      <c r="AI11" s="17">
        <v>2.7982810711890599E-2</v>
      </c>
    </row>
    <row r="12" spans="2:35" ht="28.8" x14ac:dyDescent="0.3">
      <c r="B12" s="18" t="s">
        <v>71</v>
      </c>
      <c r="C12" s="17">
        <v>0.55178897324273102</v>
      </c>
      <c r="D12" s="17">
        <v>0.63133366851843298</v>
      </c>
      <c r="E12" s="17">
        <v>0.47659130911712599</v>
      </c>
      <c r="F12" s="17"/>
      <c r="G12" s="17">
        <v>0.57563871547677203</v>
      </c>
      <c r="H12" s="17">
        <v>0.66689711804693697</v>
      </c>
      <c r="I12" s="17">
        <v>0.60427086690642096</v>
      </c>
      <c r="J12" s="17">
        <v>0.34638335600180298</v>
      </c>
      <c r="K12" s="17"/>
      <c r="L12" s="17">
        <v>0.74547050202888898</v>
      </c>
      <c r="M12" s="17">
        <v>0.18074441943730499</v>
      </c>
      <c r="N12" s="17"/>
      <c r="O12" s="17">
        <v>0.52619266694637701</v>
      </c>
      <c r="P12" s="17">
        <v>0.43881154330676703</v>
      </c>
      <c r="Q12" s="17">
        <v>0.69543153241983702</v>
      </c>
      <c r="R12" s="17">
        <v>0.54324833581460097</v>
      </c>
      <c r="S12" s="17"/>
      <c r="T12" s="17">
        <v>0.57835778979657904</v>
      </c>
      <c r="U12" s="17">
        <v>0.54635574058780401</v>
      </c>
      <c r="V12" s="17"/>
      <c r="W12" s="17">
        <v>0.70826991491159497</v>
      </c>
      <c r="X12" s="17">
        <v>0.72837776080072303</v>
      </c>
      <c r="Y12" s="17"/>
      <c r="Z12" s="17">
        <v>0.54682900283715197</v>
      </c>
      <c r="AA12" s="17">
        <v>0.46584079555380897</v>
      </c>
      <c r="AB12" s="17">
        <v>0.58205657398616195</v>
      </c>
      <c r="AC12" s="17"/>
      <c r="AD12" s="17">
        <v>0.55228280115038597</v>
      </c>
      <c r="AE12" s="17"/>
      <c r="AF12" s="17">
        <v>0.66436151065150695</v>
      </c>
      <c r="AG12" s="17">
        <v>0.54779980113364801</v>
      </c>
      <c r="AH12" s="17">
        <v>0.46466084022868198</v>
      </c>
      <c r="AI12" s="17">
        <v>0.49823341447007302</v>
      </c>
    </row>
    <row r="13" spans="2:35" x14ac:dyDescent="0.3">
      <c r="B13" s="18" t="s">
        <v>51</v>
      </c>
      <c r="C13" s="19">
        <v>3.3882361531912902E-2</v>
      </c>
      <c r="D13" s="19">
        <v>2.3244880367022401E-2</v>
      </c>
      <c r="E13" s="19">
        <v>4.5286204994028197E-2</v>
      </c>
      <c r="F13" s="19"/>
      <c r="G13" s="19">
        <v>5.6048355016505201E-2</v>
      </c>
      <c r="H13" s="19">
        <v>6.6651854317537097E-3</v>
      </c>
      <c r="I13" s="19">
        <v>2.7545008473325899E-2</v>
      </c>
      <c r="J13" s="19">
        <v>4.8067107969295399E-2</v>
      </c>
      <c r="K13" s="19"/>
      <c r="L13" s="19">
        <v>1.7693487101153E-2</v>
      </c>
      <c r="M13" s="19">
        <v>3.87491092144032E-2</v>
      </c>
      <c r="N13" s="19"/>
      <c r="O13" s="19">
        <v>2.5536941160717801E-2</v>
      </c>
      <c r="P13" s="19">
        <v>6.0328586799742699E-2</v>
      </c>
      <c r="Q13" s="19">
        <v>3.3976432486591997E-2</v>
      </c>
      <c r="R13" s="19">
        <v>8.4972385371038205E-3</v>
      </c>
      <c r="S13" s="19"/>
      <c r="T13" s="19">
        <v>2.7538625445194899E-2</v>
      </c>
      <c r="U13" s="19">
        <v>2.9489808001879898E-2</v>
      </c>
      <c r="V13" s="19"/>
      <c r="W13" s="19">
        <v>3.6003990888147298E-2</v>
      </c>
      <c r="X13" s="19">
        <v>1.01155647120931E-2</v>
      </c>
      <c r="Y13" s="19"/>
      <c r="Z13" s="19">
        <v>4.8533499945504099E-2</v>
      </c>
      <c r="AA13" s="19">
        <v>3.5481353428108701E-2</v>
      </c>
      <c r="AB13" s="19">
        <v>2.2582808546378001E-2</v>
      </c>
      <c r="AC13" s="19"/>
      <c r="AD13" s="19">
        <v>2.8622580045668301E-2</v>
      </c>
      <c r="AE13" s="19"/>
      <c r="AF13" s="19">
        <v>1.17035040510894E-2</v>
      </c>
      <c r="AG13" s="19">
        <v>4.6345074859180498E-2</v>
      </c>
      <c r="AH13" s="19">
        <v>2.8623432622812299E-2</v>
      </c>
      <c r="AI13" s="19">
        <v>4.6176066149686598E-2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9" width="20.6640625" customWidth="1"/>
  </cols>
  <sheetData>
    <row r="2" spans="2:9" ht="40.049999999999997" customHeight="1" x14ac:dyDescent="0.3">
      <c r="D2" s="29" t="s">
        <v>81</v>
      </c>
      <c r="E2" s="25"/>
      <c r="F2" s="25"/>
      <c r="G2" s="25"/>
      <c r="H2" s="25"/>
      <c r="I2" s="25"/>
    </row>
    <row r="6" spans="2:9" ht="49.95" customHeight="1" x14ac:dyDescent="0.3">
      <c r="B6" s="20" t="s">
        <v>15</v>
      </c>
      <c r="C6" s="20" t="s">
        <v>73</v>
      </c>
      <c r="D6" s="20" t="s">
        <v>74</v>
      </c>
      <c r="E6" s="20" t="s">
        <v>75</v>
      </c>
      <c r="F6" s="20" t="s">
        <v>76</v>
      </c>
      <c r="G6" s="20" t="s">
        <v>77</v>
      </c>
      <c r="H6" s="20" t="s">
        <v>78</v>
      </c>
    </row>
    <row r="7" spans="2:9" x14ac:dyDescent="0.3">
      <c r="B7" s="18" t="s">
        <v>79</v>
      </c>
      <c r="C7" s="17">
        <v>0.77018662077373501</v>
      </c>
      <c r="D7" s="17">
        <v>0.57428901194897997</v>
      </c>
      <c r="E7" s="17">
        <v>0.19343283004065101</v>
      </c>
      <c r="F7" s="17">
        <v>0.112643124141344</v>
      </c>
      <c r="G7" s="17">
        <v>0.23113547201155499</v>
      </c>
      <c r="H7" s="17">
        <v>0.35199361405249002</v>
      </c>
    </row>
    <row r="8" spans="2:9" x14ac:dyDescent="0.3">
      <c r="B8" s="18" t="s">
        <v>80</v>
      </c>
      <c r="C8" s="17">
        <v>0.19714103530475599</v>
      </c>
      <c r="D8" s="17">
        <v>0.29637623217022502</v>
      </c>
      <c r="E8" s="17">
        <v>0.75881679799899704</v>
      </c>
      <c r="F8" s="17">
        <v>0.86553607142230704</v>
      </c>
      <c r="G8" s="17">
        <v>0.74019484998985896</v>
      </c>
      <c r="H8" s="17">
        <v>0.60914636007640099</v>
      </c>
    </row>
    <row r="9" spans="2:9" x14ac:dyDescent="0.3">
      <c r="B9" s="18" t="s">
        <v>59</v>
      </c>
      <c r="C9" s="17">
        <v>3.2672343921508799E-2</v>
      </c>
      <c r="D9" s="17">
        <v>0.12933475588079499</v>
      </c>
      <c r="E9" s="17">
        <v>4.7750371960351902E-2</v>
      </c>
      <c r="F9" s="17">
        <v>2.1820804436349199E-2</v>
      </c>
      <c r="G9" s="17">
        <v>2.8669677998586302E-2</v>
      </c>
      <c r="H9" s="17">
        <v>3.8860025871109302E-2</v>
      </c>
    </row>
    <row r="10" spans="2:9" x14ac:dyDescent="0.3">
      <c r="B10" s="16"/>
      <c r="C10" s="16"/>
      <c r="D10" s="16"/>
      <c r="E10" s="16"/>
      <c r="F10" s="16"/>
      <c r="G10" s="16"/>
      <c r="H10" s="16"/>
    </row>
    <row r="11" spans="2:9" x14ac:dyDescent="0.3">
      <c r="B11" t="s">
        <v>54</v>
      </c>
    </row>
    <row r="12" spans="2:9" x14ac:dyDescent="0.3">
      <c r="B12" t="s">
        <v>55</v>
      </c>
    </row>
    <row r="16" spans="2:9" x14ac:dyDescent="0.3">
      <c r="B16"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82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0.77018662077373501</v>
      </c>
      <c r="D9" s="17">
        <v>0.84473419172005604</v>
      </c>
      <c r="E9" s="17">
        <v>0.70503511061090296</v>
      </c>
      <c r="F9" s="17"/>
      <c r="G9" s="17">
        <v>0.81984280732942705</v>
      </c>
      <c r="H9" s="17">
        <v>0.79867936231694903</v>
      </c>
      <c r="I9" s="17">
        <v>0.78752538732761002</v>
      </c>
      <c r="J9" s="17">
        <v>0.67087963377953097</v>
      </c>
      <c r="K9" s="17"/>
      <c r="L9" s="17">
        <v>0.92517733495367804</v>
      </c>
      <c r="M9" s="17">
        <v>0.45579944837805197</v>
      </c>
      <c r="N9" s="17"/>
      <c r="O9" s="17">
        <v>0.725457024315739</v>
      </c>
      <c r="P9" s="17">
        <v>0.68948039293918095</v>
      </c>
      <c r="Q9" s="17">
        <v>0.87108354362824802</v>
      </c>
      <c r="R9" s="17">
        <v>0.80852407038225904</v>
      </c>
      <c r="S9" s="17"/>
      <c r="T9" s="17">
        <v>0.84751495882541095</v>
      </c>
      <c r="U9" s="17">
        <v>0.74553791627529997</v>
      </c>
      <c r="V9" s="17"/>
      <c r="W9" s="17">
        <v>0.84654030218213805</v>
      </c>
      <c r="X9" s="17">
        <v>0.92336831796238406</v>
      </c>
      <c r="Y9" s="17"/>
      <c r="Z9" s="17">
        <v>0.77385181037615802</v>
      </c>
      <c r="AA9" s="17">
        <v>0.79014475548031704</v>
      </c>
      <c r="AB9" s="17">
        <v>0.75996263561772803</v>
      </c>
      <c r="AC9" s="17"/>
      <c r="AD9" s="17">
        <v>0.77232595137014604</v>
      </c>
      <c r="AE9" s="17"/>
      <c r="AF9" s="17">
        <v>0.84850820371618596</v>
      </c>
      <c r="AG9" s="17">
        <v>0.72156506654741404</v>
      </c>
      <c r="AH9" s="17">
        <v>0.80668794400487698</v>
      </c>
      <c r="AI9" s="17">
        <v>0.69438022901227803</v>
      </c>
    </row>
    <row r="10" spans="2:35" x14ac:dyDescent="0.3">
      <c r="B10" s="18" t="s">
        <v>80</v>
      </c>
      <c r="C10" s="17">
        <v>0.19714103530475599</v>
      </c>
      <c r="D10" s="17">
        <v>0.133944182247872</v>
      </c>
      <c r="E10" s="17">
        <v>0.257429980687921</v>
      </c>
      <c r="F10" s="17"/>
      <c r="G10" s="17">
        <v>0.147906360199999</v>
      </c>
      <c r="H10" s="17">
        <v>0.19625627413792801</v>
      </c>
      <c r="I10" s="17">
        <v>0.19206788410682599</v>
      </c>
      <c r="J10" s="17">
        <v>0.25283011547133399</v>
      </c>
      <c r="K10" s="17"/>
      <c r="L10" s="17">
        <v>5.7638171873082102E-2</v>
      </c>
      <c r="M10" s="17">
        <v>0.50280752936903805</v>
      </c>
      <c r="N10" s="17"/>
      <c r="O10" s="17">
        <v>0.25356762148016398</v>
      </c>
      <c r="P10" s="17">
        <v>0.26037181600716403</v>
      </c>
      <c r="Q10" s="17">
        <v>0.11293875422015601</v>
      </c>
      <c r="R10" s="17">
        <v>0.16281051263376101</v>
      </c>
      <c r="S10" s="17"/>
      <c r="T10" s="17">
        <v>0.12549849757651099</v>
      </c>
      <c r="U10" s="17">
        <v>0.22413151596023001</v>
      </c>
      <c r="V10" s="17"/>
      <c r="W10" s="17">
        <v>0.122224657632544</v>
      </c>
      <c r="X10" s="17">
        <v>6.3371948687866997E-2</v>
      </c>
      <c r="Y10" s="17"/>
      <c r="Z10" s="17">
        <v>0.195831179711877</v>
      </c>
      <c r="AA10" s="17">
        <v>0.178665470012108</v>
      </c>
      <c r="AB10" s="17">
        <v>0.20473382532187001</v>
      </c>
      <c r="AC10" s="17"/>
      <c r="AD10" s="17">
        <v>0.19820180013266001</v>
      </c>
      <c r="AE10" s="17"/>
      <c r="AF10" s="17">
        <v>0.11970170734732399</v>
      </c>
      <c r="AG10" s="17">
        <v>0.26314415678398301</v>
      </c>
      <c r="AH10" s="17">
        <v>0.16638700071075199</v>
      </c>
      <c r="AI10" s="17">
        <v>0.254063759382469</v>
      </c>
    </row>
    <row r="11" spans="2:35" x14ac:dyDescent="0.3">
      <c r="B11" s="18" t="s">
        <v>59</v>
      </c>
      <c r="C11" s="19">
        <v>3.2672343921508799E-2</v>
      </c>
      <c r="D11" s="19">
        <v>2.13216260320724E-2</v>
      </c>
      <c r="E11" s="19">
        <v>3.7534908701176102E-2</v>
      </c>
      <c r="F11" s="19"/>
      <c r="G11" s="19">
        <v>3.2250832470573899E-2</v>
      </c>
      <c r="H11" s="19">
        <v>5.0643635451227296E-3</v>
      </c>
      <c r="I11" s="19">
        <v>2.04067285655645E-2</v>
      </c>
      <c r="J11" s="19">
        <v>7.6290250749135202E-2</v>
      </c>
      <c r="K11" s="19"/>
      <c r="L11" s="19">
        <v>1.7184493173239401E-2</v>
      </c>
      <c r="M11" s="19">
        <v>4.139302225291E-2</v>
      </c>
      <c r="N11" s="19"/>
      <c r="O11" s="19">
        <v>2.0975354204096502E-2</v>
      </c>
      <c r="P11" s="19">
        <v>5.0147791053654897E-2</v>
      </c>
      <c r="Q11" s="19">
        <v>1.5977702151595899E-2</v>
      </c>
      <c r="R11" s="19">
        <v>2.8665416983979699E-2</v>
      </c>
      <c r="S11" s="19"/>
      <c r="T11" s="19">
        <v>2.69865435980776E-2</v>
      </c>
      <c r="U11" s="19">
        <v>3.0330567764470202E-2</v>
      </c>
      <c r="V11" s="19"/>
      <c r="W11" s="19">
        <v>3.12350401853175E-2</v>
      </c>
      <c r="X11" s="19">
        <v>1.3259733349749E-2</v>
      </c>
      <c r="Y11" s="19"/>
      <c r="Z11" s="19">
        <v>3.0317009911964999E-2</v>
      </c>
      <c r="AA11" s="19">
        <v>3.11897745075757E-2</v>
      </c>
      <c r="AB11" s="19">
        <v>3.5303539060400999E-2</v>
      </c>
      <c r="AC11" s="19"/>
      <c r="AD11" s="19">
        <v>2.94722484971939E-2</v>
      </c>
      <c r="AE11" s="19"/>
      <c r="AF11" s="19">
        <v>3.1790088936490102E-2</v>
      </c>
      <c r="AG11" s="19">
        <v>1.5290776668603E-2</v>
      </c>
      <c r="AH11" s="19">
        <v>2.6925055284371401E-2</v>
      </c>
      <c r="AI11" s="19">
        <v>5.1556011605252597E-2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83</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0.57428901194897997</v>
      </c>
      <c r="D9" s="17">
        <v>0.65047765059455898</v>
      </c>
      <c r="E9" s="17">
        <v>0.503842012107381</v>
      </c>
      <c r="F9" s="17"/>
      <c r="G9" s="17">
        <v>0.59038833152782499</v>
      </c>
      <c r="H9" s="17">
        <v>0.64148346957240399</v>
      </c>
      <c r="I9" s="17">
        <v>0.61698168491181904</v>
      </c>
      <c r="J9" s="17">
        <v>0.43914530090168202</v>
      </c>
      <c r="K9" s="17"/>
      <c r="L9" s="17">
        <v>0.70225541025479499</v>
      </c>
      <c r="M9" s="17">
        <v>0.33323097612751001</v>
      </c>
      <c r="N9" s="17"/>
      <c r="O9" s="17">
        <v>0.57396745002913796</v>
      </c>
      <c r="P9" s="17">
        <v>0.45042971175961699</v>
      </c>
      <c r="Q9" s="17">
        <v>0.64905111608434196</v>
      </c>
      <c r="R9" s="17">
        <v>0.65243803990081195</v>
      </c>
      <c r="S9" s="17"/>
      <c r="T9" s="17">
        <v>0.71899681155202699</v>
      </c>
      <c r="U9" s="17">
        <v>0.530649957456508</v>
      </c>
      <c r="V9" s="17"/>
      <c r="W9" s="17">
        <v>0.62761511059440001</v>
      </c>
      <c r="X9" s="17">
        <v>0.68829601835430498</v>
      </c>
      <c r="Y9" s="17"/>
      <c r="Z9" s="17">
        <v>0.55982999295567404</v>
      </c>
      <c r="AA9" s="17">
        <v>0.57516315073026503</v>
      </c>
      <c r="AB9" s="17">
        <v>0.63488315263441897</v>
      </c>
      <c r="AC9" s="17"/>
      <c r="AD9" s="17">
        <v>0.57374878210119495</v>
      </c>
      <c r="AE9" s="17"/>
      <c r="AF9" s="17">
        <v>0.67891243192420903</v>
      </c>
      <c r="AG9" s="17">
        <v>0.583207211592077</v>
      </c>
      <c r="AH9" s="17">
        <v>0.493754271921166</v>
      </c>
      <c r="AI9" s="17">
        <v>0.502695035393949</v>
      </c>
    </row>
    <row r="10" spans="2:35" x14ac:dyDescent="0.3">
      <c r="B10" s="18" t="s">
        <v>80</v>
      </c>
      <c r="C10" s="17">
        <v>0.29637623217022502</v>
      </c>
      <c r="D10" s="17">
        <v>0.20988891232318899</v>
      </c>
      <c r="E10" s="17">
        <v>0.37800873807040403</v>
      </c>
      <c r="F10" s="17"/>
      <c r="G10" s="17">
        <v>0.21542584724912101</v>
      </c>
      <c r="H10" s="17">
        <v>0.21871757780860099</v>
      </c>
      <c r="I10" s="17">
        <v>0.25376128749452198</v>
      </c>
      <c r="J10" s="17">
        <v>0.50762301604843296</v>
      </c>
      <c r="K10" s="17"/>
      <c r="L10" s="17">
        <v>0.18639866385859799</v>
      </c>
      <c r="M10" s="17">
        <v>0.53669714903212895</v>
      </c>
      <c r="N10" s="17"/>
      <c r="O10" s="17">
        <v>0.25720622691718198</v>
      </c>
      <c r="P10" s="17">
        <v>0.470020142201372</v>
      </c>
      <c r="Q10" s="17">
        <v>0.18722533255388901</v>
      </c>
      <c r="R10" s="17">
        <v>0.241033927815583</v>
      </c>
      <c r="S10" s="17"/>
      <c r="T10" s="17">
        <v>0.223998286694647</v>
      </c>
      <c r="U10" s="17">
        <v>0.32051169952450498</v>
      </c>
      <c r="V10" s="17"/>
      <c r="W10" s="17">
        <v>0.25991067680840202</v>
      </c>
      <c r="X10" s="17">
        <v>0.178510983271678</v>
      </c>
      <c r="Y10" s="17"/>
      <c r="Z10" s="17">
        <v>0.31383074831248198</v>
      </c>
      <c r="AA10" s="17">
        <v>0.32354504894131197</v>
      </c>
      <c r="AB10" s="17">
        <v>0.22196656159926501</v>
      </c>
      <c r="AC10" s="17"/>
      <c r="AD10" s="17">
        <v>0.290785667579467</v>
      </c>
      <c r="AE10" s="17"/>
      <c r="AF10" s="17">
        <v>0.22073275684556101</v>
      </c>
      <c r="AG10" s="17">
        <v>0.321145147755728</v>
      </c>
      <c r="AH10" s="17">
        <v>0.34598048872791698</v>
      </c>
      <c r="AI10" s="17">
        <v>0.32601807032286401</v>
      </c>
    </row>
    <row r="11" spans="2:35" x14ac:dyDescent="0.3">
      <c r="B11" s="18" t="s">
        <v>59</v>
      </c>
      <c r="C11" s="19">
        <v>0.12933475588079499</v>
      </c>
      <c r="D11" s="19">
        <v>0.13963343708225201</v>
      </c>
      <c r="E11" s="19">
        <v>0.118149249822215</v>
      </c>
      <c r="F11" s="19"/>
      <c r="G11" s="19">
        <v>0.194185821223054</v>
      </c>
      <c r="H11" s="19">
        <v>0.139798952618996</v>
      </c>
      <c r="I11" s="19">
        <v>0.12925702759365901</v>
      </c>
      <c r="J11" s="19">
        <v>5.32316830498843E-2</v>
      </c>
      <c r="K11" s="19"/>
      <c r="L11" s="19">
        <v>0.11134592588660699</v>
      </c>
      <c r="M11" s="19">
        <v>0.13007187484036101</v>
      </c>
      <c r="N11" s="19"/>
      <c r="O11" s="19">
        <v>0.16882632305368001</v>
      </c>
      <c r="P11" s="19">
        <v>7.9550146039010394E-2</v>
      </c>
      <c r="Q11" s="19">
        <v>0.163723551361769</v>
      </c>
      <c r="R11" s="19">
        <v>0.106528032283605</v>
      </c>
      <c r="S11" s="19"/>
      <c r="T11" s="19">
        <v>5.7004901753325801E-2</v>
      </c>
      <c r="U11" s="19">
        <v>0.14883834301898799</v>
      </c>
      <c r="V11" s="19"/>
      <c r="W11" s="19">
        <v>0.112474212597198</v>
      </c>
      <c r="X11" s="19">
        <v>0.13319299837401699</v>
      </c>
      <c r="Y11" s="19"/>
      <c r="Z11" s="19">
        <v>0.12633925873184301</v>
      </c>
      <c r="AA11" s="19">
        <v>0.101291800328423</v>
      </c>
      <c r="AB11" s="19">
        <v>0.143150285766316</v>
      </c>
      <c r="AC11" s="19"/>
      <c r="AD11" s="19">
        <v>0.13546555031933699</v>
      </c>
      <c r="AE11" s="19"/>
      <c r="AF11" s="19">
        <v>0.10035481123023</v>
      </c>
      <c r="AG11" s="19">
        <v>9.5647640652195096E-2</v>
      </c>
      <c r="AH11" s="19">
        <v>0.16026523935091699</v>
      </c>
      <c r="AI11" s="19">
        <v>0.171286894283187</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84</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0.19343283004065101</v>
      </c>
      <c r="D9" s="17">
        <v>0.112518954966579</v>
      </c>
      <c r="E9" s="17">
        <v>0.264285964676645</v>
      </c>
      <c r="F9" s="17"/>
      <c r="G9" s="17">
        <v>0.12567903599927699</v>
      </c>
      <c r="H9" s="17">
        <v>0.178342759427674</v>
      </c>
      <c r="I9" s="17">
        <v>0.136254366662103</v>
      </c>
      <c r="J9" s="17">
        <v>0.33947753590617802</v>
      </c>
      <c r="K9" s="17"/>
      <c r="L9" s="17">
        <v>9.1010512727967494E-2</v>
      </c>
      <c r="M9" s="17">
        <v>0.41942611365295401</v>
      </c>
      <c r="N9" s="17"/>
      <c r="O9" s="17">
        <v>0.20364000718033001</v>
      </c>
      <c r="P9" s="17">
        <v>0.310478048357963</v>
      </c>
      <c r="Q9" s="17">
        <v>0.115308118382476</v>
      </c>
      <c r="R9" s="17">
        <v>0.108685997477815</v>
      </c>
      <c r="S9" s="17"/>
      <c r="T9" s="17">
        <v>9.8939389328139005E-2</v>
      </c>
      <c r="U9" s="17">
        <v>0.22828729050830701</v>
      </c>
      <c r="V9" s="17"/>
      <c r="W9" s="17">
        <v>0.17645218209473401</v>
      </c>
      <c r="X9" s="17">
        <v>6.1892480397462202E-2</v>
      </c>
      <c r="Y9" s="17"/>
      <c r="Z9" s="17">
        <v>0.231483501151523</v>
      </c>
      <c r="AA9" s="17">
        <v>0.11979738843792399</v>
      </c>
      <c r="AB9" s="17">
        <v>0.164948549655003</v>
      </c>
      <c r="AC9" s="17"/>
      <c r="AD9" s="17">
        <v>0.195679026712725</v>
      </c>
      <c r="AE9" s="17"/>
      <c r="AF9" s="17">
        <v>0.125743075275176</v>
      </c>
      <c r="AG9" s="17">
        <v>0.19771559783714801</v>
      </c>
      <c r="AH9" s="17">
        <v>0.182582494402447</v>
      </c>
      <c r="AI9" s="17">
        <v>0.28944327598117497</v>
      </c>
    </row>
    <row r="10" spans="2:35" x14ac:dyDescent="0.3">
      <c r="B10" s="18" t="s">
        <v>80</v>
      </c>
      <c r="C10" s="17">
        <v>0.75881679799899704</v>
      </c>
      <c r="D10" s="17">
        <v>0.84954698545882801</v>
      </c>
      <c r="E10" s="17">
        <v>0.67707043096932795</v>
      </c>
      <c r="F10" s="17"/>
      <c r="G10" s="17">
        <v>0.83847333787881895</v>
      </c>
      <c r="H10" s="17">
        <v>0.78762333057284795</v>
      </c>
      <c r="I10" s="17">
        <v>0.82632383950764499</v>
      </c>
      <c r="J10" s="17">
        <v>0.57482055286313505</v>
      </c>
      <c r="K10" s="17"/>
      <c r="L10" s="17">
        <v>0.88279361740478202</v>
      </c>
      <c r="M10" s="17">
        <v>0.51988586485267596</v>
      </c>
      <c r="N10" s="17"/>
      <c r="O10" s="17">
        <v>0.761016293328727</v>
      </c>
      <c r="P10" s="17">
        <v>0.61313155591666901</v>
      </c>
      <c r="Q10" s="17">
        <v>0.85011526533357595</v>
      </c>
      <c r="R10" s="17">
        <v>0.84876603709660003</v>
      </c>
      <c r="S10" s="17"/>
      <c r="T10" s="17">
        <v>0.85558429546852099</v>
      </c>
      <c r="U10" s="17">
        <v>0.72731577679857895</v>
      </c>
      <c r="V10" s="17"/>
      <c r="W10" s="17">
        <v>0.76698180458389198</v>
      </c>
      <c r="X10" s="17">
        <v>0.90660521102029201</v>
      </c>
      <c r="Y10" s="17"/>
      <c r="Z10" s="17">
        <v>0.71489961857803797</v>
      </c>
      <c r="AA10" s="17">
        <v>0.82027731048627095</v>
      </c>
      <c r="AB10" s="17">
        <v>0.802189366685651</v>
      </c>
      <c r="AC10" s="17"/>
      <c r="AD10" s="17">
        <v>0.765026648113451</v>
      </c>
      <c r="AE10" s="17"/>
      <c r="AF10" s="17">
        <v>0.82479788057428005</v>
      </c>
      <c r="AG10" s="17">
        <v>0.77079416375195997</v>
      </c>
      <c r="AH10" s="17">
        <v>0.77265078449854696</v>
      </c>
      <c r="AI10" s="17">
        <v>0.65083988806946902</v>
      </c>
    </row>
    <row r="11" spans="2:35" x14ac:dyDescent="0.3">
      <c r="B11" s="18" t="s">
        <v>59</v>
      </c>
      <c r="C11" s="19">
        <v>4.7750371960351902E-2</v>
      </c>
      <c r="D11" s="19">
        <v>3.7934059574593802E-2</v>
      </c>
      <c r="E11" s="19">
        <v>5.8643604354026803E-2</v>
      </c>
      <c r="F11" s="19"/>
      <c r="G11" s="19">
        <v>3.5847626121903502E-2</v>
      </c>
      <c r="H11" s="19">
        <v>3.4033909999478799E-2</v>
      </c>
      <c r="I11" s="19">
        <v>3.7421793830252598E-2</v>
      </c>
      <c r="J11" s="19">
        <v>8.5701911230687197E-2</v>
      </c>
      <c r="K11" s="19"/>
      <c r="L11" s="19">
        <v>2.6195869867250102E-2</v>
      </c>
      <c r="M11" s="19">
        <v>6.0688021494370602E-2</v>
      </c>
      <c r="N11" s="19"/>
      <c r="O11" s="19">
        <v>3.5343699490943202E-2</v>
      </c>
      <c r="P11" s="19">
        <v>7.6390395725367793E-2</v>
      </c>
      <c r="Q11" s="19">
        <v>3.4576616283948397E-2</v>
      </c>
      <c r="R11" s="19">
        <v>4.2547965425585102E-2</v>
      </c>
      <c r="S11" s="19"/>
      <c r="T11" s="19">
        <v>4.5476315203340202E-2</v>
      </c>
      <c r="U11" s="19">
        <v>4.4396932693114302E-2</v>
      </c>
      <c r="V11" s="19"/>
      <c r="W11" s="19">
        <v>5.6566013321374002E-2</v>
      </c>
      <c r="X11" s="19">
        <v>3.1502308582246098E-2</v>
      </c>
      <c r="Y11" s="19"/>
      <c r="Z11" s="19">
        <v>5.3616880270439198E-2</v>
      </c>
      <c r="AA11" s="19">
        <v>5.9925301075805799E-2</v>
      </c>
      <c r="AB11" s="19">
        <v>3.2862083659346501E-2</v>
      </c>
      <c r="AC11" s="19"/>
      <c r="AD11" s="19">
        <v>3.9294325173823703E-2</v>
      </c>
      <c r="AE11" s="19"/>
      <c r="AF11" s="19">
        <v>4.94590441505438E-2</v>
      </c>
      <c r="AG11" s="19">
        <v>3.1490238410891901E-2</v>
      </c>
      <c r="AH11" s="19">
        <v>4.4766721099006403E-2</v>
      </c>
      <c r="AI11" s="19">
        <v>5.9716835949355999E-2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85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0.112643124141344</v>
      </c>
      <c r="D9" s="17">
        <v>7.1045203380334598E-2</v>
      </c>
      <c r="E9" s="17">
        <v>0.153011058474016</v>
      </c>
      <c r="F9" s="17"/>
      <c r="G9" s="17">
        <v>5.46275288625796E-2</v>
      </c>
      <c r="H9" s="17">
        <v>8.0961228550936098E-2</v>
      </c>
      <c r="I9" s="17">
        <v>0.12691819053280501</v>
      </c>
      <c r="J9" s="17">
        <v>0.18951611771896801</v>
      </c>
      <c r="K9" s="17"/>
      <c r="L9" s="17">
        <v>8.7544229913203001E-2</v>
      </c>
      <c r="M9" s="17">
        <v>0.16965961942940899</v>
      </c>
      <c r="N9" s="17"/>
      <c r="O9" s="17">
        <v>0.110694282816024</v>
      </c>
      <c r="P9" s="17">
        <v>0.18524239132808501</v>
      </c>
      <c r="Q9" s="17">
        <v>3.6688436927469301E-2</v>
      </c>
      <c r="R9" s="17">
        <v>0.11825936964777201</v>
      </c>
      <c r="S9" s="17"/>
      <c r="T9" s="17">
        <v>9.30151459748388E-2</v>
      </c>
      <c r="U9" s="17">
        <v>0.12069357329573201</v>
      </c>
      <c r="V9" s="17"/>
      <c r="W9" s="17">
        <v>0.130787937217754</v>
      </c>
      <c r="X9" s="17">
        <v>7.0353574205392996E-2</v>
      </c>
      <c r="Y9" s="17"/>
      <c r="Z9" s="17">
        <v>0.14784339119857901</v>
      </c>
      <c r="AA9" s="17">
        <v>9.5046386850798206E-2</v>
      </c>
      <c r="AB9" s="17">
        <v>9.7262233461901298E-2</v>
      </c>
      <c r="AC9" s="17"/>
      <c r="AD9" s="17">
        <v>0.117549334536214</v>
      </c>
      <c r="AE9" s="17"/>
      <c r="AF9" s="17">
        <v>7.1691858484505697E-2</v>
      </c>
      <c r="AG9" s="17">
        <v>0.112431178022945</v>
      </c>
      <c r="AH9" s="17">
        <v>0.12598460484820501</v>
      </c>
      <c r="AI9" s="17">
        <v>0.15569065832991599</v>
      </c>
    </row>
    <row r="10" spans="2:35" x14ac:dyDescent="0.3">
      <c r="B10" s="18" t="s">
        <v>80</v>
      </c>
      <c r="C10" s="17">
        <v>0.86553607142230704</v>
      </c>
      <c r="D10" s="17">
        <v>0.92180953548245104</v>
      </c>
      <c r="E10" s="17">
        <v>0.809994336090051</v>
      </c>
      <c r="F10" s="17"/>
      <c r="G10" s="17">
        <v>0.92831030366712997</v>
      </c>
      <c r="H10" s="17">
        <v>0.90719010071969497</v>
      </c>
      <c r="I10" s="17">
        <v>0.85068117021155298</v>
      </c>
      <c r="J10" s="17">
        <v>0.77372945041696295</v>
      </c>
      <c r="K10" s="17"/>
      <c r="L10" s="17">
        <v>0.90336946284292197</v>
      </c>
      <c r="M10" s="17">
        <v>0.80607359389299804</v>
      </c>
      <c r="N10" s="17"/>
      <c r="O10" s="17">
        <v>0.86398412584393802</v>
      </c>
      <c r="P10" s="17">
        <v>0.76887204221910599</v>
      </c>
      <c r="Q10" s="17">
        <v>0.95715010775991705</v>
      </c>
      <c r="R10" s="17">
        <v>0.873243391815125</v>
      </c>
      <c r="S10" s="17"/>
      <c r="T10" s="17">
        <v>0.87247216275338002</v>
      </c>
      <c r="U10" s="17">
        <v>0.86859862322478099</v>
      </c>
      <c r="V10" s="17"/>
      <c r="W10" s="17">
        <v>0.833183917880708</v>
      </c>
      <c r="X10" s="17">
        <v>0.92964642579460699</v>
      </c>
      <c r="Y10" s="17"/>
      <c r="Z10" s="17">
        <v>0.834297504565926</v>
      </c>
      <c r="AA10" s="17">
        <v>0.86184833877764899</v>
      </c>
      <c r="AB10" s="17">
        <v>0.88981969216076096</v>
      </c>
      <c r="AC10" s="17"/>
      <c r="AD10" s="17">
        <v>0.86476274080891602</v>
      </c>
      <c r="AE10" s="17"/>
      <c r="AF10" s="17">
        <v>0.92180026104230794</v>
      </c>
      <c r="AG10" s="17">
        <v>0.85856447741566799</v>
      </c>
      <c r="AH10" s="17">
        <v>0.84495608259657196</v>
      </c>
      <c r="AI10" s="17">
        <v>0.82471175794779505</v>
      </c>
    </row>
    <row r="11" spans="2:35" x14ac:dyDescent="0.3">
      <c r="B11" s="18" t="s">
        <v>59</v>
      </c>
      <c r="C11" s="19">
        <v>2.1820804436349199E-2</v>
      </c>
      <c r="D11" s="19">
        <v>7.1452611372141402E-3</v>
      </c>
      <c r="E11" s="19">
        <v>3.6994605435933199E-2</v>
      </c>
      <c r="F11" s="19"/>
      <c r="G11" s="19">
        <v>1.70621674702904E-2</v>
      </c>
      <c r="H11" s="19">
        <v>1.18486707293693E-2</v>
      </c>
      <c r="I11" s="19">
        <v>2.2400639255642001E-2</v>
      </c>
      <c r="J11" s="19">
        <v>3.6754431864069202E-2</v>
      </c>
      <c r="K11" s="19"/>
      <c r="L11" s="19">
        <v>9.0863072438749602E-3</v>
      </c>
      <c r="M11" s="19">
        <v>2.4266786677593698E-2</v>
      </c>
      <c r="N11" s="19"/>
      <c r="O11" s="19">
        <v>2.5321591340037999E-2</v>
      </c>
      <c r="P11" s="19">
        <v>4.5885566452808203E-2</v>
      </c>
      <c r="Q11" s="19">
        <v>6.1614553126136196E-3</v>
      </c>
      <c r="R11" s="19">
        <v>8.4972385371038205E-3</v>
      </c>
      <c r="S11" s="19"/>
      <c r="T11" s="19">
        <v>3.4512691271780999E-2</v>
      </c>
      <c r="U11" s="19">
        <v>1.0707803479487601E-2</v>
      </c>
      <c r="V11" s="19"/>
      <c r="W11" s="19">
        <v>3.6028144901538099E-2</v>
      </c>
      <c r="X11" s="19">
        <v>0</v>
      </c>
      <c r="Y11" s="19"/>
      <c r="Z11" s="19">
        <v>1.7859104235494899E-2</v>
      </c>
      <c r="AA11" s="19">
        <v>4.3105274371553301E-2</v>
      </c>
      <c r="AB11" s="19">
        <v>1.29180743773381E-2</v>
      </c>
      <c r="AC11" s="19"/>
      <c r="AD11" s="19">
        <v>1.76879246548696E-2</v>
      </c>
      <c r="AE11" s="19"/>
      <c r="AF11" s="19">
        <v>6.5078804731865903E-3</v>
      </c>
      <c r="AG11" s="19">
        <v>2.90043445613874E-2</v>
      </c>
      <c r="AH11" s="19">
        <v>2.9059312555223302E-2</v>
      </c>
      <c r="AI11" s="19">
        <v>1.9597583722289001E-2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86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0.23113547201155499</v>
      </c>
      <c r="D9" s="17">
        <v>0.158138122565291</v>
      </c>
      <c r="E9" s="17">
        <v>0.29422495937103599</v>
      </c>
      <c r="F9" s="17"/>
      <c r="G9" s="17">
        <v>9.7883057837337195E-2</v>
      </c>
      <c r="H9" s="17">
        <v>0.219191114308801</v>
      </c>
      <c r="I9" s="17">
        <v>0.21665337788993899</v>
      </c>
      <c r="J9" s="17">
        <v>0.39301654232883998</v>
      </c>
      <c r="K9" s="17"/>
      <c r="L9" s="17">
        <v>0.16922065692746399</v>
      </c>
      <c r="M9" s="17">
        <v>0.37075267010922802</v>
      </c>
      <c r="N9" s="17"/>
      <c r="O9" s="17">
        <v>0.23051659185588999</v>
      </c>
      <c r="P9" s="17">
        <v>0.34274958269219702</v>
      </c>
      <c r="Q9" s="17">
        <v>0.109040034807443</v>
      </c>
      <c r="R9" s="17">
        <v>0.22561028360211399</v>
      </c>
      <c r="S9" s="17"/>
      <c r="T9" s="17">
        <v>0.223414274294918</v>
      </c>
      <c r="U9" s="17">
        <v>0.236392087668719</v>
      </c>
      <c r="V9" s="17"/>
      <c r="W9" s="17">
        <v>0.25402194200643102</v>
      </c>
      <c r="X9" s="17">
        <v>0.13775549341288901</v>
      </c>
      <c r="Y9" s="17"/>
      <c r="Z9" s="17">
        <v>0.24333138439437699</v>
      </c>
      <c r="AA9" s="17">
        <v>0.184267763798585</v>
      </c>
      <c r="AB9" s="17">
        <v>0.18274184820636999</v>
      </c>
      <c r="AC9" s="17"/>
      <c r="AD9" s="17">
        <v>0.238729866003182</v>
      </c>
      <c r="AE9" s="17"/>
      <c r="AF9" s="17">
        <v>0.195653549967855</v>
      </c>
      <c r="AG9" s="17">
        <v>0.25297262439065599</v>
      </c>
      <c r="AH9" s="17">
        <v>0.24266843755128101</v>
      </c>
      <c r="AI9" s="17">
        <v>0.23753011512872399</v>
      </c>
    </row>
    <row r="10" spans="2:35" x14ac:dyDescent="0.3">
      <c r="B10" s="18" t="s">
        <v>80</v>
      </c>
      <c r="C10" s="17">
        <v>0.74019484998985896</v>
      </c>
      <c r="D10" s="17">
        <v>0.80984426173683199</v>
      </c>
      <c r="E10" s="17">
        <v>0.67981226963489805</v>
      </c>
      <c r="F10" s="17"/>
      <c r="G10" s="17">
        <v>0.851094897271924</v>
      </c>
      <c r="H10" s="17">
        <v>0.76410055751265504</v>
      </c>
      <c r="I10" s="17">
        <v>0.75861220091506598</v>
      </c>
      <c r="J10" s="17">
        <v>0.58344482272245601</v>
      </c>
      <c r="K10" s="17"/>
      <c r="L10" s="17">
        <v>0.81221962341444298</v>
      </c>
      <c r="M10" s="17">
        <v>0.610605997353866</v>
      </c>
      <c r="N10" s="17"/>
      <c r="O10" s="17">
        <v>0.74676576751300405</v>
      </c>
      <c r="P10" s="17">
        <v>0.62881593443926098</v>
      </c>
      <c r="Q10" s="17">
        <v>0.84997146700716397</v>
      </c>
      <c r="R10" s="17">
        <v>0.75470017406256795</v>
      </c>
      <c r="S10" s="17"/>
      <c r="T10" s="17">
        <v>0.75704650094594195</v>
      </c>
      <c r="U10" s="17">
        <v>0.738425007378962</v>
      </c>
      <c r="V10" s="17"/>
      <c r="W10" s="17">
        <v>0.73562519554675598</v>
      </c>
      <c r="X10" s="17">
        <v>0.83424000710206503</v>
      </c>
      <c r="Y10" s="17"/>
      <c r="Z10" s="17">
        <v>0.73411865776253005</v>
      </c>
      <c r="AA10" s="17">
        <v>0.77214545304678195</v>
      </c>
      <c r="AB10" s="17">
        <v>0.78340427233676202</v>
      </c>
      <c r="AC10" s="17"/>
      <c r="AD10" s="17">
        <v>0.73412606238802702</v>
      </c>
      <c r="AE10" s="17"/>
      <c r="AF10" s="17">
        <v>0.78956769252615</v>
      </c>
      <c r="AG10" s="17">
        <v>0.70843862128178103</v>
      </c>
      <c r="AH10" s="17">
        <v>0.72894591692753397</v>
      </c>
      <c r="AI10" s="17">
        <v>0.73400549076378196</v>
      </c>
    </row>
    <row r="11" spans="2:35" x14ac:dyDescent="0.3">
      <c r="B11" s="18" t="s">
        <v>59</v>
      </c>
      <c r="C11" s="19">
        <v>2.8669677998586302E-2</v>
      </c>
      <c r="D11" s="19">
        <v>3.2017615697877103E-2</v>
      </c>
      <c r="E11" s="19">
        <v>2.5962770994065399E-2</v>
      </c>
      <c r="F11" s="19"/>
      <c r="G11" s="19">
        <v>5.1022044890738701E-2</v>
      </c>
      <c r="H11" s="19">
        <v>1.6708328178544299E-2</v>
      </c>
      <c r="I11" s="19">
        <v>2.4734421194994801E-2</v>
      </c>
      <c r="J11" s="19">
        <v>2.35386349487034E-2</v>
      </c>
      <c r="K11" s="19"/>
      <c r="L11" s="19">
        <v>1.8559719658093301E-2</v>
      </c>
      <c r="M11" s="19">
        <v>1.8641332536905902E-2</v>
      </c>
      <c r="N11" s="19"/>
      <c r="O11" s="19">
        <v>2.27176406311058E-2</v>
      </c>
      <c r="P11" s="19">
        <v>2.84344828685416E-2</v>
      </c>
      <c r="Q11" s="19">
        <v>4.0988498185393303E-2</v>
      </c>
      <c r="R11" s="19">
        <v>1.9689542335318201E-2</v>
      </c>
      <c r="S11" s="19"/>
      <c r="T11" s="19">
        <v>1.9539224759140099E-2</v>
      </c>
      <c r="U11" s="19">
        <v>2.5182904952319399E-2</v>
      </c>
      <c r="V11" s="19"/>
      <c r="W11" s="19">
        <v>1.0352862446812799E-2</v>
      </c>
      <c r="X11" s="19">
        <v>2.8004499485046099E-2</v>
      </c>
      <c r="Y11" s="19"/>
      <c r="Z11" s="19">
        <v>2.2549957843092799E-2</v>
      </c>
      <c r="AA11" s="19">
        <v>4.3586783154632297E-2</v>
      </c>
      <c r="AB11" s="19">
        <v>3.3853879456867998E-2</v>
      </c>
      <c r="AC11" s="19"/>
      <c r="AD11" s="19">
        <v>2.7144071608790999E-2</v>
      </c>
      <c r="AE11" s="19"/>
      <c r="AF11" s="19">
        <v>1.4778757505994699E-2</v>
      </c>
      <c r="AG11" s="19">
        <v>3.8588754327563E-2</v>
      </c>
      <c r="AH11" s="19">
        <v>2.8385645521184898E-2</v>
      </c>
      <c r="AI11" s="19">
        <v>2.8464394107494701E-2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87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0.35199361405249002</v>
      </c>
      <c r="D9" s="17">
        <v>0.22423451860062901</v>
      </c>
      <c r="E9" s="17">
        <v>0.47327658250261101</v>
      </c>
      <c r="F9" s="17"/>
      <c r="G9" s="17">
        <v>0.30599833817599498</v>
      </c>
      <c r="H9" s="17">
        <v>0.281003568599343</v>
      </c>
      <c r="I9" s="17">
        <v>0.33925097337473098</v>
      </c>
      <c r="J9" s="17">
        <v>0.48869929990413202</v>
      </c>
      <c r="K9" s="17"/>
      <c r="L9" s="17">
        <v>0.247118769572157</v>
      </c>
      <c r="M9" s="17">
        <v>0.58187242167978503</v>
      </c>
      <c r="N9" s="17"/>
      <c r="O9" s="17">
        <v>0.394544726713907</v>
      </c>
      <c r="P9" s="17">
        <v>0.53324411572522101</v>
      </c>
      <c r="Q9" s="17">
        <v>0.21719631410523399</v>
      </c>
      <c r="R9" s="17">
        <v>0.23390664411121001</v>
      </c>
      <c r="S9" s="17"/>
      <c r="T9" s="17">
        <v>0.27536240507362197</v>
      </c>
      <c r="U9" s="17">
        <v>0.37834437666860699</v>
      </c>
      <c r="V9" s="17"/>
      <c r="W9" s="17">
        <v>0.42721892818957202</v>
      </c>
      <c r="X9" s="17">
        <v>0.17856867737719501</v>
      </c>
      <c r="Y9" s="17"/>
      <c r="Z9" s="17">
        <v>0.387001400414973</v>
      </c>
      <c r="AA9" s="17">
        <v>0.33208443799854998</v>
      </c>
      <c r="AB9" s="17">
        <v>0.28791971525113302</v>
      </c>
      <c r="AC9" s="17"/>
      <c r="AD9" s="17">
        <v>0.34315039370650002</v>
      </c>
      <c r="AE9" s="17"/>
      <c r="AF9" s="17">
        <v>0.27865033381015297</v>
      </c>
      <c r="AG9" s="17">
        <v>0.34437257162263102</v>
      </c>
      <c r="AH9" s="17">
        <v>0.38468382360804299</v>
      </c>
      <c r="AI9" s="17">
        <v>0.42357492610581599</v>
      </c>
    </row>
    <row r="10" spans="2:35" x14ac:dyDescent="0.3">
      <c r="B10" s="18" t="s">
        <v>80</v>
      </c>
      <c r="C10" s="17">
        <v>0.60914636007640099</v>
      </c>
      <c r="D10" s="17">
        <v>0.73796456025322399</v>
      </c>
      <c r="E10" s="17">
        <v>0.48593204098189902</v>
      </c>
      <c r="F10" s="17"/>
      <c r="G10" s="17">
        <v>0.62559634754767901</v>
      </c>
      <c r="H10" s="17">
        <v>0.68286514573118595</v>
      </c>
      <c r="I10" s="17">
        <v>0.64597178596117499</v>
      </c>
      <c r="J10" s="17">
        <v>0.47294014343726698</v>
      </c>
      <c r="K10" s="17"/>
      <c r="L10" s="17">
        <v>0.72186087196980797</v>
      </c>
      <c r="M10" s="17">
        <v>0.38144175262004498</v>
      </c>
      <c r="N10" s="17"/>
      <c r="O10" s="17">
        <v>0.54460004115832605</v>
      </c>
      <c r="P10" s="17">
        <v>0.44124650404846399</v>
      </c>
      <c r="Q10" s="17">
        <v>0.73807308036714103</v>
      </c>
      <c r="R10" s="17">
        <v>0.73781542844511605</v>
      </c>
      <c r="S10" s="17"/>
      <c r="T10" s="17">
        <v>0.68654357978792102</v>
      </c>
      <c r="U10" s="17">
        <v>0.584498280830129</v>
      </c>
      <c r="V10" s="17"/>
      <c r="W10" s="17">
        <v>0.543775966618676</v>
      </c>
      <c r="X10" s="17">
        <v>0.795346413982159</v>
      </c>
      <c r="Y10" s="17"/>
      <c r="Z10" s="17">
        <v>0.56305243429456298</v>
      </c>
      <c r="AA10" s="17">
        <v>0.63055184514899298</v>
      </c>
      <c r="AB10" s="17">
        <v>0.69219969609477905</v>
      </c>
      <c r="AC10" s="17"/>
      <c r="AD10" s="17">
        <v>0.61892462815834004</v>
      </c>
      <c r="AE10" s="17"/>
      <c r="AF10" s="17">
        <v>0.68933038730210305</v>
      </c>
      <c r="AG10" s="17">
        <v>0.62417904790885603</v>
      </c>
      <c r="AH10" s="17">
        <v>0.57381094157546897</v>
      </c>
      <c r="AI10" s="17">
        <v>0.52979428907639603</v>
      </c>
    </row>
    <row r="11" spans="2:35" x14ac:dyDescent="0.3">
      <c r="B11" s="18" t="s">
        <v>59</v>
      </c>
      <c r="C11" s="19">
        <v>3.8860025871109302E-2</v>
      </c>
      <c r="D11" s="19">
        <v>3.7800921146146998E-2</v>
      </c>
      <c r="E11" s="19">
        <v>4.0791376515490203E-2</v>
      </c>
      <c r="F11" s="19"/>
      <c r="G11" s="19">
        <v>6.8405314276326498E-2</v>
      </c>
      <c r="H11" s="19">
        <v>3.6131285669470298E-2</v>
      </c>
      <c r="I11" s="19">
        <v>1.47772406640938E-2</v>
      </c>
      <c r="J11" s="19">
        <v>3.8360556658601101E-2</v>
      </c>
      <c r="K11" s="19"/>
      <c r="L11" s="19">
        <v>3.1020358458035201E-2</v>
      </c>
      <c r="M11" s="19">
        <v>3.66858257001699E-2</v>
      </c>
      <c r="N11" s="19"/>
      <c r="O11" s="19">
        <v>6.0855232127767001E-2</v>
      </c>
      <c r="P11" s="19">
        <v>2.5509380226314701E-2</v>
      </c>
      <c r="Q11" s="19">
        <v>4.4730605527624999E-2</v>
      </c>
      <c r="R11" s="19">
        <v>2.8277927443674401E-2</v>
      </c>
      <c r="S11" s="19"/>
      <c r="T11" s="19">
        <v>3.8094015138456998E-2</v>
      </c>
      <c r="U11" s="19">
        <v>3.7157342501263901E-2</v>
      </c>
      <c r="V11" s="19"/>
      <c r="W11" s="19">
        <v>2.9005105191751899E-2</v>
      </c>
      <c r="X11" s="19">
        <v>2.6084908640646699E-2</v>
      </c>
      <c r="Y11" s="19"/>
      <c r="Z11" s="19">
        <v>4.9946165290464799E-2</v>
      </c>
      <c r="AA11" s="19">
        <v>3.7363716852457297E-2</v>
      </c>
      <c r="AB11" s="19">
        <v>1.9880588654088201E-2</v>
      </c>
      <c r="AC11" s="19"/>
      <c r="AD11" s="19">
        <v>3.7924978135159902E-2</v>
      </c>
      <c r="AE11" s="19"/>
      <c r="AF11" s="19">
        <v>3.2019278887743502E-2</v>
      </c>
      <c r="AG11" s="19">
        <v>3.1448380468513101E-2</v>
      </c>
      <c r="AH11" s="19">
        <v>4.1505234816488303E-2</v>
      </c>
      <c r="AI11" s="19">
        <v>4.66307848177877E-2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M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3" width="20.6640625" customWidth="1"/>
  </cols>
  <sheetData>
    <row r="2" spans="2:13" ht="40.049999999999997" customHeight="1" x14ac:dyDescent="0.3">
      <c r="D2" s="29" t="s">
        <v>103</v>
      </c>
      <c r="E2" s="25"/>
      <c r="F2" s="25"/>
      <c r="G2" s="25"/>
      <c r="H2" s="25"/>
      <c r="I2" s="25"/>
      <c r="J2" s="25"/>
      <c r="K2" s="25"/>
      <c r="L2" s="25"/>
      <c r="M2" s="25"/>
    </row>
    <row r="6" spans="2:13" ht="49.95" customHeight="1" x14ac:dyDescent="0.3">
      <c r="B6" s="20" t="s">
        <v>15</v>
      </c>
      <c r="C6" s="20" t="s">
        <v>88</v>
      </c>
      <c r="D6" s="20" t="s">
        <v>89</v>
      </c>
      <c r="E6" s="20" t="s">
        <v>90</v>
      </c>
      <c r="F6" s="20" t="s">
        <v>91</v>
      </c>
      <c r="G6" s="20" t="s">
        <v>92</v>
      </c>
      <c r="H6" s="20" t="s">
        <v>93</v>
      </c>
      <c r="I6" s="20" t="s">
        <v>94</v>
      </c>
      <c r="J6" s="20" t="s">
        <v>95</v>
      </c>
      <c r="K6" s="20" t="s">
        <v>96</v>
      </c>
      <c r="L6" s="20" t="s">
        <v>97</v>
      </c>
    </row>
    <row r="7" spans="2:13" x14ac:dyDescent="0.3">
      <c r="B7" s="18" t="s">
        <v>98</v>
      </c>
      <c r="C7" s="17">
        <v>0.56881678535448899</v>
      </c>
      <c r="D7" s="17">
        <v>0.300714835003424</v>
      </c>
      <c r="E7" s="17">
        <v>0.29799909005269098</v>
      </c>
      <c r="F7" s="17">
        <v>0.52918842543222999</v>
      </c>
      <c r="G7" s="17">
        <v>0.37109277281335801</v>
      </c>
      <c r="H7" s="17">
        <v>0.35009870392463799</v>
      </c>
      <c r="I7" s="17">
        <v>0.26236249648654802</v>
      </c>
      <c r="J7" s="17">
        <v>0.25663925529473303</v>
      </c>
      <c r="K7" s="17">
        <v>0.23904470317805501</v>
      </c>
      <c r="L7" s="17">
        <v>0.35711684713321901</v>
      </c>
    </row>
    <row r="8" spans="2:13" x14ac:dyDescent="0.3">
      <c r="B8" s="18" t="s">
        <v>99</v>
      </c>
      <c r="C8" s="17">
        <v>0.18774371109689</v>
      </c>
      <c r="D8" s="17">
        <v>0.25752218765574503</v>
      </c>
      <c r="E8" s="17">
        <v>8.1748215642930597E-2</v>
      </c>
      <c r="F8" s="17">
        <v>4.8415999674259698E-2</v>
      </c>
      <c r="G8" s="17">
        <v>4.4270844999608802E-2</v>
      </c>
      <c r="H8" s="17">
        <v>4.5627025406812599E-2</v>
      </c>
      <c r="I8" s="17">
        <v>0.16376274619168599</v>
      </c>
      <c r="J8" s="17">
        <v>4.3627092512928303E-2</v>
      </c>
      <c r="K8" s="17">
        <v>3.8929581750010801E-2</v>
      </c>
      <c r="L8" s="17">
        <v>0.12763728346337899</v>
      </c>
    </row>
    <row r="9" spans="2:13" x14ac:dyDescent="0.3">
      <c r="B9" s="18" t="s">
        <v>100</v>
      </c>
      <c r="C9" s="17">
        <v>7.1358034934113801E-2</v>
      </c>
      <c r="D9" s="17">
        <v>4.8998534402941399E-2</v>
      </c>
      <c r="E9" s="17">
        <v>0.13655801728023001</v>
      </c>
      <c r="F9" s="17">
        <v>4.88469997199752E-2</v>
      </c>
      <c r="G9" s="17">
        <v>4.0230316982677101E-2</v>
      </c>
      <c r="H9" s="17">
        <v>4.2678870257691799E-2</v>
      </c>
      <c r="I9" s="17">
        <v>2.59308513287652E-2</v>
      </c>
      <c r="J9" s="17">
        <v>0.40062953817295599</v>
      </c>
      <c r="K9" s="17">
        <v>9.3204920385628998E-2</v>
      </c>
      <c r="L9" s="17">
        <v>3.2779349833992E-2</v>
      </c>
    </row>
    <row r="10" spans="2:13" x14ac:dyDescent="0.3">
      <c r="B10" s="18" t="s">
        <v>101</v>
      </c>
      <c r="C10" s="17">
        <v>9.8252221944333806E-2</v>
      </c>
      <c r="D10" s="17">
        <v>6.2371107115937602E-2</v>
      </c>
      <c r="E10" s="17">
        <v>7.9695528017157902E-2</v>
      </c>
      <c r="F10" s="17">
        <v>0.15107524789124699</v>
      </c>
      <c r="G10" s="17">
        <v>9.5004783000367105E-2</v>
      </c>
      <c r="H10" s="17">
        <v>0.10637060439386201</v>
      </c>
      <c r="I10" s="17">
        <v>7.9257895251074406E-2</v>
      </c>
      <c r="J10" s="17">
        <v>5.5900002540809401E-2</v>
      </c>
      <c r="K10" s="17">
        <v>0.136438165561653</v>
      </c>
      <c r="L10" s="17">
        <v>8.4241444939923305E-2</v>
      </c>
    </row>
    <row r="11" spans="2:13" x14ac:dyDescent="0.3">
      <c r="B11" s="18" t="s">
        <v>102</v>
      </c>
      <c r="C11" s="17">
        <v>2.3411444368688E-2</v>
      </c>
      <c r="D11" s="17">
        <v>0.22943021014547199</v>
      </c>
      <c r="E11" s="17">
        <v>0.28723599507396202</v>
      </c>
      <c r="F11" s="17">
        <v>0.12820747057176499</v>
      </c>
      <c r="G11" s="17">
        <v>0.36599720917085998</v>
      </c>
      <c r="H11" s="17">
        <v>0.36986497426716303</v>
      </c>
      <c r="I11" s="17">
        <v>0.35024877945927402</v>
      </c>
      <c r="J11" s="17">
        <v>0.15594694491449901</v>
      </c>
      <c r="K11" s="17">
        <v>0.36296584525805797</v>
      </c>
      <c r="L11" s="17">
        <v>0.28517933664311601</v>
      </c>
    </row>
    <row r="12" spans="2:13" x14ac:dyDescent="0.3">
      <c r="B12" s="18" t="s">
        <v>51</v>
      </c>
      <c r="C12" s="17">
        <v>5.0417802301485598E-2</v>
      </c>
      <c r="D12" s="17">
        <v>0.100963125676479</v>
      </c>
      <c r="E12" s="17">
        <v>0.116763153933028</v>
      </c>
      <c r="F12" s="17">
        <v>9.4265856710523399E-2</v>
      </c>
      <c r="G12" s="17">
        <v>8.3404073033129494E-2</v>
      </c>
      <c r="H12" s="17">
        <v>8.5359821749833906E-2</v>
      </c>
      <c r="I12" s="17">
        <v>0.118437231282652</v>
      </c>
      <c r="J12" s="17">
        <v>8.7257166564073604E-2</v>
      </c>
      <c r="K12" s="17">
        <v>0.129416783866594</v>
      </c>
      <c r="L12" s="17">
        <v>0.11304573798637001</v>
      </c>
    </row>
    <row r="13" spans="2:13" x14ac:dyDescent="0.3">
      <c r="B13" s="16"/>
      <c r="C13" s="16"/>
      <c r="D13" s="16"/>
      <c r="E13" s="16"/>
      <c r="F13" s="16"/>
      <c r="G13" s="16"/>
      <c r="H13" s="16"/>
      <c r="I13" s="16"/>
      <c r="J13" s="16"/>
      <c r="K13" s="16"/>
      <c r="L13" s="16"/>
    </row>
    <row r="14" spans="2:13" x14ac:dyDescent="0.3">
      <c r="B14" t="s">
        <v>54</v>
      </c>
    </row>
    <row r="15" spans="2:13" x14ac:dyDescent="0.3">
      <c r="B15" t="s">
        <v>55</v>
      </c>
    </row>
    <row r="19" spans="2:2" x14ac:dyDescent="0.3">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104</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0.56881678535448899</v>
      </c>
      <c r="D9" s="17">
        <v>0.59651999545080903</v>
      </c>
      <c r="E9" s="17">
        <v>0.54251385588174705</v>
      </c>
      <c r="F9" s="17"/>
      <c r="G9" s="17">
        <v>0.63431065330118597</v>
      </c>
      <c r="H9" s="17">
        <v>0.59647819397357105</v>
      </c>
      <c r="I9" s="17">
        <v>0.54295571200522497</v>
      </c>
      <c r="J9" s="17">
        <v>0.50137255419882099</v>
      </c>
      <c r="K9" s="17"/>
      <c r="L9" s="17">
        <v>0.61150291823623903</v>
      </c>
      <c r="M9" s="17">
        <v>0.51142757531612204</v>
      </c>
      <c r="N9" s="17"/>
      <c r="O9" s="17">
        <v>0.57142494918209097</v>
      </c>
      <c r="P9" s="17">
        <v>0.52049320197206195</v>
      </c>
      <c r="Q9" s="17">
        <v>0.64689716780998596</v>
      </c>
      <c r="R9" s="17">
        <v>0.52729007548402096</v>
      </c>
      <c r="S9" s="17"/>
      <c r="T9" s="17">
        <v>0.58967255419352704</v>
      </c>
      <c r="U9" s="17">
        <v>0.56796415296019398</v>
      </c>
      <c r="V9" s="17"/>
      <c r="W9" s="17">
        <v>0.57446176515691805</v>
      </c>
      <c r="X9" s="17">
        <v>0.60337342560546203</v>
      </c>
      <c r="Y9" s="17"/>
      <c r="Z9" s="17">
        <v>0.54856483406193401</v>
      </c>
      <c r="AA9" s="17">
        <v>0.55638527814426297</v>
      </c>
      <c r="AB9" s="17">
        <v>0.59109654204527495</v>
      </c>
      <c r="AC9" s="17"/>
      <c r="AD9" s="17">
        <v>0.60636078206616295</v>
      </c>
      <c r="AE9" s="17"/>
      <c r="AF9" s="17">
        <v>0.63136681261414995</v>
      </c>
      <c r="AG9" s="17">
        <v>0.496316313740995</v>
      </c>
      <c r="AH9" s="17">
        <v>0.588921470745433</v>
      </c>
      <c r="AI9" s="17">
        <v>0.55232426634887599</v>
      </c>
    </row>
    <row r="10" spans="2:35" x14ac:dyDescent="0.3">
      <c r="B10" s="18" t="s">
        <v>99</v>
      </c>
      <c r="C10" s="17">
        <v>0.18774371109689</v>
      </c>
      <c r="D10" s="17">
        <v>0.273173003749556</v>
      </c>
      <c r="E10" s="17">
        <v>0.10647400867463599</v>
      </c>
      <c r="F10" s="17"/>
      <c r="G10" s="17">
        <v>0.151986527596816</v>
      </c>
      <c r="H10" s="17">
        <v>0.22189701855310101</v>
      </c>
      <c r="I10" s="17">
        <v>0.20035462109980301</v>
      </c>
      <c r="J10" s="17">
        <v>0.17283965901624901</v>
      </c>
      <c r="K10" s="17"/>
      <c r="L10" s="17">
        <v>0.194950621016408</v>
      </c>
      <c r="M10" s="17">
        <v>0.17091562391434301</v>
      </c>
      <c r="N10" s="17"/>
      <c r="O10" s="17">
        <v>0.13715199936017</v>
      </c>
      <c r="P10" s="17">
        <v>8.3107565610282805E-2</v>
      </c>
      <c r="Q10" s="17">
        <v>0.22655302001474301</v>
      </c>
      <c r="R10" s="17">
        <v>0.33723967505462299</v>
      </c>
      <c r="S10" s="17"/>
      <c r="T10" s="17">
        <v>0.175282608776619</v>
      </c>
      <c r="U10" s="17">
        <v>0.194154770258674</v>
      </c>
      <c r="V10" s="17"/>
      <c r="W10" s="17">
        <v>8.8043757097664099E-2</v>
      </c>
      <c r="X10" s="17">
        <v>0.279364848466643</v>
      </c>
      <c r="Y10" s="17"/>
      <c r="Z10" s="17">
        <v>0.17831904652362701</v>
      </c>
      <c r="AA10" s="17">
        <v>0.22639870603811199</v>
      </c>
      <c r="AB10" s="17">
        <v>0.18013278772121499</v>
      </c>
      <c r="AC10" s="17"/>
      <c r="AD10" s="17">
        <v>0.18055046692678201</v>
      </c>
      <c r="AE10" s="17"/>
      <c r="AF10" s="17">
        <v>0.14656770758764001</v>
      </c>
      <c r="AG10" s="17">
        <v>0.23086071598105401</v>
      </c>
      <c r="AH10" s="17">
        <v>0.178332317656199</v>
      </c>
      <c r="AI10" s="17">
        <v>0.203901566441199</v>
      </c>
    </row>
    <row r="11" spans="2:35" x14ac:dyDescent="0.3">
      <c r="B11" s="18" t="s">
        <v>100</v>
      </c>
      <c r="C11" s="17">
        <v>7.1358034934113801E-2</v>
      </c>
      <c r="D11" s="17">
        <v>0</v>
      </c>
      <c r="E11" s="17">
        <v>0.140639067108182</v>
      </c>
      <c r="F11" s="17"/>
      <c r="G11" s="17">
        <v>4.7300625976067302E-2</v>
      </c>
      <c r="H11" s="17">
        <v>4.4010925754061299E-2</v>
      </c>
      <c r="I11" s="17">
        <v>8.7669233744244804E-2</v>
      </c>
      <c r="J11" s="17">
        <v>0.107371013459575</v>
      </c>
      <c r="K11" s="17"/>
      <c r="L11" s="17">
        <v>6.8528919165194505E-2</v>
      </c>
      <c r="M11" s="17">
        <v>7.1963274222774806E-2</v>
      </c>
      <c r="N11" s="17"/>
      <c r="O11" s="17">
        <v>0.10665969567124001</v>
      </c>
      <c r="P11" s="17">
        <v>0.16652006616651499</v>
      </c>
      <c r="Q11" s="17">
        <v>0</v>
      </c>
      <c r="R11" s="17">
        <v>0</v>
      </c>
      <c r="S11" s="17"/>
      <c r="T11" s="17">
        <v>8.5996263215884605E-2</v>
      </c>
      <c r="U11" s="17">
        <v>6.4678349091768797E-2</v>
      </c>
      <c r="V11" s="17"/>
      <c r="W11" s="17">
        <v>0.142569439170914</v>
      </c>
      <c r="X11" s="17">
        <v>0</v>
      </c>
      <c r="Y11" s="17"/>
      <c r="Z11" s="17">
        <v>7.8861492705206204E-2</v>
      </c>
      <c r="AA11" s="17">
        <v>4.4198415037792697E-2</v>
      </c>
      <c r="AB11" s="17">
        <v>7.9337358699426E-2</v>
      </c>
      <c r="AC11" s="17"/>
      <c r="AD11" s="17">
        <v>4.6424807838901502E-2</v>
      </c>
      <c r="AE11" s="17"/>
      <c r="AF11" s="17">
        <v>6.6505578964041995E-2</v>
      </c>
      <c r="AG11" s="17">
        <v>4.9831196536866101E-2</v>
      </c>
      <c r="AH11" s="17">
        <v>8.6391878952895795E-2</v>
      </c>
      <c r="AI11" s="17">
        <v>8.9481904993361797E-2</v>
      </c>
    </row>
    <row r="12" spans="2:35" x14ac:dyDescent="0.3">
      <c r="B12" s="18" t="s">
        <v>101</v>
      </c>
      <c r="C12" s="17">
        <v>9.8252221944333806E-2</v>
      </c>
      <c r="D12" s="17">
        <v>8.6789581802759794E-2</v>
      </c>
      <c r="E12" s="17">
        <v>0.111925500932454</v>
      </c>
      <c r="F12" s="17"/>
      <c r="G12" s="17">
        <v>0.126493220360306</v>
      </c>
      <c r="H12" s="17">
        <v>9.8001132794199794E-2</v>
      </c>
      <c r="I12" s="17">
        <v>7.8384523373507903E-2</v>
      </c>
      <c r="J12" s="17">
        <v>9.1806576892734804E-2</v>
      </c>
      <c r="K12" s="17"/>
      <c r="L12" s="17">
        <v>0.10340976204736201</v>
      </c>
      <c r="M12" s="17">
        <v>8.2313349303285294E-2</v>
      </c>
      <c r="N12" s="17"/>
      <c r="O12" s="17">
        <v>0.145013460168291</v>
      </c>
      <c r="P12" s="17">
        <v>8.6723462000861201E-2</v>
      </c>
      <c r="Q12" s="17">
        <v>8.6791130931562599E-2</v>
      </c>
      <c r="R12" s="17">
        <v>8.6787452940459406E-2</v>
      </c>
      <c r="S12" s="17"/>
      <c r="T12" s="17">
        <v>9.39412867580494E-2</v>
      </c>
      <c r="U12" s="17">
        <v>0.100842641833965</v>
      </c>
      <c r="V12" s="17"/>
      <c r="W12" s="17">
        <v>0.117569110353858</v>
      </c>
      <c r="X12" s="17">
        <v>9.0826408953381496E-2</v>
      </c>
      <c r="Y12" s="17"/>
      <c r="Z12" s="17">
        <v>0.123232130284414</v>
      </c>
      <c r="AA12" s="17">
        <v>9.5114167993833695E-2</v>
      </c>
      <c r="AB12" s="17">
        <v>8.1980061755734607E-2</v>
      </c>
      <c r="AC12" s="17"/>
      <c r="AD12" s="17">
        <v>0.100159482438299</v>
      </c>
      <c r="AE12" s="17"/>
      <c r="AF12" s="17">
        <v>9.8708351082641005E-2</v>
      </c>
      <c r="AG12" s="17">
        <v>0.113645078501457</v>
      </c>
      <c r="AH12" s="17">
        <v>7.6973128586504999E-2</v>
      </c>
      <c r="AI12" s="17">
        <v>0.101162666264261</v>
      </c>
    </row>
    <row r="13" spans="2:35" x14ac:dyDescent="0.3">
      <c r="B13" s="18" t="s">
        <v>102</v>
      </c>
      <c r="C13" s="17">
        <v>2.3411444368688E-2</v>
      </c>
      <c r="D13" s="17">
        <v>1.4524087411272601E-2</v>
      </c>
      <c r="E13" s="17">
        <v>3.2829253861231998E-2</v>
      </c>
      <c r="F13" s="17"/>
      <c r="G13" s="17">
        <v>2.3725904339356001E-2</v>
      </c>
      <c r="H13" s="17">
        <v>1.2912862442578599E-2</v>
      </c>
      <c r="I13" s="17">
        <v>2.1707863939176099E-2</v>
      </c>
      <c r="J13" s="17">
        <v>3.6315993616609601E-2</v>
      </c>
      <c r="K13" s="17"/>
      <c r="L13" s="17">
        <v>5.1706559565351199E-3</v>
      </c>
      <c r="M13" s="17">
        <v>5.8010283943140499E-2</v>
      </c>
      <c r="N13" s="17"/>
      <c r="O13" s="17">
        <v>1.57092983923947E-2</v>
      </c>
      <c r="P13" s="17">
        <v>4.5868975687456397E-2</v>
      </c>
      <c r="Q13" s="17">
        <v>1.9890168754024402E-2</v>
      </c>
      <c r="R13" s="17">
        <v>7.1498469667051704E-3</v>
      </c>
      <c r="S13" s="17"/>
      <c r="T13" s="17">
        <v>6.8366754030716598E-3</v>
      </c>
      <c r="U13" s="17">
        <v>2.9407495069302202E-2</v>
      </c>
      <c r="V13" s="17"/>
      <c r="W13" s="17">
        <v>3.4970254357136202E-2</v>
      </c>
      <c r="X13" s="17">
        <v>1.52811981271636E-2</v>
      </c>
      <c r="Y13" s="17"/>
      <c r="Z13" s="17">
        <v>1.6394089496574699E-2</v>
      </c>
      <c r="AA13" s="17">
        <v>1.0880888570434901E-2</v>
      </c>
      <c r="AB13" s="17">
        <v>4.5169693490168202E-2</v>
      </c>
      <c r="AC13" s="17"/>
      <c r="AD13" s="17">
        <v>1.7628588143625199E-2</v>
      </c>
      <c r="AE13" s="17"/>
      <c r="AF13" s="17">
        <v>2.2028697113669601E-2</v>
      </c>
      <c r="AG13" s="17">
        <v>3.94314953251204E-2</v>
      </c>
      <c r="AH13" s="17">
        <v>1.6422093770001499E-2</v>
      </c>
      <c r="AI13" s="17">
        <v>1.37915398052753E-2</v>
      </c>
    </row>
    <row r="14" spans="2:35" x14ac:dyDescent="0.3">
      <c r="B14" s="18" t="s">
        <v>51</v>
      </c>
      <c r="C14" s="19">
        <v>5.0417802301485598E-2</v>
      </c>
      <c r="D14" s="19">
        <v>2.8993331585601901E-2</v>
      </c>
      <c r="E14" s="19">
        <v>6.5618313541748199E-2</v>
      </c>
      <c r="F14" s="19"/>
      <c r="G14" s="19">
        <v>1.6183068426269501E-2</v>
      </c>
      <c r="H14" s="19">
        <v>2.6699866482487799E-2</v>
      </c>
      <c r="I14" s="19">
        <v>6.8928045838043697E-2</v>
      </c>
      <c r="J14" s="19">
        <v>9.0294202816011304E-2</v>
      </c>
      <c r="K14" s="19"/>
      <c r="L14" s="19">
        <v>1.6437123578261398E-2</v>
      </c>
      <c r="M14" s="19">
        <v>0.105369893300334</v>
      </c>
      <c r="N14" s="19"/>
      <c r="O14" s="19">
        <v>2.40405972258146E-2</v>
      </c>
      <c r="P14" s="19">
        <v>9.7286728562822194E-2</v>
      </c>
      <c r="Q14" s="19">
        <v>1.9868512489683399E-2</v>
      </c>
      <c r="R14" s="19">
        <v>4.1532949554191297E-2</v>
      </c>
      <c r="S14" s="19"/>
      <c r="T14" s="19">
        <v>4.82706116528481E-2</v>
      </c>
      <c r="U14" s="19">
        <v>4.2952590786096201E-2</v>
      </c>
      <c r="V14" s="19"/>
      <c r="W14" s="19">
        <v>4.2385673863508902E-2</v>
      </c>
      <c r="X14" s="19">
        <v>1.11541188473499E-2</v>
      </c>
      <c r="Y14" s="19"/>
      <c r="Z14" s="19">
        <v>5.4628406928244798E-2</v>
      </c>
      <c r="AA14" s="19">
        <v>6.7022544215562793E-2</v>
      </c>
      <c r="AB14" s="19">
        <v>2.22835562881811E-2</v>
      </c>
      <c r="AC14" s="19"/>
      <c r="AD14" s="19">
        <v>4.8875872586228802E-2</v>
      </c>
      <c r="AE14" s="19"/>
      <c r="AF14" s="19">
        <v>3.4822852637857997E-2</v>
      </c>
      <c r="AG14" s="19">
        <v>6.99151999145083E-2</v>
      </c>
      <c r="AH14" s="19">
        <v>5.29591102889665E-2</v>
      </c>
      <c r="AI14" s="19">
        <v>3.9338056147026103E-2</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105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0.300714835003424</v>
      </c>
      <c r="D9" s="17">
        <v>0.34065080998793801</v>
      </c>
      <c r="E9" s="17">
        <v>0.25615840367674297</v>
      </c>
      <c r="F9" s="17"/>
      <c r="G9" s="17">
        <v>0.27599623842586402</v>
      </c>
      <c r="H9" s="17">
        <v>0.31840140063613198</v>
      </c>
      <c r="I9" s="17">
        <v>0.29942079393827198</v>
      </c>
      <c r="J9" s="17">
        <v>0.30767486329946597</v>
      </c>
      <c r="K9" s="17"/>
      <c r="L9" s="17">
        <v>0.32099702306143002</v>
      </c>
      <c r="M9" s="17">
        <v>0.27119161446933299</v>
      </c>
      <c r="N9" s="17"/>
      <c r="O9" s="17">
        <v>0.267102946216149</v>
      </c>
      <c r="P9" s="17">
        <v>0.24782229611566201</v>
      </c>
      <c r="Q9" s="17">
        <v>0.32114733117727601</v>
      </c>
      <c r="R9" s="17">
        <v>0.36745311376770101</v>
      </c>
      <c r="S9" s="17"/>
      <c r="T9" s="17">
        <v>0.33027614557352802</v>
      </c>
      <c r="U9" s="17">
        <v>0.29385155043428801</v>
      </c>
      <c r="V9" s="17"/>
      <c r="W9" s="17">
        <v>0.25693437016377102</v>
      </c>
      <c r="X9" s="17">
        <v>0.33972798632115597</v>
      </c>
      <c r="Y9" s="17"/>
      <c r="Z9" s="17">
        <v>0.26938069523342301</v>
      </c>
      <c r="AA9" s="17">
        <v>0.25044253947877099</v>
      </c>
      <c r="AB9" s="17">
        <v>0.34949800290059901</v>
      </c>
      <c r="AC9" s="17"/>
      <c r="AD9" s="17">
        <v>0.31835780448900203</v>
      </c>
      <c r="AE9" s="17"/>
      <c r="AF9" s="17">
        <v>0.27518038143585399</v>
      </c>
      <c r="AG9" s="17">
        <v>0.30833565727566298</v>
      </c>
      <c r="AH9" s="17">
        <v>0.31113434486992297</v>
      </c>
      <c r="AI9" s="17">
        <v>0.32049524577240801</v>
      </c>
    </row>
    <row r="10" spans="2:35" x14ac:dyDescent="0.3">
      <c r="B10" s="18" t="s">
        <v>99</v>
      </c>
      <c r="C10" s="17">
        <v>0.25752218765574503</v>
      </c>
      <c r="D10" s="17">
        <v>0.319882465482764</v>
      </c>
      <c r="E10" s="17">
        <v>0.200900471374267</v>
      </c>
      <c r="F10" s="17"/>
      <c r="G10" s="17">
        <v>0.19518222167248001</v>
      </c>
      <c r="H10" s="17">
        <v>0.30721147652091302</v>
      </c>
      <c r="I10" s="17">
        <v>0.27481413484985501</v>
      </c>
      <c r="J10" s="17">
        <v>0.24729914790812699</v>
      </c>
      <c r="K10" s="17"/>
      <c r="L10" s="17">
        <v>0.31066570965145801</v>
      </c>
      <c r="M10" s="17">
        <v>0.16312487634258699</v>
      </c>
      <c r="N10" s="17"/>
      <c r="O10" s="17">
        <v>0.18992415845058799</v>
      </c>
      <c r="P10" s="17">
        <v>0.20926077741962501</v>
      </c>
      <c r="Q10" s="17">
        <v>0.30085159267515399</v>
      </c>
      <c r="R10" s="17">
        <v>0.34603529899186702</v>
      </c>
      <c r="S10" s="17"/>
      <c r="T10" s="17">
        <v>0.211352564986341</v>
      </c>
      <c r="U10" s="17">
        <v>0.27637550627681601</v>
      </c>
      <c r="V10" s="17"/>
      <c r="W10" s="17">
        <v>0.23908109589104401</v>
      </c>
      <c r="X10" s="17">
        <v>0.33220093242794801</v>
      </c>
      <c r="Y10" s="17"/>
      <c r="Z10" s="17">
        <v>0.30557461803132702</v>
      </c>
      <c r="AA10" s="17">
        <v>0.23144876540300499</v>
      </c>
      <c r="AB10" s="17">
        <v>0.24079947080633801</v>
      </c>
      <c r="AC10" s="17"/>
      <c r="AD10" s="17">
        <v>0.25873860434589602</v>
      </c>
      <c r="AE10" s="17"/>
      <c r="AF10" s="17">
        <v>0.28612455111750201</v>
      </c>
      <c r="AG10" s="17">
        <v>0.30041311409225202</v>
      </c>
      <c r="AH10" s="17">
        <v>0.181819265077</v>
      </c>
      <c r="AI10" s="17">
        <v>0.23675544178810201</v>
      </c>
    </row>
    <row r="11" spans="2:35" x14ac:dyDescent="0.3">
      <c r="B11" s="18" t="s">
        <v>100</v>
      </c>
      <c r="C11" s="17">
        <v>4.8998534402941399E-2</v>
      </c>
      <c r="D11" s="17">
        <v>8.4371994382747804E-3</v>
      </c>
      <c r="E11" s="17">
        <v>8.6962827320285999E-2</v>
      </c>
      <c r="F11" s="17"/>
      <c r="G11" s="17">
        <v>4.4667564215871598E-2</v>
      </c>
      <c r="H11" s="17">
        <v>3.5210337545204098E-2</v>
      </c>
      <c r="I11" s="17">
        <v>2.2992997789211701E-2</v>
      </c>
      <c r="J11" s="17">
        <v>9.6439382517433905E-2</v>
      </c>
      <c r="K11" s="17"/>
      <c r="L11" s="17">
        <v>4.1409386988829101E-2</v>
      </c>
      <c r="M11" s="17">
        <v>5.6492179229001703E-2</v>
      </c>
      <c r="N11" s="17"/>
      <c r="O11" s="17">
        <v>8.70842825979357E-2</v>
      </c>
      <c r="P11" s="17">
        <v>8.6870318724819096E-2</v>
      </c>
      <c r="Q11" s="17">
        <v>4.4135033091115801E-3</v>
      </c>
      <c r="R11" s="17">
        <v>1.3966691228853601E-2</v>
      </c>
      <c r="S11" s="17"/>
      <c r="T11" s="17">
        <v>9.0411011528748406E-2</v>
      </c>
      <c r="U11" s="17">
        <v>3.2805970277280702E-2</v>
      </c>
      <c r="V11" s="17"/>
      <c r="W11" s="17">
        <v>7.16500887745989E-2</v>
      </c>
      <c r="X11" s="17">
        <v>7.4870551676704099E-3</v>
      </c>
      <c r="Y11" s="17"/>
      <c r="Z11" s="17">
        <v>5.8785793173924697E-2</v>
      </c>
      <c r="AA11" s="17">
        <v>5.0677285899323597E-2</v>
      </c>
      <c r="AB11" s="17">
        <v>5.8031836050390299E-2</v>
      </c>
      <c r="AC11" s="17"/>
      <c r="AD11" s="17">
        <v>3.0824722794625201E-2</v>
      </c>
      <c r="AE11" s="17"/>
      <c r="AF11" s="17">
        <v>3.9453586687534299E-2</v>
      </c>
      <c r="AG11" s="17">
        <v>3.7274329160260702E-2</v>
      </c>
      <c r="AH11" s="17">
        <v>7.5817288000431304E-2</v>
      </c>
      <c r="AI11" s="17">
        <v>5.1011492492258698E-2</v>
      </c>
    </row>
    <row r="12" spans="2:35" x14ac:dyDescent="0.3">
      <c r="B12" s="18" t="s">
        <v>101</v>
      </c>
      <c r="C12" s="17">
        <v>6.2371107115937602E-2</v>
      </c>
      <c r="D12" s="17">
        <v>3.4982363369480199E-2</v>
      </c>
      <c r="E12" s="17">
        <v>9.1175277875638006E-2</v>
      </c>
      <c r="F12" s="17"/>
      <c r="G12" s="17">
        <v>5.4522927863156302E-2</v>
      </c>
      <c r="H12" s="17">
        <v>5.2233620187878999E-2</v>
      </c>
      <c r="I12" s="17">
        <v>6.7450939162122997E-2</v>
      </c>
      <c r="J12" s="17">
        <v>7.5698412490748407E-2</v>
      </c>
      <c r="K12" s="17"/>
      <c r="L12" s="17">
        <v>4.7059369962098301E-2</v>
      </c>
      <c r="M12" s="17">
        <v>9.9396914779191894E-2</v>
      </c>
      <c r="N12" s="17"/>
      <c r="O12" s="17">
        <v>7.2331567815770006E-2</v>
      </c>
      <c r="P12" s="17">
        <v>0.105527928371837</v>
      </c>
      <c r="Q12" s="17">
        <v>3.91492265472487E-2</v>
      </c>
      <c r="R12" s="17">
        <v>2.92561268460657E-2</v>
      </c>
      <c r="S12" s="17"/>
      <c r="T12" s="17">
        <v>6.5057642217079797E-2</v>
      </c>
      <c r="U12" s="17">
        <v>6.21393403193106E-2</v>
      </c>
      <c r="V12" s="17"/>
      <c r="W12" s="17">
        <v>8.1176331828927403E-2</v>
      </c>
      <c r="X12" s="17">
        <v>3.0640393692732502E-2</v>
      </c>
      <c r="Y12" s="17"/>
      <c r="Z12" s="17">
        <v>6.0738398909971403E-2</v>
      </c>
      <c r="AA12" s="17">
        <v>8.26323464126128E-2</v>
      </c>
      <c r="AB12" s="17">
        <v>3.3571242969639502E-2</v>
      </c>
      <c r="AC12" s="17"/>
      <c r="AD12" s="17">
        <v>6.5028578246897006E-2</v>
      </c>
      <c r="AE12" s="17"/>
      <c r="AF12" s="17">
        <v>4.0467411520512302E-2</v>
      </c>
      <c r="AG12" s="17">
        <v>3.8216471684373601E-2</v>
      </c>
      <c r="AH12" s="17">
        <v>0.10809560741324201</v>
      </c>
      <c r="AI12" s="17">
        <v>7.7502390082477599E-2</v>
      </c>
    </row>
    <row r="13" spans="2:35" x14ac:dyDescent="0.3">
      <c r="B13" s="18" t="s">
        <v>102</v>
      </c>
      <c r="C13" s="17">
        <v>0.22943021014547199</v>
      </c>
      <c r="D13" s="17">
        <v>0.201882389069725</v>
      </c>
      <c r="E13" s="17">
        <v>0.25835906114560903</v>
      </c>
      <c r="F13" s="17"/>
      <c r="G13" s="17">
        <v>0.29229192485408401</v>
      </c>
      <c r="H13" s="17">
        <v>0.218293643235171</v>
      </c>
      <c r="I13" s="17">
        <v>0.23910105678526899</v>
      </c>
      <c r="J13" s="17">
        <v>0.16815635906324</v>
      </c>
      <c r="K13" s="17"/>
      <c r="L13" s="17">
        <v>0.21288474915703701</v>
      </c>
      <c r="M13" s="17">
        <v>0.274138066050852</v>
      </c>
      <c r="N13" s="17"/>
      <c r="O13" s="17">
        <v>0.27559505884051499</v>
      </c>
      <c r="P13" s="17">
        <v>0.24523095367195799</v>
      </c>
      <c r="Q13" s="17">
        <v>0.237551862137131</v>
      </c>
      <c r="R13" s="17">
        <v>0.152864259427437</v>
      </c>
      <c r="S13" s="17"/>
      <c r="T13" s="17">
        <v>0.21849070208104901</v>
      </c>
      <c r="U13" s="17">
        <v>0.233975364036967</v>
      </c>
      <c r="V13" s="17"/>
      <c r="W13" s="17">
        <v>0.296976469256725</v>
      </c>
      <c r="X13" s="17">
        <v>0.21509143922692101</v>
      </c>
      <c r="Y13" s="17"/>
      <c r="Z13" s="17">
        <v>0.20521745161684299</v>
      </c>
      <c r="AA13" s="17">
        <v>0.25075925295789397</v>
      </c>
      <c r="AB13" s="17">
        <v>0.219549413652352</v>
      </c>
      <c r="AC13" s="17"/>
      <c r="AD13" s="17">
        <v>0.22578758603722099</v>
      </c>
      <c r="AE13" s="17"/>
      <c r="AF13" s="17">
        <v>0.29097224478435202</v>
      </c>
      <c r="AG13" s="17">
        <v>0.231914890888331</v>
      </c>
      <c r="AH13" s="17">
        <v>0.19217671423373101</v>
      </c>
      <c r="AI13" s="17">
        <v>0.18426299578417701</v>
      </c>
    </row>
    <row r="14" spans="2:35" x14ac:dyDescent="0.3">
      <c r="B14" s="18" t="s">
        <v>51</v>
      </c>
      <c r="C14" s="19">
        <v>0.100963125676479</v>
      </c>
      <c r="D14" s="19">
        <v>9.4164772651817899E-2</v>
      </c>
      <c r="E14" s="19">
        <v>0.10644395860745599</v>
      </c>
      <c r="F14" s="19"/>
      <c r="G14" s="19">
        <v>0.137339122968544</v>
      </c>
      <c r="H14" s="19">
        <v>6.8649521874700498E-2</v>
      </c>
      <c r="I14" s="19">
        <v>9.6220077475269603E-2</v>
      </c>
      <c r="J14" s="19">
        <v>0.104731834720984</v>
      </c>
      <c r="K14" s="19"/>
      <c r="L14" s="19">
        <v>6.69837611791472E-2</v>
      </c>
      <c r="M14" s="19">
        <v>0.13565634912903499</v>
      </c>
      <c r="N14" s="19"/>
      <c r="O14" s="19">
        <v>0.107961986079042</v>
      </c>
      <c r="P14" s="19">
        <v>0.105287725696099</v>
      </c>
      <c r="Q14" s="19">
        <v>9.6886484154078703E-2</v>
      </c>
      <c r="R14" s="19">
        <v>9.0424509738076198E-2</v>
      </c>
      <c r="S14" s="19"/>
      <c r="T14" s="19">
        <v>8.4411933613253706E-2</v>
      </c>
      <c r="U14" s="19">
        <v>0.100852268655338</v>
      </c>
      <c r="V14" s="19"/>
      <c r="W14" s="19">
        <v>5.4181644084933103E-2</v>
      </c>
      <c r="X14" s="19">
        <v>7.4852193163572403E-2</v>
      </c>
      <c r="Y14" s="19"/>
      <c r="Z14" s="19">
        <v>0.100303043034511</v>
      </c>
      <c r="AA14" s="19">
        <v>0.134039809848394</v>
      </c>
      <c r="AB14" s="19">
        <v>9.8550033620680905E-2</v>
      </c>
      <c r="AC14" s="19"/>
      <c r="AD14" s="19">
        <v>0.101262704086359</v>
      </c>
      <c r="AE14" s="19"/>
      <c r="AF14" s="19">
        <v>6.7801824454245596E-2</v>
      </c>
      <c r="AG14" s="19">
        <v>8.3845536899119999E-2</v>
      </c>
      <c r="AH14" s="19">
        <v>0.13095678040567199</v>
      </c>
      <c r="AI14" s="19">
        <v>0.12997243408057699</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106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0.29799909005269098</v>
      </c>
      <c r="D9" s="17">
        <v>0.31220063589657299</v>
      </c>
      <c r="E9" s="17">
        <v>0.28621197660043701</v>
      </c>
      <c r="F9" s="17"/>
      <c r="G9" s="17">
        <v>0.22511421958816399</v>
      </c>
      <c r="H9" s="17">
        <v>0.40705869767255698</v>
      </c>
      <c r="I9" s="17">
        <v>0.32498082004158102</v>
      </c>
      <c r="J9" s="17">
        <v>0.223505844774401</v>
      </c>
      <c r="K9" s="17"/>
      <c r="L9" s="17">
        <v>0.323843771173839</v>
      </c>
      <c r="M9" s="17">
        <v>0.27293801469451801</v>
      </c>
      <c r="N9" s="17"/>
      <c r="O9" s="17">
        <v>0.33196860748346602</v>
      </c>
      <c r="P9" s="17">
        <v>0.25136061618037098</v>
      </c>
      <c r="Q9" s="17">
        <v>0.31058546633929202</v>
      </c>
      <c r="R9" s="17">
        <v>0.31442025351199199</v>
      </c>
      <c r="S9" s="17"/>
      <c r="T9" s="17">
        <v>0.32050868795165899</v>
      </c>
      <c r="U9" s="17">
        <v>0.29173923797722001</v>
      </c>
      <c r="V9" s="17"/>
      <c r="W9" s="17">
        <v>0.30810981093005102</v>
      </c>
      <c r="X9" s="17">
        <v>0.31556528452447702</v>
      </c>
      <c r="Y9" s="17"/>
      <c r="Z9" s="17">
        <v>0.320429236886075</v>
      </c>
      <c r="AA9" s="17">
        <v>0.23135901367341799</v>
      </c>
      <c r="AB9" s="17">
        <v>0.32390183954316099</v>
      </c>
      <c r="AC9" s="17"/>
      <c r="AD9" s="17">
        <v>0.317241820632923</v>
      </c>
      <c r="AE9" s="17"/>
      <c r="AF9" s="17">
        <v>0.32134518046970501</v>
      </c>
      <c r="AG9" s="17">
        <v>0.35015404206578998</v>
      </c>
      <c r="AH9" s="17">
        <v>0.23530993497786401</v>
      </c>
      <c r="AI9" s="17">
        <v>0.270415998494411</v>
      </c>
    </row>
    <row r="10" spans="2:35" x14ac:dyDescent="0.3">
      <c r="B10" s="18" t="s">
        <v>99</v>
      </c>
      <c r="C10" s="17">
        <v>8.1748215642930597E-2</v>
      </c>
      <c r="D10" s="17">
        <v>0.13123342920454401</v>
      </c>
      <c r="E10" s="17">
        <v>3.4066797346679299E-2</v>
      </c>
      <c r="F10" s="17"/>
      <c r="G10" s="17">
        <v>7.5176046789548798E-2</v>
      </c>
      <c r="H10" s="17">
        <v>0.100452361834089</v>
      </c>
      <c r="I10" s="17">
        <v>7.5962536411942796E-2</v>
      </c>
      <c r="J10" s="17">
        <v>7.43253786227938E-2</v>
      </c>
      <c r="K10" s="17"/>
      <c r="L10" s="17">
        <v>9.7170769924228406E-2</v>
      </c>
      <c r="M10" s="17">
        <v>4.8702635634617901E-2</v>
      </c>
      <c r="N10" s="17"/>
      <c r="O10" s="17">
        <v>3.2126144212161402E-2</v>
      </c>
      <c r="P10" s="17">
        <v>3.5544930691206199E-2</v>
      </c>
      <c r="Q10" s="17">
        <v>0.13026956834453701</v>
      </c>
      <c r="R10" s="17">
        <v>0.13255799759678399</v>
      </c>
      <c r="S10" s="17"/>
      <c r="T10" s="17">
        <v>0.134905447260844</v>
      </c>
      <c r="U10" s="17">
        <v>6.4272440504457906E-2</v>
      </c>
      <c r="V10" s="17"/>
      <c r="W10" s="17">
        <v>3.7491739280902499E-2</v>
      </c>
      <c r="X10" s="17">
        <v>0.123828270193655</v>
      </c>
      <c r="Y10" s="17"/>
      <c r="Z10" s="17">
        <v>7.3841182079177406E-2</v>
      </c>
      <c r="AA10" s="17">
        <v>0.12427265768432701</v>
      </c>
      <c r="AB10" s="17">
        <v>8.6455515692356294E-2</v>
      </c>
      <c r="AC10" s="17"/>
      <c r="AD10" s="17">
        <v>7.3903290629990306E-2</v>
      </c>
      <c r="AE10" s="17"/>
      <c r="AF10" s="17">
        <v>0.13922632557557499</v>
      </c>
      <c r="AG10" s="17">
        <v>6.6865231234003106E-2</v>
      </c>
      <c r="AH10" s="17">
        <v>2.8707361174772301E-2</v>
      </c>
      <c r="AI10" s="17">
        <v>6.55220777970313E-2</v>
      </c>
    </row>
    <row r="11" spans="2:35" x14ac:dyDescent="0.3">
      <c r="B11" s="18" t="s">
        <v>100</v>
      </c>
      <c r="C11" s="17">
        <v>0.13655801728023001</v>
      </c>
      <c r="D11" s="17">
        <v>9.49523499481362E-2</v>
      </c>
      <c r="E11" s="17">
        <v>0.177531181288859</v>
      </c>
      <c r="F11" s="17"/>
      <c r="G11" s="17">
        <v>0.10064083915733101</v>
      </c>
      <c r="H11" s="17">
        <v>0.13338961584710901</v>
      </c>
      <c r="I11" s="17">
        <v>0.15227269989348399</v>
      </c>
      <c r="J11" s="17">
        <v>0.158883390791317</v>
      </c>
      <c r="K11" s="17"/>
      <c r="L11" s="17">
        <v>0.134049626441339</v>
      </c>
      <c r="M11" s="17">
        <v>0.147535670777075</v>
      </c>
      <c r="N11" s="17"/>
      <c r="O11" s="17">
        <v>0.16871207827451701</v>
      </c>
      <c r="P11" s="17">
        <v>0.18424840962938599</v>
      </c>
      <c r="Q11" s="17">
        <v>7.9566239204257594E-2</v>
      </c>
      <c r="R11" s="17">
        <v>0.116096434967525</v>
      </c>
      <c r="S11" s="17"/>
      <c r="T11" s="17">
        <v>8.0588173093831997E-2</v>
      </c>
      <c r="U11" s="17">
        <v>0.15503508210597899</v>
      </c>
      <c r="V11" s="17"/>
      <c r="W11" s="17">
        <v>0.16450751024856899</v>
      </c>
      <c r="X11" s="17">
        <v>8.7306564969413705E-2</v>
      </c>
      <c r="Y11" s="17"/>
      <c r="Z11" s="17">
        <v>0.12766363167025799</v>
      </c>
      <c r="AA11" s="17">
        <v>9.1772083890243897E-2</v>
      </c>
      <c r="AB11" s="17">
        <v>0.13338559245583401</v>
      </c>
      <c r="AC11" s="17"/>
      <c r="AD11" s="17">
        <v>0.122064468587051</v>
      </c>
      <c r="AE11" s="17"/>
      <c r="AF11" s="17">
        <v>6.8698995752542402E-2</v>
      </c>
      <c r="AG11" s="17">
        <v>0.14952557606813799</v>
      </c>
      <c r="AH11" s="17">
        <v>0.18476135647012501</v>
      </c>
      <c r="AI11" s="17">
        <v>0.16821689200916001</v>
      </c>
    </row>
    <row r="12" spans="2:35" x14ac:dyDescent="0.3">
      <c r="B12" s="18" t="s">
        <v>101</v>
      </c>
      <c r="C12" s="17">
        <v>7.9695528017157902E-2</v>
      </c>
      <c r="D12" s="17">
        <v>6.6621934704837904E-2</v>
      </c>
      <c r="E12" s="17">
        <v>9.4564513062478497E-2</v>
      </c>
      <c r="F12" s="17"/>
      <c r="G12" s="17">
        <v>9.8425371204380802E-2</v>
      </c>
      <c r="H12" s="17">
        <v>5.2539096799825401E-2</v>
      </c>
      <c r="I12" s="17">
        <v>0.113900617202392</v>
      </c>
      <c r="J12" s="17">
        <v>5.3329638698041498E-2</v>
      </c>
      <c r="K12" s="17"/>
      <c r="L12" s="17">
        <v>9.4270825190779894E-2</v>
      </c>
      <c r="M12" s="17">
        <v>6.0405085334264801E-2</v>
      </c>
      <c r="N12" s="17"/>
      <c r="O12" s="17">
        <v>8.6775939912570696E-2</v>
      </c>
      <c r="P12" s="17">
        <v>0.100496819807252</v>
      </c>
      <c r="Q12" s="17">
        <v>6.5448386934025493E-2</v>
      </c>
      <c r="R12" s="17">
        <v>6.8234661550070297E-2</v>
      </c>
      <c r="S12" s="17"/>
      <c r="T12" s="17">
        <v>7.8280073469926006E-2</v>
      </c>
      <c r="U12" s="17">
        <v>8.1076663544536395E-2</v>
      </c>
      <c r="V12" s="17"/>
      <c r="W12" s="17">
        <v>8.8152792253832393E-2</v>
      </c>
      <c r="X12" s="17">
        <v>6.7156498599880696E-2</v>
      </c>
      <c r="Y12" s="17"/>
      <c r="Z12" s="17">
        <v>0.103482339716937</v>
      </c>
      <c r="AA12" s="17">
        <v>8.1098863664911897E-2</v>
      </c>
      <c r="AB12" s="17">
        <v>3.6876716989354498E-2</v>
      </c>
      <c r="AC12" s="17"/>
      <c r="AD12" s="17">
        <v>8.1826264840082694E-2</v>
      </c>
      <c r="AE12" s="17"/>
      <c r="AF12" s="17">
        <v>8.0551537053880407E-2</v>
      </c>
      <c r="AG12" s="17">
        <v>3.1616095491890699E-2</v>
      </c>
      <c r="AH12" s="17">
        <v>8.2645525075073001E-2</v>
      </c>
      <c r="AI12" s="17">
        <v>0.13164575419816499</v>
      </c>
    </row>
    <row r="13" spans="2:35" x14ac:dyDescent="0.3">
      <c r="B13" s="18" t="s">
        <v>102</v>
      </c>
      <c r="C13" s="17">
        <v>0.28723599507396202</v>
      </c>
      <c r="D13" s="17">
        <v>0.267246738447596</v>
      </c>
      <c r="E13" s="17">
        <v>0.309898285737774</v>
      </c>
      <c r="F13" s="17"/>
      <c r="G13" s="17">
        <v>0.36540420553599501</v>
      </c>
      <c r="H13" s="17">
        <v>0.22351545680472401</v>
      </c>
      <c r="I13" s="17">
        <v>0.25413182706205001</v>
      </c>
      <c r="J13" s="17">
        <v>0.31396121641650798</v>
      </c>
      <c r="K13" s="17"/>
      <c r="L13" s="17">
        <v>0.259294928556207</v>
      </c>
      <c r="M13" s="17">
        <v>0.33401671061944399</v>
      </c>
      <c r="N13" s="17"/>
      <c r="O13" s="17">
        <v>0.30498248155644397</v>
      </c>
      <c r="P13" s="17">
        <v>0.31364249635756403</v>
      </c>
      <c r="Q13" s="17">
        <v>0.281648183520747</v>
      </c>
      <c r="R13" s="17">
        <v>0.24745581245612</v>
      </c>
      <c r="S13" s="17"/>
      <c r="T13" s="17">
        <v>0.30418015863042103</v>
      </c>
      <c r="U13" s="17">
        <v>0.284586946918367</v>
      </c>
      <c r="V13" s="17"/>
      <c r="W13" s="17">
        <v>0.34873175825424702</v>
      </c>
      <c r="X13" s="17">
        <v>0.30004859944128198</v>
      </c>
      <c r="Y13" s="17"/>
      <c r="Z13" s="17">
        <v>0.24982353785823599</v>
      </c>
      <c r="AA13" s="17">
        <v>0.31642643703628798</v>
      </c>
      <c r="AB13" s="17">
        <v>0.32289287044522202</v>
      </c>
      <c r="AC13" s="17"/>
      <c r="AD13" s="17">
        <v>0.288303271651912</v>
      </c>
      <c r="AE13" s="17"/>
      <c r="AF13" s="17">
        <v>0.30402895333110302</v>
      </c>
      <c r="AG13" s="17">
        <v>0.29198632047468898</v>
      </c>
      <c r="AH13" s="17">
        <v>0.31861955636406403</v>
      </c>
      <c r="AI13" s="17">
        <v>0.23597060217996699</v>
      </c>
    </row>
    <row r="14" spans="2:35" x14ac:dyDescent="0.3">
      <c r="B14" s="18" t="s">
        <v>51</v>
      </c>
      <c r="C14" s="19">
        <v>0.116763153933028</v>
      </c>
      <c r="D14" s="19">
        <v>0.12774491179831199</v>
      </c>
      <c r="E14" s="19">
        <v>9.7727245963771803E-2</v>
      </c>
      <c r="F14" s="19"/>
      <c r="G14" s="19">
        <v>0.13523931772457901</v>
      </c>
      <c r="H14" s="19">
        <v>8.3044771041695595E-2</v>
      </c>
      <c r="I14" s="19">
        <v>7.8751499388550403E-2</v>
      </c>
      <c r="J14" s="19">
        <v>0.17599453069693899</v>
      </c>
      <c r="K14" s="19"/>
      <c r="L14" s="19">
        <v>9.1370078713607195E-2</v>
      </c>
      <c r="M14" s="19">
        <v>0.13640188294008099</v>
      </c>
      <c r="N14" s="19"/>
      <c r="O14" s="19">
        <v>7.5434748560840398E-2</v>
      </c>
      <c r="P14" s="19">
        <v>0.11470672733422201</v>
      </c>
      <c r="Q14" s="19">
        <v>0.132482155657141</v>
      </c>
      <c r="R14" s="19">
        <v>0.121234839917509</v>
      </c>
      <c r="S14" s="19"/>
      <c r="T14" s="19">
        <v>8.1537459593317901E-2</v>
      </c>
      <c r="U14" s="19">
        <v>0.12328962894944</v>
      </c>
      <c r="V14" s="19"/>
      <c r="W14" s="19">
        <v>5.3006389032398599E-2</v>
      </c>
      <c r="X14" s="19">
        <v>0.106094782271291</v>
      </c>
      <c r="Y14" s="19"/>
      <c r="Z14" s="19">
        <v>0.124760071789317</v>
      </c>
      <c r="AA14" s="19">
        <v>0.15507094405081101</v>
      </c>
      <c r="AB14" s="19">
        <v>9.6487464874071699E-2</v>
      </c>
      <c r="AC14" s="19"/>
      <c r="AD14" s="19">
        <v>0.116660883658041</v>
      </c>
      <c r="AE14" s="19"/>
      <c r="AF14" s="19">
        <v>8.6149007817193604E-2</v>
      </c>
      <c r="AG14" s="19">
        <v>0.10985273466549</v>
      </c>
      <c r="AH14" s="19">
        <v>0.14995626593810199</v>
      </c>
      <c r="AI14" s="19">
        <v>0.128228675321267</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107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0.52918842543222999</v>
      </c>
      <c r="D9" s="17">
        <v>0.56302858930415201</v>
      </c>
      <c r="E9" s="17">
        <v>0.50362433492619996</v>
      </c>
      <c r="F9" s="17"/>
      <c r="G9" s="17">
        <v>0.50340991014556702</v>
      </c>
      <c r="H9" s="17">
        <v>0.65083353838718705</v>
      </c>
      <c r="I9" s="17">
        <v>0.52443830408482395</v>
      </c>
      <c r="J9" s="17">
        <v>0.42833069981071098</v>
      </c>
      <c r="K9" s="17"/>
      <c r="L9" s="17">
        <v>0.59499195333105204</v>
      </c>
      <c r="M9" s="17">
        <v>0.449820943898254</v>
      </c>
      <c r="N9" s="17"/>
      <c r="O9" s="17">
        <v>0.60661680488550696</v>
      </c>
      <c r="P9" s="17">
        <v>0.42517826881874299</v>
      </c>
      <c r="Q9" s="17">
        <v>0.56025252774224499</v>
      </c>
      <c r="R9" s="17">
        <v>0.56684354180651597</v>
      </c>
      <c r="S9" s="17"/>
      <c r="T9" s="17">
        <v>0.60591398163975296</v>
      </c>
      <c r="U9" s="17">
        <v>0.50675812102282702</v>
      </c>
      <c r="V9" s="17"/>
      <c r="W9" s="17">
        <v>0.55255665865831505</v>
      </c>
      <c r="X9" s="17">
        <v>0.59898346688473503</v>
      </c>
      <c r="Y9" s="17"/>
      <c r="Z9" s="17">
        <v>0.54766040296278395</v>
      </c>
      <c r="AA9" s="17">
        <v>0.44522271245241402</v>
      </c>
      <c r="AB9" s="17">
        <v>0.53679479561056298</v>
      </c>
      <c r="AC9" s="17"/>
      <c r="AD9" s="17">
        <v>0.56203449988450405</v>
      </c>
      <c r="AE9" s="17"/>
      <c r="AF9" s="17">
        <v>0.62837631893614398</v>
      </c>
      <c r="AG9" s="17">
        <v>0.53992571105468301</v>
      </c>
      <c r="AH9" s="17">
        <v>0.49689996611884102</v>
      </c>
      <c r="AI9" s="17">
        <v>0.425981148678652</v>
      </c>
    </row>
    <row r="10" spans="2:35" x14ac:dyDescent="0.3">
      <c r="B10" s="18" t="s">
        <v>99</v>
      </c>
      <c r="C10" s="17">
        <v>4.8415999674259698E-2</v>
      </c>
      <c r="D10" s="17">
        <v>8.1264319844820104E-2</v>
      </c>
      <c r="E10" s="17">
        <v>1.6633860948064901E-2</v>
      </c>
      <c r="F10" s="17"/>
      <c r="G10" s="17">
        <v>3.5671148940582299E-2</v>
      </c>
      <c r="H10" s="17">
        <v>5.9469860435062902E-2</v>
      </c>
      <c r="I10" s="17">
        <v>2.1575050685871601E-2</v>
      </c>
      <c r="J10" s="17">
        <v>7.8263529321154005E-2</v>
      </c>
      <c r="K10" s="17"/>
      <c r="L10" s="17">
        <v>5.5464971681496E-2</v>
      </c>
      <c r="M10" s="17">
        <v>1.7416649601616301E-2</v>
      </c>
      <c r="N10" s="17"/>
      <c r="O10" s="17">
        <v>7.6918379853389797E-3</v>
      </c>
      <c r="P10" s="17">
        <v>2.3444713476852199E-2</v>
      </c>
      <c r="Q10" s="17">
        <v>7.8172170251459797E-2</v>
      </c>
      <c r="R10" s="17">
        <v>8.55136506200255E-2</v>
      </c>
      <c r="S10" s="17"/>
      <c r="T10" s="17">
        <v>6.8053701360843197E-2</v>
      </c>
      <c r="U10" s="17">
        <v>4.2163739713488697E-2</v>
      </c>
      <c r="V10" s="17"/>
      <c r="W10" s="17">
        <v>1.1842673208222399E-2</v>
      </c>
      <c r="X10" s="17">
        <v>9.3525400983067095E-2</v>
      </c>
      <c r="Y10" s="17"/>
      <c r="Z10" s="17">
        <v>3.6361520131478003E-2</v>
      </c>
      <c r="AA10" s="17">
        <v>7.6013283660486999E-2</v>
      </c>
      <c r="AB10" s="17">
        <v>8.09521789425557E-2</v>
      </c>
      <c r="AC10" s="17"/>
      <c r="AD10" s="17">
        <v>3.6785953404187499E-2</v>
      </c>
      <c r="AE10" s="17"/>
      <c r="AF10" s="17">
        <v>5.1219162278307702E-2</v>
      </c>
      <c r="AG10" s="17">
        <v>5.1754347382654997E-2</v>
      </c>
      <c r="AH10" s="17">
        <v>2.8816932486945501E-2</v>
      </c>
      <c r="AI10" s="17">
        <v>5.15422670350284E-2</v>
      </c>
    </row>
    <row r="11" spans="2:35" x14ac:dyDescent="0.3">
      <c r="B11" s="18" t="s">
        <v>100</v>
      </c>
      <c r="C11" s="17">
        <v>4.88469997199752E-2</v>
      </c>
      <c r="D11" s="17">
        <v>3.2153125484500802E-3</v>
      </c>
      <c r="E11" s="17">
        <v>9.1881296469707496E-2</v>
      </c>
      <c r="F11" s="17"/>
      <c r="G11" s="17">
        <v>3.3785174935330502E-2</v>
      </c>
      <c r="H11" s="17">
        <v>3.0414638687468701E-2</v>
      </c>
      <c r="I11" s="17">
        <v>6.1238540205863501E-2</v>
      </c>
      <c r="J11" s="17">
        <v>7.0453046763456303E-2</v>
      </c>
      <c r="K11" s="17"/>
      <c r="L11" s="17">
        <v>3.9315287105377003E-2</v>
      </c>
      <c r="M11" s="17">
        <v>6.0975108960250303E-2</v>
      </c>
      <c r="N11" s="17"/>
      <c r="O11" s="17">
        <v>7.4941382837464807E-2</v>
      </c>
      <c r="P11" s="17">
        <v>0.10478388619471</v>
      </c>
      <c r="Q11" s="17">
        <v>0</v>
      </c>
      <c r="R11" s="17">
        <v>7.6338977919876696E-3</v>
      </c>
      <c r="S11" s="17"/>
      <c r="T11" s="17">
        <v>7.0837560463762397E-2</v>
      </c>
      <c r="U11" s="17">
        <v>4.1785569764217802E-2</v>
      </c>
      <c r="V11" s="17"/>
      <c r="W11" s="17">
        <v>7.84759326568783E-2</v>
      </c>
      <c r="X11" s="17">
        <v>0</v>
      </c>
      <c r="Y11" s="17"/>
      <c r="Z11" s="17">
        <v>5.4775047353342703E-2</v>
      </c>
      <c r="AA11" s="17">
        <v>4.3171463798245401E-2</v>
      </c>
      <c r="AB11" s="17">
        <v>6.5103472054556896E-2</v>
      </c>
      <c r="AC11" s="17"/>
      <c r="AD11" s="17">
        <v>2.4023076584833599E-2</v>
      </c>
      <c r="AE11" s="17"/>
      <c r="AF11" s="17">
        <v>4.5539819443056101E-2</v>
      </c>
      <c r="AG11" s="17">
        <v>3.1333818330341698E-2</v>
      </c>
      <c r="AH11" s="17">
        <v>8.3790872096128705E-2</v>
      </c>
      <c r="AI11" s="17">
        <v>4.1910405367376398E-2</v>
      </c>
    </row>
    <row r="12" spans="2:35" x14ac:dyDescent="0.3">
      <c r="B12" s="18" t="s">
        <v>101</v>
      </c>
      <c r="C12" s="17">
        <v>0.15107524789124699</v>
      </c>
      <c r="D12" s="17">
        <v>0.14138814500323299</v>
      </c>
      <c r="E12" s="17">
        <v>0.16415671245965499</v>
      </c>
      <c r="F12" s="17"/>
      <c r="G12" s="17">
        <v>0.18039136864305899</v>
      </c>
      <c r="H12" s="17">
        <v>0.11397236726259501</v>
      </c>
      <c r="I12" s="17">
        <v>0.18319269785763601</v>
      </c>
      <c r="J12" s="17">
        <v>0.12716001035688601</v>
      </c>
      <c r="K12" s="17"/>
      <c r="L12" s="17">
        <v>0.15329405552161199</v>
      </c>
      <c r="M12" s="17">
        <v>0.15191454366333901</v>
      </c>
      <c r="N12" s="17"/>
      <c r="O12" s="17">
        <v>0.15823555039679499</v>
      </c>
      <c r="P12" s="17">
        <v>0.168666671981935</v>
      </c>
      <c r="Q12" s="17">
        <v>0.13660998622440901</v>
      </c>
      <c r="R12" s="17">
        <v>0.14795444347445399</v>
      </c>
      <c r="S12" s="17"/>
      <c r="T12" s="17">
        <v>0.11530133097546499</v>
      </c>
      <c r="U12" s="17">
        <v>0.16514140665408</v>
      </c>
      <c r="V12" s="17"/>
      <c r="W12" s="17">
        <v>0.17187024912768101</v>
      </c>
      <c r="X12" s="17">
        <v>0.118137654433956</v>
      </c>
      <c r="Y12" s="17"/>
      <c r="Z12" s="17">
        <v>0.170788115190252</v>
      </c>
      <c r="AA12" s="17">
        <v>0.18111469094378899</v>
      </c>
      <c r="AB12" s="17">
        <v>8.7510569193233995E-2</v>
      </c>
      <c r="AC12" s="17"/>
      <c r="AD12" s="17">
        <v>0.156826426124863</v>
      </c>
      <c r="AE12" s="17"/>
      <c r="AF12" s="17">
        <v>0.12931683970755301</v>
      </c>
      <c r="AG12" s="17">
        <v>0.11820221609258599</v>
      </c>
      <c r="AH12" s="17">
        <v>0.12940496497114001</v>
      </c>
      <c r="AI12" s="17">
        <v>0.23873339054580101</v>
      </c>
    </row>
    <row r="13" spans="2:35" x14ac:dyDescent="0.3">
      <c r="B13" s="18" t="s">
        <v>102</v>
      </c>
      <c r="C13" s="17">
        <v>0.12820747057176499</v>
      </c>
      <c r="D13" s="17">
        <v>0.120409153082152</v>
      </c>
      <c r="E13" s="17">
        <v>0.13510456647743299</v>
      </c>
      <c r="F13" s="17"/>
      <c r="G13" s="17">
        <v>0.15685778034345199</v>
      </c>
      <c r="H13" s="17">
        <v>9.6122407035056395E-2</v>
      </c>
      <c r="I13" s="17">
        <v>0.11798674320368201</v>
      </c>
      <c r="J13" s="17">
        <v>0.14538843428026901</v>
      </c>
      <c r="K13" s="17"/>
      <c r="L13" s="17">
        <v>0.104704342447052</v>
      </c>
      <c r="M13" s="17">
        <v>0.169416643966109</v>
      </c>
      <c r="N13" s="17"/>
      <c r="O13" s="17">
        <v>0.11006375242862899</v>
      </c>
      <c r="P13" s="17">
        <v>0.15417735262415999</v>
      </c>
      <c r="Q13" s="17">
        <v>0.13663122965982399</v>
      </c>
      <c r="R13" s="17">
        <v>9.8116257102198706E-2</v>
      </c>
      <c r="S13" s="17"/>
      <c r="T13" s="17">
        <v>7.8319008752836497E-2</v>
      </c>
      <c r="U13" s="17">
        <v>0.14448722455515201</v>
      </c>
      <c r="V13" s="17"/>
      <c r="W13" s="17">
        <v>0.143816287352932</v>
      </c>
      <c r="X13" s="17">
        <v>0.12698263229936499</v>
      </c>
      <c r="Y13" s="17"/>
      <c r="Z13" s="17">
        <v>0.10021634373546</v>
      </c>
      <c r="AA13" s="17">
        <v>0.12057768254312699</v>
      </c>
      <c r="AB13" s="17">
        <v>0.15474539179461</v>
      </c>
      <c r="AC13" s="17"/>
      <c r="AD13" s="17">
        <v>0.12606899174265601</v>
      </c>
      <c r="AE13" s="17"/>
      <c r="AF13" s="17">
        <v>8.4364521597299694E-2</v>
      </c>
      <c r="AG13" s="17">
        <v>0.18073170578504699</v>
      </c>
      <c r="AH13" s="17">
        <v>0.12984091300668801</v>
      </c>
      <c r="AI13" s="17">
        <v>0.12615903232837</v>
      </c>
    </row>
    <row r="14" spans="2:35" x14ac:dyDescent="0.3">
      <c r="B14" s="18" t="s">
        <v>51</v>
      </c>
      <c r="C14" s="19">
        <v>9.4265856710523399E-2</v>
      </c>
      <c r="D14" s="19">
        <v>9.0694480217192799E-2</v>
      </c>
      <c r="E14" s="19">
        <v>8.85992287189383E-2</v>
      </c>
      <c r="F14" s="19"/>
      <c r="G14" s="19">
        <v>8.9884616992009003E-2</v>
      </c>
      <c r="H14" s="19">
        <v>4.9187188192629502E-2</v>
      </c>
      <c r="I14" s="19">
        <v>9.1568663962122598E-2</v>
      </c>
      <c r="J14" s="19">
        <v>0.15040427946752399</v>
      </c>
      <c r="K14" s="19"/>
      <c r="L14" s="19">
        <v>5.2229389913410702E-2</v>
      </c>
      <c r="M14" s="19">
        <v>0.15045610991043101</v>
      </c>
      <c r="N14" s="19"/>
      <c r="O14" s="19">
        <v>4.24506714662648E-2</v>
      </c>
      <c r="P14" s="19">
        <v>0.123749106903599</v>
      </c>
      <c r="Q14" s="19">
        <v>8.8334086122061103E-2</v>
      </c>
      <c r="R14" s="19">
        <v>9.3938209204817796E-2</v>
      </c>
      <c r="S14" s="19"/>
      <c r="T14" s="19">
        <v>6.1574416807339598E-2</v>
      </c>
      <c r="U14" s="19">
        <v>9.9663938290234996E-2</v>
      </c>
      <c r="V14" s="19"/>
      <c r="W14" s="19">
        <v>4.1438198995970801E-2</v>
      </c>
      <c r="X14" s="19">
        <v>6.2370845398876502E-2</v>
      </c>
      <c r="Y14" s="19"/>
      <c r="Z14" s="19">
        <v>9.0198570626682295E-2</v>
      </c>
      <c r="AA14" s="19">
        <v>0.13390016660193799</v>
      </c>
      <c r="AB14" s="19">
        <v>7.4893592404480805E-2</v>
      </c>
      <c r="AC14" s="19"/>
      <c r="AD14" s="19">
        <v>9.4261052258956896E-2</v>
      </c>
      <c r="AE14" s="19"/>
      <c r="AF14" s="19">
        <v>6.1183338037639097E-2</v>
      </c>
      <c r="AG14" s="19">
        <v>7.8052201354687697E-2</v>
      </c>
      <c r="AH14" s="19">
        <v>0.131246351320256</v>
      </c>
      <c r="AI14" s="19">
        <v>0.11567375604477199</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108</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0.37109277281335801</v>
      </c>
      <c r="D9" s="17">
        <v>0.42066779972905799</v>
      </c>
      <c r="E9" s="17">
        <v>0.32981132436249899</v>
      </c>
      <c r="F9" s="17"/>
      <c r="G9" s="17">
        <v>0.37599888938266601</v>
      </c>
      <c r="H9" s="17">
        <v>0.44912448189653198</v>
      </c>
      <c r="I9" s="17">
        <v>0.34360377906235601</v>
      </c>
      <c r="J9" s="17">
        <v>0.31143204796752999</v>
      </c>
      <c r="K9" s="17"/>
      <c r="L9" s="17">
        <v>0.43882868588110202</v>
      </c>
      <c r="M9" s="17">
        <v>0.27558119328881497</v>
      </c>
      <c r="N9" s="17"/>
      <c r="O9" s="17">
        <v>0.383574546458402</v>
      </c>
      <c r="P9" s="17">
        <v>0.28886159982097198</v>
      </c>
      <c r="Q9" s="17">
        <v>0.436755580225551</v>
      </c>
      <c r="R9" s="17">
        <v>0.39855945771504703</v>
      </c>
      <c r="S9" s="17"/>
      <c r="T9" s="17">
        <v>0.43822177401072399</v>
      </c>
      <c r="U9" s="17">
        <v>0.35201985942172498</v>
      </c>
      <c r="V9" s="17"/>
      <c r="W9" s="17">
        <v>0.39561483736497799</v>
      </c>
      <c r="X9" s="17">
        <v>0.43000195973013</v>
      </c>
      <c r="Y9" s="17"/>
      <c r="Z9" s="17">
        <v>0.39127232602949502</v>
      </c>
      <c r="AA9" s="17">
        <v>0.348622116891801</v>
      </c>
      <c r="AB9" s="17">
        <v>0.36898954040747101</v>
      </c>
      <c r="AC9" s="17"/>
      <c r="AD9" s="17">
        <v>0.39364484526744198</v>
      </c>
      <c r="AE9" s="17"/>
      <c r="AF9" s="17">
        <v>0.44034995602438798</v>
      </c>
      <c r="AG9" s="17">
        <v>0.38529807696025797</v>
      </c>
      <c r="AH9" s="17">
        <v>0.31665456088075</v>
      </c>
      <c r="AI9" s="17">
        <v>0.32052324747525202</v>
      </c>
    </row>
    <row r="10" spans="2:35" x14ac:dyDescent="0.3">
      <c r="B10" s="18" t="s">
        <v>99</v>
      </c>
      <c r="C10" s="17">
        <v>4.4270844999608802E-2</v>
      </c>
      <c r="D10" s="17">
        <v>7.1029650679274803E-2</v>
      </c>
      <c r="E10" s="17">
        <v>1.84889108743332E-2</v>
      </c>
      <c r="F10" s="17"/>
      <c r="G10" s="17">
        <v>4.8084038855099598E-2</v>
      </c>
      <c r="H10" s="17">
        <v>5.1749223611249902E-2</v>
      </c>
      <c r="I10" s="17">
        <v>4.2151614209193403E-2</v>
      </c>
      <c r="J10" s="17">
        <v>3.4651907671123298E-2</v>
      </c>
      <c r="K10" s="17"/>
      <c r="L10" s="17">
        <v>5.7247511726733702E-2</v>
      </c>
      <c r="M10" s="17">
        <v>4.83091930807991E-3</v>
      </c>
      <c r="N10" s="17"/>
      <c r="O10" s="17">
        <v>2.0970392859201801E-2</v>
      </c>
      <c r="P10" s="17">
        <v>1.65988455141531E-2</v>
      </c>
      <c r="Q10" s="17">
        <v>7.1653707590414506E-2</v>
      </c>
      <c r="R10" s="17">
        <v>7.01720517313843E-2</v>
      </c>
      <c r="S10" s="17"/>
      <c r="T10" s="17">
        <v>4.4984988110259402E-2</v>
      </c>
      <c r="U10" s="17">
        <v>4.4518980059287998E-2</v>
      </c>
      <c r="V10" s="17"/>
      <c r="W10" s="17">
        <v>2.81957705913791E-2</v>
      </c>
      <c r="X10" s="17">
        <v>7.8639346720671993E-2</v>
      </c>
      <c r="Y10" s="17"/>
      <c r="Z10" s="17">
        <v>4.1393816587701797E-2</v>
      </c>
      <c r="AA10" s="17">
        <v>5.28595674936191E-2</v>
      </c>
      <c r="AB10" s="17">
        <v>6.9430226825515307E-2</v>
      </c>
      <c r="AC10" s="17"/>
      <c r="AD10" s="17">
        <v>3.40367921660958E-2</v>
      </c>
      <c r="AE10" s="17"/>
      <c r="AF10" s="17">
        <v>5.4357352788805699E-2</v>
      </c>
      <c r="AG10" s="17">
        <v>4.5767167790320799E-2</v>
      </c>
      <c r="AH10" s="17">
        <v>1.14627956299998E-2</v>
      </c>
      <c r="AI10" s="17">
        <v>5.1999952625825401E-2</v>
      </c>
    </row>
    <row r="11" spans="2:35" x14ac:dyDescent="0.3">
      <c r="B11" s="18" t="s">
        <v>100</v>
      </c>
      <c r="C11" s="17">
        <v>4.0230316982677101E-2</v>
      </c>
      <c r="D11" s="17">
        <v>7.0687336182286903E-3</v>
      </c>
      <c r="E11" s="17">
        <v>7.4314194871433203E-2</v>
      </c>
      <c r="F11" s="17"/>
      <c r="G11" s="17">
        <v>3.9502019670318099E-2</v>
      </c>
      <c r="H11" s="17">
        <v>2.4704052006623099E-2</v>
      </c>
      <c r="I11" s="17">
        <v>2.9083625744198701E-2</v>
      </c>
      <c r="J11" s="17">
        <v>6.9854316860779503E-2</v>
      </c>
      <c r="K11" s="17"/>
      <c r="L11" s="17">
        <v>3.63940874415907E-2</v>
      </c>
      <c r="M11" s="17">
        <v>4.3272569575875199E-2</v>
      </c>
      <c r="N11" s="17"/>
      <c r="O11" s="17">
        <v>7.4414004122099295E-2</v>
      </c>
      <c r="P11" s="17">
        <v>7.4238173361520998E-2</v>
      </c>
      <c r="Q11" s="17">
        <v>0</v>
      </c>
      <c r="R11" s="17">
        <v>1.6782813224909401E-2</v>
      </c>
      <c r="S11" s="17"/>
      <c r="T11" s="17">
        <v>7.6694019735211505E-2</v>
      </c>
      <c r="U11" s="17">
        <v>2.8065400745133601E-2</v>
      </c>
      <c r="V11" s="17"/>
      <c r="W11" s="17">
        <v>5.85631531505749E-2</v>
      </c>
      <c r="X11" s="17">
        <v>1.0135033500701E-2</v>
      </c>
      <c r="Y11" s="17"/>
      <c r="Z11" s="17">
        <v>4.17333262481486E-2</v>
      </c>
      <c r="AA11" s="17">
        <v>4.3470157055801699E-2</v>
      </c>
      <c r="AB11" s="17">
        <v>5.5047688266275298E-2</v>
      </c>
      <c r="AC11" s="17"/>
      <c r="AD11" s="17">
        <v>2.15244772763564E-2</v>
      </c>
      <c r="AE11" s="17"/>
      <c r="AF11" s="17">
        <v>2.9440867827609098E-2</v>
      </c>
      <c r="AG11" s="17">
        <v>3.05652490709299E-2</v>
      </c>
      <c r="AH11" s="17">
        <v>5.7526123662830497E-2</v>
      </c>
      <c r="AI11" s="17">
        <v>5.0067954364207502E-2</v>
      </c>
    </row>
    <row r="12" spans="2:35" x14ac:dyDescent="0.3">
      <c r="B12" s="18" t="s">
        <v>101</v>
      </c>
      <c r="C12" s="17">
        <v>9.5004783000367105E-2</v>
      </c>
      <c r="D12" s="17">
        <v>8.4718620614442103E-2</v>
      </c>
      <c r="E12" s="17">
        <v>0.107428038184818</v>
      </c>
      <c r="F12" s="17"/>
      <c r="G12" s="17">
        <v>8.6742234936395698E-2</v>
      </c>
      <c r="H12" s="17">
        <v>9.3048797195605201E-2</v>
      </c>
      <c r="I12" s="17">
        <v>0.132761645282262</v>
      </c>
      <c r="J12" s="17">
        <v>6.4483048214111605E-2</v>
      </c>
      <c r="K12" s="17"/>
      <c r="L12" s="17">
        <v>0.10202769289022801</v>
      </c>
      <c r="M12" s="17">
        <v>8.9764775995260199E-2</v>
      </c>
      <c r="N12" s="17"/>
      <c r="O12" s="17">
        <v>8.6718231534636397E-2</v>
      </c>
      <c r="P12" s="17">
        <v>0.123202034693443</v>
      </c>
      <c r="Q12" s="17">
        <v>9.24877251087321E-2</v>
      </c>
      <c r="R12" s="17">
        <v>7.4042068970802094E-2</v>
      </c>
      <c r="S12" s="17"/>
      <c r="T12" s="17">
        <v>8.0553878227041603E-2</v>
      </c>
      <c r="U12" s="17">
        <v>0.101066884327099</v>
      </c>
      <c r="V12" s="17"/>
      <c r="W12" s="17">
        <v>0.110053721214898</v>
      </c>
      <c r="X12" s="17">
        <v>7.1953067015504496E-2</v>
      </c>
      <c r="Y12" s="17"/>
      <c r="Z12" s="17">
        <v>9.7829585575433101E-2</v>
      </c>
      <c r="AA12" s="17">
        <v>0.11742749988411399</v>
      </c>
      <c r="AB12" s="17">
        <v>6.6142912968579395E-2</v>
      </c>
      <c r="AC12" s="17"/>
      <c r="AD12" s="17">
        <v>0.100519405918662</v>
      </c>
      <c r="AE12" s="17"/>
      <c r="AF12" s="17">
        <v>6.7784753028775402E-2</v>
      </c>
      <c r="AG12" s="17">
        <v>9.3416819168912799E-2</v>
      </c>
      <c r="AH12" s="17">
        <v>0.11342304535502799</v>
      </c>
      <c r="AI12" s="17">
        <v>0.116870830630376</v>
      </c>
    </row>
    <row r="13" spans="2:35" x14ac:dyDescent="0.3">
      <c r="B13" s="18" t="s">
        <v>102</v>
      </c>
      <c r="C13" s="17">
        <v>0.36599720917085998</v>
      </c>
      <c r="D13" s="17">
        <v>0.33553602780215602</v>
      </c>
      <c r="E13" s="17">
        <v>0.397396945143563</v>
      </c>
      <c r="F13" s="17"/>
      <c r="G13" s="17">
        <v>0.36549870502321002</v>
      </c>
      <c r="H13" s="17">
        <v>0.35529716397144701</v>
      </c>
      <c r="I13" s="17">
        <v>0.37589019013371899</v>
      </c>
      <c r="J13" s="17">
        <v>0.36737003290810899</v>
      </c>
      <c r="K13" s="17"/>
      <c r="L13" s="17">
        <v>0.31566006631787202</v>
      </c>
      <c r="M13" s="17">
        <v>0.470803965115969</v>
      </c>
      <c r="N13" s="17"/>
      <c r="O13" s="17">
        <v>0.39054476025048002</v>
      </c>
      <c r="P13" s="17">
        <v>0.40261603494028098</v>
      </c>
      <c r="Q13" s="17">
        <v>0.33753627333332797</v>
      </c>
      <c r="R13" s="17">
        <v>0.33278722647901599</v>
      </c>
      <c r="S13" s="17"/>
      <c r="T13" s="17">
        <v>0.27852899290852901</v>
      </c>
      <c r="U13" s="17">
        <v>0.39613203709646999</v>
      </c>
      <c r="V13" s="17"/>
      <c r="W13" s="17">
        <v>0.38274145669720799</v>
      </c>
      <c r="X13" s="17">
        <v>0.33956620207806698</v>
      </c>
      <c r="Y13" s="17"/>
      <c r="Z13" s="17">
        <v>0.36152966774391299</v>
      </c>
      <c r="AA13" s="17">
        <v>0.30172803018374</v>
      </c>
      <c r="AB13" s="17">
        <v>0.38880780018177702</v>
      </c>
      <c r="AC13" s="17"/>
      <c r="AD13" s="17">
        <v>0.36962407838172001</v>
      </c>
      <c r="AE13" s="17"/>
      <c r="AF13" s="17">
        <v>0.34673401322703801</v>
      </c>
      <c r="AG13" s="17">
        <v>0.36455684512557102</v>
      </c>
      <c r="AH13" s="17">
        <v>0.41757078713281898</v>
      </c>
      <c r="AI13" s="17">
        <v>0.35141960916204301</v>
      </c>
    </row>
    <row r="14" spans="2:35" x14ac:dyDescent="0.3">
      <c r="B14" s="18" t="s">
        <v>51</v>
      </c>
      <c r="C14" s="19">
        <v>8.3404073033129494E-2</v>
      </c>
      <c r="D14" s="19">
        <v>8.0979167556839995E-2</v>
      </c>
      <c r="E14" s="19">
        <v>7.2560586563353194E-2</v>
      </c>
      <c r="F14" s="19"/>
      <c r="G14" s="19">
        <v>8.4174112132311005E-2</v>
      </c>
      <c r="H14" s="19">
        <v>2.6076281318542598E-2</v>
      </c>
      <c r="I14" s="19">
        <v>7.65091455682715E-2</v>
      </c>
      <c r="J14" s="19">
        <v>0.152208646378347</v>
      </c>
      <c r="K14" s="19"/>
      <c r="L14" s="19">
        <v>4.9841955742474103E-2</v>
      </c>
      <c r="M14" s="19">
        <v>0.115746576716</v>
      </c>
      <c r="N14" s="19"/>
      <c r="O14" s="19">
        <v>4.3778064775180398E-2</v>
      </c>
      <c r="P14" s="19">
        <v>9.4483311669629796E-2</v>
      </c>
      <c r="Q14" s="19">
        <v>6.15667137419737E-2</v>
      </c>
      <c r="R14" s="19">
        <v>0.107656381878841</v>
      </c>
      <c r="S14" s="19"/>
      <c r="T14" s="19">
        <v>8.1016347008234693E-2</v>
      </c>
      <c r="U14" s="19">
        <v>7.81968383502845E-2</v>
      </c>
      <c r="V14" s="19"/>
      <c r="W14" s="19">
        <v>2.48310609809613E-2</v>
      </c>
      <c r="X14" s="19">
        <v>6.9704390954925505E-2</v>
      </c>
      <c r="Y14" s="19"/>
      <c r="Z14" s="19">
        <v>6.6241277815308405E-2</v>
      </c>
      <c r="AA14" s="19">
        <v>0.13589262849092401</v>
      </c>
      <c r="AB14" s="19">
        <v>5.1581831350382301E-2</v>
      </c>
      <c r="AC14" s="19"/>
      <c r="AD14" s="19">
        <v>8.0650400989723606E-2</v>
      </c>
      <c r="AE14" s="19"/>
      <c r="AF14" s="19">
        <v>6.1333057103383298E-2</v>
      </c>
      <c r="AG14" s="19">
        <v>8.0395841884007196E-2</v>
      </c>
      <c r="AH14" s="19">
        <v>8.3362687338572897E-2</v>
      </c>
      <c r="AI14" s="19">
        <v>0.109118405742297</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109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0.35009870392463799</v>
      </c>
      <c r="D9" s="17">
        <v>0.36448344941364302</v>
      </c>
      <c r="E9" s="17">
        <v>0.34355782307646998</v>
      </c>
      <c r="F9" s="17"/>
      <c r="G9" s="17">
        <v>0.29482616776436898</v>
      </c>
      <c r="H9" s="17">
        <v>0.41656218298682202</v>
      </c>
      <c r="I9" s="17">
        <v>0.34870169136327001</v>
      </c>
      <c r="J9" s="17">
        <v>0.334882568042354</v>
      </c>
      <c r="K9" s="17"/>
      <c r="L9" s="17">
        <v>0.39357216039251403</v>
      </c>
      <c r="M9" s="17">
        <v>0.28847633334599498</v>
      </c>
      <c r="N9" s="17"/>
      <c r="O9" s="17">
        <v>0.353010177086516</v>
      </c>
      <c r="P9" s="17">
        <v>0.33635826773192701</v>
      </c>
      <c r="Q9" s="17">
        <v>0.36195013984949198</v>
      </c>
      <c r="R9" s="17">
        <v>0.36796480436399498</v>
      </c>
      <c r="S9" s="17"/>
      <c r="T9" s="17">
        <v>0.47642326539985302</v>
      </c>
      <c r="U9" s="17">
        <v>0.31031176514292802</v>
      </c>
      <c r="V9" s="17"/>
      <c r="W9" s="17">
        <v>0.36735368407850899</v>
      </c>
      <c r="X9" s="17">
        <v>0.37530771504369098</v>
      </c>
      <c r="Y9" s="17"/>
      <c r="Z9" s="17">
        <v>0.41030640357445503</v>
      </c>
      <c r="AA9" s="17">
        <v>0.34806456807636998</v>
      </c>
      <c r="AB9" s="17">
        <v>0.30783566880873398</v>
      </c>
      <c r="AC9" s="17"/>
      <c r="AD9" s="17">
        <v>0.37088687161029599</v>
      </c>
      <c r="AE9" s="17"/>
      <c r="AF9" s="17">
        <v>0.41194479401330802</v>
      </c>
      <c r="AG9" s="17">
        <v>0.35745850637247101</v>
      </c>
      <c r="AH9" s="17">
        <v>0.31687404433913002</v>
      </c>
      <c r="AI9" s="17">
        <v>0.28916549538705</v>
      </c>
    </row>
    <row r="10" spans="2:35" x14ac:dyDescent="0.3">
      <c r="B10" s="18" t="s">
        <v>99</v>
      </c>
      <c r="C10" s="17">
        <v>4.5627025406812599E-2</v>
      </c>
      <c r="D10" s="17">
        <v>7.7902852806029294E-2</v>
      </c>
      <c r="E10" s="17">
        <v>1.43551687402593E-2</v>
      </c>
      <c r="F10" s="17"/>
      <c r="G10" s="17">
        <v>4.4692022980912599E-2</v>
      </c>
      <c r="H10" s="17">
        <v>6.1891011865559703E-2</v>
      </c>
      <c r="I10" s="17">
        <v>4.5395227067706802E-2</v>
      </c>
      <c r="J10" s="17">
        <v>2.9193824036434401E-2</v>
      </c>
      <c r="K10" s="17"/>
      <c r="L10" s="17">
        <v>5.8212999597284897E-2</v>
      </c>
      <c r="M10" s="17">
        <v>1.85995714470867E-2</v>
      </c>
      <c r="N10" s="17"/>
      <c r="O10" s="17">
        <v>9.6501709204854305E-3</v>
      </c>
      <c r="P10" s="17">
        <v>1.7938814905374498E-2</v>
      </c>
      <c r="Q10" s="17">
        <v>8.6471580786938895E-2</v>
      </c>
      <c r="R10" s="17">
        <v>6.6127433016564194E-2</v>
      </c>
      <c r="S10" s="17"/>
      <c r="T10" s="17">
        <v>3.0444587789348099E-2</v>
      </c>
      <c r="U10" s="17">
        <v>5.1389883591108798E-2</v>
      </c>
      <c r="V10" s="17"/>
      <c r="W10" s="17">
        <v>1.3422954053742E-2</v>
      </c>
      <c r="X10" s="17">
        <v>8.2690756419611294E-2</v>
      </c>
      <c r="Y10" s="17"/>
      <c r="Z10" s="17">
        <v>5.4471734575032599E-2</v>
      </c>
      <c r="AA10" s="17">
        <v>5.39611795066176E-2</v>
      </c>
      <c r="AB10" s="17">
        <v>4.9586748847698203E-2</v>
      </c>
      <c r="AC10" s="17"/>
      <c r="AD10" s="17">
        <v>3.8860009648115298E-2</v>
      </c>
      <c r="AE10" s="17"/>
      <c r="AF10" s="17">
        <v>6.2262230761648003E-2</v>
      </c>
      <c r="AG10" s="17">
        <v>6.7684423424862694E-2</v>
      </c>
      <c r="AH10" s="17">
        <v>1.14627956299998E-2</v>
      </c>
      <c r="AI10" s="17">
        <v>3.08839825137118E-2</v>
      </c>
    </row>
    <row r="11" spans="2:35" x14ac:dyDescent="0.3">
      <c r="B11" s="18" t="s">
        <v>100</v>
      </c>
      <c r="C11" s="17">
        <v>4.2678870257691799E-2</v>
      </c>
      <c r="D11" s="17">
        <v>6.9834736887859402E-3</v>
      </c>
      <c r="E11" s="17">
        <v>7.5632550749905797E-2</v>
      </c>
      <c r="F11" s="17"/>
      <c r="G11" s="17">
        <v>4.1139689849145303E-2</v>
      </c>
      <c r="H11" s="17">
        <v>2.4820169569955499E-2</v>
      </c>
      <c r="I11" s="17">
        <v>3.1079044592246901E-2</v>
      </c>
      <c r="J11" s="17">
        <v>7.6131454215517702E-2</v>
      </c>
      <c r="K11" s="17"/>
      <c r="L11" s="17">
        <v>3.7357405889485697E-2</v>
      </c>
      <c r="M11" s="17">
        <v>4.3665614873891603E-2</v>
      </c>
      <c r="N11" s="17"/>
      <c r="O11" s="17">
        <v>6.7673686194317406E-2</v>
      </c>
      <c r="P11" s="17">
        <v>8.16945630049246E-2</v>
      </c>
      <c r="Q11" s="17">
        <v>6.5101736016375603E-3</v>
      </c>
      <c r="R11" s="17">
        <v>7.6338977919876696E-3</v>
      </c>
      <c r="S11" s="17"/>
      <c r="T11" s="17">
        <v>6.5857821659082799E-2</v>
      </c>
      <c r="U11" s="17">
        <v>3.5137312123244703E-2</v>
      </c>
      <c r="V11" s="17"/>
      <c r="W11" s="17">
        <v>5.3998528466103098E-2</v>
      </c>
      <c r="X11" s="17">
        <v>1.00127892221868E-2</v>
      </c>
      <c r="Y11" s="17"/>
      <c r="Z11" s="17">
        <v>4.4885538728182302E-2</v>
      </c>
      <c r="AA11" s="17">
        <v>5.5156287754291398E-2</v>
      </c>
      <c r="AB11" s="17">
        <v>5.38872240754346E-2</v>
      </c>
      <c r="AC11" s="17"/>
      <c r="AD11" s="17">
        <v>2.7664833397629901E-2</v>
      </c>
      <c r="AE11" s="17"/>
      <c r="AF11" s="17">
        <v>3.19285217146206E-2</v>
      </c>
      <c r="AG11" s="17">
        <v>2.96860309707765E-2</v>
      </c>
      <c r="AH11" s="17">
        <v>5.8567947365954297E-2</v>
      </c>
      <c r="AI11" s="17">
        <v>5.7558315674741803E-2</v>
      </c>
    </row>
    <row r="12" spans="2:35" x14ac:dyDescent="0.3">
      <c r="B12" s="18" t="s">
        <v>101</v>
      </c>
      <c r="C12" s="17">
        <v>0.10637060439386201</v>
      </c>
      <c r="D12" s="17">
        <v>0.101951422478734</v>
      </c>
      <c r="E12" s="17">
        <v>0.113178278412233</v>
      </c>
      <c r="F12" s="17"/>
      <c r="G12" s="17">
        <v>8.8855337569069798E-2</v>
      </c>
      <c r="H12" s="17">
        <v>9.6645966595695798E-2</v>
      </c>
      <c r="I12" s="17">
        <v>0.11938034212090499</v>
      </c>
      <c r="J12" s="17">
        <v>0.120327012962369</v>
      </c>
      <c r="K12" s="17"/>
      <c r="L12" s="17">
        <v>0.108158406530684</v>
      </c>
      <c r="M12" s="17">
        <v>0.10454250181519099</v>
      </c>
      <c r="N12" s="17"/>
      <c r="O12" s="17">
        <v>0.107979687785672</v>
      </c>
      <c r="P12" s="17">
        <v>0.11713787841132001</v>
      </c>
      <c r="Q12" s="17">
        <v>8.1653948057406806E-2</v>
      </c>
      <c r="R12" s="17">
        <v>0.12984486039735699</v>
      </c>
      <c r="S12" s="17"/>
      <c r="T12" s="17">
        <v>0.111185338243615</v>
      </c>
      <c r="U12" s="17">
        <v>0.10589473323008</v>
      </c>
      <c r="V12" s="17"/>
      <c r="W12" s="17">
        <v>0.12804767928566799</v>
      </c>
      <c r="X12" s="17">
        <v>6.6821961593836202E-2</v>
      </c>
      <c r="Y12" s="17"/>
      <c r="Z12" s="17">
        <v>0.12817576575796</v>
      </c>
      <c r="AA12" s="17">
        <v>0.12559152385668801</v>
      </c>
      <c r="AB12" s="17">
        <v>4.7195207058490299E-2</v>
      </c>
      <c r="AC12" s="17"/>
      <c r="AD12" s="17">
        <v>0.107328727962141</v>
      </c>
      <c r="AE12" s="17"/>
      <c r="AF12" s="17">
        <v>6.3242668947577199E-2</v>
      </c>
      <c r="AG12" s="17">
        <v>8.5912768372449197E-2</v>
      </c>
      <c r="AH12" s="17">
        <v>0.121327241661204</v>
      </c>
      <c r="AI12" s="17">
        <v>0.173620173329186</v>
      </c>
    </row>
    <row r="13" spans="2:35" x14ac:dyDescent="0.3">
      <c r="B13" s="18" t="s">
        <v>102</v>
      </c>
      <c r="C13" s="17">
        <v>0.36986497426716303</v>
      </c>
      <c r="D13" s="17">
        <v>0.368656894803854</v>
      </c>
      <c r="E13" s="17">
        <v>0.37132713331526401</v>
      </c>
      <c r="F13" s="17"/>
      <c r="G13" s="17">
        <v>0.43355455800555698</v>
      </c>
      <c r="H13" s="17">
        <v>0.37228712756605498</v>
      </c>
      <c r="I13" s="17">
        <v>0.40814770990634702</v>
      </c>
      <c r="J13" s="17">
        <v>0.26207842751251798</v>
      </c>
      <c r="K13" s="17"/>
      <c r="L13" s="17">
        <v>0.34746194111968298</v>
      </c>
      <c r="M13" s="17">
        <v>0.43246115636098997</v>
      </c>
      <c r="N13" s="17"/>
      <c r="O13" s="17">
        <v>0.41836891401021697</v>
      </c>
      <c r="P13" s="17">
        <v>0.33549691543946403</v>
      </c>
      <c r="Q13" s="17">
        <v>0.38924839298201902</v>
      </c>
      <c r="R13" s="17">
        <v>0.340359400043591</v>
      </c>
      <c r="S13" s="17"/>
      <c r="T13" s="17">
        <v>0.24763421520757101</v>
      </c>
      <c r="U13" s="17">
        <v>0.41387524271207199</v>
      </c>
      <c r="V13" s="17"/>
      <c r="W13" s="17">
        <v>0.39300744564270901</v>
      </c>
      <c r="X13" s="17">
        <v>0.38026995903699901</v>
      </c>
      <c r="Y13" s="17"/>
      <c r="Z13" s="17">
        <v>0.285365533443662</v>
      </c>
      <c r="AA13" s="17">
        <v>0.32961515002031799</v>
      </c>
      <c r="AB13" s="17">
        <v>0.44323299721092502</v>
      </c>
      <c r="AC13" s="17"/>
      <c r="AD13" s="17">
        <v>0.368717163667172</v>
      </c>
      <c r="AE13" s="17"/>
      <c r="AF13" s="17">
        <v>0.34069203308979801</v>
      </c>
      <c r="AG13" s="17">
        <v>0.39640632771192802</v>
      </c>
      <c r="AH13" s="17">
        <v>0.412302275198006</v>
      </c>
      <c r="AI13" s="17">
        <v>0.34483389676165099</v>
      </c>
    </row>
    <row r="14" spans="2:35" x14ac:dyDescent="0.3">
      <c r="B14" s="18" t="s">
        <v>51</v>
      </c>
      <c r="C14" s="19">
        <v>8.5359821749833906E-2</v>
      </c>
      <c r="D14" s="19">
        <v>8.0021906808953006E-2</v>
      </c>
      <c r="E14" s="19">
        <v>8.1949045705867807E-2</v>
      </c>
      <c r="F14" s="19"/>
      <c r="G14" s="19">
        <v>9.6932223830945893E-2</v>
      </c>
      <c r="H14" s="19">
        <v>2.77935414159118E-2</v>
      </c>
      <c r="I14" s="19">
        <v>4.7295984949523903E-2</v>
      </c>
      <c r="J14" s="19">
        <v>0.17738671323080701</v>
      </c>
      <c r="K14" s="19"/>
      <c r="L14" s="19">
        <v>5.5237086470348598E-2</v>
      </c>
      <c r="M14" s="19">
        <v>0.112254822156846</v>
      </c>
      <c r="N14" s="19"/>
      <c r="O14" s="19">
        <v>4.3317364002792298E-2</v>
      </c>
      <c r="P14" s="19">
        <v>0.11137356050699</v>
      </c>
      <c r="Q14" s="19">
        <v>7.4165764722505495E-2</v>
      </c>
      <c r="R14" s="19">
        <v>8.8069604386505795E-2</v>
      </c>
      <c r="S14" s="19"/>
      <c r="T14" s="19">
        <v>6.8454771700530395E-2</v>
      </c>
      <c r="U14" s="19">
        <v>8.3391063200566995E-2</v>
      </c>
      <c r="V14" s="19"/>
      <c r="W14" s="19">
        <v>4.4169708473268898E-2</v>
      </c>
      <c r="X14" s="19">
        <v>8.4896818683675795E-2</v>
      </c>
      <c r="Y14" s="19"/>
      <c r="Z14" s="19">
        <v>7.6795023920708999E-2</v>
      </c>
      <c r="AA14" s="19">
        <v>8.7611290785714793E-2</v>
      </c>
      <c r="AB14" s="19">
        <v>9.8262153998717294E-2</v>
      </c>
      <c r="AC14" s="19"/>
      <c r="AD14" s="19">
        <v>8.6542393714645005E-2</v>
      </c>
      <c r="AE14" s="19"/>
      <c r="AF14" s="19">
        <v>8.9929751473048297E-2</v>
      </c>
      <c r="AG14" s="19">
        <v>6.2851943147512204E-2</v>
      </c>
      <c r="AH14" s="19">
        <v>7.9465695805706699E-2</v>
      </c>
      <c r="AI14" s="19">
        <v>0.103938136333659</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0.26236249648654802</v>
      </c>
      <c r="D9" s="17">
        <v>0.28798964947371503</v>
      </c>
      <c r="E9" s="17">
        <v>0.239031601092735</v>
      </c>
      <c r="F9" s="17"/>
      <c r="G9" s="17">
        <v>0.20690035616476299</v>
      </c>
      <c r="H9" s="17">
        <v>0.269495911114364</v>
      </c>
      <c r="I9" s="17">
        <v>0.29174457741974802</v>
      </c>
      <c r="J9" s="17">
        <v>0.27826618328390001</v>
      </c>
      <c r="K9" s="17"/>
      <c r="L9" s="17">
        <v>0.29043975369953301</v>
      </c>
      <c r="M9" s="17">
        <v>0.23124381394198701</v>
      </c>
      <c r="N9" s="17"/>
      <c r="O9" s="17">
        <v>0.21886472333731399</v>
      </c>
      <c r="P9" s="17">
        <v>0.254392066049134</v>
      </c>
      <c r="Q9" s="17">
        <v>0.25481747272729799</v>
      </c>
      <c r="R9" s="17">
        <v>0.33357591471514397</v>
      </c>
      <c r="S9" s="17"/>
      <c r="T9" s="17">
        <v>0.34459447036627</v>
      </c>
      <c r="U9" s="17">
        <v>0.23504257642864301</v>
      </c>
      <c r="V9" s="17"/>
      <c r="W9" s="17">
        <v>0.250209478413077</v>
      </c>
      <c r="X9" s="17">
        <v>0.29147535268201302</v>
      </c>
      <c r="Y9" s="17"/>
      <c r="Z9" s="17">
        <v>0.27350648905747799</v>
      </c>
      <c r="AA9" s="17">
        <v>0.29938615374702199</v>
      </c>
      <c r="AB9" s="17">
        <v>0.241640384360335</v>
      </c>
      <c r="AC9" s="17"/>
      <c r="AD9" s="17">
        <v>0.273054531341483</v>
      </c>
      <c r="AE9" s="17"/>
      <c r="AF9" s="17">
        <v>0.286765743966716</v>
      </c>
      <c r="AG9" s="17">
        <v>0.26873804428757397</v>
      </c>
      <c r="AH9" s="17">
        <v>0.241605567552231</v>
      </c>
      <c r="AI9" s="17">
        <v>0.24650582154880801</v>
      </c>
    </row>
    <row r="10" spans="2:35" x14ac:dyDescent="0.3">
      <c r="B10" s="18" t="s">
        <v>99</v>
      </c>
      <c r="C10" s="17">
        <v>0.16376274619168599</v>
      </c>
      <c r="D10" s="17">
        <v>0.19007472808327999</v>
      </c>
      <c r="E10" s="17">
        <v>0.141108041455038</v>
      </c>
      <c r="F10" s="17"/>
      <c r="G10" s="17">
        <v>0.11994244769493</v>
      </c>
      <c r="H10" s="17">
        <v>0.22458306086176499</v>
      </c>
      <c r="I10" s="17">
        <v>0.13380337015277899</v>
      </c>
      <c r="J10" s="17">
        <v>0.174150361171341</v>
      </c>
      <c r="K10" s="17"/>
      <c r="L10" s="17">
        <v>0.18680002406636101</v>
      </c>
      <c r="M10" s="17">
        <v>0.116275188032125</v>
      </c>
      <c r="N10" s="17"/>
      <c r="O10" s="17">
        <v>0.14039696203331201</v>
      </c>
      <c r="P10" s="17">
        <v>0.141649647878754</v>
      </c>
      <c r="Q10" s="17">
        <v>0.199706465816403</v>
      </c>
      <c r="R10" s="17">
        <v>0.176838486325782</v>
      </c>
      <c r="S10" s="17"/>
      <c r="T10" s="17">
        <v>0.180067441447812</v>
      </c>
      <c r="U10" s="17">
        <v>0.1599537971892</v>
      </c>
      <c r="V10" s="17"/>
      <c r="W10" s="17">
        <v>0.16067996006686699</v>
      </c>
      <c r="X10" s="17">
        <v>0.19741521671519299</v>
      </c>
      <c r="Y10" s="17"/>
      <c r="Z10" s="17">
        <v>0.20918571964406399</v>
      </c>
      <c r="AA10" s="17">
        <v>0.12863831709121301</v>
      </c>
      <c r="AB10" s="17">
        <v>0.17615797918277901</v>
      </c>
      <c r="AC10" s="17"/>
      <c r="AD10" s="17">
        <v>0.16241908279605899</v>
      </c>
      <c r="AE10" s="17"/>
      <c r="AF10" s="17">
        <v>0.18580690711639899</v>
      </c>
      <c r="AG10" s="17">
        <v>0.179267909415226</v>
      </c>
      <c r="AH10" s="17">
        <v>0.15188111057161399</v>
      </c>
      <c r="AI10" s="17">
        <v>0.122895705154576</v>
      </c>
    </row>
    <row r="11" spans="2:35" x14ac:dyDescent="0.3">
      <c r="B11" s="18" t="s">
        <v>100</v>
      </c>
      <c r="C11" s="17">
        <v>2.59308513287652E-2</v>
      </c>
      <c r="D11" s="17">
        <v>3.2153125484500802E-3</v>
      </c>
      <c r="E11" s="17">
        <v>4.9241670955304601E-2</v>
      </c>
      <c r="F11" s="17"/>
      <c r="G11" s="17">
        <v>1.4679565702223001E-2</v>
      </c>
      <c r="H11" s="17">
        <v>1.1524866285573299E-2</v>
      </c>
      <c r="I11" s="17">
        <v>2.26544345254731E-2</v>
      </c>
      <c r="J11" s="17">
        <v>5.6338072288998502E-2</v>
      </c>
      <c r="K11" s="17"/>
      <c r="L11" s="17">
        <v>1.8853790601533801E-2</v>
      </c>
      <c r="M11" s="17">
        <v>3.3939980648733097E-2</v>
      </c>
      <c r="N11" s="17"/>
      <c r="O11" s="17">
        <v>3.0505578817413899E-2</v>
      </c>
      <c r="P11" s="17">
        <v>6.3512352326720506E-2</v>
      </c>
      <c r="Q11" s="17">
        <v>0</v>
      </c>
      <c r="R11" s="17">
        <v>7.6338977919876696E-3</v>
      </c>
      <c r="S11" s="17"/>
      <c r="T11" s="17">
        <v>6.93458047656305E-2</v>
      </c>
      <c r="U11" s="17">
        <v>1.12011435187412E-2</v>
      </c>
      <c r="V11" s="17"/>
      <c r="W11" s="17">
        <v>4.1157677072890003E-2</v>
      </c>
      <c r="X11" s="17">
        <v>0</v>
      </c>
      <c r="Y11" s="17"/>
      <c r="Z11" s="17">
        <v>2.0591026568486E-2</v>
      </c>
      <c r="AA11" s="17">
        <v>5.9574857796049499E-2</v>
      </c>
      <c r="AB11" s="17">
        <v>2.6989333014390299E-2</v>
      </c>
      <c r="AC11" s="17"/>
      <c r="AD11" s="17">
        <v>1.22854294155373E-2</v>
      </c>
      <c r="AE11" s="17"/>
      <c r="AF11" s="17">
        <v>1.8519964252473899E-2</v>
      </c>
      <c r="AG11" s="17">
        <v>8.0997308711444806E-3</v>
      </c>
      <c r="AH11" s="17">
        <v>4.1102031841539703E-2</v>
      </c>
      <c r="AI11" s="17">
        <v>4.2346294868108397E-2</v>
      </c>
    </row>
    <row r="12" spans="2:35" x14ac:dyDescent="0.3">
      <c r="B12" s="18" t="s">
        <v>101</v>
      </c>
      <c r="C12" s="17">
        <v>7.9257895251074406E-2</v>
      </c>
      <c r="D12" s="17">
        <v>8.9945195345512499E-2</v>
      </c>
      <c r="E12" s="17">
        <v>6.6621421121134297E-2</v>
      </c>
      <c r="F12" s="17"/>
      <c r="G12" s="17">
        <v>0.11566090198520899</v>
      </c>
      <c r="H12" s="17">
        <v>4.2920494525091703E-2</v>
      </c>
      <c r="I12" s="17">
        <v>9.7756602128718395E-2</v>
      </c>
      <c r="J12" s="17">
        <v>6.2180140185973898E-2</v>
      </c>
      <c r="K12" s="17"/>
      <c r="L12" s="17">
        <v>8.9643826277113897E-2</v>
      </c>
      <c r="M12" s="17">
        <v>6.1588296077491701E-2</v>
      </c>
      <c r="N12" s="17"/>
      <c r="O12" s="17">
        <v>5.8986023506875401E-2</v>
      </c>
      <c r="P12" s="17">
        <v>7.2437058965741097E-2</v>
      </c>
      <c r="Q12" s="17">
        <v>9.1907760149287004E-2</v>
      </c>
      <c r="R12" s="17">
        <v>8.7248176081981002E-2</v>
      </c>
      <c r="S12" s="17"/>
      <c r="T12" s="17">
        <v>4.6378984288120102E-2</v>
      </c>
      <c r="U12" s="17">
        <v>9.1519178079336905E-2</v>
      </c>
      <c r="V12" s="17"/>
      <c r="W12" s="17">
        <v>6.6487160111779006E-2</v>
      </c>
      <c r="X12" s="17">
        <v>8.3343182141639799E-2</v>
      </c>
      <c r="Y12" s="17"/>
      <c r="Z12" s="17">
        <v>0.114373587389003</v>
      </c>
      <c r="AA12" s="17">
        <v>7.8434653178149696E-2</v>
      </c>
      <c r="AB12" s="17">
        <v>2.7641388202893899E-2</v>
      </c>
      <c r="AC12" s="17"/>
      <c r="AD12" s="17">
        <v>7.9470735591869193E-2</v>
      </c>
      <c r="AE12" s="17"/>
      <c r="AF12" s="17">
        <v>7.8452946496293793E-2</v>
      </c>
      <c r="AG12" s="17">
        <v>5.6694531593648997E-2</v>
      </c>
      <c r="AH12" s="17">
        <v>7.8494075941301894E-2</v>
      </c>
      <c r="AI12" s="17">
        <v>0.10782447305012199</v>
      </c>
    </row>
    <row r="13" spans="2:35" x14ac:dyDescent="0.3">
      <c r="B13" s="18" t="s">
        <v>102</v>
      </c>
      <c r="C13" s="17">
        <v>0.35024877945927402</v>
      </c>
      <c r="D13" s="17">
        <v>0.32229738168697702</v>
      </c>
      <c r="E13" s="17">
        <v>0.37452301622395001</v>
      </c>
      <c r="F13" s="17"/>
      <c r="G13" s="17">
        <v>0.42589153450439199</v>
      </c>
      <c r="H13" s="17">
        <v>0.34990458536593599</v>
      </c>
      <c r="I13" s="17">
        <v>0.35797864778951599</v>
      </c>
      <c r="J13" s="17">
        <v>0.26660487732417598</v>
      </c>
      <c r="K13" s="17"/>
      <c r="L13" s="17">
        <v>0.322070135571074</v>
      </c>
      <c r="M13" s="17">
        <v>0.415704695628965</v>
      </c>
      <c r="N13" s="17"/>
      <c r="O13" s="17">
        <v>0.41649444146556802</v>
      </c>
      <c r="P13" s="17">
        <v>0.34255472572243001</v>
      </c>
      <c r="Q13" s="17">
        <v>0.36389592661588699</v>
      </c>
      <c r="R13" s="17">
        <v>0.26513133203991501</v>
      </c>
      <c r="S13" s="17"/>
      <c r="T13" s="17">
        <v>0.22971102465384599</v>
      </c>
      <c r="U13" s="17">
        <v>0.39345391895500598</v>
      </c>
      <c r="V13" s="17"/>
      <c r="W13" s="17">
        <v>0.367557937363161</v>
      </c>
      <c r="X13" s="17">
        <v>0.33392236672070502</v>
      </c>
      <c r="Y13" s="17"/>
      <c r="Z13" s="17">
        <v>0.25847193848197098</v>
      </c>
      <c r="AA13" s="17">
        <v>0.32162273406502601</v>
      </c>
      <c r="AB13" s="17">
        <v>0.42903753726166499</v>
      </c>
      <c r="AC13" s="17"/>
      <c r="AD13" s="17">
        <v>0.35234587690935198</v>
      </c>
      <c r="AE13" s="17"/>
      <c r="AF13" s="17">
        <v>0.35678960923619402</v>
      </c>
      <c r="AG13" s="17">
        <v>0.36824838713889102</v>
      </c>
      <c r="AH13" s="17">
        <v>0.36502624893132701</v>
      </c>
      <c r="AI13" s="17">
        <v>0.31341535986781399</v>
      </c>
    </row>
    <row r="14" spans="2:35" x14ac:dyDescent="0.3">
      <c r="B14" s="18" t="s">
        <v>51</v>
      </c>
      <c r="C14" s="19">
        <v>0.118437231282652</v>
      </c>
      <c r="D14" s="19">
        <v>0.10647773286206599</v>
      </c>
      <c r="E14" s="19">
        <v>0.129474249151838</v>
      </c>
      <c r="F14" s="19"/>
      <c r="G14" s="19">
        <v>0.116925193948483</v>
      </c>
      <c r="H14" s="19">
        <v>0.101571081847271</v>
      </c>
      <c r="I14" s="19">
        <v>9.6062367983764704E-2</v>
      </c>
      <c r="J14" s="19">
        <v>0.16246036574561201</v>
      </c>
      <c r="K14" s="19"/>
      <c r="L14" s="19">
        <v>9.2192469784384307E-2</v>
      </c>
      <c r="M14" s="19">
        <v>0.141248025670698</v>
      </c>
      <c r="N14" s="19"/>
      <c r="O14" s="19">
        <v>0.13475227083951699</v>
      </c>
      <c r="P14" s="19">
        <v>0.12545414905722099</v>
      </c>
      <c r="Q14" s="19">
        <v>8.9672374691125795E-2</v>
      </c>
      <c r="R14" s="19">
        <v>0.12957219304518999</v>
      </c>
      <c r="S14" s="19"/>
      <c r="T14" s="19">
        <v>0.12990227447832201</v>
      </c>
      <c r="U14" s="19">
        <v>0.10882938582907201</v>
      </c>
      <c r="V14" s="19"/>
      <c r="W14" s="19">
        <v>0.11390778697222601</v>
      </c>
      <c r="X14" s="19">
        <v>9.3843881740448998E-2</v>
      </c>
      <c r="Y14" s="19"/>
      <c r="Z14" s="19">
        <v>0.12387123885899801</v>
      </c>
      <c r="AA14" s="19">
        <v>0.11234328412253999</v>
      </c>
      <c r="AB14" s="19">
        <v>9.8533377977937195E-2</v>
      </c>
      <c r="AC14" s="19"/>
      <c r="AD14" s="19">
        <v>0.12042434394569999</v>
      </c>
      <c r="AE14" s="19"/>
      <c r="AF14" s="19">
        <v>7.3664828931923207E-2</v>
      </c>
      <c r="AG14" s="19">
        <v>0.118951396693516</v>
      </c>
      <c r="AH14" s="19">
        <v>0.121890965161986</v>
      </c>
      <c r="AI14" s="19">
        <v>0.16701234551057101</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0.25663925529473303</v>
      </c>
      <c r="D9" s="17">
        <v>0.27395598276120903</v>
      </c>
      <c r="E9" s="17">
        <v>0.241561035347925</v>
      </c>
      <c r="F9" s="17"/>
      <c r="G9" s="17">
        <v>0.19600499680830499</v>
      </c>
      <c r="H9" s="17">
        <v>0.35848844132414098</v>
      </c>
      <c r="I9" s="17">
        <v>0.246588693051149</v>
      </c>
      <c r="J9" s="17">
        <v>0.217825004679851</v>
      </c>
      <c r="K9" s="17"/>
      <c r="L9" s="17">
        <v>0.27138349576655402</v>
      </c>
      <c r="M9" s="17">
        <v>0.25479255588067801</v>
      </c>
      <c r="N9" s="17"/>
      <c r="O9" s="17">
        <v>0.28682417126326498</v>
      </c>
      <c r="P9" s="17">
        <v>0.20708555424092201</v>
      </c>
      <c r="Q9" s="17">
        <v>0.275772548459499</v>
      </c>
      <c r="R9" s="17">
        <v>0.27145960013356901</v>
      </c>
      <c r="S9" s="17"/>
      <c r="T9" s="17">
        <v>0.384730841447741</v>
      </c>
      <c r="U9" s="17">
        <v>0.215195593815108</v>
      </c>
      <c r="V9" s="17"/>
      <c r="W9" s="17">
        <v>0.24239231242730699</v>
      </c>
      <c r="X9" s="17">
        <v>0.26348435152107103</v>
      </c>
      <c r="Y9" s="17"/>
      <c r="Z9" s="17">
        <v>0.28079637561419801</v>
      </c>
      <c r="AA9" s="17">
        <v>0.26456741744610601</v>
      </c>
      <c r="AB9" s="17">
        <v>0.24729065166064601</v>
      </c>
      <c r="AC9" s="17"/>
      <c r="AD9" s="17">
        <v>0.26660742743897098</v>
      </c>
      <c r="AE9" s="17"/>
      <c r="AF9" s="17">
        <v>0.29257345918275202</v>
      </c>
      <c r="AG9" s="17">
        <v>0.241135199903316</v>
      </c>
      <c r="AH9" s="17">
        <v>0.27164619747562202</v>
      </c>
      <c r="AI9" s="17">
        <v>0.21791290339592401</v>
      </c>
    </row>
    <row r="10" spans="2:35" x14ac:dyDescent="0.3">
      <c r="B10" s="18" t="s">
        <v>99</v>
      </c>
      <c r="C10" s="17">
        <v>4.3627092512928303E-2</v>
      </c>
      <c r="D10" s="17">
        <v>6.3685047050030599E-2</v>
      </c>
      <c r="E10" s="17">
        <v>2.4535601937839099E-2</v>
      </c>
      <c r="F10" s="17"/>
      <c r="G10" s="17">
        <v>4.67065141454669E-2</v>
      </c>
      <c r="H10" s="17">
        <v>3.8707144380029902E-2</v>
      </c>
      <c r="I10" s="17">
        <v>3.113913598375E-2</v>
      </c>
      <c r="J10" s="17">
        <v>5.94062342643061E-2</v>
      </c>
      <c r="K10" s="17"/>
      <c r="L10" s="17">
        <v>5.0422597344896097E-2</v>
      </c>
      <c r="M10" s="17">
        <v>2.3704873107842101E-2</v>
      </c>
      <c r="N10" s="17"/>
      <c r="O10" s="17">
        <v>2.5129304640861602E-2</v>
      </c>
      <c r="P10" s="17">
        <v>2.4083397601853299E-2</v>
      </c>
      <c r="Q10" s="17">
        <v>5.5549444248694201E-2</v>
      </c>
      <c r="R10" s="17">
        <v>7.4865252378000097E-2</v>
      </c>
      <c r="S10" s="17"/>
      <c r="T10" s="17">
        <v>4.7073279581185602E-2</v>
      </c>
      <c r="U10" s="17">
        <v>4.2922853610797299E-2</v>
      </c>
      <c r="V10" s="17"/>
      <c r="W10" s="17">
        <v>2.58231195838091E-2</v>
      </c>
      <c r="X10" s="17">
        <v>7.3883192415234597E-2</v>
      </c>
      <c r="Y10" s="17"/>
      <c r="Z10" s="17">
        <v>3.9362237297269502E-2</v>
      </c>
      <c r="AA10" s="17">
        <v>5.1167067403885699E-2</v>
      </c>
      <c r="AB10" s="17">
        <v>7.1686308706518001E-2</v>
      </c>
      <c r="AC10" s="17"/>
      <c r="AD10" s="17">
        <v>3.9249472035602397E-2</v>
      </c>
      <c r="AE10" s="17"/>
      <c r="AF10" s="17">
        <v>3.1688357693819003E-2</v>
      </c>
      <c r="AG10" s="17">
        <v>6.4494135812074499E-2</v>
      </c>
      <c r="AH10" s="17">
        <v>3.5038115905884903E-2</v>
      </c>
      <c r="AI10" s="17">
        <v>4.4001742581463797E-2</v>
      </c>
    </row>
    <row r="11" spans="2:35" x14ac:dyDescent="0.3">
      <c r="B11" s="18" t="s">
        <v>100</v>
      </c>
      <c r="C11" s="17">
        <v>0.40062953817295599</v>
      </c>
      <c r="D11" s="17">
        <v>0.34460880678870198</v>
      </c>
      <c r="E11" s="17">
        <v>0.45783592434533199</v>
      </c>
      <c r="F11" s="17"/>
      <c r="G11" s="17">
        <v>0.34518255219074401</v>
      </c>
      <c r="H11" s="17">
        <v>0.37494874703412101</v>
      </c>
      <c r="I11" s="17">
        <v>0.49486945026094398</v>
      </c>
      <c r="J11" s="17">
        <v>0.38180414312692201</v>
      </c>
      <c r="K11" s="17"/>
      <c r="L11" s="17">
        <v>0.43188020252666398</v>
      </c>
      <c r="M11" s="17">
        <v>0.359749716596446</v>
      </c>
      <c r="N11" s="17"/>
      <c r="O11" s="17">
        <v>0.40663156457734301</v>
      </c>
      <c r="P11" s="17">
        <v>0.496836645397432</v>
      </c>
      <c r="Q11" s="17">
        <v>0.32634284293129201</v>
      </c>
      <c r="R11" s="17">
        <v>0.369710477977167</v>
      </c>
      <c r="S11" s="17"/>
      <c r="T11" s="17">
        <v>0.26443237884788801</v>
      </c>
      <c r="U11" s="17">
        <v>0.44800993183447102</v>
      </c>
      <c r="V11" s="17"/>
      <c r="W11" s="17">
        <v>0.46998277371422797</v>
      </c>
      <c r="X11" s="17">
        <v>0.37916662558416298</v>
      </c>
      <c r="Y11" s="17"/>
      <c r="Z11" s="17">
        <v>0.42067672418987401</v>
      </c>
      <c r="AA11" s="17">
        <v>0.37538907685023098</v>
      </c>
      <c r="AB11" s="17">
        <v>0.34246495933980498</v>
      </c>
      <c r="AC11" s="17"/>
      <c r="AD11" s="17">
        <v>0.402609601470303</v>
      </c>
      <c r="AE11" s="17"/>
      <c r="AF11" s="17">
        <v>0.370766961593407</v>
      </c>
      <c r="AG11" s="17">
        <v>0.43293637969742899</v>
      </c>
      <c r="AH11" s="17">
        <v>0.444754262524511</v>
      </c>
      <c r="AI11" s="17">
        <v>0.36082811535195197</v>
      </c>
    </row>
    <row r="12" spans="2:35" x14ac:dyDescent="0.3">
      <c r="B12" s="18" t="s">
        <v>101</v>
      </c>
      <c r="C12" s="17">
        <v>5.5900002540809401E-2</v>
      </c>
      <c r="D12" s="17">
        <v>5.3803173208636597E-2</v>
      </c>
      <c r="E12" s="17">
        <v>5.5531444601518098E-2</v>
      </c>
      <c r="F12" s="17"/>
      <c r="G12" s="17">
        <v>6.2865598844959097E-2</v>
      </c>
      <c r="H12" s="17">
        <v>3.14292101147714E-2</v>
      </c>
      <c r="I12" s="17">
        <v>3.9932590465510703E-2</v>
      </c>
      <c r="J12" s="17">
        <v>9.2742461113107702E-2</v>
      </c>
      <c r="K12" s="17"/>
      <c r="L12" s="17">
        <v>4.9665895102977503E-2</v>
      </c>
      <c r="M12" s="17">
        <v>4.1642817816375501E-2</v>
      </c>
      <c r="N12" s="17"/>
      <c r="O12" s="17">
        <v>3.5469608398600701E-2</v>
      </c>
      <c r="P12" s="17">
        <v>7.0811902771254598E-2</v>
      </c>
      <c r="Q12" s="17">
        <v>5.4767066819542701E-2</v>
      </c>
      <c r="R12" s="17">
        <v>5.2478559809064199E-2</v>
      </c>
      <c r="S12" s="17"/>
      <c r="T12" s="17">
        <v>6.9749913628320101E-2</v>
      </c>
      <c r="U12" s="17">
        <v>5.1733790058564398E-2</v>
      </c>
      <c r="V12" s="17"/>
      <c r="W12" s="17">
        <v>5.3173809068050401E-2</v>
      </c>
      <c r="X12" s="17">
        <v>3.9031274351674701E-2</v>
      </c>
      <c r="Y12" s="17"/>
      <c r="Z12" s="17">
        <v>5.9172626038431597E-2</v>
      </c>
      <c r="AA12" s="17">
        <v>9.0152160791407199E-2</v>
      </c>
      <c r="AB12" s="17">
        <v>3.5276826720557097E-2</v>
      </c>
      <c r="AC12" s="17"/>
      <c r="AD12" s="17">
        <v>5.6307976487489697E-2</v>
      </c>
      <c r="AE12" s="17"/>
      <c r="AF12" s="17">
        <v>3.05919160967516E-2</v>
      </c>
      <c r="AG12" s="17">
        <v>4.4847356507814101E-2</v>
      </c>
      <c r="AH12" s="17">
        <v>4.8790682723069197E-2</v>
      </c>
      <c r="AI12" s="17">
        <v>0.10866151681703901</v>
      </c>
    </row>
    <row r="13" spans="2:35" x14ac:dyDescent="0.3">
      <c r="B13" s="18" t="s">
        <v>102</v>
      </c>
      <c r="C13" s="17">
        <v>0.15594694491449901</v>
      </c>
      <c r="D13" s="17">
        <v>0.174181356587675</v>
      </c>
      <c r="E13" s="17">
        <v>0.13741783060468499</v>
      </c>
      <c r="F13" s="17"/>
      <c r="G13" s="17">
        <v>0.272490338679863</v>
      </c>
      <c r="H13" s="17">
        <v>0.117659249628524</v>
      </c>
      <c r="I13" s="17">
        <v>0.13042247476951399</v>
      </c>
      <c r="J13" s="17">
        <v>0.108533397032676</v>
      </c>
      <c r="K13" s="17"/>
      <c r="L13" s="17">
        <v>0.14007826415596</v>
      </c>
      <c r="M13" s="17">
        <v>0.19115456482059301</v>
      </c>
      <c r="N13" s="17"/>
      <c r="O13" s="17">
        <v>0.164332451886394</v>
      </c>
      <c r="P13" s="17">
        <v>0.116917825495998</v>
      </c>
      <c r="Q13" s="17">
        <v>0.212616354818633</v>
      </c>
      <c r="R13" s="17">
        <v>0.121362753898313</v>
      </c>
      <c r="S13" s="17"/>
      <c r="T13" s="17">
        <v>0.137851102455748</v>
      </c>
      <c r="U13" s="17">
        <v>0.16395172102876801</v>
      </c>
      <c r="V13" s="17"/>
      <c r="W13" s="17">
        <v>0.146136929755979</v>
      </c>
      <c r="X13" s="17">
        <v>0.18946531122258201</v>
      </c>
      <c r="Y13" s="17"/>
      <c r="Z13" s="17">
        <v>0.12694368418048499</v>
      </c>
      <c r="AA13" s="17">
        <v>0.14736346123453201</v>
      </c>
      <c r="AB13" s="17">
        <v>0.183117626042721</v>
      </c>
      <c r="AC13" s="17"/>
      <c r="AD13" s="17">
        <v>0.15006400804585199</v>
      </c>
      <c r="AE13" s="17"/>
      <c r="AF13" s="17">
        <v>0.20254811661098701</v>
      </c>
      <c r="AG13" s="17">
        <v>0.139503235263537</v>
      </c>
      <c r="AH13" s="17">
        <v>0.125059061719582</v>
      </c>
      <c r="AI13" s="17">
        <v>0.14467528670016799</v>
      </c>
    </row>
    <row r="14" spans="2:35" x14ac:dyDescent="0.3">
      <c r="B14" s="18" t="s">
        <v>51</v>
      </c>
      <c r="C14" s="19">
        <v>8.7257166564073604E-2</v>
      </c>
      <c r="D14" s="19">
        <v>8.9765633603747799E-2</v>
      </c>
      <c r="E14" s="19">
        <v>8.3118163162700598E-2</v>
      </c>
      <c r="F14" s="19"/>
      <c r="G14" s="19">
        <v>7.6749999330661997E-2</v>
      </c>
      <c r="H14" s="19">
        <v>7.8767207518412902E-2</v>
      </c>
      <c r="I14" s="19">
        <v>5.7047655469132E-2</v>
      </c>
      <c r="J14" s="19">
        <v>0.13968875978313799</v>
      </c>
      <c r="K14" s="19"/>
      <c r="L14" s="19">
        <v>5.6569545102947399E-2</v>
      </c>
      <c r="M14" s="19">
        <v>0.12895547177806599</v>
      </c>
      <c r="N14" s="19"/>
      <c r="O14" s="19">
        <v>8.1612899233535305E-2</v>
      </c>
      <c r="P14" s="19">
        <v>8.4264674492539798E-2</v>
      </c>
      <c r="Q14" s="19">
        <v>7.4951742722339801E-2</v>
      </c>
      <c r="R14" s="19">
        <v>0.11012335580388601</v>
      </c>
      <c r="S14" s="19"/>
      <c r="T14" s="19">
        <v>9.6162484039117702E-2</v>
      </c>
      <c r="U14" s="19">
        <v>7.8186109652292293E-2</v>
      </c>
      <c r="V14" s="19"/>
      <c r="W14" s="19">
        <v>6.2491055450626998E-2</v>
      </c>
      <c r="X14" s="19">
        <v>5.4969244905275098E-2</v>
      </c>
      <c r="Y14" s="19"/>
      <c r="Z14" s="19">
        <v>7.3048352679740802E-2</v>
      </c>
      <c r="AA14" s="19">
        <v>7.1360816273838501E-2</v>
      </c>
      <c r="AB14" s="19">
        <v>0.120163627529752</v>
      </c>
      <c r="AC14" s="19"/>
      <c r="AD14" s="19">
        <v>8.5161514521781598E-2</v>
      </c>
      <c r="AE14" s="19"/>
      <c r="AF14" s="19">
        <v>7.1831188822283204E-2</v>
      </c>
      <c r="AG14" s="19">
        <v>7.7083692815829094E-2</v>
      </c>
      <c r="AH14" s="19">
        <v>7.4711679651330798E-2</v>
      </c>
      <c r="AI14" s="19">
        <v>0.123920435153453</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0.23904470317805501</v>
      </c>
      <c r="D9" s="17">
        <v>0.2386547466067</v>
      </c>
      <c r="E9" s="17">
        <v>0.24479653388696701</v>
      </c>
      <c r="F9" s="17"/>
      <c r="G9" s="17">
        <v>0.20429258847561699</v>
      </c>
      <c r="H9" s="17">
        <v>0.222680175211593</v>
      </c>
      <c r="I9" s="17">
        <v>0.26900957937134001</v>
      </c>
      <c r="J9" s="17">
        <v>0.259063107301436</v>
      </c>
      <c r="K9" s="17"/>
      <c r="L9" s="17">
        <v>0.24441280504687199</v>
      </c>
      <c r="M9" s="17">
        <v>0.23795056652789001</v>
      </c>
      <c r="N9" s="17"/>
      <c r="O9" s="17">
        <v>0.24157047895748501</v>
      </c>
      <c r="P9" s="17">
        <v>0.24725371661463999</v>
      </c>
      <c r="Q9" s="17">
        <v>0.19316322798480501</v>
      </c>
      <c r="R9" s="17">
        <v>0.30117064509554797</v>
      </c>
      <c r="S9" s="17"/>
      <c r="T9" s="17">
        <v>0.299758785286876</v>
      </c>
      <c r="U9" s="17">
        <v>0.22071403876508</v>
      </c>
      <c r="V9" s="17"/>
      <c r="W9" s="17">
        <v>0.22279068790149001</v>
      </c>
      <c r="X9" s="17">
        <v>0.25783484327786399</v>
      </c>
      <c r="Y9" s="17"/>
      <c r="Z9" s="17">
        <v>0.24454082121717999</v>
      </c>
      <c r="AA9" s="17">
        <v>0.26278917339237601</v>
      </c>
      <c r="AB9" s="17">
        <v>0.24960254539143301</v>
      </c>
      <c r="AC9" s="17"/>
      <c r="AD9" s="17">
        <v>0.24789974176072099</v>
      </c>
      <c r="AE9" s="17"/>
      <c r="AF9" s="17">
        <v>0.229180751100555</v>
      </c>
      <c r="AG9" s="17">
        <v>0.26292089392928703</v>
      </c>
      <c r="AH9" s="17">
        <v>0.23850171096985001</v>
      </c>
      <c r="AI9" s="17">
        <v>0.229066713157867</v>
      </c>
    </row>
    <row r="10" spans="2:35" x14ac:dyDescent="0.3">
      <c r="B10" s="18" t="s">
        <v>99</v>
      </c>
      <c r="C10" s="17">
        <v>3.8929581750010801E-2</v>
      </c>
      <c r="D10" s="17">
        <v>6.5816688629452003E-2</v>
      </c>
      <c r="E10" s="17">
        <v>1.2899467676152399E-2</v>
      </c>
      <c r="F10" s="17"/>
      <c r="G10" s="17">
        <v>4.5180288945252098E-2</v>
      </c>
      <c r="H10" s="17">
        <v>4.6019257305024701E-2</v>
      </c>
      <c r="I10" s="17">
        <v>3.6696498815126898E-2</v>
      </c>
      <c r="J10" s="17">
        <v>2.7417565882962E-2</v>
      </c>
      <c r="K10" s="17"/>
      <c r="L10" s="17">
        <v>5.2883482011088098E-2</v>
      </c>
      <c r="M10" s="17">
        <v>1.42092023441903E-2</v>
      </c>
      <c r="N10" s="17"/>
      <c r="O10" s="17">
        <v>1.73526265599717E-2</v>
      </c>
      <c r="P10" s="17">
        <v>9.5076391635910504E-3</v>
      </c>
      <c r="Q10" s="17">
        <v>6.6716239885046602E-2</v>
      </c>
      <c r="R10" s="17">
        <v>6.4580496550491695E-2</v>
      </c>
      <c r="S10" s="17"/>
      <c r="T10" s="17">
        <v>4.37323597448969E-2</v>
      </c>
      <c r="U10" s="17">
        <v>3.7703474243007101E-2</v>
      </c>
      <c r="V10" s="17"/>
      <c r="W10" s="17">
        <v>1.6755966266195299E-2</v>
      </c>
      <c r="X10" s="17">
        <v>7.8517664508807303E-2</v>
      </c>
      <c r="Y10" s="17"/>
      <c r="Z10" s="17">
        <v>4.9535936246934802E-2</v>
      </c>
      <c r="AA10" s="17">
        <v>3.0838558967228601E-2</v>
      </c>
      <c r="AB10" s="17">
        <v>3.7480408274175897E-2</v>
      </c>
      <c r="AC10" s="17"/>
      <c r="AD10" s="17">
        <v>3.3823668398400501E-2</v>
      </c>
      <c r="AE10" s="17"/>
      <c r="AF10" s="17">
        <v>6.3040592241389998E-2</v>
      </c>
      <c r="AG10" s="17">
        <v>4.10828455079255E-2</v>
      </c>
      <c r="AH10" s="17">
        <v>1.9911897242361198E-2</v>
      </c>
      <c r="AI10" s="17">
        <v>2.31230607433675E-2</v>
      </c>
    </row>
    <row r="11" spans="2:35" x14ac:dyDescent="0.3">
      <c r="B11" s="18" t="s">
        <v>100</v>
      </c>
      <c r="C11" s="17">
        <v>9.3204920385628998E-2</v>
      </c>
      <c r="D11" s="17">
        <v>8.0686867999670106E-2</v>
      </c>
      <c r="E11" s="17">
        <v>0.10424806937477001</v>
      </c>
      <c r="F11" s="17"/>
      <c r="G11" s="17">
        <v>6.5679321704395305E-2</v>
      </c>
      <c r="H11" s="17">
        <v>9.67475578923888E-2</v>
      </c>
      <c r="I11" s="17">
        <v>8.5567194371792193E-2</v>
      </c>
      <c r="J11" s="17">
        <v>0.125166864949529</v>
      </c>
      <c r="K11" s="17"/>
      <c r="L11" s="17">
        <v>9.5275595567665003E-2</v>
      </c>
      <c r="M11" s="17">
        <v>9.7410262573257994E-2</v>
      </c>
      <c r="N11" s="17"/>
      <c r="O11" s="17">
        <v>8.0368953847057195E-2</v>
      </c>
      <c r="P11" s="17">
        <v>0.122436026960549</v>
      </c>
      <c r="Q11" s="17">
        <v>8.2929096627321994E-2</v>
      </c>
      <c r="R11" s="17">
        <v>7.7605525773218095E-2</v>
      </c>
      <c r="S11" s="17"/>
      <c r="T11" s="17">
        <v>9.2944505635804503E-2</v>
      </c>
      <c r="U11" s="17">
        <v>9.0118126693206402E-2</v>
      </c>
      <c r="V11" s="17"/>
      <c r="W11" s="17">
        <v>9.7030832768126393E-2</v>
      </c>
      <c r="X11" s="17">
        <v>8.1014618696296004E-2</v>
      </c>
      <c r="Y11" s="17"/>
      <c r="Z11" s="17">
        <v>0.106554681704544</v>
      </c>
      <c r="AA11" s="17">
        <v>0.11280105197054401</v>
      </c>
      <c r="AB11" s="17">
        <v>8.7808176598783802E-2</v>
      </c>
      <c r="AC11" s="17"/>
      <c r="AD11" s="17">
        <v>8.4446142066663094E-2</v>
      </c>
      <c r="AE11" s="17"/>
      <c r="AF11" s="17">
        <v>8.73589577379493E-2</v>
      </c>
      <c r="AG11" s="17">
        <v>6.3751614749335994E-2</v>
      </c>
      <c r="AH11" s="17">
        <v>0.130162686248602</v>
      </c>
      <c r="AI11" s="17">
        <v>0.101963435940334</v>
      </c>
    </row>
    <row r="12" spans="2:35" x14ac:dyDescent="0.3">
      <c r="B12" s="18" t="s">
        <v>101</v>
      </c>
      <c r="C12" s="17">
        <v>0.136438165561653</v>
      </c>
      <c r="D12" s="17">
        <v>0.13907340474282601</v>
      </c>
      <c r="E12" s="17">
        <v>0.133354223206438</v>
      </c>
      <c r="F12" s="17"/>
      <c r="G12" s="17">
        <v>0.149320829172222</v>
      </c>
      <c r="H12" s="17">
        <v>0.100014398867471</v>
      </c>
      <c r="I12" s="17">
        <v>0.13883788993999399</v>
      </c>
      <c r="J12" s="17">
        <v>0.16041488112658001</v>
      </c>
      <c r="K12" s="17"/>
      <c r="L12" s="17">
        <v>0.142942871830952</v>
      </c>
      <c r="M12" s="17">
        <v>0.11234201415478701</v>
      </c>
      <c r="N12" s="17"/>
      <c r="O12" s="17">
        <v>9.8605350478951595E-2</v>
      </c>
      <c r="P12" s="17">
        <v>0.15982132675504701</v>
      </c>
      <c r="Q12" s="17">
        <v>0.14240141163376599</v>
      </c>
      <c r="R12" s="17">
        <v>0.134499951332896</v>
      </c>
      <c r="S12" s="17"/>
      <c r="T12" s="17">
        <v>0.14119444877248599</v>
      </c>
      <c r="U12" s="17">
        <v>0.13631884149357501</v>
      </c>
      <c r="V12" s="17"/>
      <c r="W12" s="17">
        <v>0.13349834274111499</v>
      </c>
      <c r="X12" s="17">
        <v>0.114672818313103</v>
      </c>
      <c r="Y12" s="17"/>
      <c r="Z12" s="17">
        <v>0.16435884346743701</v>
      </c>
      <c r="AA12" s="17">
        <v>0.15703330440572699</v>
      </c>
      <c r="AB12" s="17">
        <v>0.11302242926271</v>
      </c>
      <c r="AC12" s="17"/>
      <c r="AD12" s="17">
        <v>0.14681540169755899</v>
      </c>
      <c r="AE12" s="17"/>
      <c r="AF12" s="17">
        <v>9.7389501460675001E-2</v>
      </c>
      <c r="AG12" s="17">
        <v>0.128775121978807</v>
      </c>
      <c r="AH12" s="17">
        <v>0.10533524603731</v>
      </c>
      <c r="AI12" s="17">
        <v>0.21826878851214199</v>
      </c>
    </row>
    <row r="13" spans="2:35" x14ac:dyDescent="0.3">
      <c r="B13" s="18" t="s">
        <v>102</v>
      </c>
      <c r="C13" s="17">
        <v>0.36296584525805797</v>
      </c>
      <c r="D13" s="17">
        <v>0.33461484218433502</v>
      </c>
      <c r="E13" s="17">
        <v>0.387712059530326</v>
      </c>
      <c r="F13" s="17"/>
      <c r="G13" s="17">
        <v>0.39815445554800299</v>
      </c>
      <c r="H13" s="17">
        <v>0.411617029382008</v>
      </c>
      <c r="I13" s="17">
        <v>0.38433238627795702</v>
      </c>
      <c r="J13" s="17">
        <v>0.25192469939560902</v>
      </c>
      <c r="K13" s="17"/>
      <c r="L13" s="17">
        <v>0.36492055356089897</v>
      </c>
      <c r="M13" s="17">
        <v>0.38137772698391897</v>
      </c>
      <c r="N13" s="17"/>
      <c r="O13" s="17">
        <v>0.44573685137123897</v>
      </c>
      <c r="P13" s="17">
        <v>0.34351643378776298</v>
      </c>
      <c r="Q13" s="17">
        <v>0.37485968013325299</v>
      </c>
      <c r="R13" s="17">
        <v>0.27930909992441999</v>
      </c>
      <c r="S13" s="17"/>
      <c r="T13" s="17">
        <v>0.25872546479460801</v>
      </c>
      <c r="U13" s="17">
        <v>0.40308867922610497</v>
      </c>
      <c r="V13" s="17"/>
      <c r="W13" s="17">
        <v>0.430041739305</v>
      </c>
      <c r="X13" s="17">
        <v>0.36677917950567601</v>
      </c>
      <c r="Y13" s="17"/>
      <c r="Z13" s="17">
        <v>0.30211856479658</v>
      </c>
      <c r="AA13" s="17">
        <v>0.35122952392615397</v>
      </c>
      <c r="AB13" s="17">
        <v>0.36810063292593298</v>
      </c>
      <c r="AC13" s="17"/>
      <c r="AD13" s="17">
        <v>0.360191669267728</v>
      </c>
      <c r="AE13" s="17"/>
      <c r="AF13" s="17">
        <v>0.41317805844192901</v>
      </c>
      <c r="AG13" s="17">
        <v>0.39278084527727702</v>
      </c>
      <c r="AH13" s="17">
        <v>0.40692813752797002</v>
      </c>
      <c r="AI13" s="17">
        <v>0.22961658361514001</v>
      </c>
    </row>
    <row r="14" spans="2:35" x14ac:dyDescent="0.3">
      <c r="B14" s="18" t="s">
        <v>51</v>
      </c>
      <c r="C14" s="19">
        <v>0.129416783866594</v>
      </c>
      <c r="D14" s="19">
        <v>0.141153449837017</v>
      </c>
      <c r="E14" s="19">
        <v>0.116989646325347</v>
      </c>
      <c r="F14" s="19"/>
      <c r="G14" s="19">
        <v>0.13737251615450999</v>
      </c>
      <c r="H14" s="19">
        <v>0.122921581341514</v>
      </c>
      <c r="I14" s="19">
        <v>8.55564512237902E-2</v>
      </c>
      <c r="J14" s="19">
        <v>0.17601288134388399</v>
      </c>
      <c r="K14" s="19"/>
      <c r="L14" s="19">
        <v>9.9564691982524198E-2</v>
      </c>
      <c r="M14" s="19">
        <v>0.156710227415956</v>
      </c>
      <c r="N14" s="19"/>
      <c r="O14" s="19">
        <v>0.11636573878529501</v>
      </c>
      <c r="P14" s="19">
        <v>0.11746485671840901</v>
      </c>
      <c r="Q14" s="19">
        <v>0.13993034373580701</v>
      </c>
      <c r="R14" s="19">
        <v>0.14283428132342699</v>
      </c>
      <c r="S14" s="19"/>
      <c r="T14" s="19">
        <v>0.163644435765329</v>
      </c>
      <c r="U14" s="19">
        <v>0.112056839579026</v>
      </c>
      <c r="V14" s="19"/>
      <c r="W14" s="19">
        <v>9.9882431018073398E-2</v>
      </c>
      <c r="X14" s="19">
        <v>0.101180875698254</v>
      </c>
      <c r="Y14" s="19"/>
      <c r="Z14" s="19">
        <v>0.13289115256732401</v>
      </c>
      <c r="AA14" s="19">
        <v>8.5308387337970706E-2</v>
      </c>
      <c r="AB14" s="19">
        <v>0.143985807546964</v>
      </c>
      <c r="AC14" s="19"/>
      <c r="AD14" s="19">
        <v>0.126823376808928</v>
      </c>
      <c r="AE14" s="19"/>
      <c r="AF14" s="19">
        <v>0.109852139017501</v>
      </c>
      <c r="AG14" s="19">
        <v>0.110688678557368</v>
      </c>
      <c r="AH14" s="19">
        <v>9.9160321973908103E-2</v>
      </c>
      <c r="AI14" s="19">
        <v>0.197961418031151</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I19"/>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113</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98</v>
      </c>
      <c r="C9" s="17">
        <v>0.35711684713321901</v>
      </c>
      <c r="D9" s="17">
        <v>0.41071934767368901</v>
      </c>
      <c r="E9" s="17">
        <v>0.30015073380350499</v>
      </c>
      <c r="F9" s="17"/>
      <c r="G9" s="17">
        <v>0.33182401706746401</v>
      </c>
      <c r="H9" s="17">
        <v>0.410698081498928</v>
      </c>
      <c r="I9" s="17">
        <v>0.365533999813282</v>
      </c>
      <c r="J9" s="17">
        <v>0.31524475789938899</v>
      </c>
      <c r="K9" s="17"/>
      <c r="L9" s="17">
        <v>0.39439614525218603</v>
      </c>
      <c r="M9" s="17">
        <v>0.32203879279766501</v>
      </c>
      <c r="N9" s="17"/>
      <c r="O9" s="17">
        <v>0.29803865610878799</v>
      </c>
      <c r="P9" s="17">
        <v>0.30175943574578601</v>
      </c>
      <c r="Q9" s="17">
        <v>0.42867840122394701</v>
      </c>
      <c r="R9" s="17">
        <v>0.38603944243607102</v>
      </c>
      <c r="S9" s="17"/>
      <c r="T9" s="17">
        <v>0.48915566071233302</v>
      </c>
      <c r="U9" s="17">
        <v>0.31543151824523102</v>
      </c>
      <c r="V9" s="17"/>
      <c r="W9" s="17">
        <v>0.31547789783673003</v>
      </c>
      <c r="X9" s="17">
        <v>0.42859224055507</v>
      </c>
      <c r="Y9" s="17"/>
      <c r="Z9" s="17">
        <v>0.41198228663571401</v>
      </c>
      <c r="AA9" s="17">
        <v>0.30511534069772001</v>
      </c>
      <c r="AB9" s="17">
        <v>0.298661823617202</v>
      </c>
      <c r="AC9" s="17"/>
      <c r="AD9" s="17">
        <v>0.37891065332639101</v>
      </c>
      <c r="AE9" s="17"/>
      <c r="AF9" s="17">
        <v>0.47282497785279998</v>
      </c>
      <c r="AG9" s="17">
        <v>0.28802675860830701</v>
      </c>
      <c r="AH9" s="17">
        <v>0.357018863957619</v>
      </c>
      <c r="AI9" s="17">
        <v>0.29086590503232501</v>
      </c>
    </row>
    <row r="10" spans="2:35" x14ac:dyDescent="0.3">
      <c r="B10" s="18" t="s">
        <v>99</v>
      </c>
      <c r="C10" s="17">
        <v>0.12763728346337899</v>
      </c>
      <c r="D10" s="17">
        <v>0.135478474758673</v>
      </c>
      <c r="E10" s="17">
        <v>0.12265420785649001</v>
      </c>
      <c r="F10" s="17"/>
      <c r="G10" s="17">
        <v>7.6564871288790207E-2</v>
      </c>
      <c r="H10" s="17">
        <v>0.12725236946553101</v>
      </c>
      <c r="I10" s="17">
        <v>0.13937537917489501</v>
      </c>
      <c r="J10" s="17">
        <v>0.16641041544816201</v>
      </c>
      <c r="K10" s="17"/>
      <c r="L10" s="17">
        <v>0.147248989937074</v>
      </c>
      <c r="M10" s="17">
        <v>8.1581763771984603E-2</v>
      </c>
      <c r="N10" s="17"/>
      <c r="O10" s="17">
        <v>8.8051407296778295E-2</v>
      </c>
      <c r="P10" s="17">
        <v>0.14901005291276301</v>
      </c>
      <c r="Q10" s="17">
        <v>0.114023895026477</v>
      </c>
      <c r="R10" s="17">
        <v>0.16496204376868301</v>
      </c>
      <c r="S10" s="17"/>
      <c r="T10" s="17">
        <v>0.17696691832150899</v>
      </c>
      <c r="U10" s="17">
        <v>0.111998996685563</v>
      </c>
      <c r="V10" s="17"/>
      <c r="W10" s="17">
        <v>0.12740462006838099</v>
      </c>
      <c r="X10" s="17">
        <v>0.14954804622991599</v>
      </c>
      <c r="Y10" s="17"/>
      <c r="Z10" s="17">
        <v>0.12861874188231801</v>
      </c>
      <c r="AA10" s="17">
        <v>0.13693808875749799</v>
      </c>
      <c r="AB10" s="17">
        <v>0.151899390709412</v>
      </c>
      <c r="AC10" s="17"/>
      <c r="AD10" s="17">
        <v>0.121459623106606</v>
      </c>
      <c r="AE10" s="17"/>
      <c r="AF10" s="17">
        <v>0.118239083551107</v>
      </c>
      <c r="AG10" s="17">
        <v>0.14488120301694499</v>
      </c>
      <c r="AH10" s="17">
        <v>0.11178602470363901</v>
      </c>
      <c r="AI10" s="17">
        <v>0.13676548582444201</v>
      </c>
    </row>
    <row r="11" spans="2:35" x14ac:dyDescent="0.3">
      <c r="B11" s="18" t="s">
        <v>100</v>
      </c>
      <c r="C11" s="17">
        <v>3.2779349833992E-2</v>
      </c>
      <c r="D11" s="17">
        <v>3.2064621091461498E-3</v>
      </c>
      <c r="E11" s="17">
        <v>6.3105251982168195E-2</v>
      </c>
      <c r="F11" s="17"/>
      <c r="G11" s="17">
        <v>3.4281493339768897E-2</v>
      </c>
      <c r="H11" s="17">
        <v>1.8936225056911601E-2</v>
      </c>
      <c r="I11" s="17">
        <v>2.2348025399947399E-2</v>
      </c>
      <c r="J11" s="17">
        <v>5.7574526306933702E-2</v>
      </c>
      <c r="K11" s="17"/>
      <c r="L11" s="17">
        <v>3.1256680908528699E-2</v>
      </c>
      <c r="M11" s="17">
        <v>3.4917672106281501E-2</v>
      </c>
      <c r="N11" s="17"/>
      <c r="O11" s="17">
        <v>6.1534536248103802E-2</v>
      </c>
      <c r="P11" s="17">
        <v>6.4301615855751698E-2</v>
      </c>
      <c r="Q11" s="17">
        <v>0</v>
      </c>
      <c r="R11" s="17">
        <v>7.61288479619262E-3</v>
      </c>
      <c r="S11" s="17"/>
      <c r="T11" s="17">
        <v>7.0128595401918001E-2</v>
      </c>
      <c r="U11" s="17">
        <v>2.0224728738734699E-2</v>
      </c>
      <c r="V11" s="17"/>
      <c r="W11" s="17">
        <v>5.3227077703560097E-2</v>
      </c>
      <c r="X11" s="17">
        <v>4.5973724078554202E-3</v>
      </c>
      <c r="Y11" s="17"/>
      <c r="Z11" s="17">
        <v>3.26963236596306E-2</v>
      </c>
      <c r="AA11" s="17">
        <v>3.1963809146399E-2</v>
      </c>
      <c r="AB11" s="17">
        <v>4.5858124126144199E-2</v>
      </c>
      <c r="AC11" s="17"/>
      <c r="AD11" s="17">
        <v>2.4657559262316699E-2</v>
      </c>
      <c r="AE11" s="17"/>
      <c r="AF11" s="17">
        <v>4.0354381633150201E-2</v>
      </c>
      <c r="AG11" s="17">
        <v>8.0997308711444806E-3</v>
      </c>
      <c r="AH11" s="17">
        <v>4.2349679782704097E-2</v>
      </c>
      <c r="AI11" s="17">
        <v>4.2705967401864602E-2</v>
      </c>
    </row>
    <row r="12" spans="2:35" x14ac:dyDescent="0.3">
      <c r="B12" s="18" t="s">
        <v>101</v>
      </c>
      <c r="C12" s="17">
        <v>8.4241444939923305E-2</v>
      </c>
      <c r="D12" s="17">
        <v>7.6657369404721606E-2</v>
      </c>
      <c r="E12" s="17">
        <v>8.9999117247660604E-2</v>
      </c>
      <c r="F12" s="17"/>
      <c r="G12" s="17">
        <v>7.9625480390281403E-2</v>
      </c>
      <c r="H12" s="17">
        <v>5.6716015469958102E-2</v>
      </c>
      <c r="I12" s="17">
        <v>9.7223757600847505E-2</v>
      </c>
      <c r="J12" s="17">
        <v>0.104612452699359</v>
      </c>
      <c r="K12" s="17"/>
      <c r="L12" s="17">
        <v>7.9148698825467906E-2</v>
      </c>
      <c r="M12" s="17">
        <v>7.7396999455285595E-2</v>
      </c>
      <c r="N12" s="17"/>
      <c r="O12" s="17">
        <v>5.7753386505353499E-2</v>
      </c>
      <c r="P12" s="17">
        <v>0.114559657707499</v>
      </c>
      <c r="Q12" s="17">
        <v>7.5147315539132398E-2</v>
      </c>
      <c r="R12" s="17">
        <v>7.8732533677835795E-2</v>
      </c>
      <c r="S12" s="17"/>
      <c r="T12" s="17">
        <v>6.6330415664330802E-2</v>
      </c>
      <c r="U12" s="17">
        <v>8.7160764650520306E-2</v>
      </c>
      <c r="V12" s="17"/>
      <c r="W12" s="17">
        <v>8.5496743630957106E-2</v>
      </c>
      <c r="X12" s="17">
        <v>7.5728994094528101E-2</v>
      </c>
      <c r="Y12" s="17"/>
      <c r="Z12" s="17">
        <v>9.7087969345996394E-2</v>
      </c>
      <c r="AA12" s="17">
        <v>9.6269103934494102E-2</v>
      </c>
      <c r="AB12" s="17">
        <v>6.18867129109828E-2</v>
      </c>
      <c r="AC12" s="17"/>
      <c r="AD12" s="17">
        <v>8.86697699801057E-2</v>
      </c>
      <c r="AE12" s="17"/>
      <c r="AF12" s="17">
        <v>5.6835101467175998E-2</v>
      </c>
      <c r="AG12" s="17">
        <v>6.1343839503535502E-2</v>
      </c>
      <c r="AH12" s="17">
        <v>0.10630337376340999</v>
      </c>
      <c r="AI12" s="17">
        <v>0.118930577720535</v>
      </c>
    </row>
    <row r="13" spans="2:35" x14ac:dyDescent="0.3">
      <c r="B13" s="18" t="s">
        <v>102</v>
      </c>
      <c r="C13" s="17">
        <v>0.28517933664311601</v>
      </c>
      <c r="D13" s="17">
        <v>0.26055423494546998</v>
      </c>
      <c r="E13" s="17">
        <v>0.31243413172784601</v>
      </c>
      <c r="F13" s="17"/>
      <c r="G13" s="17">
        <v>0.35948757554946598</v>
      </c>
      <c r="H13" s="17">
        <v>0.29896640875267</v>
      </c>
      <c r="I13" s="17">
        <v>0.304956365760502</v>
      </c>
      <c r="J13" s="17">
        <v>0.174509988074249</v>
      </c>
      <c r="K13" s="17"/>
      <c r="L13" s="17">
        <v>0.27226679810712401</v>
      </c>
      <c r="M13" s="17">
        <v>0.322988714701548</v>
      </c>
      <c r="N13" s="17"/>
      <c r="O13" s="17">
        <v>0.388494797207531</v>
      </c>
      <c r="P13" s="17">
        <v>0.25450115862064698</v>
      </c>
      <c r="Q13" s="17">
        <v>0.28286814477105399</v>
      </c>
      <c r="R13" s="17">
        <v>0.22988974706279799</v>
      </c>
      <c r="S13" s="17"/>
      <c r="T13" s="17">
        <v>0.130071878690808</v>
      </c>
      <c r="U13" s="17">
        <v>0.342029962341654</v>
      </c>
      <c r="V13" s="17"/>
      <c r="W13" s="17">
        <v>0.34811516719096203</v>
      </c>
      <c r="X13" s="17">
        <v>0.27103042112493198</v>
      </c>
      <c r="Y13" s="17"/>
      <c r="Z13" s="17">
        <v>0.21326703243464801</v>
      </c>
      <c r="AA13" s="17">
        <v>0.320314049388912</v>
      </c>
      <c r="AB13" s="17">
        <v>0.31982794246978602</v>
      </c>
      <c r="AC13" s="17"/>
      <c r="AD13" s="17">
        <v>0.27706419900535401</v>
      </c>
      <c r="AE13" s="17"/>
      <c r="AF13" s="17">
        <v>0.25478020328619999</v>
      </c>
      <c r="AG13" s="17">
        <v>0.35120647905302999</v>
      </c>
      <c r="AH13" s="17">
        <v>0.27948969050245098</v>
      </c>
      <c r="AI13" s="17">
        <v>0.25952050498669899</v>
      </c>
    </row>
    <row r="14" spans="2:35" x14ac:dyDescent="0.3">
      <c r="B14" s="18" t="s">
        <v>51</v>
      </c>
      <c r="C14" s="19">
        <v>0.11304573798637001</v>
      </c>
      <c r="D14" s="19">
        <v>0.1133841111083</v>
      </c>
      <c r="E14" s="19">
        <v>0.11165655738233</v>
      </c>
      <c r="F14" s="19"/>
      <c r="G14" s="19">
        <v>0.11821656236422901</v>
      </c>
      <c r="H14" s="19">
        <v>8.7430899756002198E-2</v>
      </c>
      <c r="I14" s="19">
        <v>7.0562472250526101E-2</v>
      </c>
      <c r="J14" s="19">
        <v>0.18164785957190699</v>
      </c>
      <c r="K14" s="19"/>
      <c r="L14" s="19">
        <v>7.5682686969619606E-2</v>
      </c>
      <c r="M14" s="19">
        <v>0.161076057167235</v>
      </c>
      <c r="N14" s="19"/>
      <c r="O14" s="19">
        <v>0.106127216633445</v>
      </c>
      <c r="P14" s="19">
        <v>0.115868079157553</v>
      </c>
      <c r="Q14" s="19">
        <v>9.9282243439389795E-2</v>
      </c>
      <c r="R14" s="19">
        <v>0.13276334825842001</v>
      </c>
      <c r="S14" s="19"/>
      <c r="T14" s="19">
        <v>6.7346531209101404E-2</v>
      </c>
      <c r="U14" s="19">
        <v>0.123154029338297</v>
      </c>
      <c r="V14" s="19"/>
      <c r="W14" s="19">
        <v>7.0278493569410599E-2</v>
      </c>
      <c r="X14" s="19">
        <v>7.0502925587698301E-2</v>
      </c>
      <c r="Y14" s="19"/>
      <c r="Z14" s="19">
        <v>0.116347646041693</v>
      </c>
      <c r="AA14" s="19">
        <v>0.10939960807497701</v>
      </c>
      <c r="AB14" s="19">
        <v>0.121866006166473</v>
      </c>
      <c r="AC14" s="19"/>
      <c r="AD14" s="19">
        <v>0.109238195319228</v>
      </c>
      <c r="AE14" s="19"/>
      <c r="AF14" s="19">
        <v>5.6966252209567497E-2</v>
      </c>
      <c r="AG14" s="19">
        <v>0.146441988947038</v>
      </c>
      <c r="AH14" s="19">
        <v>0.103052367290177</v>
      </c>
      <c r="AI14" s="19">
        <v>0.151211559034134</v>
      </c>
    </row>
    <row r="15" spans="2:35" x14ac:dyDescent="0.3">
      <c r="B15" s="16"/>
    </row>
    <row r="16" spans="2:35" x14ac:dyDescent="0.3">
      <c r="B16" t="s">
        <v>54</v>
      </c>
    </row>
    <row r="17" spans="2:2" x14ac:dyDescent="0.3">
      <c r="B17" t="s">
        <v>55</v>
      </c>
    </row>
    <row r="19" spans="2:2" x14ac:dyDescent="0.3">
      <c r="B19"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43.2" x14ac:dyDescent="0.3">
      <c r="B9" s="18" t="s">
        <v>114</v>
      </c>
      <c r="C9" s="17">
        <v>0.30191461123626601</v>
      </c>
      <c r="D9" s="17">
        <v>0.260887256361376</v>
      </c>
      <c r="E9" s="17">
        <v>0.345477448695165</v>
      </c>
      <c r="F9" s="17"/>
      <c r="G9" s="17">
        <v>0.186498447705049</v>
      </c>
      <c r="H9" s="17">
        <v>0.31698266047344398</v>
      </c>
      <c r="I9" s="17">
        <v>0.30876804812228897</v>
      </c>
      <c r="J9" s="17">
        <v>0.39358249813401602</v>
      </c>
      <c r="K9" s="17"/>
      <c r="L9" s="17">
        <v>0.30657787638968798</v>
      </c>
      <c r="M9" s="17">
        <v>0.30596232971366999</v>
      </c>
      <c r="N9" s="17"/>
      <c r="O9" s="17">
        <v>0.28520751081326801</v>
      </c>
      <c r="P9" s="17">
        <v>0.39138313027794103</v>
      </c>
      <c r="Q9" s="17">
        <v>0.23131455659118599</v>
      </c>
      <c r="R9" s="17">
        <v>0.301527005327342</v>
      </c>
      <c r="S9" s="17"/>
      <c r="T9" s="17">
        <v>0.29748117794961498</v>
      </c>
      <c r="U9" s="17">
        <v>0.306825509262595</v>
      </c>
      <c r="V9" s="17"/>
      <c r="W9" s="17">
        <v>0.347451778894177</v>
      </c>
      <c r="X9" s="17">
        <v>0.269919476348012</v>
      </c>
      <c r="Y9" s="17"/>
      <c r="Z9" s="17">
        <v>0.30361952141637899</v>
      </c>
      <c r="AA9" s="17">
        <v>0.29520083735309999</v>
      </c>
      <c r="AB9" s="17">
        <v>0.31294098392596398</v>
      </c>
      <c r="AC9" s="17"/>
      <c r="AD9" s="17">
        <v>0.31086948208774001</v>
      </c>
      <c r="AE9" s="17"/>
      <c r="AF9" s="17">
        <v>0.33887423629876801</v>
      </c>
      <c r="AG9" s="17">
        <v>0.247703914398373</v>
      </c>
      <c r="AH9" s="17">
        <v>0.30176177176353602</v>
      </c>
      <c r="AI9" s="17">
        <v>0.31218020180387501</v>
      </c>
    </row>
    <row r="10" spans="2:35" ht="43.2" x14ac:dyDescent="0.3">
      <c r="B10" s="18" t="s">
        <v>115</v>
      </c>
      <c r="C10" s="17">
        <v>4.3906490076965898E-2</v>
      </c>
      <c r="D10" s="17">
        <v>2.7933570621511299E-2</v>
      </c>
      <c r="E10" s="17">
        <v>6.0873817395991799E-2</v>
      </c>
      <c r="F10" s="17"/>
      <c r="G10" s="17">
        <v>1.5175884106661401E-2</v>
      </c>
      <c r="H10" s="17">
        <v>5.1368983582165101E-2</v>
      </c>
      <c r="I10" s="17">
        <v>5.3134774711692902E-2</v>
      </c>
      <c r="J10" s="17">
        <v>5.4555419729017E-2</v>
      </c>
      <c r="K10" s="17"/>
      <c r="L10" s="17">
        <v>4.4764626477153402E-2</v>
      </c>
      <c r="M10" s="17">
        <v>4.37334561960133E-2</v>
      </c>
      <c r="N10" s="17"/>
      <c r="O10" s="17">
        <v>4.5460367930781197E-2</v>
      </c>
      <c r="P10" s="17">
        <v>7.2613748248893897E-2</v>
      </c>
      <c r="Q10" s="17">
        <v>2.5438095601228099E-2</v>
      </c>
      <c r="R10" s="17">
        <v>3.1362932132744499E-2</v>
      </c>
      <c r="S10" s="17"/>
      <c r="T10" s="17">
        <v>5.85746404135951E-2</v>
      </c>
      <c r="U10" s="17">
        <v>3.93230455791398E-2</v>
      </c>
      <c r="V10" s="17"/>
      <c r="W10" s="17">
        <v>6.9249807519237302E-2</v>
      </c>
      <c r="X10" s="17">
        <v>2.97392978101103E-2</v>
      </c>
      <c r="Y10" s="17"/>
      <c r="Z10" s="17">
        <v>4.2034037300233702E-2</v>
      </c>
      <c r="AA10" s="17">
        <v>4.3136902651483199E-2</v>
      </c>
      <c r="AB10" s="17">
        <v>5.5829809619760598E-2</v>
      </c>
      <c r="AC10" s="17"/>
      <c r="AD10" s="17">
        <v>3.6784380459669197E-2</v>
      </c>
      <c r="AE10" s="17"/>
      <c r="AF10" s="17">
        <v>3.8971706355992598E-2</v>
      </c>
      <c r="AG10" s="17">
        <v>3.5972364698107197E-2</v>
      </c>
      <c r="AH10" s="17">
        <v>7.3189407688539404E-2</v>
      </c>
      <c r="AI10" s="17">
        <v>3.3309353445067198E-2</v>
      </c>
    </row>
    <row r="11" spans="2:35" ht="43.2" x14ac:dyDescent="0.3">
      <c r="B11" s="18" t="s">
        <v>116</v>
      </c>
      <c r="C11" s="17">
        <v>0.55449836666964503</v>
      </c>
      <c r="D11" s="17">
        <v>0.59848344665973496</v>
      </c>
      <c r="E11" s="17">
        <v>0.50834160456477595</v>
      </c>
      <c r="F11" s="17"/>
      <c r="G11" s="17">
        <v>0.68068872489104504</v>
      </c>
      <c r="H11" s="17">
        <v>0.56368310043825998</v>
      </c>
      <c r="I11" s="17">
        <v>0.57774639008540096</v>
      </c>
      <c r="J11" s="17">
        <v>0.39317252149851101</v>
      </c>
      <c r="K11" s="17"/>
      <c r="L11" s="17">
        <v>0.57613408988788695</v>
      </c>
      <c r="M11" s="17">
        <v>0.53326645574201204</v>
      </c>
      <c r="N11" s="17"/>
      <c r="O11" s="17">
        <v>0.60645556726798799</v>
      </c>
      <c r="P11" s="17">
        <v>0.43361134120356298</v>
      </c>
      <c r="Q11" s="17">
        <v>0.62984192488743895</v>
      </c>
      <c r="R11" s="17">
        <v>0.55538962387615598</v>
      </c>
      <c r="S11" s="17"/>
      <c r="T11" s="17">
        <v>0.56258779065015696</v>
      </c>
      <c r="U11" s="17">
        <v>0.55368275049013504</v>
      </c>
      <c r="V11" s="17"/>
      <c r="W11" s="17">
        <v>0.51290812657596996</v>
      </c>
      <c r="X11" s="17">
        <v>0.59367111990446897</v>
      </c>
      <c r="Y11" s="17"/>
      <c r="Z11" s="17">
        <v>0.56359903457168004</v>
      </c>
      <c r="AA11" s="17">
        <v>0.59342873284248299</v>
      </c>
      <c r="AB11" s="17">
        <v>0.47701353365000898</v>
      </c>
      <c r="AC11" s="17"/>
      <c r="AD11" s="17">
        <v>0.56571758919808701</v>
      </c>
      <c r="AE11" s="17"/>
      <c r="AF11" s="17">
        <v>0.54011573799702794</v>
      </c>
      <c r="AG11" s="17">
        <v>0.59589674981662899</v>
      </c>
      <c r="AH11" s="17">
        <v>0.560320493232635</v>
      </c>
      <c r="AI11" s="17">
        <v>0.52971116833690401</v>
      </c>
    </row>
    <row r="12" spans="2:35" x14ac:dyDescent="0.3">
      <c r="B12" s="18" t="s">
        <v>51</v>
      </c>
      <c r="C12" s="19">
        <v>9.9680532017122597E-2</v>
      </c>
      <c r="D12" s="19">
        <v>0.112695726357377</v>
      </c>
      <c r="E12" s="19">
        <v>8.5307129344067797E-2</v>
      </c>
      <c r="F12" s="19"/>
      <c r="G12" s="19">
        <v>0.117636943297244</v>
      </c>
      <c r="H12" s="19">
        <v>6.7965255506130903E-2</v>
      </c>
      <c r="I12" s="19">
        <v>6.0350787080616801E-2</v>
      </c>
      <c r="J12" s="19">
        <v>0.15868956063845599</v>
      </c>
      <c r="K12" s="19"/>
      <c r="L12" s="19">
        <v>7.2523407245270899E-2</v>
      </c>
      <c r="M12" s="19">
        <v>0.117037758348304</v>
      </c>
      <c r="N12" s="19"/>
      <c r="O12" s="19">
        <v>6.2876553987962699E-2</v>
      </c>
      <c r="P12" s="19">
        <v>0.102391780269602</v>
      </c>
      <c r="Q12" s="19">
        <v>0.11340542292014601</v>
      </c>
      <c r="R12" s="19">
        <v>0.111720438663758</v>
      </c>
      <c r="S12" s="19"/>
      <c r="T12" s="19">
        <v>8.1356390986633095E-2</v>
      </c>
      <c r="U12" s="19">
        <v>0.10016869466813</v>
      </c>
      <c r="V12" s="19"/>
      <c r="W12" s="19">
        <v>7.0390287010616198E-2</v>
      </c>
      <c r="X12" s="19">
        <v>0.106670105937408</v>
      </c>
      <c r="Y12" s="19"/>
      <c r="Z12" s="19">
        <v>9.0747406711707404E-2</v>
      </c>
      <c r="AA12" s="19">
        <v>6.8233527152933807E-2</v>
      </c>
      <c r="AB12" s="19">
        <v>0.15421567280426601</v>
      </c>
      <c r="AC12" s="19"/>
      <c r="AD12" s="19">
        <v>8.6628548254504001E-2</v>
      </c>
      <c r="AE12" s="19"/>
      <c r="AF12" s="19">
        <v>8.2038319348212096E-2</v>
      </c>
      <c r="AG12" s="19">
        <v>0.120426971086892</v>
      </c>
      <c r="AH12" s="19">
        <v>6.4728327315290296E-2</v>
      </c>
      <c r="AI12" s="19">
        <v>0.124799276414153</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43.2" x14ac:dyDescent="0.3">
      <c r="B9" s="18" t="s">
        <v>118</v>
      </c>
      <c r="C9" s="17">
        <v>0.34645727729815201</v>
      </c>
      <c r="D9" s="17">
        <v>0.34798550876829598</v>
      </c>
      <c r="E9" s="17">
        <v>0.35269897013236601</v>
      </c>
      <c r="F9" s="17"/>
      <c r="G9" s="17">
        <v>0.26700559052879902</v>
      </c>
      <c r="H9" s="17">
        <v>0.3545519284325</v>
      </c>
      <c r="I9" s="17">
        <v>0.34097602168096403</v>
      </c>
      <c r="J9" s="17">
        <v>0.42307778559058101</v>
      </c>
      <c r="K9" s="17"/>
      <c r="L9" s="17">
        <v>0.34524722560884602</v>
      </c>
      <c r="M9" s="17">
        <v>0.36345462389713601</v>
      </c>
      <c r="N9" s="17"/>
      <c r="O9" s="17">
        <v>0.30796234900574998</v>
      </c>
      <c r="P9" s="17">
        <v>0.386773421786058</v>
      </c>
      <c r="Q9" s="17">
        <v>0.31593931121663599</v>
      </c>
      <c r="R9" s="17">
        <v>0.39202441742167599</v>
      </c>
      <c r="S9" s="17"/>
      <c r="T9" s="17">
        <v>0.30942868637813498</v>
      </c>
      <c r="U9" s="17">
        <v>0.36072932161812299</v>
      </c>
      <c r="V9" s="17"/>
      <c r="W9" s="17">
        <v>0.358375151552627</v>
      </c>
      <c r="X9" s="17">
        <v>0.36009535160726502</v>
      </c>
      <c r="Y9" s="17"/>
      <c r="Z9" s="17">
        <v>0.35479812527071303</v>
      </c>
      <c r="AA9" s="17">
        <v>0.32504099930362002</v>
      </c>
      <c r="AB9" s="17">
        <v>0.33751592011491499</v>
      </c>
      <c r="AC9" s="17"/>
      <c r="AD9" s="17">
        <v>0.35718924810226899</v>
      </c>
      <c r="AE9" s="17"/>
      <c r="AF9" s="17">
        <v>0.342023269088988</v>
      </c>
      <c r="AG9" s="17">
        <v>0.31778537778182803</v>
      </c>
      <c r="AH9" s="17">
        <v>0.35631872020466998</v>
      </c>
      <c r="AI9" s="17">
        <v>0.37311676472239202</v>
      </c>
    </row>
    <row r="10" spans="2:35" ht="43.2" x14ac:dyDescent="0.3">
      <c r="B10" s="18" t="s">
        <v>119</v>
      </c>
      <c r="C10" s="17">
        <v>4.8191054739821097E-2</v>
      </c>
      <c r="D10" s="17">
        <v>2.5724863166741802E-2</v>
      </c>
      <c r="E10" s="17">
        <v>6.8031206408062594E-2</v>
      </c>
      <c r="F10" s="17"/>
      <c r="G10" s="17">
        <v>3.4042522767611903E-2</v>
      </c>
      <c r="H10" s="17">
        <v>2.98990258208898E-2</v>
      </c>
      <c r="I10" s="17">
        <v>5.8719940395780698E-2</v>
      </c>
      <c r="J10" s="17">
        <v>7.07496585802498E-2</v>
      </c>
      <c r="K10" s="17"/>
      <c r="L10" s="17">
        <v>5.48154177578535E-2</v>
      </c>
      <c r="M10" s="17">
        <v>3.5827960957376399E-2</v>
      </c>
      <c r="N10" s="17"/>
      <c r="O10" s="17">
        <v>6.5882450767465503E-2</v>
      </c>
      <c r="P10" s="17">
        <v>6.9667844767135501E-2</v>
      </c>
      <c r="Q10" s="17">
        <v>6.5101736016375603E-3</v>
      </c>
      <c r="R10" s="17">
        <v>5.2130303537523702E-2</v>
      </c>
      <c r="S10" s="17"/>
      <c r="T10" s="17">
        <v>7.7177560485450603E-2</v>
      </c>
      <c r="U10" s="17">
        <v>3.8701982671520398E-2</v>
      </c>
      <c r="V10" s="17"/>
      <c r="W10" s="17">
        <v>8.3002378938112506E-2</v>
      </c>
      <c r="X10" s="17">
        <v>3.68838838860093E-2</v>
      </c>
      <c r="Y10" s="17"/>
      <c r="Z10" s="17">
        <v>3.92857569666622E-2</v>
      </c>
      <c r="AA10" s="17">
        <v>6.16393407334258E-2</v>
      </c>
      <c r="AB10" s="17">
        <v>6.7205430926363705E-2</v>
      </c>
      <c r="AC10" s="17"/>
      <c r="AD10" s="17">
        <v>3.0943621946879898E-2</v>
      </c>
      <c r="AE10" s="17"/>
      <c r="AF10" s="17">
        <v>6.3767757711333903E-2</v>
      </c>
      <c r="AG10" s="17">
        <v>4.3372325716236601E-2</v>
      </c>
      <c r="AH10" s="17">
        <v>5.4430105698634899E-2</v>
      </c>
      <c r="AI10" s="17">
        <v>2.8494910877049001E-2</v>
      </c>
    </row>
    <row r="11" spans="2:35" ht="43.2" x14ac:dyDescent="0.3">
      <c r="B11" s="18" t="s">
        <v>120</v>
      </c>
      <c r="C11" s="17">
        <v>0.51586296696808698</v>
      </c>
      <c r="D11" s="17">
        <v>0.53845196694249498</v>
      </c>
      <c r="E11" s="17">
        <v>0.48970806440736098</v>
      </c>
      <c r="F11" s="17"/>
      <c r="G11" s="17">
        <v>0.63491889976279603</v>
      </c>
      <c r="H11" s="17">
        <v>0.54653927588517903</v>
      </c>
      <c r="I11" s="17">
        <v>0.538165773131007</v>
      </c>
      <c r="J11" s="17">
        <v>0.33941299283670001</v>
      </c>
      <c r="K11" s="17"/>
      <c r="L11" s="17">
        <v>0.541430789619884</v>
      </c>
      <c r="M11" s="17">
        <v>0.48131710472197398</v>
      </c>
      <c r="N11" s="17"/>
      <c r="O11" s="17">
        <v>0.56580314487347205</v>
      </c>
      <c r="P11" s="17">
        <v>0.43174887850711702</v>
      </c>
      <c r="Q11" s="17">
        <v>0.60624975022934602</v>
      </c>
      <c r="R11" s="17">
        <v>0.44528208679499698</v>
      </c>
      <c r="S11" s="17"/>
      <c r="T11" s="17">
        <v>0.54427356256583304</v>
      </c>
      <c r="U11" s="17">
        <v>0.50999856798528798</v>
      </c>
      <c r="V11" s="17"/>
      <c r="W11" s="17">
        <v>0.48711931372962702</v>
      </c>
      <c r="X11" s="17">
        <v>0.53588094829429</v>
      </c>
      <c r="Y11" s="17"/>
      <c r="Z11" s="17">
        <v>0.50942840373921905</v>
      </c>
      <c r="AA11" s="17">
        <v>0.52303129132559301</v>
      </c>
      <c r="AB11" s="17">
        <v>0.51533792548243895</v>
      </c>
      <c r="AC11" s="17"/>
      <c r="AD11" s="17">
        <v>0.53465065990419003</v>
      </c>
      <c r="AE11" s="17"/>
      <c r="AF11" s="17">
        <v>0.51906890420507101</v>
      </c>
      <c r="AG11" s="17">
        <v>0.53883879456810801</v>
      </c>
      <c r="AH11" s="17">
        <v>0.50495124305661099</v>
      </c>
      <c r="AI11" s="17">
        <v>0.50375399373597396</v>
      </c>
    </row>
    <row r="12" spans="2:35" x14ac:dyDescent="0.3">
      <c r="B12" s="18" t="s">
        <v>51</v>
      </c>
      <c r="C12" s="19">
        <v>8.9488700993939602E-2</v>
      </c>
      <c r="D12" s="19">
        <v>8.7837661122466895E-2</v>
      </c>
      <c r="E12" s="19">
        <v>8.9561759052210199E-2</v>
      </c>
      <c r="F12" s="19"/>
      <c r="G12" s="19">
        <v>6.4032986940793402E-2</v>
      </c>
      <c r="H12" s="19">
        <v>6.9009769861430897E-2</v>
      </c>
      <c r="I12" s="19">
        <v>6.2138264792248397E-2</v>
      </c>
      <c r="J12" s="19">
        <v>0.166759562992469</v>
      </c>
      <c r="K12" s="19"/>
      <c r="L12" s="19">
        <v>5.8506567013416902E-2</v>
      </c>
      <c r="M12" s="19">
        <v>0.119400310423513</v>
      </c>
      <c r="N12" s="19"/>
      <c r="O12" s="19">
        <v>6.0352055353312097E-2</v>
      </c>
      <c r="P12" s="19">
        <v>0.11180985493969001</v>
      </c>
      <c r="Q12" s="19">
        <v>7.1300764952380705E-2</v>
      </c>
      <c r="R12" s="19">
        <v>0.11056319224580299</v>
      </c>
      <c r="S12" s="19"/>
      <c r="T12" s="19">
        <v>6.9120190570581302E-2</v>
      </c>
      <c r="U12" s="19">
        <v>9.05701277250682E-2</v>
      </c>
      <c r="V12" s="19"/>
      <c r="W12" s="19">
        <v>7.1503155779633398E-2</v>
      </c>
      <c r="X12" s="19">
        <v>6.7139816212435796E-2</v>
      </c>
      <c r="Y12" s="19"/>
      <c r="Z12" s="19">
        <v>9.6487714023406002E-2</v>
      </c>
      <c r="AA12" s="19">
        <v>9.0288368637361505E-2</v>
      </c>
      <c r="AB12" s="19">
        <v>7.9940723476281894E-2</v>
      </c>
      <c r="AC12" s="19"/>
      <c r="AD12" s="19">
        <v>7.7216470046661101E-2</v>
      </c>
      <c r="AE12" s="19"/>
      <c r="AF12" s="19">
        <v>7.5140068994607304E-2</v>
      </c>
      <c r="AG12" s="19">
        <v>0.100003501933827</v>
      </c>
      <c r="AH12" s="19">
        <v>8.4299931040083806E-2</v>
      </c>
      <c r="AI12" s="19">
        <v>9.4634330664585098E-2</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57.6" x14ac:dyDescent="0.3">
      <c r="B9" s="18" t="s">
        <v>121</v>
      </c>
      <c r="C9" s="17">
        <v>0.19347293070501101</v>
      </c>
      <c r="D9" s="17">
        <v>0.17646323472473099</v>
      </c>
      <c r="E9" s="17">
        <v>0.20706402330652501</v>
      </c>
      <c r="F9" s="17"/>
      <c r="G9" s="17">
        <v>8.8964955682708097E-2</v>
      </c>
      <c r="H9" s="17">
        <v>0.20288707425718</v>
      </c>
      <c r="I9" s="17">
        <v>0.18368632568999901</v>
      </c>
      <c r="J9" s="17">
        <v>0.29838440564539298</v>
      </c>
      <c r="K9" s="17"/>
      <c r="L9" s="17">
        <v>0.186348952919593</v>
      </c>
      <c r="M9" s="17">
        <v>0.20525727824766801</v>
      </c>
      <c r="N9" s="17"/>
      <c r="O9" s="17">
        <v>0.13283611950454799</v>
      </c>
      <c r="P9" s="17">
        <v>0.26360104053670202</v>
      </c>
      <c r="Q9" s="17">
        <v>0.15967728404215001</v>
      </c>
      <c r="R9" s="17">
        <v>0.19953102451722099</v>
      </c>
      <c r="S9" s="17"/>
      <c r="T9" s="17">
        <v>0.15305476095324799</v>
      </c>
      <c r="U9" s="17">
        <v>0.20962005328345201</v>
      </c>
      <c r="V9" s="17"/>
      <c r="W9" s="17">
        <v>0.197963355590207</v>
      </c>
      <c r="X9" s="17">
        <v>0.191104387245325</v>
      </c>
      <c r="Y9" s="17"/>
      <c r="Z9" s="17">
        <v>0.182864929629415</v>
      </c>
      <c r="AA9" s="17">
        <v>0.20618470478909801</v>
      </c>
      <c r="AB9" s="17">
        <v>0.17474710916785899</v>
      </c>
      <c r="AC9" s="17"/>
      <c r="AD9" s="17">
        <v>0.19642234522699101</v>
      </c>
      <c r="AE9" s="17"/>
      <c r="AF9" s="17">
        <v>0.23028387918778201</v>
      </c>
      <c r="AG9" s="17">
        <v>0.15651384924058001</v>
      </c>
      <c r="AH9" s="17">
        <v>0.19020454212646301</v>
      </c>
      <c r="AI9" s="17">
        <v>0.18550597242155201</v>
      </c>
    </row>
    <row r="10" spans="2:35" ht="57.6" x14ac:dyDescent="0.3">
      <c r="B10" s="18" t="s">
        <v>122</v>
      </c>
      <c r="C10" s="17">
        <v>4.6219777732023397E-2</v>
      </c>
      <c r="D10" s="17">
        <v>3.7659784315255303E-2</v>
      </c>
      <c r="E10" s="17">
        <v>5.5821604944585199E-2</v>
      </c>
      <c r="F10" s="17"/>
      <c r="G10" s="17">
        <v>1.37402067204893E-2</v>
      </c>
      <c r="H10" s="17">
        <v>3.10966347590949E-2</v>
      </c>
      <c r="I10" s="17">
        <v>4.3784486315832698E-2</v>
      </c>
      <c r="J10" s="17">
        <v>9.7720985998436594E-2</v>
      </c>
      <c r="K10" s="17"/>
      <c r="L10" s="17">
        <v>5.1975475402618203E-2</v>
      </c>
      <c r="M10" s="17">
        <v>3.54712484695969E-2</v>
      </c>
      <c r="N10" s="17"/>
      <c r="O10" s="17">
        <v>3.7376487585558997E-2</v>
      </c>
      <c r="P10" s="17">
        <v>6.9870660145200103E-2</v>
      </c>
      <c r="Q10" s="17">
        <v>1.1858139230733001E-2</v>
      </c>
      <c r="R10" s="17">
        <v>7.3117229434990494E-2</v>
      </c>
      <c r="S10" s="17"/>
      <c r="T10" s="17">
        <v>4.7702817358103701E-2</v>
      </c>
      <c r="U10" s="17">
        <v>4.6223706799356397E-2</v>
      </c>
      <c r="V10" s="17"/>
      <c r="W10" s="17">
        <v>6.1436246032367602E-2</v>
      </c>
      <c r="X10" s="17">
        <v>4.4084485010742101E-2</v>
      </c>
      <c r="Y10" s="17"/>
      <c r="Z10" s="17">
        <v>3.56060797308645E-2</v>
      </c>
      <c r="AA10" s="17">
        <v>7.8973866226140804E-2</v>
      </c>
      <c r="AB10" s="17">
        <v>6.1544597009402902E-2</v>
      </c>
      <c r="AC10" s="17"/>
      <c r="AD10" s="17">
        <v>3.2252972815655E-2</v>
      </c>
      <c r="AE10" s="17"/>
      <c r="AF10" s="17">
        <v>3.39303304880356E-2</v>
      </c>
      <c r="AG10" s="17">
        <v>5.36148788751361E-2</v>
      </c>
      <c r="AH10" s="17">
        <v>3.6913838594538097E-2</v>
      </c>
      <c r="AI10" s="17">
        <v>6.3013248689763199E-2</v>
      </c>
    </row>
    <row r="11" spans="2:35" ht="57.6" x14ac:dyDescent="0.3">
      <c r="B11" s="18" t="s">
        <v>123</v>
      </c>
      <c r="C11" s="17">
        <v>0.65708981660335297</v>
      </c>
      <c r="D11" s="17">
        <v>0.69479856186647404</v>
      </c>
      <c r="E11" s="17">
        <v>0.62302158410381603</v>
      </c>
      <c r="F11" s="17"/>
      <c r="G11" s="17">
        <v>0.78642995685191397</v>
      </c>
      <c r="H11" s="17">
        <v>0.69602349951002196</v>
      </c>
      <c r="I11" s="17">
        <v>0.70327026451020702</v>
      </c>
      <c r="J11" s="17">
        <v>0.435542701306809</v>
      </c>
      <c r="K11" s="17"/>
      <c r="L11" s="17">
        <v>0.68454466939539305</v>
      </c>
      <c r="M11" s="17">
        <v>0.62859557616352302</v>
      </c>
      <c r="N11" s="17"/>
      <c r="O11" s="17">
        <v>0.74791599775025297</v>
      </c>
      <c r="P11" s="17">
        <v>0.52789350888402997</v>
      </c>
      <c r="Q11" s="17">
        <v>0.73307509045748998</v>
      </c>
      <c r="R11" s="17">
        <v>0.64219773321993001</v>
      </c>
      <c r="S11" s="17"/>
      <c r="T11" s="17">
        <v>0.711246815328335</v>
      </c>
      <c r="U11" s="17">
        <v>0.64148429601416701</v>
      </c>
      <c r="V11" s="17"/>
      <c r="W11" s="17">
        <v>0.65373427366860104</v>
      </c>
      <c r="X11" s="17">
        <v>0.67243535492275097</v>
      </c>
      <c r="Y11" s="17"/>
      <c r="Z11" s="17">
        <v>0.67889214701309297</v>
      </c>
      <c r="AA11" s="17">
        <v>0.61203840380825802</v>
      </c>
      <c r="AB11" s="17">
        <v>0.62410153430217596</v>
      </c>
      <c r="AC11" s="17"/>
      <c r="AD11" s="17">
        <v>0.68092340239186799</v>
      </c>
      <c r="AE11" s="17"/>
      <c r="AF11" s="17">
        <v>0.650258801950506</v>
      </c>
      <c r="AG11" s="17">
        <v>0.67007326375049603</v>
      </c>
      <c r="AH11" s="17">
        <v>0.68191898465089995</v>
      </c>
      <c r="AI11" s="17">
        <v>0.63899401901944897</v>
      </c>
    </row>
    <row r="12" spans="2:35" x14ac:dyDescent="0.3">
      <c r="B12" s="18" t="s">
        <v>51</v>
      </c>
      <c r="C12" s="19">
        <v>0.103217474959613</v>
      </c>
      <c r="D12" s="19">
        <v>9.1078419093539198E-2</v>
      </c>
      <c r="E12" s="19">
        <v>0.114092787645074</v>
      </c>
      <c r="F12" s="19"/>
      <c r="G12" s="19">
        <v>0.110864880744888</v>
      </c>
      <c r="H12" s="19">
        <v>6.9992791473703894E-2</v>
      </c>
      <c r="I12" s="19">
        <v>6.9258923483961093E-2</v>
      </c>
      <c r="J12" s="19">
        <v>0.16835190704936201</v>
      </c>
      <c r="K12" s="19"/>
      <c r="L12" s="19">
        <v>7.7130902282395594E-2</v>
      </c>
      <c r="M12" s="19">
        <v>0.13067589711921199</v>
      </c>
      <c r="N12" s="19"/>
      <c r="O12" s="19">
        <v>8.1871395159639399E-2</v>
      </c>
      <c r="P12" s="19">
        <v>0.13863479043406801</v>
      </c>
      <c r="Q12" s="19">
        <v>9.5389486269626594E-2</v>
      </c>
      <c r="R12" s="19">
        <v>8.5154012827858602E-2</v>
      </c>
      <c r="S12" s="19"/>
      <c r="T12" s="19">
        <v>8.7995606360313394E-2</v>
      </c>
      <c r="U12" s="19">
        <v>0.102671943903025</v>
      </c>
      <c r="V12" s="19"/>
      <c r="W12" s="19">
        <v>8.6866124708825099E-2</v>
      </c>
      <c r="X12" s="19">
        <v>9.2375772821181895E-2</v>
      </c>
      <c r="Y12" s="19"/>
      <c r="Z12" s="19">
        <v>0.102636843626628</v>
      </c>
      <c r="AA12" s="19">
        <v>0.102803025176504</v>
      </c>
      <c r="AB12" s="19">
        <v>0.13960675952056201</v>
      </c>
      <c r="AC12" s="19"/>
      <c r="AD12" s="19">
        <v>9.0401279565486298E-2</v>
      </c>
      <c r="AE12" s="19"/>
      <c r="AF12" s="19">
        <v>8.5526988373676005E-2</v>
      </c>
      <c r="AG12" s="19">
        <v>0.11979800813378801</v>
      </c>
      <c r="AH12" s="19">
        <v>9.0962634628098699E-2</v>
      </c>
      <c r="AI12" s="19">
        <v>0.11248675986923599</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43.2" x14ac:dyDescent="0.3">
      <c r="B9" s="18" t="s">
        <v>124</v>
      </c>
      <c r="C9" s="17">
        <v>0.157350437087865</v>
      </c>
      <c r="D9" s="17">
        <v>0.13260944523287099</v>
      </c>
      <c r="E9" s="17">
        <v>0.18563559645700201</v>
      </c>
      <c r="F9" s="17"/>
      <c r="G9" s="17">
        <v>4.1438374714951001E-2</v>
      </c>
      <c r="H9" s="17">
        <v>0.186017525159586</v>
      </c>
      <c r="I9" s="17">
        <v>0.12908136682219201</v>
      </c>
      <c r="J9" s="17">
        <v>0.27283131350422701</v>
      </c>
      <c r="K9" s="17"/>
      <c r="L9" s="17">
        <v>0.14278159806379501</v>
      </c>
      <c r="M9" s="17">
        <v>0.18797282513695701</v>
      </c>
      <c r="N9" s="17"/>
      <c r="O9" s="17">
        <v>0.130428517693397</v>
      </c>
      <c r="P9" s="17">
        <v>0.22768506038383499</v>
      </c>
      <c r="Q9" s="17">
        <v>0.106310800108598</v>
      </c>
      <c r="R9" s="17">
        <v>0.16874988368796401</v>
      </c>
      <c r="S9" s="17"/>
      <c r="T9" s="17">
        <v>0.12682895111467099</v>
      </c>
      <c r="U9" s="17">
        <v>0.16966966615463</v>
      </c>
      <c r="V9" s="17"/>
      <c r="W9" s="17">
        <v>0.16595959773641</v>
      </c>
      <c r="X9" s="17">
        <v>0.149414018619</v>
      </c>
      <c r="Y9" s="17"/>
      <c r="Z9" s="17">
        <v>0.168132443603735</v>
      </c>
      <c r="AA9" s="17">
        <v>0.12777385011974801</v>
      </c>
      <c r="AB9" s="17">
        <v>0.15037985284708699</v>
      </c>
      <c r="AC9" s="17"/>
      <c r="AD9" s="17">
        <v>0.159188961615508</v>
      </c>
      <c r="AE9" s="17"/>
      <c r="AF9" s="17">
        <v>0.163338884801465</v>
      </c>
      <c r="AG9" s="17">
        <v>0.170007990774313</v>
      </c>
      <c r="AH9" s="17">
        <v>0.14795364506084099</v>
      </c>
      <c r="AI9" s="17">
        <v>0.13819833160803399</v>
      </c>
    </row>
    <row r="10" spans="2:35" ht="43.2" x14ac:dyDescent="0.3">
      <c r="B10" s="18" t="s">
        <v>125</v>
      </c>
      <c r="C10" s="17">
        <v>4.6515015512974899E-2</v>
      </c>
      <c r="D10" s="17">
        <v>3.2518480897297801E-2</v>
      </c>
      <c r="E10" s="17">
        <v>6.1563276716880201E-2</v>
      </c>
      <c r="F10" s="17"/>
      <c r="G10" s="17">
        <v>2.1505839984601299E-2</v>
      </c>
      <c r="H10" s="17">
        <v>3.1755070595014603E-2</v>
      </c>
      <c r="I10" s="17">
        <v>7.5826863941564501E-2</v>
      </c>
      <c r="J10" s="17">
        <v>5.5759628904833498E-2</v>
      </c>
      <c r="K10" s="17"/>
      <c r="L10" s="17">
        <v>5.1493784612731602E-2</v>
      </c>
      <c r="M10" s="17">
        <v>3.7554937392390901E-2</v>
      </c>
      <c r="N10" s="17"/>
      <c r="O10" s="17">
        <v>4.5808465294630701E-2</v>
      </c>
      <c r="P10" s="17">
        <v>7.3563212040584997E-2</v>
      </c>
      <c r="Q10" s="17">
        <v>1.26716289142512E-2</v>
      </c>
      <c r="R10" s="17">
        <v>5.9792659062415002E-2</v>
      </c>
      <c r="S10" s="17"/>
      <c r="T10" s="17">
        <v>5.2911950623571298E-2</v>
      </c>
      <c r="U10" s="17">
        <v>4.4822244298045197E-2</v>
      </c>
      <c r="V10" s="17"/>
      <c r="W10" s="17">
        <v>5.6716878955692003E-2</v>
      </c>
      <c r="X10" s="17">
        <v>3.63364877216295E-2</v>
      </c>
      <c r="Y10" s="17"/>
      <c r="Z10" s="17">
        <v>3.3816730793767402E-2</v>
      </c>
      <c r="AA10" s="17">
        <v>4.3300068267285399E-2</v>
      </c>
      <c r="AB10" s="17">
        <v>7.2688290456860399E-2</v>
      </c>
      <c r="AC10" s="17"/>
      <c r="AD10" s="17">
        <v>3.5747968553405403E-2</v>
      </c>
      <c r="AE10" s="17"/>
      <c r="AF10" s="17">
        <v>2.8319259229650801E-2</v>
      </c>
      <c r="AG10" s="17">
        <v>5.0024955736806001E-2</v>
      </c>
      <c r="AH10" s="17">
        <v>8.0031675757719606E-2</v>
      </c>
      <c r="AI10" s="17">
        <v>3.6353318895813801E-2</v>
      </c>
    </row>
    <row r="11" spans="2:35" ht="43.2" x14ac:dyDescent="0.3">
      <c r="B11" s="18" t="s">
        <v>126</v>
      </c>
      <c r="C11" s="17">
        <v>0.72036673758108305</v>
      </c>
      <c r="D11" s="17">
        <v>0.76056078395123505</v>
      </c>
      <c r="E11" s="17">
        <v>0.67746264789600497</v>
      </c>
      <c r="F11" s="17"/>
      <c r="G11" s="17">
        <v>0.86679561313937803</v>
      </c>
      <c r="H11" s="17">
        <v>0.745511936378635</v>
      </c>
      <c r="I11" s="17">
        <v>0.74669803797092404</v>
      </c>
      <c r="J11" s="17">
        <v>0.51817165456977898</v>
      </c>
      <c r="K11" s="17"/>
      <c r="L11" s="17">
        <v>0.75552014995586003</v>
      </c>
      <c r="M11" s="17">
        <v>0.675621471158382</v>
      </c>
      <c r="N11" s="17"/>
      <c r="O11" s="17">
        <v>0.78885272562751396</v>
      </c>
      <c r="P11" s="17">
        <v>0.59262039287587298</v>
      </c>
      <c r="Q11" s="17">
        <v>0.81483291998399399</v>
      </c>
      <c r="R11" s="17">
        <v>0.68597828044773801</v>
      </c>
      <c r="S11" s="17"/>
      <c r="T11" s="17">
        <v>0.75626054515040797</v>
      </c>
      <c r="U11" s="17">
        <v>0.71178731308647503</v>
      </c>
      <c r="V11" s="17"/>
      <c r="W11" s="17">
        <v>0.72945551140248799</v>
      </c>
      <c r="X11" s="17">
        <v>0.73454587021054296</v>
      </c>
      <c r="Y11" s="17"/>
      <c r="Z11" s="17">
        <v>0.72111810873267601</v>
      </c>
      <c r="AA11" s="17">
        <v>0.75929453475527298</v>
      </c>
      <c r="AB11" s="17">
        <v>0.67397390293584802</v>
      </c>
      <c r="AC11" s="17"/>
      <c r="AD11" s="17">
        <v>0.74409125568423196</v>
      </c>
      <c r="AE11" s="17"/>
      <c r="AF11" s="17">
        <v>0.74857016764413498</v>
      </c>
      <c r="AG11" s="17">
        <v>0.69619588620211204</v>
      </c>
      <c r="AH11" s="17">
        <v>0.70813528454083696</v>
      </c>
      <c r="AI11" s="17">
        <v>0.73365840667336601</v>
      </c>
    </row>
    <row r="12" spans="2:35" x14ac:dyDescent="0.3">
      <c r="B12" s="18" t="s">
        <v>51</v>
      </c>
      <c r="C12" s="19">
        <v>7.5767809818077098E-2</v>
      </c>
      <c r="D12" s="19">
        <v>7.4311289918596493E-2</v>
      </c>
      <c r="E12" s="19">
        <v>7.53384789301135E-2</v>
      </c>
      <c r="F12" s="19"/>
      <c r="G12" s="19">
        <v>7.0260172161069404E-2</v>
      </c>
      <c r="H12" s="19">
        <v>3.67154678667641E-2</v>
      </c>
      <c r="I12" s="19">
        <v>4.8393731265319699E-2</v>
      </c>
      <c r="J12" s="19">
        <v>0.15323740302116101</v>
      </c>
      <c r="K12" s="19"/>
      <c r="L12" s="19">
        <v>5.0204467367613602E-2</v>
      </c>
      <c r="M12" s="19">
        <v>9.8850766312270605E-2</v>
      </c>
      <c r="N12" s="19"/>
      <c r="O12" s="19">
        <v>3.49102913844586E-2</v>
      </c>
      <c r="P12" s="19">
        <v>0.10613133469970699</v>
      </c>
      <c r="Q12" s="19">
        <v>6.6184650993157401E-2</v>
      </c>
      <c r="R12" s="19">
        <v>8.54791768018833E-2</v>
      </c>
      <c r="S12" s="19"/>
      <c r="T12" s="19">
        <v>6.3998553111349998E-2</v>
      </c>
      <c r="U12" s="19">
        <v>7.3720776460849693E-2</v>
      </c>
      <c r="V12" s="19"/>
      <c r="W12" s="19">
        <v>4.7868011905410499E-2</v>
      </c>
      <c r="X12" s="19">
        <v>7.9703623448827504E-2</v>
      </c>
      <c r="Y12" s="19"/>
      <c r="Z12" s="19">
        <v>7.6932716869821893E-2</v>
      </c>
      <c r="AA12" s="19">
        <v>6.9631546857694099E-2</v>
      </c>
      <c r="AB12" s="19">
        <v>0.102957953760205</v>
      </c>
      <c r="AC12" s="19"/>
      <c r="AD12" s="19">
        <v>6.0971814146854701E-2</v>
      </c>
      <c r="AE12" s="19"/>
      <c r="AF12" s="19">
        <v>5.9771688324748599E-2</v>
      </c>
      <c r="AG12" s="19">
        <v>8.3771167286769602E-2</v>
      </c>
      <c r="AH12" s="19">
        <v>6.3879394640602799E-2</v>
      </c>
      <c r="AI12" s="19">
        <v>9.1789942822785506E-2</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117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43.2" x14ac:dyDescent="0.3">
      <c r="B9" s="18" t="s">
        <v>127</v>
      </c>
      <c r="C9" s="17">
        <v>0.134921260485695</v>
      </c>
      <c r="D9" s="17">
        <v>0.113897239005606</v>
      </c>
      <c r="E9" s="17">
        <v>0.15898413931111299</v>
      </c>
      <c r="F9" s="17"/>
      <c r="G9" s="17">
        <v>4.5051691086617697E-2</v>
      </c>
      <c r="H9" s="17">
        <v>0.13488562772290799</v>
      </c>
      <c r="I9" s="17">
        <v>0.118746724618375</v>
      </c>
      <c r="J9" s="17">
        <v>0.24235184590072101</v>
      </c>
      <c r="K9" s="17"/>
      <c r="L9" s="17">
        <v>0.119840002903469</v>
      </c>
      <c r="M9" s="17">
        <v>0.168298926708109</v>
      </c>
      <c r="N9" s="17"/>
      <c r="O9" s="17">
        <v>8.0769265290100506E-2</v>
      </c>
      <c r="P9" s="17">
        <v>0.21855790407724601</v>
      </c>
      <c r="Q9" s="17">
        <v>9.9974165891375394E-2</v>
      </c>
      <c r="R9" s="17">
        <v>0.13303077096562901</v>
      </c>
      <c r="S9" s="17"/>
      <c r="T9" s="17">
        <v>0.11034545993867401</v>
      </c>
      <c r="U9" s="17">
        <v>0.14493264537396899</v>
      </c>
      <c r="V9" s="17"/>
      <c r="W9" s="17">
        <v>0.14374997885068699</v>
      </c>
      <c r="X9" s="17">
        <v>0.13552000599702599</v>
      </c>
      <c r="Y9" s="17"/>
      <c r="Z9" s="17">
        <v>0.126160968157772</v>
      </c>
      <c r="AA9" s="17">
        <v>0.14056775350185799</v>
      </c>
      <c r="AB9" s="17">
        <v>0.13651638257061</v>
      </c>
      <c r="AC9" s="17"/>
      <c r="AD9" s="17">
        <v>0.13113917547571399</v>
      </c>
      <c r="AE9" s="17"/>
      <c r="AF9" s="17">
        <v>0.18420257626431999</v>
      </c>
      <c r="AG9" s="17">
        <v>0.108805089905054</v>
      </c>
      <c r="AH9" s="17">
        <v>0.133219778606992</v>
      </c>
      <c r="AI9" s="17">
        <v>9.6114924784206204E-2</v>
      </c>
    </row>
    <row r="10" spans="2:35" ht="43.2" x14ac:dyDescent="0.3">
      <c r="B10" s="18" t="s">
        <v>128</v>
      </c>
      <c r="C10" s="17">
        <v>4.9943000381650303E-2</v>
      </c>
      <c r="D10" s="17">
        <v>3.1812227140032498E-2</v>
      </c>
      <c r="E10" s="17">
        <v>6.9204875274736094E-2</v>
      </c>
      <c r="F10" s="17"/>
      <c r="G10" s="17">
        <v>2.2317683332841998E-2</v>
      </c>
      <c r="H10" s="17">
        <v>3.49001560489915E-2</v>
      </c>
      <c r="I10" s="17">
        <v>6.4664245494731099E-2</v>
      </c>
      <c r="J10" s="17">
        <v>7.7916716585001197E-2</v>
      </c>
      <c r="K10" s="17"/>
      <c r="L10" s="17">
        <v>5.5108941409397497E-2</v>
      </c>
      <c r="M10" s="17">
        <v>4.1137523967811403E-2</v>
      </c>
      <c r="N10" s="17"/>
      <c r="O10" s="17">
        <v>5.3865825931248799E-2</v>
      </c>
      <c r="P10" s="17">
        <v>8.0888137937532606E-2</v>
      </c>
      <c r="Q10" s="17">
        <v>1.01935551351586E-2</v>
      </c>
      <c r="R10" s="17">
        <v>6.1521296994427099E-2</v>
      </c>
      <c r="S10" s="17"/>
      <c r="T10" s="17">
        <v>8.2092915320779697E-2</v>
      </c>
      <c r="U10" s="17">
        <v>3.9379117459334902E-2</v>
      </c>
      <c r="V10" s="17"/>
      <c r="W10" s="17">
        <v>8.96047447503905E-2</v>
      </c>
      <c r="X10" s="17">
        <v>2.7894299161628201E-2</v>
      </c>
      <c r="Y10" s="17"/>
      <c r="Z10" s="17">
        <v>3.9982102027419801E-2</v>
      </c>
      <c r="AA10" s="17">
        <v>9.0874613841030905E-2</v>
      </c>
      <c r="AB10" s="17">
        <v>6.1111385113295197E-2</v>
      </c>
      <c r="AC10" s="17"/>
      <c r="AD10" s="17">
        <v>3.9636275950500503E-2</v>
      </c>
      <c r="AE10" s="17"/>
      <c r="AF10" s="17">
        <v>4.86177677829027E-2</v>
      </c>
      <c r="AG10" s="17">
        <v>3.4820690358683501E-2</v>
      </c>
      <c r="AH10" s="17">
        <v>5.7686037123052501E-2</v>
      </c>
      <c r="AI10" s="17">
        <v>6.2534395811667101E-2</v>
      </c>
    </row>
    <row r="11" spans="2:35" ht="43.2" x14ac:dyDescent="0.3">
      <c r="B11" s="18" t="s">
        <v>129</v>
      </c>
      <c r="C11" s="17">
        <v>0.71125160478577598</v>
      </c>
      <c r="D11" s="17">
        <v>0.75604239554094299</v>
      </c>
      <c r="E11" s="17">
        <v>0.66354355783630703</v>
      </c>
      <c r="F11" s="17"/>
      <c r="G11" s="17">
        <v>0.83074904984159603</v>
      </c>
      <c r="H11" s="17">
        <v>0.73805947631163005</v>
      </c>
      <c r="I11" s="17">
        <v>0.76959444600375304</v>
      </c>
      <c r="J11" s="17">
        <v>0.49950755425747101</v>
      </c>
      <c r="K11" s="17"/>
      <c r="L11" s="17">
        <v>0.74995757583291101</v>
      </c>
      <c r="M11" s="17">
        <v>0.66770336513608697</v>
      </c>
      <c r="N11" s="17"/>
      <c r="O11" s="17">
        <v>0.75379400912403904</v>
      </c>
      <c r="P11" s="17">
        <v>0.594802679296909</v>
      </c>
      <c r="Q11" s="17">
        <v>0.80401784915087304</v>
      </c>
      <c r="R11" s="17">
        <v>0.69011299422191996</v>
      </c>
      <c r="S11" s="17"/>
      <c r="T11" s="17">
        <v>0.70692088152410304</v>
      </c>
      <c r="U11" s="17">
        <v>0.71648623002529299</v>
      </c>
      <c r="V11" s="17"/>
      <c r="W11" s="17">
        <v>0.67740162730067699</v>
      </c>
      <c r="X11" s="17">
        <v>0.74578562271456295</v>
      </c>
      <c r="Y11" s="17"/>
      <c r="Z11" s="17">
        <v>0.71363856275818704</v>
      </c>
      <c r="AA11" s="17">
        <v>0.70818751995920204</v>
      </c>
      <c r="AB11" s="17">
        <v>0.66346203124026104</v>
      </c>
      <c r="AC11" s="17"/>
      <c r="AD11" s="17">
        <v>0.73981717101661004</v>
      </c>
      <c r="AE11" s="17"/>
      <c r="AF11" s="17">
        <v>0.663283098454299</v>
      </c>
      <c r="AG11" s="17">
        <v>0.72755443435687495</v>
      </c>
      <c r="AH11" s="17">
        <v>0.73632098187032502</v>
      </c>
      <c r="AI11" s="17">
        <v>0.74346143227358197</v>
      </c>
    </row>
    <row r="12" spans="2:35" x14ac:dyDescent="0.3">
      <c r="B12" s="18" t="s">
        <v>51</v>
      </c>
      <c r="C12" s="19">
        <v>0.103884134346879</v>
      </c>
      <c r="D12" s="19">
        <v>9.8248138313418401E-2</v>
      </c>
      <c r="E12" s="19">
        <v>0.10826742757784399</v>
      </c>
      <c r="F12" s="19"/>
      <c r="G12" s="19">
        <v>0.10188157573894401</v>
      </c>
      <c r="H12" s="19">
        <v>9.2154739916470704E-2</v>
      </c>
      <c r="I12" s="19">
        <v>4.6994583883141101E-2</v>
      </c>
      <c r="J12" s="19">
        <v>0.18022388325680699</v>
      </c>
      <c r="K12" s="19"/>
      <c r="L12" s="19">
        <v>7.5093479854223003E-2</v>
      </c>
      <c r="M12" s="19">
        <v>0.12286018418799199</v>
      </c>
      <c r="N12" s="19"/>
      <c r="O12" s="19">
        <v>0.111570899654612</v>
      </c>
      <c r="P12" s="19">
        <v>0.10575127868831199</v>
      </c>
      <c r="Q12" s="19">
        <v>8.58144298225932E-2</v>
      </c>
      <c r="R12" s="19">
        <v>0.11533493781802399</v>
      </c>
      <c r="S12" s="19"/>
      <c r="T12" s="19">
        <v>0.10064074321644299</v>
      </c>
      <c r="U12" s="19">
        <v>9.9202007141402898E-2</v>
      </c>
      <c r="V12" s="19"/>
      <c r="W12" s="19">
        <v>8.9243649098245503E-2</v>
      </c>
      <c r="X12" s="19">
        <v>9.0800072126783093E-2</v>
      </c>
      <c r="Y12" s="19"/>
      <c r="Z12" s="19">
        <v>0.12021836705662201</v>
      </c>
      <c r="AA12" s="19">
        <v>6.03701126979087E-2</v>
      </c>
      <c r="AB12" s="19">
        <v>0.13891020107583399</v>
      </c>
      <c r="AC12" s="19"/>
      <c r="AD12" s="19">
        <v>8.9407377557175496E-2</v>
      </c>
      <c r="AE12" s="19"/>
      <c r="AF12" s="19">
        <v>0.103896557498478</v>
      </c>
      <c r="AG12" s="19">
        <v>0.12881978537938801</v>
      </c>
      <c r="AH12" s="19">
        <v>7.2773202399630504E-2</v>
      </c>
      <c r="AI12" s="19">
        <v>9.7889247130545198E-2</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L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2" width="20.6640625" customWidth="1"/>
  </cols>
  <sheetData>
    <row r="2" spans="2:12" ht="40.049999999999997" customHeight="1" x14ac:dyDescent="0.3">
      <c r="D2" s="29" t="s">
        <v>140</v>
      </c>
      <c r="E2" s="25"/>
      <c r="F2" s="25"/>
      <c r="G2" s="25"/>
      <c r="H2" s="25"/>
      <c r="I2" s="25"/>
      <c r="J2" s="25"/>
      <c r="K2" s="25"/>
      <c r="L2" s="25"/>
    </row>
    <row r="6" spans="2:12" ht="49.95" customHeight="1" x14ac:dyDescent="0.3">
      <c r="B6" s="20" t="s">
        <v>15</v>
      </c>
      <c r="C6" s="20" t="s">
        <v>130</v>
      </c>
      <c r="D6" s="20" t="s">
        <v>131</v>
      </c>
      <c r="E6" s="20" t="s">
        <v>132</v>
      </c>
      <c r="F6" s="20" t="s">
        <v>133</v>
      </c>
      <c r="G6" s="20" t="s">
        <v>134</v>
      </c>
      <c r="H6" s="20" t="s">
        <v>135</v>
      </c>
      <c r="I6" s="20" t="s">
        <v>136</v>
      </c>
      <c r="J6" s="20" t="s">
        <v>137</v>
      </c>
      <c r="K6" s="20" t="s">
        <v>138</v>
      </c>
    </row>
    <row r="7" spans="2:12" x14ac:dyDescent="0.3">
      <c r="B7" s="18" t="s">
        <v>79</v>
      </c>
      <c r="C7" s="17">
        <v>0.247749801240261</v>
      </c>
      <c r="D7" s="17">
        <v>0.19541909739675101</v>
      </c>
      <c r="E7" s="17">
        <v>0.23319031496070899</v>
      </c>
      <c r="F7" s="17">
        <v>0.21877144821820699</v>
      </c>
      <c r="G7" s="17">
        <v>9.7445568357129697E-2</v>
      </c>
      <c r="H7" s="17">
        <v>0.10236343503753199</v>
      </c>
      <c r="I7" s="17">
        <v>9.4358635977035907E-2</v>
      </c>
      <c r="J7" s="17">
        <v>8.3124542791706196E-2</v>
      </c>
      <c r="K7" s="17">
        <v>0.12723674903127599</v>
      </c>
    </row>
    <row r="8" spans="2:12" x14ac:dyDescent="0.3">
      <c r="B8" s="18" t="s">
        <v>80</v>
      </c>
      <c r="C8" s="17">
        <v>0.352337496775734</v>
      </c>
      <c r="D8" s="17">
        <v>0.44520947988457799</v>
      </c>
      <c r="E8" s="17">
        <v>0.32268578667671399</v>
      </c>
      <c r="F8" s="17">
        <v>0.37308056211329299</v>
      </c>
      <c r="G8" s="17">
        <v>0.44261543721906899</v>
      </c>
      <c r="H8" s="17">
        <v>0.47680188613959501</v>
      </c>
      <c r="I8" s="17">
        <v>0.52545553130637002</v>
      </c>
      <c r="J8" s="17">
        <v>0.40069214435515599</v>
      </c>
      <c r="K8" s="17">
        <v>0.414580741026497</v>
      </c>
    </row>
    <row r="9" spans="2:12" x14ac:dyDescent="0.3">
      <c r="B9" s="18" t="s">
        <v>139</v>
      </c>
      <c r="C9" s="17">
        <v>0.143128255759781</v>
      </c>
      <c r="D9" s="17">
        <v>0.12508573922882801</v>
      </c>
      <c r="E9" s="17">
        <v>0.159123557906965</v>
      </c>
      <c r="F9" s="17">
        <v>0.12912354572746401</v>
      </c>
      <c r="G9" s="17">
        <v>0.15909052508679999</v>
      </c>
      <c r="H9" s="17">
        <v>0.16055038564184099</v>
      </c>
      <c r="I9" s="17">
        <v>0.15506895702415699</v>
      </c>
      <c r="J9" s="17">
        <v>0.178959027029088</v>
      </c>
      <c r="K9" s="17">
        <v>0.17027600565558401</v>
      </c>
    </row>
    <row r="10" spans="2:12" x14ac:dyDescent="0.3">
      <c r="B10" s="18" t="s">
        <v>59</v>
      </c>
      <c r="C10" s="17">
        <v>0.25678444622422397</v>
      </c>
      <c r="D10" s="17">
        <v>0.23428568348984299</v>
      </c>
      <c r="E10" s="17">
        <v>0.28500034045561201</v>
      </c>
      <c r="F10" s="17">
        <v>0.27902444394103598</v>
      </c>
      <c r="G10" s="17">
        <v>0.30084846933700099</v>
      </c>
      <c r="H10" s="17">
        <v>0.26028429318103302</v>
      </c>
      <c r="I10" s="17">
        <v>0.22511687569243599</v>
      </c>
      <c r="J10" s="17">
        <v>0.33722428582405001</v>
      </c>
      <c r="K10" s="17">
        <v>0.28790650428664399</v>
      </c>
    </row>
    <row r="11" spans="2:12" x14ac:dyDescent="0.3">
      <c r="B11" s="16"/>
      <c r="C11" s="16"/>
      <c r="D11" s="16"/>
      <c r="E11" s="16"/>
      <c r="F11" s="16"/>
      <c r="G11" s="16"/>
      <c r="H11" s="16"/>
      <c r="I11" s="16"/>
      <c r="J11" s="16"/>
      <c r="K11" s="16"/>
    </row>
    <row r="12" spans="2:12" x14ac:dyDescent="0.3">
      <c r="B12" t="s">
        <v>54</v>
      </c>
    </row>
    <row r="13" spans="2:12" x14ac:dyDescent="0.3">
      <c r="B13" t="s">
        <v>55</v>
      </c>
    </row>
    <row r="17" spans="2:2" x14ac:dyDescent="0.3">
      <c r="B17"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0.247749801240261</v>
      </c>
      <c r="D9" s="17">
        <v>0.21307408417346901</v>
      </c>
      <c r="E9" s="17">
        <v>0.28800327020615901</v>
      </c>
      <c r="F9" s="17"/>
      <c r="G9" s="17">
        <v>0.13070203677379</v>
      </c>
      <c r="H9" s="17">
        <v>0.25226871494756598</v>
      </c>
      <c r="I9" s="17">
        <v>0.228847330287859</v>
      </c>
      <c r="J9" s="17">
        <v>0.380379752722253</v>
      </c>
      <c r="K9" s="17"/>
      <c r="L9" s="17">
        <v>0.26655606854735298</v>
      </c>
      <c r="M9" s="17">
        <v>0.23579624601486801</v>
      </c>
      <c r="N9" s="17"/>
      <c r="O9" s="17">
        <v>0.21265980145899399</v>
      </c>
      <c r="P9" s="17">
        <v>0.34538997752991302</v>
      </c>
      <c r="Q9" s="17">
        <v>0.179924549111592</v>
      </c>
      <c r="R9" s="17">
        <v>0.25862923448852898</v>
      </c>
      <c r="S9" s="17"/>
      <c r="T9" s="17">
        <v>0.26231527145004202</v>
      </c>
      <c r="U9" s="17">
        <v>0.24548200241870499</v>
      </c>
      <c r="V9" s="17"/>
      <c r="W9" s="17">
        <v>0.355279025281383</v>
      </c>
      <c r="X9" s="17">
        <v>0.23547440362592101</v>
      </c>
      <c r="Y9" s="17"/>
      <c r="Z9" s="17">
        <v>0.218315930796114</v>
      </c>
      <c r="AA9" s="17">
        <v>0.30160620797540699</v>
      </c>
      <c r="AB9" s="17">
        <v>0.235891440002298</v>
      </c>
      <c r="AC9" s="17"/>
      <c r="AD9" s="17">
        <v>0.24928114298611001</v>
      </c>
      <c r="AE9" s="17"/>
      <c r="AF9" s="17">
        <v>0.293451044440808</v>
      </c>
      <c r="AG9" s="17">
        <v>0.22714187591893201</v>
      </c>
      <c r="AH9" s="17">
        <v>0.19770770952404401</v>
      </c>
      <c r="AI9" s="17">
        <v>0.25319723992592402</v>
      </c>
    </row>
    <row r="10" spans="2:35" x14ac:dyDescent="0.3">
      <c r="B10" s="18" t="s">
        <v>80</v>
      </c>
      <c r="C10" s="17">
        <v>0.352337496775734</v>
      </c>
      <c r="D10" s="17">
        <v>0.40889704157935602</v>
      </c>
      <c r="E10" s="17">
        <v>0.30007368891803199</v>
      </c>
      <c r="F10" s="17"/>
      <c r="G10" s="17">
        <v>0.40705975780538201</v>
      </c>
      <c r="H10" s="17">
        <v>0.41088915115647301</v>
      </c>
      <c r="I10" s="17">
        <v>0.352367583440026</v>
      </c>
      <c r="J10" s="17">
        <v>0.23415168294730401</v>
      </c>
      <c r="K10" s="17"/>
      <c r="L10" s="17">
        <v>0.39412668681949398</v>
      </c>
      <c r="M10" s="17">
        <v>0.28953013929419802</v>
      </c>
      <c r="N10" s="17"/>
      <c r="O10" s="17">
        <v>0.363383126642216</v>
      </c>
      <c r="P10" s="17">
        <v>0.251852917643205</v>
      </c>
      <c r="Q10" s="17">
        <v>0.443143218628543</v>
      </c>
      <c r="R10" s="17">
        <v>0.36183485080413802</v>
      </c>
      <c r="S10" s="17"/>
      <c r="T10" s="17">
        <v>0.41825193704937402</v>
      </c>
      <c r="U10" s="17">
        <v>0.32876939316561998</v>
      </c>
      <c r="V10" s="17"/>
      <c r="W10" s="17">
        <v>0.33219559058703901</v>
      </c>
      <c r="X10" s="17">
        <v>0.41111275913551099</v>
      </c>
      <c r="Y10" s="17"/>
      <c r="Z10" s="17">
        <v>0.34256704869468901</v>
      </c>
      <c r="AA10" s="17">
        <v>0.38182785670242098</v>
      </c>
      <c r="AB10" s="17">
        <v>0.37604364551020403</v>
      </c>
      <c r="AC10" s="17"/>
      <c r="AD10" s="17">
        <v>0.36087986589980098</v>
      </c>
      <c r="AE10" s="17"/>
      <c r="AF10" s="17">
        <v>0.42979738060002598</v>
      </c>
      <c r="AG10" s="17">
        <v>0.33564151247063201</v>
      </c>
      <c r="AH10" s="17">
        <v>0.27550404161810799</v>
      </c>
      <c r="AI10" s="17">
        <v>0.34625471091825899</v>
      </c>
    </row>
    <row r="11" spans="2:35" x14ac:dyDescent="0.3">
      <c r="B11" s="18" t="s">
        <v>139</v>
      </c>
      <c r="C11" s="17">
        <v>0.143128255759781</v>
      </c>
      <c r="D11" s="17">
        <v>0.132442053408932</v>
      </c>
      <c r="E11" s="17">
        <v>0.14972456273461399</v>
      </c>
      <c r="F11" s="17"/>
      <c r="G11" s="17">
        <v>0.18236218083126199</v>
      </c>
      <c r="H11" s="17">
        <v>9.8346130690074904E-2</v>
      </c>
      <c r="I11" s="17">
        <v>0.15680192859292699</v>
      </c>
      <c r="J11" s="17">
        <v>0.137595153944574</v>
      </c>
      <c r="K11" s="17"/>
      <c r="L11" s="17">
        <v>0.140022928233585</v>
      </c>
      <c r="M11" s="17">
        <v>0.13595758320062501</v>
      </c>
      <c r="N11" s="17"/>
      <c r="O11" s="17">
        <v>0.15433779689534899</v>
      </c>
      <c r="P11" s="17">
        <v>0.146210810009922</v>
      </c>
      <c r="Q11" s="17">
        <v>0.12698031754358599</v>
      </c>
      <c r="R11" s="17">
        <v>0.139947745354914</v>
      </c>
      <c r="S11" s="17"/>
      <c r="T11" s="17">
        <v>0.14653580105735001</v>
      </c>
      <c r="U11" s="17">
        <v>0.143550371804368</v>
      </c>
      <c r="V11" s="17"/>
      <c r="W11" s="17">
        <v>0.13075831633241</v>
      </c>
      <c r="X11" s="17">
        <v>0.13425642339002</v>
      </c>
      <c r="Y11" s="17"/>
      <c r="Z11" s="17">
        <v>0.12105166648951</v>
      </c>
      <c r="AA11" s="17">
        <v>0.13310977904263999</v>
      </c>
      <c r="AB11" s="17">
        <v>0.190601424905114</v>
      </c>
      <c r="AC11" s="17"/>
      <c r="AD11" s="17">
        <v>0.11902333244523</v>
      </c>
      <c r="AE11" s="17"/>
      <c r="AF11" s="17">
        <v>0.106548919448305</v>
      </c>
      <c r="AG11" s="17">
        <v>0.18432795638421401</v>
      </c>
      <c r="AH11" s="17">
        <v>0.17799529044874901</v>
      </c>
      <c r="AI11" s="17">
        <v>0.114422422300916</v>
      </c>
    </row>
    <row r="12" spans="2:35" x14ac:dyDescent="0.3">
      <c r="B12" s="18" t="s">
        <v>59</v>
      </c>
      <c r="C12" s="19">
        <v>0.25678444622422397</v>
      </c>
      <c r="D12" s="19">
        <v>0.24558682083824299</v>
      </c>
      <c r="E12" s="19">
        <v>0.26219847814119501</v>
      </c>
      <c r="F12" s="19"/>
      <c r="G12" s="19">
        <v>0.27987602458956601</v>
      </c>
      <c r="H12" s="19">
        <v>0.23849600320588599</v>
      </c>
      <c r="I12" s="19">
        <v>0.26198315767918801</v>
      </c>
      <c r="J12" s="19">
        <v>0.24787341038586999</v>
      </c>
      <c r="K12" s="19"/>
      <c r="L12" s="19">
        <v>0.19929431639956799</v>
      </c>
      <c r="M12" s="19">
        <v>0.33871603149030899</v>
      </c>
      <c r="N12" s="19"/>
      <c r="O12" s="19">
        <v>0.26961927500344102</v>
      </c>
      <c r="P12" s="19">
        <v>0.25654629481696001</v>
      </c>
      <c r="Q12" s="19">
        <v>0.24995191471628</v>
      </c>
      <c r="R12" s="19">
        <v>0.239588169352419</v>
      </c>
      <c r="S12" s="19"/>
      <c r="T12" s="19">
        <v>0.172896990443235</v>
      </c>
      <c r="U12" s="19">
        <v>0.282198232611306</v>
      </c>
      <c r="V12" s="19"/>
      <c r="W12" s="19">
        <v>0.18176706779916799</v>
      </c>
      <c r="X12" s="19">
        <v>0.219156413848549</v>
      </c>
      <c r="Y12" s="19"/>
      <c r="Z12" s="19">
        <v>0.318065354019687</v>
      </c>
      <c r="AA12" s="19">
        <v>0.18345615627953299</v>
      </c>
      <c r="AB12" s="19">
        <v>0.19746348958238399</v>
      </c>
      <c r="AC12" s="19"/>
      <c r="AD12" s="19">
        <v>0.27081565866885898</v>
      </c>
      <c r="AE12" s="19"/>
      <c r="AF12" s="19">
        <v>0.17020265551086</v>
      </c>
      <c r="AG12" s="19">
        <v>0.252888655226222</v>
      </c>
      <c r="AH12" s="19">
        <v>0.34879295840909902</v>
      </c>
      <c r="AI12" s="19">
        <v>0.28612562685490101</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0.19541909739675101</v>
      </c>
      <c r="D9" s="17">
        <v>0.16665445436215401</v>
      </c>
      <c r="E9" s="17">
        <v>0.22858418752928999</v>
      </c>
      <c r="F9" s="17"/>
      <c r="G9" s="17">
        <v>9.5826617316114596E-2</v>
      </c>
      <c r="H9" s="17">
        <v>0.17992691828530499</v>
      </c>
      <c r="I9" s="17">
        <v>0.17891443063632401</v>
      </c>
      <c r="J9" s="17">
        <v>0.32967482717191499</v>
      </c>
      <c r="K9" s="17"/>
      <c r="L9" s="17">
        <v>0.19286773133701099</v>
      </c>
      <c r="M9" s="17">
        <v>0.210914532517916</v>
      </c>
      <c r="N9" s="17"/>
      <c r="O9" s="17">
        <v>0.14712628691901</v>
      </c>
      <c r="P9" s="17">
        <v>0.290628061792849</v>
      </c>
      <c r="Q9" s="17">
        <v>0.13390944679066799</v>
      </c>
      <c r="R9" s="17">
        <v>0.21165369007398099</v>
      </c>
      <c r="S9" s="17"/>
      <c r="T9" s="17">
        <v>0.18890380030274001</v>
      </c>
      <c r="U9" s="17">
        <v>0.19805322212147</v>
      </c>
      <c r="V9" s="17"/>
      <c r="W9" s="17">
        <v>0.24758096257780099</v>
      </c>
      <c r="X9" s="17">
        <v>0.173719180746878</v>
      </c>
      <c r="Y9" s="17"/>
      <c r="Z9" s="17">
        <v>0.184073513210191</v>
      </c>
      <c r="AA9" s="17">
        <v>0.18421592980617399</v>
      </c>
      <c r="AB9" s="17">
        <v>0.216327389226038</v>
      </c>
      <c r="AC9" s="17"/>
      <c r="AD9" s="17">
        <v>0.19894779023839601</v>
      </c>
      <c r="AE9" s="17"/>
      <c r="AF9" s="17">
        <v>0.232956560380089</v>
      </c>
      <c r="AG9" s="17">
        <v>0.171264705128234</v>
      </c>
      <c r="AH9" s="17">
        <v>0.13294937497779499</v>
      </c>
      <c r="AI9" s="17">
        <v>0.22599114109480301</v>
      </c>
    </row>
    <row r="10" spans="2:35" x14ac:dyDescent="0.3">
      <c r="B10" s="18" t="s">
        <v>80</v>
      </c>
      <c r="C10" s="17">
        <v>0.44520947988457799</v>
      </c>
      <c r="D10" s="17">
        <v>0.48113578638374999</v>
      </c>
      <c r="E10" s="17">
        <v>0.41141341355240901</v>
      </c>
      <c r="F10" s="17"/>
      <c r="G10" s="17">
        <v>0.440808015665209</v>
      </c>
      <c r="H10" s="17">
        <v>0.56949880036647405</v>
      </c>
      <c r="I10" s="17">
        <v>0.47377075031952098</v>
      </c>
      <c r="J10" s="17">
        <v>0.28402280394403601</v>
      </c>
      <c r="K10" s="17"/>
      <c r="L10" s="17">
        <v>0.50103528746327997</v>
      </c>
      <c r="M10" s="17">
        <v>0.37193819133406297</v>
      </c>
      <c r="N10" s="17"/>
      <c r="O10" s="17">
        <v>0.48834857921664299</v>
      </c>
      <c r="P10" s="17">
        <v>0.352814361659885</v>
      </c>
      <c r="Q10" s="17">
        <v>0.52219383892390503</v>
      </c>
      <c r="R10" s="17">
        <v>0.424712498647766</v>
      </c>
      <c r="S10" s="17"/>
      <c r="T10" s="17">
        <v>0.54822386430821601</v>
      </c>
      <c r="U10" s="17">
        <v>0.41225883588733298</v>
      </c>
      <c r="V10" s="17"/>
      <c r="W10" s="17">
        <v>0.43425446207152302</v>
      </c>
      <c r="X10" s="17">
        <v>0.47916769699431899</v>
      </c>
      <c r="Y10" s="17"/>
      <c r="Z10" s="17">
        <v>0.45005202081561202</v>
      </c>
      <c r="AA10" s="17">
        <v>0.44912878450183302</v>
      </c>
      <c r="AB10" s="17">
        <v>0.44357712939300298</v>
      </c>
      <c r="AC10" s="17"/>
      <c r="AD10" s="17">
        <v>0.465973833319825</v>
      </c>
      <c r="AE10" s="17"/>
      <c r="AF10" s="17">
        <v>0.52855460180273395</v>
      </c>
      <c r="AG10" s="17">
        <v>0.45886441346095502</v>
      </c>
      <c r="AH10" s="17">
        <v>0.40283229297121098</v>
      </c>
      <c r="AI10" s="17">
        <v>0.36714238500834301</v>
      </c>
    </row>
    <row r="11" spans="2:35" x14ac:dyDescent="0.3">
      <c r="B11" s="18" t="s">
        <v>139</v>
      </c>
      <c r="C11" s="17">
        <v>0.12508573922882801</v>
      </c>
      <c r="D11" s="17">
        <v>9.8857765251713497E-2</v>
      </c>
      <c r="E11" s="17">
        <v>0.14332113480448</v>
      </c>
      <c r="F11" s="17"/>
      <c r="G11" s="17">
        <v>0.13992469751651199</v>
      </c>
      <c r="H11" s="17">
        <v>7.2805437740042306E-2</v>
      </c>
      <c r="I11" s="17">
        <v>0.17621458690502201</v>
      </c>
      <c r="J11" s="17">
        <v>0.111494189238119</v>
      </c>
      <c r="K11" s="17"/>
      <c r="L11" s="17">
        <v>0.12720125092323101</v>
      </c>
      <c r="M11" s="17">
        <v>0.117750391086462</v>
      </c>
      <c r="N11" s="17"/>
      <c r="O11" s="17">
        <v>0.13557488628361999</v>
      </c>
      <c r="P11" s="17">
        <v>0.14922120423472399</v>
      </c>
      <c r="Q11" s="17">
        <v>8.2214741598394897E-2</v>
      </c>
      <c r="R11" s="17">
        <v>0.12172914015361801</v>
      </c>
      <c r="S11" s="17"/>
      <c r="T11" s="17">
        <v>0.105559330372454</v>
      </c>
      <c r="U11" s="17">
        <v>0.133240228544381</v>
      </c>
      <c r="V11" s="17"/>
      <c r="W11" s="17">
        <v>0.135649250430144</v>
      </c>
      <c r="X11" s="17">
        <v>0.118334857114375</v>
      </c>
      <c r="Y11" s="17"/>
      <c r="Z11" s="17">
        <v>9.4313650410212696E-2</v>
      </c>
      <c r="AA11" s="17">
        <v>0.19023364634791801</v>
      </c>
      <c r="AB11" s="17">
        <v>0.15677071379438801</v>
      </c>
      <c r="AC11" s="17"/>
      <c r="AD11" s="17">
        <v>9.5920774162868205E-2</v>
      </c>
      <c r="AE11" s="17"/>
      <c r="AF11" s="17">
        <v>8.3142578968041003E-2</v>
      </c>
      <c r="AG11" s="17">
        <v>0.1482018115381</v>
      </c>
      <c r="AH11" s="17">
        <v>0.16822412018865099</v>
      </c>
      <c r="AI11" s="17">
        <v>0.116017577593126</v>
      </c>
    </row>
    <row r="12" spans="2:35" x14ac:dyDescent="0.3">
      <c r="B12" s="18" t="s">
        <v>59</v>
      </c>
      <c r="C12" s="19">
        <v>0.23428568348984299</v>
      </c>
      <c r="D12" s="19">
        <v>0.25335199400238201</v>
      </c>
      <c r="E12" s="19">
        <v>0.21668126411381999</v>
      </c>
      <c r="F12" s="19"/>
      <c r="G12" s="19">
        <v>0.32344066950216399</v>
      </c>
      <c r="H12" s="19">
        <v>0.17776884360817799</v>
      </c>
      <c r="I12" s="19">
        <v>0.171100232139132</v>
      </c>
      <c r="J12" s="19">
        <v>0.27480817964593002</v>
      </c>
      <c r="K12" s="19"/>
      <c r="L12" s="19">
        <v>0.17889573027647701</v>
      </c>
      <c r="M12" s="19">
        <v>0.29939688506155998</v>
      </c>
      <c r="N12" s="19"/>
      <c r="O12" s="19">
        <v>0.22895024758072599</v>
      </c>
      <c r="P12" s="19">
        <v>0.20733637231254201</v>
      </c>
      <c r="Q12" s="19">
        <v>0.26168197268703303</v>
      </c>
      <c r="R12" s="19">
        <v>0.24190467112463501</v>
      </c>
      <c r="S12" s="19"/>
      <c r="T12" s="19">
        <v>0.15731300501659001</v>
      </c>
      <c r="U12" s="19">
        <v>0.25644771344681699</v>
      </c>
      <c r="V12" s="19"/>
      <c r="W12" s="19">
        <v>0.18251532492053199</v>
      </c>
      <c r="X12" s="19">
        <v>0.22877826514442701</v>
      </c>
      <c r="Y12" s="19"/>
      <c r="Z12" s="19">
        <v>0.27156081556398398</v>
      </c>
      <c r="AA12" s="19">
        <v>0.17642163934407401</v>
      </c>
      <c r="AB12" s="19">
        <v>0.18332476758657101</v>
      </c>
      <c r="AC12" s="19"/>
      <c r="AD12" s="19">
        <v>0.239157602278911</v>
      </c>
      <c r="AE12" s="19"/>
      <c r="AF12" s="19">
        <v>0.155346258849135</v>
      </c>
      <c r="AG12" s="19">
        <v>0.22166906987271101</v>
      </c>
      <c r="AH12" s="19">
        <v>0.29599421186234298</v>
      </c>
      <c r="AI12" s="19">
        <v>0.29084889630372801</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143</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0.23319031496070899</v>
      </c>
      <c r="D9" s="17">
        <v>0.19953143867435499</v>
      </c>
      <c r="E9" s="17">
        <v>0.272099770219972</v>
      </c>
      <c r="F9" s="17"/>
      <c r="G9" s="17">
        <v>0.122773732983765</v>
      </c>
      <c r="H9" s="17">
        <v>0.23443694492001399</v>
      </c>
      <c r="I9" s="17">
        <v>0.20892960019991799</v>
      </c>
      <c r="J9" s="17">
        <v>0.36853882213926298</v>
      </c>
      <c r="K9" s="17"/>
      <c r="L9" s="17">
        <v>0.25202299951283802</v>
      </c>
      <c r="M9" s="17">
        <v>0.200723530554129</v>
      </c>
      <c r="N9" s="17"/>
      <c r="O9" s="17">
        <v>0.194116229813418</v>
      </c>
      <c r="P9" s="17">
        <v>0.33149733558026601</v>
      </c>
      <c r="Q9" s="17">
        <v>0.170926541726516</v>
      </c>
      <c r="R9" s="17">
        <v>0.23884120207747001</v>
      </c>
      <c r="S9" s="17"/>
      <c r="T9" s="17">
        <v>0.232576475805786</v>
      </c>
      <c r="U9" s="17">
        <v>0.23179162084567601</v>
      </c>
      <c r="V9" s="17"/>
      <c r="W9" s="17">
        <v>0.32112835060831102</v>
      </c>
      <c r="X9" s="17">
        <v>0.20614423486863201</v>
      </c>
      <c r="Y9" s="17"/>
      <c r="Z9" s="17">
        <v>0.21257803941525899</v>
      </c>
      <c r="AA9" s="17">
        <v>0.17728579136848399</v>
      </c>
      <c r="AB9" s="17">
        <v>0.25325948017636302</v>
      </c>
      <c r="AC9" s="17"/>
      <c r="AD9" s="17">
        <v>0.24313437867601501</v>
      </c>
      <c r="AE9" s="17"/>
      <c r="AF9" s="17">
        <v>0.293328561823402</v>
      </c>
      <c r="AG9" s="17">
        <v>0.18620564521895999</v>
      </c>
      <c r="AH9" s="17">
        <v>0.18723709309162501</v>
      </c>
      <c r="AI9" s="17">
        <v>0.245824019366462</v>
      </c>
    </row>
    <row r="10" spans="2:35" x14ac:dyDescent="0.3">
      <c r="B10" s="18" t="s">
        <v>80</v>
      </c>
      <c r="C10" s="17">
        <v>0.32268578667671399</v>
      </c>
      <c r="D10" s="17">
        <v>0.33840832020355899</v>
      </c>
      <c r="E10" s="17">
        <v>0.30689803273205701</v>
      </c>
      <c r="F10" s="17"/>
      <c r="G10" s="17">
        <v>0.35121730733241202</v>
      </c>
      <c r="H10" s="17">
        <v>0.39404219271767399</v>
      </c>
      <c r="I10" s="17">
        <v>0.28309953941118698</v>
      </c>
      <c r="J10" s="17">
        <v>0.259736594014297</v>
      </c>
      <c r="K10" s="17"/>
      <c r="L10" s="17">
        <v>0.34146260638807202</v>
      </c>
      <c r="M10" s="17">
        <v>0.31655280282686798</v>
      </c>
      <c r="N10" s="17"/>
      <c r="O10" s="17">
        <v>0.37058233400305801</v>
      </c>
      <c r="P10" s="17">
        <v>0.25839173989835801</v>
      </c>
      <c r="Q10" s="17">
        <v>0.375654087828936</v>
      </c>
      <c r="R10" s="17">
        <v>0.287223996212085</v>
      </c>
      <c r="S10" s="17"/>
      <c r="T10" s="17">
        <v>0.422778664523211</v>
      </c>
      <c r="U10" s="17">
        <v>0.28937535322529201</v>
      </c>
      <c r="V10" s="17"/>
      <c r="W10" s="17">
        <v>0.30189621889297003</v>
      </c>
      <c r="X10" s="17">
        <v>0.34253140938570797</v>
      </c>
      <c r="Y10" s="17"/>
      <c r="Z10" s="17">
        <v>0.31882261760395397</v>
      </c>
      <c r="AA10" s="17">
        <v>0.41164013680378397</v>
      </c>
      <c r="AB10" s="17">
        <v>0.31118009442399203</v>
      </c>
      <c r="AC10" s="17"/>
      <c r="AD10" s="17">
        <v>0.32915064772686198</v>
      </c>
      <c r="AE10" s="17"/>
      <c r="AF10" s="17">
        <v>0.369770400296213</v>
      </c>
      <c r="AG10" s="17">
        <v>0.29114496170747101</v>
      </c>
      <c r="AH10" s="17">
        <v>0.33103107195807202</v>
      </c>
      <c r="AI10" s="17">
        <v>0.29476821004973203</v>
      </c>
    </row>
    <row r="11" spans="2:35" x14ac:dyDescent="0.3">
      <c r="B11" s="18" t="s">
        <v>139</v>
      </c>
      <c r="C11" s="17">
        <v>0.159123557906965</v>
      </c>
      <c r="D11" s="17">
        <v>0.143918707245804</v>
      </c>
      <c r="E11" s="17">
        <v>0.17432045215161299</v>
      </c>
      <c r="F11" s="17"/>
      <c r="G11" s="17">
        <v>0.19862025825777499</v>
      </c>
      <c r="H11" s="17">
        <v>9.3357980090190099E-2</v>
      </c>
      <c r="I11" s="17">
        <v>0.19414650274220399</v>
      </c>
      <c r="J11" s="17">
        <v>0.152931376619485</v>
      </c>
      <c r="K11" s="17"/>
      <c r="L11" s="17">
        <v>0.16746551457553299</v>
      </c>
      <c r="M11" s="17">
        <v>0.13039587735358499</v>
      </c>
      <c r="N11" s="17"/>
      <c r="O11" s="17">
        <v>0.167970389690278</v>
      </c>
      <c r="P11" s="17">
        <v>0.179157091372182</v>
      </c>
      <c r="Q11" s="17">
        <v>0.12590272120893301</v>
      </c>
      <c r="R11" s="17">
        <v>0.16867685092569901</v>
      </c>
      <c r="S11" s="17"/>
      <c r="T11" s="17">
        <v>0.14308351988733001</v>
      </c>
      <c r="U11" s="17">
        <v>0.16645264402579099</v>
      </c>
      <c r="V11" s="17"/>
      <c r="W11" s="17">
        <v>0.193902957482398</v>
      </c>
      <c r="X11" s="17">
        <v>0.156924724879317</v>
      </c>
      <c r="Y11" s="17"/>
      <c r="Z11" s="17">
        <v>0.14407783942070901</v>
      </c>
      <c r="AA11" s="17">
        <v>0.16909868649176699</v>
      </c>
      <c r="AB11" s="17">
        <v>0.17633281627385999</v>
      </c>
      <c r="AC11" s="17"/>
      <c r="AD11" s="17">
        <v>0.13150964288145101</v>
      </c>
      <c r="AE11" s="17"/>
      <c r="AF11" s="17">
        <v>0.104817701830661</v>
      </c>
      <c r="AG11" s="17">
        <v>0.19783999870313199</v>
      </c>
      <c r="AH11" s="17">
        <v>0.191274140109473</v>
      </c>
      <c r="AI11" s="17">
        <v>0.15898498628440799</v>
      </c>
    </row>
    <row r="12" spans="2:35" x14ac:dyDescent="0.3">
      <c r="B12" s="18" t="s">
        <v>59</v>
      </c>
      <c r="C12" s="19">
        <v>0.28500034045561201</v>
      </c>
      <c r="D12" s="19">
        <v>0.31814153387628102</v>
      </c>
      <c r="E12" s="19">
        <v>0.246681744896358</v>
      </c>
      <c r="F12" s="19"/>
      <c r="G12" s="19">
        <v>0.32738870142604798</v>
      </c>
      <c r="H12" s="19">
        <v>0.27816288227212199</v>
      </c>
      <c r="I12" s="19">
        <v>0.31382435764669098</v>
      </c>
      <c r="J12" s="19">
        <v>0.218793207226956</v>
      </c>
      <c r="K12" s="19"/>
      <c r="L12" s="19">
        <v>0.239048879523557</v>
      </c>
      <c r="M12" s="19">
        <v>0.35232778926541802</v>
      </c>
      <c r="N12" s="19"/>
      <c r="O12" s="19">
        <v>0.26733104649324602</v>
      </c>
      <c r="P12" s="19">
        <v>0.23095383314919399</v>
      </c>
      <c r="Q12" s="19">
        <v>0.32751664923561502</v>
      </c>
      <c r="R12" s="19">
        <v>0.30525795078474599</v>
      </c>
      <c r="S12" s="19"/>
      <c r="T12" s="19">
        <v>0.20156133978367299</v>
      </c>
      <c r="U12" s="19">
        <v>0.31238038190324102</v>
      </c>
      <c r="V12" s="19"/>
      <c r="W12" s="19">
        <v>0.18307247301632101</v>
      </c>
      <c r="X12" s="19">
        <v>0.29439963086634302</v>
      </c>
      <c r="Y12" s="19"/>
      <c r="Z12" s="19">
        <v>0.32452150356007797</v>
      </c>
      <c r="AA12" s="19">
        <v>0.24197538533596399</v>
      </c>
      <c r="AB12" s="19">
        <v>0.25922760912578502</v>
      </c>
      <c r="AC12" s="19"/>
      <c r="AD12" s="19">
        <v>0.29620533071567201</v>
      </c>
      <c r="AE12" s="19"/>
      <c r="AF12" s="19">
        <v>0.232083336049724</v>
      </c>
      <c r="AG12" s="19">
        <v>0.32480939437043699</v>
      </c>
      <c r="AH12" s="19">
        <v>0.29045769484083001</v>
      </c>
      <c r="AI12" s="19">
        <v>0.300422784299398</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144</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0.21877144821820699</v>
      </c>
      <c r="D9" s="17">
        <v>0.17058202657125399</v>
      </c>
      <c r="E9" s="17">
        <v>0.26763580651615898</v>
      </c>
      <c r="F9" s="17"/>
      <c r="G9" s="17">
        <v>0.161863431142724</v>
      </c>
      <c r="H9" s="17">
        <v>0.20709522656287399</v>
      </c>
      <c r="I9" s="17">
        <v>0.183547363708494</v>
      </c>
      <c r="J9" s="17">
        <v>0.32648813030582202</v>
      </c>
      <c r="K9" s="17"/>
      <c r="L9" s="17">
        <v>0.236754217567619</v>
      </c>
      <c r="M9" s="17">
        <v>0.20421136928504799</v>
      </c>
      <c r="N9" s="17"/>
      <c r="O9" s="17">
        <v>0.237971828923941</v>
      </c>
      <c r="P9" s="17">
        <v>0.29022990828038198</v>
      </c>
      <c r="Q9" s="17">
        <v>0.14612588373100299</v>
      </c>
      <c r="R9" s="17">
        <v>0.204190439513837</v>
      </c>
      <c r="S9" s="17"/>
      <c r="T9" s="17">
        <v>0.235171215684469</v>
      </c>
      <c r="U9" s="17">
        <v>0.21313126015405001</v>
      </c>
      <c r="V9" s="17"/>
      <c r="W9" s="17">
        <v>0.35118059811299801</v>
      </c>
      <c r="X9" s="17">
        <v>0.20075737734733701</v>
      </c>
      <c r="Y9" s="17"/>
      <c r="Z9" s="17">
        <v>0.186298968249623</v>
      </c>
      <c r="AA9" s="17">
        <v>0.24266477104152501</v>
      </c>
      <c r="AB9" s="17">
        <v>0.21119544394930501</v>
      </c>
      <c r="AC9" s="17"/>
      <c r="AD9" s="17">
        <v>0.22639225966305301</v>
      </c>
      <c r="AE9" s="17"/>
      <c r="AF9" s="17">
        <v>0.27038349223427299</v>
      </c>
      <c r="AG9" s="17">
        <v>0.174315868480965</v>
      </c>
      <c r="AH9" s="17">
        <v>0.182633910949803</v>
      </c>
      <c r="AI9" s="17">
        <v>0.23851718028512101</v>
      </c>
    </row>
    <row r="10" spans="2:35" x14ac:dyDescent="0.3">
      <c r="B10" s="18" t="s">
        <v>80</v>
      </c>
      <c r="C10" s="17">
        <v>0.37308056211329299</v>
      </c>
      <c r="D10" s="17">
        <v>0.38772492074828202</v>
      </c>
      <c r="E10" s="17">
        <v>0.36322241315922699</v>
      </c>
      <c r="F10" s="17"/>
      <c r="G10" s="17">
        <v>0.36106050013889401</v>
      </c>
      <c r="H10" s="17">
        <v>0.45574940227418798</v>
      </c>
      <c r="I10" s="17">
        <v>0.39822365266528498</v>
      </c>
      <c r="J10" s="17">
        <v>0.26830436581539802</v>
      </c>
      <c r="K10" s="17"/>
      <c r="L10" s="17">
        <v>0.43767067575934898</v>
      </c>
      <c r="M10" s="17">
        <v>0.26252457266084001</v>
      </c>
      <c r="N10" s="17"/>
      <c r="O10" s="17">
        <v>0.37817521199255899</v>
      </c>
      <c r="P10" s="17">
        <v>0.35183334514061898</v>
      </c>
      <c r="Q10" s="17">
        <v>0.43427969260488802</v>
      </c>
      <c r="R10" s="17">
        <v>0.32374786568997299</v>
      </c>
      <c r="S10" s="17"/>
      <c r="T10" s="17">
        <v>0.39695612651203999</v>
      </c>
      <c r="U10" s="17">
        <v>0.36670183649837401</v>
      </c>
      <c r="V10" s="17"/>
      <c r="W10" s="17">
        <v>0.380145294092119</v>
      </c>
      <c r="X10" s="17">
        <v>0.380758147460522</v>
      </c>
      <c r="Y10" s="17"/>
      <c r="Z10" s="17">
        <v>0.37145979235820298</v>
      </c>
      <c r="AA10" s="17">
        <v>0.372387639229464</v>
      </c>
      <c r="AB10" s="17">
        <v>0.41636383228065799</v>
      </c>
      <c r="AC10" s="17"/>
      <c r="AD10" s="17">
        <v>0.37468533446090602</v>
      </c>
      <c r="AE10" s="17"/>
      <c r="AF10" s="17">
        <v>0.43674339379341998</v>
      </c>
      <c r="AG10" s="17">
        <v>0.39651339025753002</v>
      </c>
      <c r="AH10" s="17">
        <v>0.30314156137665699</v>
      </c>
      <c r="AI10" s="17">
        <v>0.32540053682729198</v>
      </c>
    </row>
    <row r="11" spans="2:35" x14ac:dyDescent="0.3">
      <c r="B11" s="18" t="s">
        <v>139</v>
      </c>
      <c r="C11" s="17">
        <v>0.12912354572746401</v>
      </c>
      <c r="D11" s="17">
        <v>0.118707673893898</v>
      </c>
      <c r="E11" s="17">
        <v>0.135135241702206</v>
      </c>
      <c r="F11" s="17"/>
      <c r="G11" s="17">
        <v>0.18053625015491001</v>
      </c>
      <c r="H11" s="17">
        <v>7.1019300286209203E-2</v>
      </c>
      <c r="I11" s="17">
        <v>0.13180092145919101</v>
      </c>
      <c r="J11" s="17">
        <v>0.13775661681867299</v>
      </c>
      <c r="K11" s="17"/>
      <c r="L11" s="17">
        <v>0.118183574011679</v>
      </c>
      <c r="M11" s="17">
        <v>0.14658987098224799</v>
      </c>
      <c r="N11" s="17"/>
      <c r="O11" s="17">
        <v>0.14773418082756201</v>
      </c>
      <c r="P11" s="17">
        <v>0.125539033242481</v>
      </c>
      <c r="Q11" s="17">
        <v>0.105561321807118</v>
      </c>
      <c r="R11" s="17">
        <v>0.13677381099929301</v>
      </c>
      <c r="S11" s="17"/>
      <c r="T11" s="17">
        <v>0.14370431482589799</v>
      </c>
      <c r="U11" s="17">
        <v>0.12552354077984501</v>
      </c>
      <c r="V11" s="17"/>
      <c r="W11" s="17">
        <v>0.13791158789039001</v>
      </c>
      <c r="X11" s="17">
        <v>0.12123291377394101</v>
      </c>
      <c r="Y11" s="17"/>
      <c r="Z11" s="17">
        <v>0.117524316840596</v>
      </c>
      <c r="AA11" s="17">
        <v>0.134507590029222</v>
      </c>
      <c r="AB11" s="17">
        <v>0.13894406392689501</v>
      </c>
      <c r="AC11" s="17"/>
      <c r="AD11" s="17">
        <v>0.111302273253022</v>
      </c>
      <c r="AE11" s="17"/>
      <c r="AF11" s="17">
        <v>9.5237824849094099E-2</v>
      </c>
      <c r="AG11" s="17">
        <v>0.145176314946033</v>
      </c>
      <c r="AH11" s="17">
        <v>0.127939043011908</v>
      </c>
      <c r="AI11" s="17">
        <v>0.1580613389145</v>
      </c>
    </row>
    <row r="12" spans="2:35" x14ac:dyDescent="0.3">
      <c r="B12" s="18" t="s">
        <v>59</v>
      </c>
      <c r="C12" s="19">
        <v>0.27902444394103598</v>
      </c>
      <c r="D12" s="19">
        <v>0.32298537878656702</v>
      </c>
      <c r="E12" s="19">
        <v>0.234006538622407</v>
      </c>
      <c r="F12" s="19"/>
      <c r="G12" s="19">
        <v>0.296539818563472</v>
      </c>
      <c r="H12" s="19">
        <v>0.26613607087672803</v>
      </c>
      <c r="I12" s="19">
        <v>0.28642806216703098</v>
      </c>
      <c r="J12" s="19">
        <v>0.267450887060107</v>
      </c>
      <c r="K12" s="19"/>
      <c r="L12" s="19">
        <v>0.20739153266135299</v>
      </c>
      <c r="M12" s="19">
        <v>0.38667418707186302</v>
      </c>
      <c r="N12" s="19"/>
      <c r="O12" s="19">
        <v>0.23611877825593799</v>
      </c>
      <c r="P12" s="19">
        <v>0.23239771333651801</v>
      </c>
      <c r="Q12" s="19">
        <v>0.31403310185699101</v>
      </c>
      <c r="R12" s="19">
        <v>0.335287883796898</v>
      </c>
      <c r="S12" s="19"/>
      <c r="T12" s="19">
        <v>0.224168342977594</v>
      </c>
      <c r="U12" s="19">
        <v>0.29464336256773099</v>
      </c>
      <c r="V12" s="19"/>
      <c r="W12" s="19">
        <v>0.130762519904494</v>
      </c>
      <c r="X12" s="19">
        <v>0.29725156141820003</v>
      </c>
      <c r="Y12" s="19"/>
      <c r="Z12" s="19">
        <v>0.32471692255157802</v>
      </c>
      <c r="AA12" s="19">
        <v>0.25043999969978997</v>
      </c>
      <c r="AB12" s="19">
        <v>0.233496659843143</v>
      </c>
      <c r="AC12" s="19"/>
      <c r="AD12" s="19">
        <v>0.287620132623019</v>
      </c>
      <c r="AE12" s="19"/>
      <c r="AF12" s="19">
        <v>0.19763528912321199</v>
      </c>
      <c r="AG12" s="19">
        <v>0.283994426315473</v>
      </c>
      <c r="AH12" s="19">
        <v>0.38628548466163098</v>
      </c>
      <c r="AI12" s="19">
        <v>0.27802094397308602</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9.7445568357129697E-2</v>
      </c>
      <c r="D9" s="17">
        <v>5.8552284326931797E-2</v>
      </c>
      <c r="E9" s="17">
        <v>0.13854790147693299</v>
      </c>
      <c r="F9" s="17"/>
      <c r="G9" s="17">
        <v>6.0416183110081498E-2</v>
      </c>
      <c r="H9" s="17">
        <v>7.6764163832960294E-2</v>
      </c>
      <c r="I9" s="17">
        <v>6.9783420631085197E-2</v>
      </c>
      <c r="J9" s="17">
        <v>0.18684713520857599</v>
      </c>
      <c r="K9" s="17"/>
      <c r="L9" s="17">
        <v>0.110522980405166</v>
      </c>
      <c r="M9" s="17">
        <v>7.8493936374964907E-2</v>
      </c>
      <c r="N9" s="17"/>
      <c r="O9" s="17">
        <v>0.101302564283658</v>
      </c>
      <c r="P9" s="17">
        <v>0.16691648206163601</v>
      </c>
      <c r="Q9" s="17">
        <v>4.4740644795409998E-2</v>
      </c>
      <c r="R9" s="17">
        <v>7.7532680696939693E-2</v>
      </c>
      <c r="S9" s="17"/>
      <c r="T9" s="17">
        <v>0.120638794202404</v>
      </c>
      <c r="U9" s="17">
        <v>8.8098016840886195E-2</v>
      </c>
      <c r="V9" s="17"/>
      <c r="W9" s="17">
        <v>0.18031336013048299</v>
      </c>
      <c r="X9" s="17">
        <v>6.34953294177171E-2</v>
      </c>
      <c r="Y9" s="17"/>
      <c r="Z9" s="17">
        <v>6.8101264258951605E-2</v>
      </c>
      <c r="AA9" s="17">
        <v>0.15680082497460099</v>
      </c>
      <c r="AB9" s="17">
        <v>0.147287451944355</v>
      </c>
      <c r="AC9" s="17"/>
      <c r="AD9" s="17">
        <v>0.100879943766257</v>
      </c>
      <c r="AE9" s="17"/>
      <c r="AF9" s="17">
        <v>8.2226394979452E-2</v>
      </c>
      <c r="AG9" s="17">
        <v>8.0257468110997002E-2</v>
      </c>
      <c r="AH9" s="17">
        <v>8.1127170297000104E-2</v>
      </c>
      <c r="AI9" s="17">
        <v>0.14502827596544299</v>
      </c>
    </row>
    <row r="10" spans="2:35" x14ac:dyDescent="0.3">
      <c r="B10" s="18" t="s">
        <v>80</v>
      </c>
      <c r="C10" s="17">
        <v>0.44261543721906899</v>
      </c>
      <c r="D10" s="17">
        <v>0.46738024895034502</v>
      </c>
      <c r="E10" s="17">
        <v>0.42046992023853003</v>
      </c>
      <c r="F10" s="17"/>
      <c r="G10" s="17">
        <v>0.45647854276720901</v>
      </c>
      <c r="H10" s="17">
        <v>0.54906392213035005</v>
      </c>
      <c r="I10" s="17">
        <v>0.47357118889923899</v>
      </c>
      <c r="J10" s="17">
        <v>0.27989774203019002</v>
      </c>
      <c r="K10" s="17"/>
      <c r="L10" s="17">
        <v>0.50367074478195595</v>
      </c>
      <c r="M10" s="17">
        <v>0.35542801020543602</v>
      </c>
      <c r="N10" s="17"/>
      <c r="O10" s="17">
        <v>0.46990684573288</v>
      </c>
      <c r="P10" s="17">
        <v>0.382815397271837</v>
      </c>
      <c r="Q10" s="17">
        <v>0.53053932331009901</v>
      </c>
      <c r="R10" s="17">
        <v>0.38058503083196099</v>
      </c>
      <c r="S10" s="17"/>
      <c r="T10" s="17">
        <v>0.49463091961559502</v>
      </c>
      <c r="U10" s="17">
        <v>0.42727926834428498</v>
      </c>
      <c r="V10" s="17"/>
      <c r="W10" s="17">
        <v>0.450121219386794</v>
      </c>
      <c r="X10" s="17">
        <v>0.49647448149496898</v>
      </c>
      <c r="Y10" s="17"/>
      <c r="Z10" s="17">
        <v>0.448325729186696</v>
      </c>
      <c r="AA10" s="17">
        <v>0.393684680378103</v>
      </c>
      <c r="AB10" s="17">
        <v>0.427585340178119</v>
      </c>
      <c r="AC10" s="17"/>
      <c r="AD10" s="17">
        <v>0.46234142535049499</v>
      </c>
      <c r="AE10" s="17"/>
      <c r="AF10" s="17">
        <v>0.49476630152624501</v>
      </c>
      <c r="AG10" s="17">
        <v>0.45751877001129099</v>
      </c>
      <c r="AH10" s="17">
        <v>0.40438319896993002</v>
      </c>
      <c r="AI10" s="17">
        <v>0.39983060109548102</v>
      </c>
    </row>
    <row r="11" spans="2:35" x14ac:dyDescent="0.3">
      <c r="B11" s="18" t="s">
        <v>139</v>
      </c>
      <c r="C11" s="17">
        <v>0.15909052508679999</v>
      </c>
      <c r="D11" s="17">
        <v>0.15239704769731899</v>
      </c>
      <c r="E11" s="17">
        <v>0.16577018447456299</v>
      </c>
      <c r="F11" s="17"/>
      <c r="G11" s="17">
        <v>0.18207538502155299</v>
      </c>
      <c r="H11" s="17">
        <v>0.115227794593702</v>
      </c>
      <c r="I11" s="17">
        <v>0.177425824617052</v>
      </c>
      <c r="J11" s="17">
        <v>0.16376038202846199</v>
      </c>
      <c r="K11" s="17"/>
      <c r="L11" s="17">
        <v>0.14859107995927101</v>
      </c>
      <c r="M11" s="17">
        <v>0.175737666026235</v>
      </c>
      <c r="N11" s="17"/>
      <c r="O11" s="17">
        <v>0.15594803642794799</v>
      </c>
      <c r="P11" s="17">
        <v>0.17325140009437001</v>
      </c>
      <c r="Q11" s="17">
        <v>0.14086960242892499</v>
      </c>
      <c r="R11" s="17">
        <v>0.168238431323669</v>
      </c>
      <c r="S11" s="17"/>
      <c r="T11" s="17">
        <v>0.177639312528446</v>
      </c>
      <c r="U11" s="17">
        <v>0.154452951973194</v>
      </c>
      <c r="V11" s="17"/>
      <c r="W11" s="17">
        <v>0.16868341215377999</v>
      </c>
      <c r="X11" s="17">
        <v>0.163579115104869</v>
      </c>
      <c r="Y11" s="17"/>
      <c r="Z11" s="17">
        <v>0.13525544322678501</v>
      </c>
      <c r="AA11" s="17">
        <v>0.183411817971287</v>
      </c>
      <c r="AB11" s="17">
        <v>0.185655117745266</v>
      </c>
      <c r="AC11" s="17"/>
      <c r="AD11" s="17">
        <v>0.127518764981114</v>
      </c>
      <c r="AE11" s="17"/>
      <c r="AF11" s="17">
        <v>0.18500666760059101</v>
      </c>
      <c r="AG11" s="17">
        <v>0.164070421599669</v>
      </c>
      <c r="AH11" s="17">
        <v>0.14724899429021801</v>
      </c>
      <c r="AI11" s="17">
        <v>0.13309254714100599</v>
      </c>
    </row>
    <row r="12" spans="2:35" x14ac:dyDescent="0.3">
      <c r="B12" s="18" t="s">
        <v>59</v>
      </c>
      <c r="C12" s="19">
        <v>0.30084846933700099</v>
      </c>
      <c r="D12" s="19">
        <v>0.321670419025404</v>
      </c>
      <c r="E12" s="19">
        <v>0.27521199380997302</v>
      </c>
      <c r="F12" s="19"/>
      <c r="G12" s="19">
        <v>0.30102988910115602</v>
      </c>
      <c r="H12" s="19">
        <v>0.25894411944298801</v>
      </c>
      <c r="I12" s="19">
        <v>0.27921956585262298</v>
      </c>
      <c r="J12" s="19">
        <v>0.369494740732771</v>
      </c>
      <c r="K12" s="19"/>
      <c r="L12" s="19">
        <v>0.23721519485360701</v>
      </c>
      <c r="M12" s="19">
        <v>0.39034038739336402</v>
      </c>
      <c r="N12" s="19"/>
      <c r="O12" s="19">
        <v>0.27284255355551301</v>
      </c>
      <c r="P12" s="19">
        <v>0.27701672057215798</v>
      </c>
      <c r="Q12" s="19">
        <v>0.28385042946556599</v>
      </c>
      <c r="R12" s="19">
        <v>0.37364385714743098</v>
      </c>
      <c r="S12" s="19"/>
      <c r="T12" s="19">
        <v>0.207090973653555</v>
      </c>
      <c r="U12" s="19">
        <v>0.33016976284163502</v>
      </c>
      <c r="V12" s="19"/>
      <c r="W12" s="19">
        <v>0.20088200832894301</v>
      </c>
      <c r="X12" s="19">
        <v>0.27645107398244401</v>
      </c>
      <c r="Y12" s="19"/>
      <c r="Z12" s="19">
        <v>0.34831756332756703</v>
      </c>
      <c r="AA12" s="19">
        <v>0.26610267667601001</v>
      </c>
      <c r="AB12" s="19">
        <v>0.23947209013226001</v>
      </c>
      <c r="AC12" s="19"/>
      <c r="AD12" s="19">
        <v>0.309259865902135</v>
      </c>
      <c r="AE12" s="19"/>
      <c r="AF12" s="19">
        <v>0.23800063589371201</v>
      </c>
      <c r="AG12" s="19">
        <v>0.29815334027804402</v>
      </c>
      <c r="AH12" s="19">
        <v>0.36724063644285199</v>
      </c>
      <c r="AI12" s="19">
        <v>0.32204857579807</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0.10236343503753199</v>
      </c>
      <c r="D9" s="17">
        <v>9.0847023472947902E-2</v>
      </c>
      <c r="E9" s="17">
        <v>0.116182730018504</v>
      </c>
      <c r="F9" s="17"/>
      <c r="G9" s="17">
        <v>4.6862402267924798E-2</v>
      </c>
      <c r="H9" s="17">
        <v>0.115822249642015</v>
      </c>
      <c r="I9" s="17">
        <v>0.10842588195564</v>
      </c>
      <c r="J9" s="17">
        <v>0.13671643449099699</v>
      </c>
      <c r="K9" s="17"/>
      <c r="L9" s="17">
        <v>0.119276246407734</v>
      </c>
      <c r="M9" s="17">
        <v>7.6112160474649401E-2</v>
      </c>
      <c r="N9" s="17"/>
      <c r="O9" s="17">
        <v>7.8643017902610704E-2</v>
      </c>
      <c r="P9" s="17">
        <v>0.14477552655461801</v>
      </c>
      <c r="Q9" s="17">
        <v>8.5766223087846594E-2</v>
      </c>
      <c r="R9" s="17">
        <v>9.78292217098784E-2</v>
      </c>
      <c r="S9" s="17"/>
      <c r="T9" s="17">
        <v>0.16002210133827</v>
      </c>
      <c r="U9" s="17">
        <v>8.3560946308470302E-2</v>
      </c>
      <c r="V9" s="17"/>
      <c r="W9" s="17">
        <v>0.12413971057925401</v>
      </c>
      <c r="X9" s="17">
        <v>8.8750064049912494E-2</v>
      </c>
      <c r="Y9" s="17"/>
      <c r="Z9" s="17">
        <v>0.10698523365064801</v>
      </c>
      <c r="AA9" s="17">
        <v>7.0909754451388501E-2</v>
      </c>
      <c r="AB9" s="17">
        <v>0.159748423734109</v>
      </c>
      <c r="AC9" s="17"/>
      <c r="AD9" s="17">
        <v>0.101719171426989</v>
      </c>
      <c r="AE9" s="17"/>
      <c r="AF9" s="17">
        <v>0.157172323782233</v>
      </c>
      <c r="AG9" s="17">
        <v>9.2578570298491702E-2</v>
      </c>
      <c r="AH9" s="17">
        <v>6.9249969371691103E-2</v>
      </c>
      <c r="AI9" s="17">
        <v>7.4066529533337894E-2</v>
      </c>
    </row>
    <row r="10" spans="2:35" x14ac:dyDescent="0.3">
      <c r="B10" s="18" t="s">
        <v>80</v>
      </c>
      <c r="C10" s="17">
        <v>0.47680188613959501</v>
      </c>
      <c r="D10" s="17">
        <v>0.50047040340063598</v>
      </c>
      <c r="E10" s="17">
        <v>0.45652010619557098</v>
      </c>
      <c r="F10" s="17"/>
      <c r="G10" s="17">
        <v>0.43680953950857698</v>
      </c>
      <c r="H10" s="17">
        <v>0.55779912425391298</v>
      </c>
      <c r="I10" s="17">
        <v>0.43510996503272198</v>
      </c>
      <c r="J10" s="17">
        <v>0.47421347267921399</v>
      </c>
      <c r="K10" s="17"/>
      <c r="L10" s="17">
        <v>0.51161941290644997</v>
      </c>
      <c r="M10" s="17">
        <v>0.44319410595446201</v>
      </c>
      <c r="N10" s="17"/>
      <c r="O10" s="17">
        <v>0.48720020174693401</v>
      </c>
      <c r="P10" s="17">
        <v>0.43315205992232297</v>
      </c>
      <c r="Q10" s="17">
        <v>0.50907352663359096</v>
      </c>
      <c r="R10" s="17">
        <v>0.48864771655677303</v>
      </c>
      <c r="S10" s="17"/>
      <c r="T10" s="17">
        <v>0.51107879069351603</v>
      </c>
      <c r="U10" s="17">
        <v>0.46798492282764198</v>
      </c>
      <c r="V10" s="17"/>
      <c r="W10" s="17">
        <v>0.53187516416561598</v>
      </c>
      <c r="X10" s="17">
        <v>0.49788480476548602</v>
      </c>
      <c r="Y10" s="17"/>
      <c r="Z10" s="17">
        <v>0.44846816120673</v>
      </c>
      <c r="AA10" s="17">
        <v>0.51472565449164198</v>
      </c>
      <c r="AB10" s="17">
        <v>0.47984694888393098</v>
      </c>
      <c r="AC10" s="17"/>
      <c r="AD10" s="17">
        <v>0.494790504445838</v>
      </c>
      <c r="AE10" s="17"/>
      <c r="AF10" s="17">
        <v>0.512715626318201</v>
      </c>
      <c r="AG10" s="17">
        <v>0.46561697064776503</v>
      </c>
      <c r="AH10" s="17">
        <v>0.43458793834474302</v>
      </c>
      <c r="AI10" s="17">
        <v>0.48076447600577799</v>
      </c>
    </row>
    <row r="11" spans="2:35" x14ac:dyDescent="0.3">
      <c r="B11" s="18" t="s">
        <v>139</v>
      </c>
      <c r="C11" s="17">
        <v>0.16055038564184099</v>
      </c>
      <c r="D11" s="17">
        <v>0.141871974081552</v>
      </c>
      <c r="E11" s="17">
        <v>0.17499395637624199</v>
      </c>
      <c r="F11" s="17"/>
      <c r="G11" s="17">
        <v>0.22724704541268001</v>
      </c>
      <c r="H11" s="17">
        <v>0.100267301885377</v>
      </c>
      <c r="I11" s="17">
        <v>0.191199547928978</v>
      </c>
      <c r="J11" s="17">
        <v>0.12595714079610501</v>
      </c>
      <c r="K11" s="17"/>
      <c r="L11" s="17">
        <v>0.17214619455581201</v>
      </c>
      <c r="M11" s="17">
        <v>0.118734157278296</v>
      </c>
      <c r="N11" s="17"/>
      <c r="O11" s="17">
        <v>0.192618528531251</v>
      </c>
      <c r="P11" s="17">
        <v>0.161569884180152</v>
      </c>
      <c r="Q11" s="17">
        <v>0.137776029108304</v>
      </c>
      <c r="R11" s="17">
        <v>0.147500752542254</v>
      </c>
      <c r="S11" s="17"/>
      <c r="T11" s="17">
        <v>0.15983900201887499</v>
      </c>
      <c r="U11" s="17">
        <v>0.16017870036777901</v>
      </c>
      <c r="V11" s="17"/>
      <c r="W11" s="17">
        <v>0.186349515816433</v>
      </c>
      <c r="X11" s="17">
        <v>0.163454152759831</v>
      </c>
      <c r="Y11" s="17"/>
      <c r="Z11" s="17">
        <v>0.12764878742958399</v>
      </c>
      <c r="AA11" s="17">
        <v>0.23134218230940001</v>
      </c>
      <c r="AB11" s="17">
        <v>0.17754349666238201</v>
      </c>
      <c r="AC11" s="17"/>
      <c r="AD11" s="17">
        <v>0.13767925570152001</v>
      </c>
      <c r="AE11" s="17"/>
      <c r="AF11" s="17">
        <v>0.14298414609537499</v>
      </c>
      <c r="AG11" s="17">
        <v>0.18186812171906599</v>
      </c>
      <c r="AH11" s="17">
        <v>0.15248798726178001</v>
      </c>
      <c r="AI11" s="17">
        <v>0.16909046019060001</v>
      </c>
    </row>
    <row r="12" spans="2:35" x14ac:dyDescent="0.3">
      <c r="B12" s="18" t="s">
        <v>59</v>
      </c>
      <c r="C12" s="19">
        <v>0.26028429318103302</v>
      </c>
      <c r="D12" s="19">
        <v>0.26681059904486298</v>
      </c>
      <c r="E12" s="19">
        <v>0.25230320740968198</v>
      </c>
      <c r="F12" s="19"/>
      <c r="G12" s="19">
        <v>0.28908101281081799</v>
      </c>
      <c r="H12" s="19">
        <v>0.22611132421869601</v>
      </c>
      <c r="I12" s="19">
        <v>0.26526460508265998</v>
      </c>
      <c r="J12" s="19">
        <v>0.26311295203368401</v>
      </c>
      <c r="K12" s="19"/>
      <c r="L12" s="19">
        <v>0.19695814613000401</v>
      </c>
      <c r="M12" s="19">
        <v>0.36195957629259201</v>
      </c>
      <c r="N12" s="19"/>
      <c r="O12" s="19">
        <v>0.24153825181920399</v>
      </c>
      <c r="P12" s="19">
        <v>0.26050252934290802</v>
      </c>
      <c r="Q12" s="19">
        <v>0.26738422117025901</v>
      </c>
      <c r="R12" s="19">
        <v>0.26602230919109499</v>
      </c>
      <c r="S12" s="19"/>
      <c r="T12" s="19">
        <v>0.16906010594933801</v>
      </c>
      <c r="U12" s="19">
        <v>0.28827543049610799</v>
      </c>
      <c r="V12" s="19"/>
      <c r="W12" s="19">
        <v>0.157635609438698</v>
      </c>
      <c r="X12" s="19">
        <v>0.249910978424771</v>
      </c>
      <c r="Y12" s="19"/>
      <c r="Z12" s="19">
        <v>0.31689781771303699</v>
      </c>
      <c r="AA12" s="19">
        <v>0.183022408747569</v>
      </c>
      <c r="AB12" s="19">
        <v>0.18286113071957899</v>
      </c>
      <c r="AC12" s="19"/>
      <c r="AD12" s="19">
        <v>0.265811068425652</v>
      </c>
      <c r="AE12" s="19"/>
      <c r="AF12" s="19">
        <v>0.187127903804192</v>
      </c>
      <c r="AG12" s="19">
        <v>0.25993633733467703</v>
      </c>
      <c r="AH12" s="19">
        <v>0.34367410502178503</v>
      </c>
      <c r="AI12" s="19">
        <v>0.276078534270284</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9.4358635977035907E-2</v>
      </c>
      <c r="D9" s="17">
        <v>0.103434910713294</v>
      </c>
      <c r="E9" s="17">
        <v>8.7393312344083901E-2</v>
      </c>
      <c r="F9" s="17"/>
      <c r="G9" s="17">
        <v>5.4946772700976698E-2</v>
      </c>
      <c r="H9" s="17">
        <v>8.3386073911291797E-2</v>
      </c>
      <c r="I9" s="17">
        <v>0.108994628565851</v>
      </c>
      <c r="J9" s="17">
        <v>0.12980178285310101</v>
      </c>
      <c r="K9" s="17"/>
      <c r="L9" s="17">
        <v>0.114140406502863</v>
      </c>
      <c r="M9" s="17">
        <v>5.4285151274588099E-2</v>
      </c>
      <c r="N9" s="17"/>
      <c r="O9" s="17">
        <v>7.2485409518248403E-2</v>
      </c>
      <c r="P9" s="17">
        <v>9.8748184511545406E-2</v>
      </c>
      <c r="Q9" s="17">
        <v>6.7682120018859093E-2</v>
      </c>
      <c r="R9" s="17">
        <v>0.15256753810090801</v>
      </c>
      <c r="S9" s="17"/>
      <c r="T9" s="17">
        <v>9.6444415143591006E-2</v>
      </c>
      <c r="U9" s="17">
        <v>9.4692507382603194E-2</v>
      </c>
      <c r="V9" s="17"/>
      <c r="W9" s="17">
        <v>8.5297432055170597E-2</v>
      </c>
      <c r="X9" s="17">
        <v>0.117564204795155</v>
      </c>
      <c r="Y9" s="17"/>
      <c r="Z9" s="17">
        <v>0.10518317391121</v>
      </c>
      <c r="AA9" s="17">
        <v>9.4925636120648499E-2</v>
      </c>
      <c r="AB9" s="17">
        <v>7.3768547557428996E-2</v>
      </c>
      <c r="AC9" s="17"/>
      <c r="AD9" s="17">
        <v>8.8636770321973396E-2</v>
      </c>
      <c r="AE9" s="17"/>
      <c r="AF9" s="17">
        <v>0.112449083321894</v>
      </c>
      <c r="AG9" s="17">
        <v>5.9218600959309198E-2</v>
      </c>
      <c r="AH9" s="17">
        <v>8.5301935506876703E-2</v>
      </c>
      <c r="AI9" s="17">
        <v>0.120435030617528</v>
      </c>
    </row>
    <row r="10" spans="2:35" x14ac:dyDescent="0.3">
      <c r="B10" s="18" t="s">
        <v>80</v>
      </c>
      <c r="C10" s="17">
        <v>0.52545553130637002</v>
      </c>
      <c r="D10" s="17">
        <v>0.53387353060133602</v>
      </c>
      <c r="E10" s="17">
        <v>0.517263741468587</v>
      </c>
      <c r="F10" s="17"/>
      <c r="G10" s="17">
        <v>0.48275311757341699</v>
      </c>
      <c r="H10" s="17">
        <v>0.61692402780688704</v>
      </c>
      <c r="I10" s="17">
        <v>0.53707993539482701</v>
      </c>
      <c r="J10" s="17">
        <v>0.456473969401269</v>
      </c>
      <c r="K10" s="17"/>
      <c r="L10" s="17">
        <v>0.57335823573891198</v>
      </c>
      <c r="M10" s="17">
        <v>0.470129499445615</v>
      </c>
      <c r="N10" s="17"/>
      <c r="O10" s="17">
        <v>0.52048388723593897</v>
      </c>
      <c r="P10" s="17">
        <v>0.51481105956047102</v>
      </c>
      <c r="Q10" s="17">
        <v>0.57643919098498098</v>
      </c>
      <c r="R10" s="17">
        <v>0.47537843999396501</v>
      </c>
      <c r="S10" s="17"/>
      <c r="T10" s="17">
        <v>0.58249640431167105</v>
      </c>
      <c r="U10" s="17">
        <v>0.50930740845793399</v>
      </c>
      <c r="V10" s="17"/>
      <c r="W10" s="17">
        <v>0.56853681203984896</v>
      </c>
      <c r="X10" s="17">
        <v>0.54944926747588696</v>
      </c>
      <c r="Y10" s="17"/>
      <c r="Z10" s="17">
        <v>0.48435161884609601</v>
      </c>
      <c r="AA10" s="17">
        <v>0.56970544872040596</v>
      </c>
      <c r="AB10" s="17">
        <v>0.52386960334640298</v>
      </c>
      <c r="AC10" s="17"/>
      <c r="AD10" s="17">
        <v>0.55508211071152302</v>
      </c>
      <c r="AE10" s="17"/>
      <c r="AF10" s="17">
        <v>0.57200371254361304</v>
      </c>
      <c r="AG10" s="17">
        <v>0.56555903462128099</v>
      </c>
      <c r="AH10" s="17">
        <v>0.50612612103726495</v>
      </c>
      <c r="AI10" s="17">
        <v>0.44546426234563402</v>
      </c>
    </row>
    <row r="11" spans="2:35" x14ac:dyDescent="0.3">
      <c r="B11" s="18" t="s">
        <v>139</v>
      </c>
      <c r="C11" s="17">
        <v>0.15506895702415699</v>
      </c>
      <c r="D11" s="17">
        <v>0.13145669402163601</v>
      </c>
      <c r="E11" s="17">
        <v>0.17858737930272101</v>
      </c>
      <c r="F11" s="17"/>
      <c r="G11" s="17">
        <v>0.19485695404412101</v>
      </c>
      <c r="H11" s="17">
        <v>9.3675896848801496E-2</v>
      </c>
      <c r="I11" s="17">
        <v>0.18049888539645501</v>
      </c>
      <c r="J11" s="17">
        <v>0.15424101945750801</v>
      </c>
      <c r="K11" s="17"/>
      <c r="L11" s="17">
        <v>0.152162329733077</v>
      </c>
      <c r="M11" s="17">
        <v>0.15110868178149001</v>
      </c>
      <c r="N11" s="17"/>
      <c r="O11" s="17">
        <v>0.15141813386161099</v>
      </c>
      <c r="P11" s="17">
        <v>0.199281323479467</v>
      </c>
      <c r="Q11" s="17">
        <v>0.13539320436075999</v>
      </c>
      <c r="R11" s="17">
        <v>0.12604701572959301</v>
      </c>
      <c r="S11" s="17"/>
      <c r="T11" s="17">
        <v>0.152861966208067</v>
      </c>
      <c r="U11" s="17">
        <v>0.15515337599173701</v>
      </c>
      <c r="V11" s="17"/>
      <c r="W11" s="17">
        <v>0.172890529329144</v>
      </c>
      <c r="X11" s="17">
        <v>0.13767967159696101</v>
      </c>
      <c r="Y11" s="17"/>
      <c r="Z11" s="17">
        <v>0.15790872997466701</v>
      </c>
      <c r="AA11" s="17">
        <v>0.15397654309636999</v>
      </c>
      <c r="AB11" s="17">
        <v>0.197442577545896</v>
      </c>
      <c r="AC11" s="17"/>
      <c r="AD11" s="17">
        <v>0.126465348611945</v>
      </c>
      <c r="AE11" s="17"/>
      <c r="AF11" s="17">
        <v>0.12505963224038499</v>
      </c>
      <c r="AG11" s="17">
        <v>0.15694361503633</v>
      </c>
      <c r="AH11" s="17">
        <v>0.15097133214893199</v>
      </c>
      <c r="AI11" s="17">
        <v>0.19002694695366501</v>
      </c>
    </row>
    <row r="12" spans="2:35" x14ac:dyDescent="0.3">
      <c r="B12" s="18" t="s">
        <v>59</v>
      </c>
      <c r="C12" s="19">
        <v>0.22511687569243599</v>
      </c>
      <c r="D12" s="19">
        <v>0.231234864663734</v>
      </c>
      <c r="E12" s="19">
        <v>0.21675556688460801</v>
      </c>
      <c r="F12" s="19"/>
      <c r="G12" s="19">
        <v>0.26744315568148602</v>
      </c>
      <c r="H12" s="19">
        <v>0.20601400143302001</v>
      </c>
      <c r="I12" s="19">
        <v>0.17342655064286699</v>
      </c>
      <c r="J12" s="19">
        <v>0.25948322828812198</v>
      </c>
      <c r="K12" s="19"/>
      <c r="L12" s="19">
        <v>0.16033902802514799</v>
      </c>
      <c r="M12" s="19">
        <v>0.324476667498307</v>
      </c>
      <c r="N12" s="19"/>
      <c r="O12" s="19">
        <v>0.25561256938420202</v>
      </c>
      <c r="P12" s="19">
        <v>0.18715943244851699</v>
      </c>
      <c r="Q12" s="19">
        <v>0.22048548463539999</v>
      </c>
      <c r="R12" s="19">
        <v>0.246007006175534</v>
      </c>
      <c r="S12" s="19"/>
      <c r="T12" s="19">
        <v>0.16819721433667201</v>
      </c>
      <c r="U12" s="19">
        <v>0.24084670816772499</v>
      </c>
      <c r="V12" s="19"/>
      <c r="W12" s="19">
        <v>0.17327522657583599</v>
      </c>
      <c r="X12" s="19">
        <v>0.195306856131997</v>
      </c>
      <c r="Y12" s="19"/>
      <c r="Z12" s="19">
        <v>0.25255647726802599</v>
      </c>
      <c r="AA12" s="19">
        <v>0.181392372062576</v>
      </c>
      <c r="AB12" s="19">
        <v>0.20491927155027201</v>
      </c>
      <c r="AC12" s="19"/>
      <c r="AD12" s="19">
        <v>0.229815770354559</v>
      </c>
      <c r="AE12" s="19"/>
      <c r="AF12" s="19">
        <v>0.19048757189410701</v>
      </c>
      <c r="AG12" s="19">
        <v>0.21827874938308001</v>
      </c>
      <c r="AH12" s="19">
        <v>0.25760061130692702</v>
      </c>
      <c r="AI12" s="19">
        <v>0.244073760083173</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148</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8.3124542791706196E-2</v>
      </c>
      <c r="D9" s="17">
        <v>6.7221863713055802E-2</v>
      </c>
      <c r="E9" s="17">
        <v>0.10090122655077199</v>
      </c>
      <c r="F9" s="17"/>
      <c r="G9" s="17">
        <v>4.4415902320091301E-2</v>
      </c>
      <c r="H9" s="17">
        <v>6.8415360045985099E-2</v>
      </c>
      <c r="I9" s="17">
        <v>9.4760328135877703E-2</v>
      </c>
      <c r="J9" s="17">
        <v>0.125162697115</v>
      </c>
      <c r="K9" s="17"/>
      <c r="L9" s="17">
        <v>9.8328836219071403E-2</v>
      </c>
      <c r="M9" s="17">
        <v>5.1417481019824497E-2</v>
      </c>
      <c r="N9" s="17"/>
      <c r="O9" s="17">
        <v>7.2502186370358504E-2</v>
      </c>
      <c r="P9" s="17">
        <v>0.122531865997144</v>
      </c>
      <c r="Q9" s="17">
        <v>4.5244950669305201E-2</v>
      </c>
      <c r="R9" s="17">
        <v>9.7423239850014803E-2</v>
      </c>
      <c r="S9" s="17"/>
      <c r="T9" s="17">
        <v>0.103316523135418</v>
      </c>
      <c r="U9" s="17">
        <v>7.7068763629227502E-2</v>
      </c>
      <c r="V9" s="17"/>
      <c r="W9" s="17">
        <v>0.12327902719156</v>
      </c>
      <c r="X9" s="17">
        <v>6.4089938237934796E-2</v>
      </c>
      <c r="Y9" s="17"/>
      <c r="Z9" s="17">
        <v>8.9942022932108595E-2</v>
      </c>
      <c r="AA9" s="17">
        <v>9.1776812268303198E-2</v>
      </c>
      <c r="AB9" s="17">
        <v>9.6184506179028406E-2</v>
      </c>
      <c r="AC9" s="17"/>
      <c r="AD9" s="17">
        <v>8.2165435943460194E-2</v>
      </c>
      <c r="AE9" s="17"/>
      <c r="AF9" s="17">
        <v>8.9503443982022896E-2</v>
      </c>
      <c r="AG9" s="17">
        <v>7.6078107863012001E-2</v>
      </c>
      <c r="AH9" s="17">
        <v>5.7471101733196701E-2</v>
      </c>
      <c r="AI9" s="17">
        <v>0.10752287176840999</v>
      </c>
    </row>
    <row r="10" spans="2:35" x14ac:dyDescent="0.3">
      <c r="B10" s="18" t="s">
        <v>80</v>
      </c>
      <c r="C10" s="17">
        <v>0.40069214435515599</v>
      </c>
      <c r="D10" s="17">
        <v>0.43158158480522102</v>
      </c>
      <c r="E10" s="17">
        <v>0.37505096685119099</v>
      </c>
      <c r="F10" s="17"/>
      <c r="G10" s="17">
        <v>0.36737881250954202</v>
      </c>
      <c r="H10" s="17">
        <v>0.50353340315619399</v>
      </c>
      <c r="I10" s="17">
        <v>0.37224138935285001</v>
      </c>
      <c r="J10" s="17">
        <v>0.35341576375214501</v>
      </c>
      <c r="K10" s="17"/>
      <c r="L10" s="17">
        <v>0.45314836410385301</v>
      </c>
      <c r="M10" s="17">
        <v>0.33885453920084602</v>
      </c>
      <c r="N10" s="17"/>
      <c r="O10" s="17">
        <v>0.410495264176439</v>
      </c>
      <c r="P10" s="17">
        <v>0.34805418065694399</v>
      </c>
      <c r="Q10" s="17">
        <v>0.45884591047717699</v>
      </c>
      <c r="R10" s="17">
        <v>0.39411407728493902</v>
      </c>
      <c r="S10" s="17"/>
      <c r="T10" s="17">
        <v>0.46586565656067302</v>
      </c>
      <c r="U10" s="17">
        <v>0.380334906596276</v>
      </c>
      <c r="V10" s="17"/>
      <c r="W10" s="17">
        <v>0.42041337479128799</v>
      </c>
      <c r="X10" s="17">
        <v>0.45906240538528598</v>
      </c>
      <c r="Y10" s="17"/>
      <c r="Z10" s="17">
        <v>0.38042774583386002</v>
      </c>
      <c r="AA10" s="17">
        <v>0.36208023206147999</v>
      </c>
      <c r="AB10" s="17">
        <v>0.43416464618288603</v>
      </c>
      <c r="AC10" s="17"/>
      <c r="AD10" s="17">
        <v>0.41677189616828397</v>
      </c>
      <c r="AE10" s="17"/>
      <c r="AF10" s="17">
        <v>0.42390085072596001</v>
      </c>
      <c r="AG10" s="17">
        <v>0.42212208244396199</v>
      </c>
      <c r="AH10" s="17">
        <v>0.36266910284067599</v>
      </c>
      <c r="AI10" s="17">
        <v>0.37916916001467799</v>
      </c>
    </row>
    <row r="11" spans="2:35" x14ac:dyDescent="0.3">
      <c r="B11" s="18" t="s">
        <v>139</v>
      </c>
      <c r="C11" s="17">
        <v>0.178959027029088</v>
      </c>
      <c r="D11" s="17">
        <v>0.16399975464048699</v>
      </c>
      <c r="E11" s="17">
        <v>0.19435509377726701</v>
      </c>
      <c r="F11" s="17"/>
      <c r="G11" s="17">
        <v>0.19631660784452401</v>
      </c>
      <c r="H11" s="17">
        <v>0.114574922740109</v>
      </c>
      <c r="I11" s="17">
        <v>0.23976266433579599</v>
      </c>
      <c r="J11" s="17">
        <v>0.16548028544444399</v>
      </c>
      <c r="K11" s="17"/>
      <c r="L11" s="17">
        <v>0.17481392039222399</v>
      </c>
      <c r="M11" s="17">
        <v>0.17743751865224</v>
      </c>
      <c r="N11" s="17"/>
      <c r="O11" s="17">
        <v>0.18287769177593</v>
      </c>
      <c r="P11" s="17">
        <v>0.20309706332605501</v>
      </c>
      <c r="Q11" s="17">
        <v>0.132111909490293</v>
      </c>
      <c r="R11" s="17">
        <v>0.20782105036390899</v>
      </c>
      <c r="S11" s="17"/>
      <c r="T11" s="17">
        <v>0.168970120808795</v>
      </c>
      <c r="U11" s="17">
        <v>0.182002890157902</v>
      </c>
      <c r="V11" s="17"/>
      <c r="W11" s="17">
        <v>0.201593117119861</v>
      </c>
      <c r="X11" s="17">
        <v>0.15379741011520201</v>
      </c>
      <c r="Y11" s="17"/>
      <c r="Z11" s="17">
        <v>0.15029315978779001</v>
      </c>
      <c r="AA11" s="17">
        <v>0.21778583977270699</v>
      </c>
      <c r="AB11" s="17">
        <v>0.19451060839252701</v>
      </c>
      <c r="AC11" s="17"/>
      <c r="AD11" s="17">
        <v>0.154125332716474</v>
      </c>
      <c r="AE11" s="17"/>
      <c r="AF11" s="17">
        <v>0.17848415924883901</v>
      </c>
      <c r="AG11" s="17">
        <v>0.19095595851510599</v>
      </c>
      <c r="AH11" s="17">
        <v>0.147900728668027</v>
      </c>
      <c r="AI11" s="17">
        <v>0.19711659173763199</v>
      </c>
    </row>
    <row r="12" spans="2:35" x14ac:dyDescent="0.3">
      <c r="B12" s="18" t="s">
        <v>59</v>
      </c>
      <c r="C12" s="19">
        <v>0.33722428582405001</v>
      </c>
      <c r="D12" s="19">
        <v>0.33719679684123599</v>
      </c>
      <c r="E12" s="19">
        <v>0.32969271282077001</v>
      </c>
      <c r="F12" s="19"/>
      <c r="G12" s="19">
        <v>0.39188867732584298</v>
      </c>
      <c r="H12" s="19">
        <v>0.31347631405771298</v>
      </c>
      <c r="I12" s="19">
        <v>0.293235618175476</v>
      </c>
      <c r="J12" s="19">
        <v>0.35594125368841101</v>
      </c>
      <c r="K12" s="19"/>
      <c r="L12" s="19">
        <v>0.27370887928485199</v>
      </c>
      <c r="M12" s="19">
        <v>0.43229046112708902</v>
      </c>
      <c r="N12" s="19"/>
      <c r="O12" s="19">
        <v>0.33412485767727301</v>
      </c>
      <c r="P12" s="19">
        <v>0.32631689001985698</v>
      </c>
      <c r="Q12" s="19">
        <v>0.36379722936322501</v>
      </c>
      <c r="R12" s="19">
        <v>0.30064163250113701</v>
      </c>
      <c r="S12" s="19"/>
      <c r="T12" s="19">
        <v>0.26184769949511399</v>
      </c>
      <c r="U12" s="19">
        <v>0.36059343961659401</v>
      </c>
      <c r="V12" s="19"/>
      <c r="W12" s="19">
        <v>0.25471448089729098</v>
      </c>
      <c r="X12" s="19">
        <v>0.32305024626157702</v>
      </c>
      <c r="Y12" s="19"/>
      <c r="Z12" s="19">
        <v>0.37933707144624201</v>
      </c>
      <c r="AA12" s="19">
        <v>0.32835711589750999</v>
      </c>
      <c r="AB12" s="19">
        <v>0.27514023924555803</v>
      </c>
      <c r="AC12" s="19"/>
      <c r="AD12" s="19">
        <v>0.34693733517178199</v>
      </c>
      <c r="AE12" s="19"/>
      <c r="AF12" s="19">
        <v>0.30811154604317897</v>
      </c>
      <c r="AG12" s="19">
        <v>0.31084385117792002</v>
      </c>
      <c r="AH12" s="19">
        <v>0.43195906675810097</v>
      </c>
      <c r="AI12" s="19">
        <v>0.31619137647927997</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149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0.12723674903127599</v>
      </c>
      <c r="D9" s="17">
        <v>0.10967824778317101</v>
      </c>
      <c r="E9" s="17">
        <v>0.144152313570828</v>
      </c>
      <c r="F9" s="17"/>
      <c r="G9" s="17">
        <v>9.4622989367386195E-2</v>
      </c>
      <c r="H9" s="17">
        <v>0.15506365468264799</v>
      </c>
      <c r="I9" s="17">
        <v>9.12056093387862E-2</v>
      </c>
      <c r="J9" s="17">
        <v>0.168738428906375</v>
      </c>
      <c r="K9" s="17"/>
      <c r="L9" s="17">
        <v>0.14227555052679999</v>
      </c>
      <c r="M9" s="17">
        <v>9.8524964595584894E-2</v>
      </c>
      <c r="N9" s="17"/>
      <c r="O9" s="17">
        <v>0.14133053126169901</v>
      </c>
      <c r="P9" s="17">
        <v>0.14630157479012201</v>
      </c>
      <c r="Q9" s="17">
        <v>0.114646452385348</v>
      </c>
      <c r="R9" s="17">
        <v>0.10285078226892801</v>
      </c>
      <c r="S9" s="17"/>
      <c r="T9" s="17">
        <v>0.167725334410192</v>
      </c>
      <c r="U9" s="17">
        <v>0.114652616070427</v>
      </c>
      <c r="V9" s="17"/>
      <c r="W9" s="17">
        <v>0.15743927357888399</v>
      </c>
      <c r="X9" s="17">
        <v>0.10265325476933999</v>
      </c>
      <c r="Y9" s="17"/>
      <c r="Z9" s="17">
        <v>0.148407391752436</v>
      </c>
      <c r="AA9" s="17">
        <v>9.13898755897362E-2</v>
      </c>
      <c r="AB9" s="17">
        <v>0.14240484816992799</v>
      </c>
      <c r="AC9" s="17"/>
      <c r="AD9" s="17">
        <v>0.13293698689428701</v>
      </c>
      <c r="AE9" s="17"/>
      <c r="AF9" s="17">
        <v>0.167866842084718</v>
      </c>
      <c r="AG9" s="17">
        <v>0.119204510894966</v>
      </c>
      <c r="AH9" s="17">
        <v>0.10711411297125201</v>
      </c>
      <c r="AI9" s="17">
        <v>0.103920719365096</v>
      </c>
    </row>
    <row r="10" spans="2:35" x14ac:dyDescent="0.3">
      <c r="B10" s="18" t="s">
        <v>80</v>
      </c>
      <c r="C10" s="17">
        <v>0.414580741026497</v>
      </c>
      <c r="D10" s="17">
        <v>0.41979576487683501</v>
      </c>
      <c r="E10" s="17">
        <v>0.41082744854939701</v>
      </c>
      <c r="F10" s="17"/>
      <c r="G10" s="17">
        <v>0.394535374399822</v>
      </c>
      <c r="H10" s="17">
        <v>0.45123645975603499</v>
      </c>
      <c r="I10" s="17">
        <v>0.44902606444668203</v>
      </c>
      <c r="J10" s="17">
        <v>0.35759997865763798</v>
      </c>
      <c r="K10" s="17"/>
      <c r="L10" s="17">
        <v>0.47011429685497003</v>
      </c>
      <c r="M10" s="17">
        <v>0.33124037074103702</v>
      </c>
      <c r="N10" s="17"/>
      <c r="O10" s="17">
        <v>0.38969628026859598</v>
      </c>
      <c r="P10" s="17">
        <v>0.426922382718259</v>
      </c>
      <c r="Q10" s="17">
        <v>0.44964335948763201</v>
      </c>
      <c r="R10" s="17">
        <v>0.37877824663714399</v>
      </c>
      <c r="S10" s="17"/>
      <c r="T10" s="17">
        <v>0.438475065087231</v>
      </c>
      <c r="U10" s="17">
        <v>0.40624607551515601</v>
      </c>
      <c r="V10" s="17"/>
      <c r="W10" s="17">
        <v>0.46758015636956601</v>
      </c>
      <c r="X10" s="17">
        <v>0.456959514820025</v>
      </c>
      <c r="Y10" s="17"/>
      <c r="Z10" s="17">
        <v>0.35075642572489402</v>
      </c>
      <c r="AA10" s="17">
        <v>0.479507839341832</v>
      </c>
      <c r="AB10" s="17">
        <v>0.431937243055808</v>
      </c>
      <c r="AC10" s="17"/>
      <c r="AD10" s="17">
        <v>0.429070273294263</v>
      </c>
      <c r="AE10" s="17"/>
      <c r="AF10" s="17">
        <v>0.44983719489745699</v>
      </c>
      <c r="AG10" s="17">
        <v>0.40644551887235197</v>
      </c>
      <c r="AH10" s="17">
        <v>0.40090965374221299</v>
      </c>
      <c r="AI10" s="17">
        <v>0.38893972068879301</v>
      </c>
    </row>
    <row r="11" spans="2:35" x14ac:dyDescent="0.3">
      <c r="B11" s="18" t="s">
        <v>139</v>
      </c>
      <c r="C11" s="17">
        <v>0.17027600565558401</v>
      </c>
      <c r="D11" s="17">
        <v>0.162108216104004</v>
      </c>
      <c r="E11" s="17">
        <v>0.17496129359149501</v>
      </c>
      <c r="F11" s="17"/>
      <c r="G11" s="17">
        <v>0.17322334845430101</v>
      </c>
      <c r="H11" s="17">
        <v>0.128482289475815</v>
      </c>
      <c r="I11" s="17">
        <v>0.19732012842337401</v>
      </c>
      <c r="J11" s="17">
        <v>0.18330738905317701</v>
      </c>
      <c r="K11" s="17"/>
      <c r="L11" s="17">
        <v>0.16561179457803801</v>
      </c>
      <c r="M11" s="17">
        <v>0.17096230725321199</v>
      </c>
      <c r="N11" s="17"/>
      <c r="O11" s="17">
        <v>0.159969467977925</v>
      </c>
      <c r="P11" s="17">
        <v>0.18638008705880699</v>
      </c>
      <c r="Q11" s="17">
        <v>0.142484199138146</v>
      </c>
      <c r="R11" s="17">
        <v>0.189076167268213</v>
      </c>
      <c r="S11" s="17"/>
      <c r="T11" s="17">
        <v>0.18832302814830801</v>
      </c>
      <c r="U11" s="17">
        <v>0.165937139287861</v>
      </c>
      <c r="V11" s="17"/>
      <c r="W11" s="17">
        <v>0.170636838815827</v>
      </c>
      <c r="X11" s="17">
        <v>0.17516602447804899</v>
      </c>
      <c r="Y11" s="17"/>
      <c r="Z11" s="17">
        <v>0.141760549397728</v>
      </c>
      <c r="AA11" s="17">
        <v>0.17565668767736201</v>
      </c>
      <c r="AB11" s="17">
        <v>0.21906050068511501</v>
      </c>
      <c r="AC11" s="17"/>
      <c r="AD11" s="17">
        <v>0.14324626975232099</v>
      </c>
      <c r="AE11" s="17"/>
      <c r="AF11" s="17">
        <v>0.170536226876316</v>
      </c>
      <c r="AG11" s="17">
        <v>0.16239633505015399</v>
      </c>
      <c r="AH11" s="17">
        <v>0.14422319837426201</v>
      </c>
      <c r="AI11" s="17">
        <v>0.20530663921990799</v>
      </c>
    </row>
    <row r="12" spans="2:35" x14ac:dyDescent="0.3">
      <c r="B12" s="18" t="s">
        <v>59</v>
      </c>
      <c r="C12" s="19">
        <v>0.28790650428664399</v>
      </c>
      <c r="D12" s="19">
        <v>0.30841777123599001</v>
      </c>
      <c r="E12" s="19">
        <v>0.27005894428827898</v>
      </c>
      <c r="F12" s="19"/>
      <c r="G12" s="19">
        <v>0.33761828777849101</v>
      </c>
      <c r="H12" s="19">
        <v>0.26521759608550199</v>
      </c>
      <c r="I12" s="19">
        <v>0.26244819779115702</v>
      </c>
      <c r="J12" s="19">
        <v>0.29035420338281098</v>
      </c>
      <c r="K12" s="19"/>
      <c r="L12" s="19">
        <v>0.221998358040192</v>
      </c>
      <c r="M12" s="19">
        <v>0.39927235741016498</v>
      </c>
      <c r="N12" s="19"/>
      <c r="O12" s="19">
        <v>0.30900372049177999</v>
      </c>
      <c r="P12" s="19">
        <v>0.240395955432812</v>
      </c>
      <c r="Q12" s="19">
        <v>0.29322598898887398</v>
      </c>
      <c r="R12" s="19">
        <v>0.32929480382571502</v>
      </c>
      <c r="S12" s="19"/>
      <c r="T12" s="19">
        <v>0.205476572354269</v>
      </c>
      <c r="U12" s="19">
        <v>0.31316416912655598</v>
      </c>
      <c r="V12" s="19"/>
      <c r="W12" s="19">
        <v>0.204343731235724</v>
      </c>
      <c r="X12" s="19">
        <v>0.26522120593258602</v>
      </c>
      <c r="Y12" s="19"/>
      <c r="Z12" s="19">
        <v>0.35907563312494201</v>
      </c>
      <c r="AA12" s="19">
        <v>0.25344559739106998</v>
      </c>
      <c r="AB12" s="19">
        <v>0.206597408089149</v>
      </c>
      <c r="AC12" s="19"/>
      <c r="AD12" s="19">
        <v>0.29474647005912802</v>
      </c>
      <c r="AE12" s="19"/>
      <c r="AF12" s="19">
        <v>0.211759736141508</v>
      </c>
      <c r="AG12" s="19">
        <v>0.311953635182529</v>
      </c>
      <c r="AH12" s="19">
        <v>0.347753034912273</v>
      </c>
      <c r="AI12" s="19">
        <v>0.30183292072620299</v>
      </c>
    </row>
    <row r="13" spans="2:35" x14ac:dyDescent="0.3">
      <c r="B13" s="16"/>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H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156</v>
      </c>
      <c r="E2" s="25"/>
      <c r="F2" s="25"/>
      <c r="G2" s="25"/>
      <c r="H2" s="25"/>
    </row>
    <row r="6" spans="2:8" ht="49.95" customHeight="1" x14ac:dyDescent="0.3">
      <c r="B6" s="20" t="s">
        <v>15</v>
      </c>
      <c r="C6" s="20" t="s">
        <v>150</v>
      </c>
      <c r="D6" s="20" t="s">
        <v>151</v>
      </c>
      <c r="E6" s="20" t="s">
        <v>152</v>
      </c>
      <c r="F6" s="20" t="s">
        <v>153</v>
      </c>
      <c r="G6" s="20" t="s">
        <v>154</v>
      </c>
    </row>
    <row r="7" spans="2:8" x14ac:dyDescent="0.3">
      <c r="B7" s="18" t="s">
        <v>79</v>
      </c>
      <c r="C7" s="17">
        <v>0.23124058247756901</v>
      </c>
      <c r="D7" s="17">
        <v>0.21237465770067299</v>
      </c>
      <c r="E7" s="17">
        <v>0.233790952534183</v>
      </c>
      <c r="F7" s="17">
        <v>0.119501834779531</v>
      </c>
      <c r="G7" s="17">
        <v>0.26144807690408101</v>
      </c>
    </row>
    <row r="8" spans="2:8" x14ac:dyDescent="0.3">
      <c r="B8" s="18" t="s">
        <v>80</v>
      </c>
      <c r="C8" s="17">
        <v>0.46958774795331099</v>
      </c>
      <c r="D8" s="17">
        <v>0.49869407981132402</v>
      </c>
      <c r="E8" s="17">
        <v>0.39314311817924302</v>
      </c>
      <c r="F8" s="17">
        <v>0.51327478223159695</v>
      </c>
      <c r="G8" s="17">
        <v>0.41852075665831601</v>
      </c>
    </row>
    <row r="9" spans="2:8" x14ac:dyDescent="0.3">
      <c r="B9" s="18" t="s">
        <v>155</v>
      </c>
      <c r="C9" s="17">
        <v>0.119470926514466</v>
      </c>
      <c r="D9" s="17">
        <v>0.16029524773502701</v>
      </c>
      <c r="E9" s="17">
        <v>0.15254663760963699</v>
      </c>
      <c r="F9" s="17">
        <v>0.17474405795772799</v>
      </c>
      <c r="G9" s="17">
        <v>0.142252498014038</v>
      </c>
    </row>
    <row r="10" spans="2:8" x14ac:dyDescent="0.3">
      <c r="B10" s="18" t="s">
        <v>59</v>
      </c>
      <c r="C10" s="17">
        <v>0.179700743054653</v>
      </c>
      <c r="D10" s="17">
        <v>0.12863601475297601</v>
      </c>
      <c r="E10" s="17">
        <v>0.22051929167693701</v>
      </c>
      <c r="F10" s="17">
        <v>0.19247932503114401</v>
      </c>
      <c r="G10" s="17">
        <v>0.17777866842356499</v>
      </c>
    </row>
    <row r="11" spans="2:8" x14ac:dyDescent="0.3">
      <c r="B11" s="16" t="s">
        <v>157</v>
      </c>
      <c r="C11" s="16"/>
      <c r="D11" s="16"/>
      <c r="E11" s="16"/>
      <c r="F11" s="16"/>
      <c r="G11" s="16"/>
    </row>
    <row r="12" spans="2:8" x14ac:dyDescent="0.3">
      <c r="B12" t="s">
        <v>54</v>
      </c>
    </row>
    <row r="13" spans="2:8" x14ac:dyDescent="0.3">
      <c r="B13" t="s">
        <v>55</v>
      </c>
    </row>
    <row r="17" spans="2:2" x14ac:dyDescent="0.3">
      <c r="B17"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158</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202</v>
      </c>
      <c r="D7" s="10">
        <v>110</v>
      </c>
      <c r="E7" s="10">
        <v>90</v>
      </c>
      <c r="F7" s="10"/>
      <c r="G7" s="10">
        <v>49</v>
      </c>
      <c r="H7" s="10">
        <v>59</v>
      </c>
      <c r="I7" s="10">
        <v>57</v>
      </c>
      <c r="J7" s="10">
        <v>37</v>
      </c>
      <c r="K7" s="10"/>
      <c r="L7" s="10">
        <v>184</v>
      </c>
      <c r="M7" s="10">
        <v>13</v>
      </c>
      <c r="N7" s="10"/>
      <c r="O7" s="10">
        <v>43</v>
      </c>
      <c r="P7" s="10">
        <v>47</v>
      </c>
      <c r="Q7" s="10">
        <v>65</v>
      </c>
      <c r="R7" s="10">
        <v>45</v>
      </c>
      <c r="S7" s="10"/>
      <c r="T7" s="10">
        <v>48</v>
      </c>
      <c r="U7" s="10">
        <v>153</v>
      </c>
      <c r="V7" s="10"/>
      <c r="W7" s="10">
        <v>90</v>
      </c>
      <c r="X7" s="10">
        <v>110</v>
      </c>
      <c r="Y7" s="10"/>
      <c r="Z7" s="10">
        <v>71</v>
      </c>
      <c r="AA7" s="10">
        <v>35</v>
      </c>
      <c r="AB7" s="10">
        <v>64</v>
      </c>
      <c r="AC7" s="10"/>
      <c r="AD7" s="10">
        <v>186</v>
      </c>
      <c r="AE7" s="10"/>
      <c r="AF7" s="10">
        <v>81</v>
      </c>
      <c r="AG7" s="10">
        <v>54</v>
      </c>
      <c r="AH7" s="10">
        <v>28</v>
      </c>
      <c r="AI7" s="10">
        <v>38</v>
      </c>
    </row>
    <row r="8" spans="2:35" ht="30" customHeight="1" x14ac:dyDescent="0.3">
      <c r="B8" s="11" t="s">
        <v>20</v>
      </c>
      <c r="C8" s="11">
        <v>201</v>
      </c>
      <c r="D8" s="11">
        <v>115</v>
      </c>
      <c r="E8" s="11">
        <v>84</v>
      </c>
      <c r="F8" s="11"/>
      <c r="G8" s="11">
        <v>53</v>
      </c>
      <c r="H8" s="11">
        <v>56</v>
      </c>
      <c r="I8" s="11">
        <v>55</v>
      </c>
      <c r="J8" s="11">
        <v>37</v>
      </c>
      <c r="K8" s="11"/>
      <c r="L8" s="11">
        <v>182</v>
      </c>
      <c r="M8" s="11">
        <v>13</v>
      </c>
      <c r="N8" s="11"/>
      <c r="O8" s="11">
        <v>42</v>
      </c>
      <c r="P8" s="11">
        <v>42</v>
      </c>
      <c r="Q8" s="11">
        <v>67</v>
      </c>
      <c r="R8" s="11">
        <v>47</v>
      </c>
      <c r="S8" s="11"/>
      <c r="T8" s="11">
        <v>47</v>
      </c>
      <c r="U8" s="11">
        <v>153</v>
      </c>
      <c r="V8" s="11"/>
      <c r="W8" s="11">
        <v>84</v>
      </c>
      <c r="X8" s="11">
        <v>115</v>
      </c>
      <c r="Y8" s="11"/>
      <c r="Z8" s="11">
        <v>73</v>
      </c>
      <c r="AA8" s="11">
        <v>34</v>
      </c>
      <c r="AB8" s="11">
        <v>58</v>
      </c>
      <c r="AC8" s="11"/>
      <c r="AD8" s="11">
        <v>186</v>
      </c>
      <c r="AE8" s="11"/>
      <c r="AF8" s="11">
        <v>75</v>
      </c>
      <c r="AG8" s="11">
        <v>61</v>
      </c>
      <c r="AH8" s="11">
        <v>29</v>
      </c>
      <c r="AI8" s="11">
        <v>35</v>
      </c>
    </row>
    <row r="9" spans="2:35" x14ac:dyDescent="0.3">
      <c r="B9" s="18" t="s">
        <v>79</v>
      </c>
      <c r="C9" s="17">
        <v>0.23124058247756901</v>
      </c>
      <c r="D9" s="17">
        <v>0.27612167377094499</v>
      </c>
      <c r="E9" s="17">
        <v>0.17584787599538099</v>
      </c>
      <c r="F9" s="17"/>
      <c r="G9" s="17">
        <v>0.169118994745805</v>
      </c>
      <c r="H9" s="17">
        <v>0.28395981673529402</v>
      </c>
      <c r="I9" s="17">
        <v>0.18802733744457101</v>
      </c>
      <c r="J9" s="17">
        <v>0.30425925069273102</v>
      </c>
      <c r="K9" s="17"/>
      <c r="L9" s="17">
        <v>0.22049007937118401</v>
      </c>
      <c r="M9" s="17">
        <v>0.39642966568958399</v>
      </c>
      <c r="N9" s="17"/>
      <c r="O9" s="17">
        <v>0.116167870521016</v>
      </c>
      <c r="P9" s="17">
        <v>0.234714936959872</v>
      </c>
      <c r="Q9" s="17">
        <v>0.29798291435872298</v>
      </c>
      <c r="R9" s="17">
        <v>0.24510062229802301</v>
      </c>
      <c r="S9" s="17"/>
      <c r="T9" s="17">
        <v>0.25361569111669902</v>
      </c>
      <c r="U9" s="17">
        <v>0.21940951884361601</v>
      </c>
      <c r="V9" s="17"/>
      <c r="W9" s="17">
        <v>0.17584787599538099</v>
      </c>
      <c r="X9" s="17">
        <v>0.27612167377094499</v>
      </c>
      <c r="Y9" s="17"/>
      <c r="Z9" s="17">
        <v>0.14723921264475801</v>
      </c>
      <c r="AA9" s="17">
        <v>0.24513698564813499</v>
      </c>
      <c r="AB9" s="17">
        <v>0.32631000357814699</v>
      </c>
      <c r="AC9" s="17"/>
      <c r="AD9" s="17">
        <v>0.22934031404437899</v>
      </c>
      <c r="AE9" s="17"/>
      <c r="AF9" s="17">
        <v>0.28250650594641802</v>
      </c>
      <c r="AG9" s="17">
        <v>0.148581306517793</v>
      </c>
      <c r="AH9" s="17">
        <v>0.213107555185823</v>
      </c>
      <c r="AI9" s="17">
        <v>0.25709684809364702</v>
      </c>
    </row>
    <row r="10" spans="2:35" x14ac:dyDescent="0.3">
      <c r="B10" s="18" t="s">
        <v>80</v>
      </c>
      <c r="C10" s="17">
        <v>0.46958774795331099</v>
      </c>
      <c r="D10" s="17">
        <v>0.42757574246084001</v>
      </c>
      <c r="E10" s="17">
        <v>0.53865506604593405</v>
      </c>
      <c r="F10" s="17"/>
      <c r="G10" s="17">
        <v>0.37845485948120899</v>
      </c>
      <c r="H10" s="17">
        <v>0.45691201093089401</v>
      </c>
      <c r="I10" s="17">
        <v>0.55178924434393595</v>
      </c>
      <c r="J10" s="17">
        <v>0.49684808405283298</v>
      </c>
      <c r="K10" s="17"/>
      <c r="L10" s="17">
        <v>0.48582959232702</v>
      </c>
      <c r="M10" s="17">
        <v>0.435307455539863</v>
      </c>
      <c r="N10" s="17"/>
      <c r="O10" s="17">
        <v>0.50840926889553795</v>
      </c>
      <c r="P10" s="17">
        <v>0.56848886332225601</v>
      </c>
      <c r="Q10" s="17">
        <v>0.36335246053071402</v>
      </c>
      <c r="R10" s="17">
        <v>0.51870843580068104</v>
      </c>
      <c r="S10" s="17"/>
      <c r="T10" s="17">
        <v>0.57585408228197799</v>
      </c>
      <c r="U10" s="17">
        <v>0.43976996050297301</v>
      </c>
      <c r="V10" s="17"/>
      <c r="W10" s="17">
        <v>0.53865506604593405</v>
      </c>
      <c r="X10" s="17">
        <v>0.42757574246084001</v>
      </c>
      <c r="Y10" s="17"/>
      <c r="Z10" s="17">
        <v>0.52464325469314099</v>
      </c>
      <c r="AA10" s="17">
        <v>0.57311393366542596</v>
      </c>
      <c r="AB10" s="17">
        <v>0.37363085206156799</v>
      </c>
      <c r="AC10" s="17"/>
      <c r="AD10" s="17">
        <v>0.46782445959892699</v>
      </c>
      <c r="AE10" s="17"/>
      <c r="AF10" s="17">
        <v>0.45328812446615402</v>
      </c>
      <c r="AG10" s="17">
        <v>0.54048518449921201</v>
      </c>
      <c r="AH10" s="17">
        <v>0.42672269075521502</v>
      </c>
      <c r="AI10" s="17">
        <v>0.43161578982997101</v>
      </c>
    </row>
    <row r="11" spans="2:35" x14ac:dyDescent="0.3">
      <c r="B11" s="18" t="s">
        <v>155</v>
      </c>
      <c r="C11" s="17">
        <v>0.119470926514466</v>
      </c>
      <c r="D11" s="17">
        <v>8.9801174087417696E-2</v>
      </c>
      <c r="E11" s="17">
        <v>0.15159390885160001</v>
      </c>
      <c r="F11" s="17"/>
      <c r="G11" s="17">
        <v>0.17018810351358901</v>
      </c>
      <c r="H11" s="17">
        <v>8.4696768653747298E-2</v>
      </c>
      <c r="I11" s="17">
        <v>9.42529897374247E-2</v>
      </c>
      <c r="J11" s="17">
        <v>0.13747251485914</v>
      </c>
      <c r="K11" s="17"/>
      <c r="L11" s="17">
        <v>0.10836413701359</v>
      </c>
      <c r="M11" s="17">
        <v>0.16826287877055299</v>
      </c>
      <c r="N11" s="17"/>
      <c r="O11" s="17">
        <v>0.176264072222793</v>
      </c>
      <c r="P11" s="17">
        <v>0.127259795614968</v>
      </c>
      <c r="Q11" s="17">
        <v>9.4957923621359505E-2</v>
      </c>
      <c r="R11" s="17">
        <v>8.2483758038540106E-2</v>
      </c>
      <c r="S11" s="17"/>
      <c r="T11" s="17">
        <v>3.7956515704833299E-2</v>
      </c>
      <c r="U11" s="17">
        <v>0.14541333205179099</v>
      </c>
      <c r="V11" s="17"/>
      <c r="W11" s="17">
        <v>0.15159390885160001</v>
      </c>
      <c r="X11" s="17">
        <v>8.9801174087417696E-2</v>
      </c>
      <c r="Y11" s="17"/>
      <c r="Z11" s="17">
        <v>6.2756478467174401E-2</v>
      </c>
      <c r="AA11" s="17">
        <v>0.11134111630218201</v>
      </c>
      <c r="AB11" s="17">
        <v>0.19075410071793</v>
      </c>
      <c r="AC11" s="17"/>
      <c r="AD11" s="17">
        <v>0.115782743742575</v>
      </c>
      <c r="AE11" s="17"/>
      <c r="AF11" s="17">
        <v>9.5422727322881207E-2</v>
      </c>
      <c r="AG11" s="17">
        <v>0.19842186634154799</v>
      </c>
      <c r="AH11" s="17">
        <v>0.13579057120823301</v>
      </c>
      <c r="AI11" s="17">
        <v>2.48200786891901E-2</v>
      </c>
    </row>
    <row r="12" spans="2:35" x14ac:dyDescent="0.3">
      <c r="B12" s="18" t="s">
        <v>59</v>
      </c>
      <c r="C12" s="19">
        <v>0.179700743054653</v>
      </c>
      <c r="D12" s="19">
        <v>0.206501409680797</v>
      </c>
      <c r="E12" s="19">
        <v>0.13390314910708501</v>
      </c>
      <c r="F12" s="19"/>
      <c r="G12" s="19">
        <v>0.28223804225939803</v>
      </c>
      <c r="H12" s="19">
        <v>0.17443140368006399</v>
      </c>
      <c r="I12" s="19">
        <v>0.165930428474068</v>
      </c>
      <c r="J12" s="19">
        <v>6.1420150395295699E-2</v>
      </c>
      <c r="K12" s="19"/>
      <c r="L12" s="19">
        <v>0.18531619128820501</v>
      </c>
      <c r="M12" s="19">
        <v>0</v>
      </c>
      <c r="N12" s="19"/>
      <c r="O12" s="19">
        <v>0.19915878836065301</v>
      </c>
      <c r="P12" s="19">
        <v>6.9536404102904001E-2</v>
      </c>
      <c r="Q12" s="19">
        <v>0.24370670148920401</v>
      </c>
      <c r="R12" s="19">
        <v>0.153707183862756</v>
      </c>
      <c r="S12" s="19"/>
      <c r="T12" s="19">
        <v>0.13257371089649</v>
      </c>
      <c r="U12" s="19">
        <v>0.19540718860162101</v>
      </c>
      <c r="V12" s="19"/>
      <c r="W12" s="19">
        <v>0.13390314910708501</v>
      </c>
      <c r="X12" s="19">
        <v>0.206501409680797</v>
      </c>
      <c r="Y12" s="19"/>
      <c r="Z12" s="19">
        <v>0.265361054194927</v>
      </c>
      <c r="AA12" s="19">
        <v>7.0407964384257005E-2</v>
      </c>
      <c r="AB12" s="19">
        <v>0.10930504364235499</v>
      </c>
      <c r="AC12" s="19"/>
      <c r="AD12" s="19">
        <v>0.187052482614118</v>
      </c>
      <c r="AE12" s="19"/>
      <c r="AF12" s="19">
        <v>0.16878264226454601</v>
      </c>
      <c r="AG12" s="19">
        <v>0.112511642641446</v>
      </c>
      <c r="AH12" s="19">
        <v>0.22437918285073</v>
      </c>
      <c r="AI12" s="19">
        <v>0.28646728338719202</v>
      </c>
    </row>
    <row r="13" spans="2:35" x14ac:dyDescent="0.3">
      <c r="B13" s="16" t="s">
        <v>157</v>
      </c>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159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202</v>
      </c>
      <c r="D7" s="10">
        <v>110</v>
      </c>
      <c r="E7" s="10">
        <v>90</v>
      </c>
      <c r="F7" s="10"/>
      <c r="G7" s="10">
        <v>49</v>
      </c>
      <c r="H7" s="10">
        <v>59</v>
      </c>
      <c r="I7" s="10">
        <v>57</v>
      </c>
      <c r="J7" s="10">
        <v>37</v>
      </c>
      <c r="K7" s="10"/>
      <c r="L7" s="10">
        <v>184</v>
      </c>
      <c r="M7" s="10">
        <v>13</v>
      </c>
      <c r="N7" s="10"/>
      <c r="O7" s="10">
        <v>43</v>
      </c>
      <c r="P7" s="10">
        <v>47</v>
      </c>
      <c r="Q7" s="10">
        <v>65</v>
      </c>
      <c r="R7" s="10">
        <v>45</v>
      </c>
      <c r="S7" s="10"/>
      <c r="T7" s="10">
        <v>48</v>
      </c>
      <c r="U7" s="10">
        <v>153</v>
      </c>
      <c r="V7" s="10"/>
      <c r="W7" s="10">
        <v>90</v>
      </c>
      <c r="X7" s="10">
        <v>110</v>
      </c>
      <c r="Y7" s="10"/>
      <c r="Z7" s="10">
        <v>71</v>
      </c>
      <c r="AA7" s="10">
        <v>35</v>
      </c>
      <c r="AB7" s="10">
        <v>64</v>
      </c>
      <c r="AC7" s="10"/>
      <c r="AD7" s="10">
        <v>186</v>
      </c>
      <c r="AE7" s="10"/>
      <c r="AF7" s="10">
        <v>81</v>
      </c>
      <c r="AG7" s="10">
        <v>54</v>
      </c>
      <c r="AH7" s="10">
        <v>28</v>
      </c>
      <c r="AI7" s="10">
        <v>38</v>
      </c>
    </row>
    <row r="8" spans="2:35" ht="30" customHeight="1" x14ac:dyDescent="0.3">
      <c r="B8" s="11" t="s">
        <v>20</v>
      </c>
      <c r="C8" s="11">
        <v>201</v>
      </c>
      <c r="D8" s="11">
        <v>115</v>
      </c>
      <c r="E8" s="11">
        <v>84</v>
      </c>
      <c r="F8" s="11"/>
      <c r="G8" s="11">
        <v>53</v>
      </c>
      <c r="H8" s="11">
        <v>56</v>
      </c>
      <c r="I8" s="11">
        <v>55</v>
      </c>
      <c r="J8" s="11">
        <v>37</v>
      </c>
      <c r="K8" s="11"/>
      <c r="L8" s="11">
        <v>182</v>
      </c>
      <c r="M8" s="11">
        <v>13</v>
      </c>
      <c r="N8" s="11"/>
      <c r="O8" s="11">
        <v>42</v>
      </c>
      <c r="P8" s="11">
        <v>42</v>
      </c>
      <c r="Q8" s="11">
        <v>67</v>
      </c>
      <c r="R8" s="11">
        <v>47</v>
      </c>
      <c r="S8" s="11"/>
      <c r="T8" s="11">
        <v>47</v>
      </c>
      <c r="U8" s="11">
        <v>153</v>
      </c>
      <c r="V8" s="11"/>
      <c r="W8" s="11">
        <v>84</v>
      </c>
      <c r="X8" s="11">
        <v>115</v>
      </c>
      <c r="Y8" s="11"/>
      <c r="Z8" s="11">
        <v>73</v>
      </c>
      <c r="AA8" s="11">
        <v>34</v>
      </c>
      <c r="AB8" s="11">
        <v>58</v>
      </c>
      <c r="AC8" s="11"/>
      <c r="AD8" s="11">
        <v>186</v>
      </c>
      <c r="AE8" s="11"/>
      <c r="AF8" s="11">
        <v>75</v>
      </c>
      <c r="AG8" s="11">
        <v>61</v>
      </c>
      <c r="AH8" s="11">
        <v>29</v>
      </c>
      <c r="AI8" s="11">
        <v>35</v>
      </c>
    </row>
    <row r="9" spans="2:35" x14ac:dyDescent="0.3">
      <c r="B9" s="18" t="s">
        <v>79</v>
      </c>
      <c r="C9" s="17">
        <v>0.21237465770067299</v>
      </c>
      <c r="D9" s="17">
        <v>0.20659959829959301</v>
      </c>
      <c r="E9" s="17">
        <v>0.225578302879342</v>
      </c>
      <c r="F9" s="17"/>
      <c r="G9" s="17">
        <v>0.12707699153400401</v>
      </c>
      <c r="H9" s="17">
        <v>0.235632790971046</v>
      </c>
      <c r="I9" s="17">
        <v>0.22896153379706799</v>
      </c>
      <c r="J9" s="17">
        <v>0.27433202941326701</v>
      </c>
      <c r="K9" s="17"/>
      <c r="L9" s="17">
        <v>0.20772822860227799</v>
      </c>
      <c r="M9" s="17">
        <v>0.28745160235396999</v>
      </c>
      <c r="N9" s="17"/>
      <c r="O9" s="17">
        <v>0.19388296046413001</v>
      </c>
      <c r="P9" s="17">
        <v>0.25684190011624602</v>
      </c>
      <c r="Q9" s="17">
        <v>0.17633761941631401</v>
      </c>
      <c r="R9" s="17">
        <v>0.24954127861464101</v>
      </c>
      <c r="S9" s="17"/>
      <c r="T9" s="17">
        <v>0.30448544635007901</v>
      </c>
      <c r="U9" s="17">
        <v>0.178883206922064</v>
      </c>
      <c r="V9" s="17"/>
      <c r="W9" s="17">
        <v>0.225578302879342</v>
      </c>
      <c r="X9" s="17">
        <v>0.20659959829959301</v>
      </c>
      <c r="Y9" s="17"/>
      <c r="Z9" s="17">
        <v>0.19983408991322699</v>
      </c>
      <c r="AA9" s="17">
        <v>0.20384042567330399</v>
      </c>
      <c r="AB9" s="17">
        <v>0.213679098107112</v>
      </c>
      <c r="AC9" s="17"/>
      <c r="AD9" s="17">
        <v>0.21937309410283301</v>
      </c>
      <c r="AE9" s="17"/>
      <c r="AF9" s="17">
        <v>0.247667655679603</v>
      </c>
      <c r="AG9" s="17">
        <v>0.19312884090877699</v>
      </c>
      <c r="AH9" s="17">
        <v>0.214116924327937</v>
      </c>
      <c r="AI9" s="17">
        <v>0.14615131421917699</v>
      </c>
    </row>
    <row r="10" spans="2:35" x14ac:dyDescent="0.3">
      <c r="B10" s="18" t="s">
        <v>80</v>
      </c>
      <c r="C10" s="17">
        <v>0.49869407981132402</v>
      </c>
      <c r="D10" s="17">
        <v>0.48646609908075999</v>
      </c>
      <c r="E10" s="17">
        <v>0.52788120953404205</v>
      </c>
      <c r="F10" s="17"/>
      <c r="G10" s="17">
        <v>0.51357550095223803</v>
      </c>
      <c r="H10" s="17">
        <v>0.49837741549999098</v>
      </c>
      <c r="I10" s="17">
        <v>0.53958753047249797</v>
      </c>
      <c r="J10" s="17">
        <v>0.41687878238301102</v>
      </c>
      <c r="K10" s="17"/>
      <c r="L10" s="17">
        <v>0.510136094897779</v>
      </c>
      <c r="M10" s="17">
        <v>0.474355828752417</v>
      </c>
      <c r="N10" s="17"/>
      <c r="O10" s="17">
        <v>0.49622428175211902</v>
      </c>
      <c r="P10" s="17">
        <v>0.55910691541115398</v>
      </c>
      <c r="Q10" s="17">
        <v>0.51164449809456403</v>
      </c>
      <c r="R10" s="17">
        <v>0.45073800722445001</v>
      </c>
      <c r="S10" s="17"/>
      <c r="T10" s="17">
        <v>0.45688296137496098</v>
      </c>
      <c r="U10" s="17">
        <v>0.51480007653387105</v>
      </c>
      <c r="V10" s="17"/>
      <c r="W10" s="17">
        <v>0.52788120953404205</v>
      </c>
      <c r="X10" s="17">
        <v>0.48646609908075999</v>
      </c>
      <c r="Y10" s="17"/>
      <c r="Z10" s="17">
        <v>0.48616501365493098</v>
      </c>
      <c r="AA10" s="17">
        <v>0.60269267020449102</v>
      </c>
      <c r="AB10" s="17">
        <v>0.50896147141526205</v>
      </c>
      <c r="AC10" s="17"/>
      <c r="AD10" s="17">
        <v>0.49971993075869398</v>
      </c>
      <c r="AE10" s="17"/>
      <c r="AF10" s="17">
        <v>0.518304977114462</v>
      </c>
      <c r="AG10" s="17">
        <v>0.51051864791686397</v>
      </c>
      <c r="AH10" s="17">
        <v>0.42010602296757599</v>
      </c>
      <c r="AI10" s="17">
        <v>0.51640243443890999</v>
      </c>
    </row>
    <row r="11" spans="2:35" x14ac:dyDescent="0.3">
      <c r="B11" s="18" t="s">
        <v>155</v>
      </c>
      <c r="C11" s="17">
        <v>0.16029524773502701</v>
      </c>
      <c r="D11" s="17">
        <v>0.15562722187912501</v>
      </c>
      <c r="E11" s="17">
        <v>0.156918323548106</v>
      </c>
      <c r="F11" s="17"/>
      <c r="G11" s="17">
        <v>0.189140445059653</v>
      </c>
      <c r="H11" s="17">
        <v>9.7035406185596806E-2</v>
      </c>
      <c r="I11" s="17">
        <v>0.156223812389234</v>
      </c>
      <c r="J11" s="17">
        <v>0.22152531741230599</v>
      </c>
      <c r="K11" s="17"/>
      <c r="L11" s="17">
        <v>0.16016979870409501</v>
      </c>
      <c r="M11" s="17">
        <v>0.143089215406424</v>
      </c>
      <c r="N11" s="17"/>
      <c r="O11" s="17">
        <v>0.154496974615773</v>
      </c>
      <c r="P11" s="17">
        <v>0.15930668953572499</v>
      </c>
      <c r="Q11" s="17">
        <v>0.133662439681029</v>
      </c>
      <c r="R11" s="17">
        <v>0.18679519866538399</v>
      </c>
      <c r="S11" s="17"/>
      <c r="T11" s="17">
        <v>7.8955360508224895E-2</v>
      </c>
      <c r="U11" s="17">
        <v>0.18644501642195299</v>
      </c>
      <c r="V11" s="17"/>
      <c r="W11" s="17">
        <v>0.156918323548106</v>
      </c>
      <c r="X11" s="17">
        <v>0.15562722187912501</v>
      </c>
      <c r="Y11" s="17"/>
      <c r="Z11" s="17">
        <v>0.11866068925375001</v>
      </c>
      <c r="AA11" s="17">
        <v>0.103966233522827</v>
      </c>
      <c r="AB11" s="17">
        <v>0.22949280014670201</v>
      </c>
      <c r="AC11" s="17"/>
      <c r="AD11" s="17">
        <v>0.14906769242164</v>
      </c>
      <c r="AE11" s="17"/>
      <c r="AF11" s="17">
        <v>9.9344404924398194E-2</v>
      </c>
      <c r="AG11" s="17">
        <v>0.19751658624238999</v>
      </c>
      <c r="AH11" s="17">
        <v>0.24579358162658399</v>
      </c>
      <c r="AI11" s="17">
        <v>0.15954160387049801</v>
      </c>
    </row>
    <row r="12" spans="2:35" x14ac:dyDescent="0.3">
      <c r="B12" s="18" t="s">
        <v>59</v>
      </c>
      <c r="C12" s="19">
        <v>0.12863601475297601</v>
      </c>
      <c r="D12" s="19">
        <v>0.15130708074052199</v>
      </c>
      <c r="E12" s="19">
        <v>8.9622164038510102E-2</v>
      </c>
      <c r="F12" s="19"/>
      <c r="G12" s="19">
        <v>0.170207062454105</v>
      </c>
      <c r="H12" s="19">
        <v>0.16895438734336601</v>
      </c>
      <c r="I12" s="19">
        <v>7.5227123341199797E-2</v>
      </c>
      <c r="J12" s="19">
        <v>8.7263870791416495E-2</v>
      </c>
      <c r="K12" s="19"/>
      <c r="L12" s="19">
        <v>0.121965877795849</v>
      </c>
      <c r="M12" s="19">
        <v>9.5103353487189193E-2</v>
      </c>
      <c r="N12" s="19"/>
      <c r="O12" s="19">
        <v>0.155395783167978</v>
      </c>
      <c r="P12" s="19">
        <v>2.4744494936875298E-2</v>
      </c>
      <c r="Q12" s="19">
        <v>0.17835544280809301</v>
      </c>
      <c r="R12" s="19">
        <v>0.112925515495525</v>
      </c>
      <c r="S12" s="19"/>
      <c r="T12" s="19">
        <v>0.15967623176673401</v>
      </c>
      <c r="U12" s="19">
        <v>0.119871700122113</v>
      </c>
      <c r="V12" s="19"/>
      <c r="W12" s="19">
        <v>8.9622164038510102E-2</v>
      </c>
      <c r="X12" s="19">
        <v>0.15130708074052199</v>
      </c>
      <c r="Y12" s="19"/>
      <c r="Z12" s="19">
        <v>0.195340207178093</v>
      </c>
      <c r="AA12" s="19">
        <v>8.9500670599378301E-2</v>
      </c>
      <c r="AB12" s="19">
        <v>4.7866630330924399E-2</v>
      </c>
      <c r="AC12" s="19"/>
      <c r="AD12" s="19">
        <v>0.13183928271683301</v>
      </c>
      <c r="AE12" s="19"/>
      <c r="AF12" s="19">
        <v>0.13468296228153701</v>
      </c>
      <c r="AG12" s="19">
        <v>9.8835924931969799E-2</v>
      </c>
      <c r="AH12" s="19">
        <v>0.119983471077902</v>
      </c>
      <c r="AI12" s="19">
        <v>0.17790464747141499</v>
      </c>
    </row>
    <row r="13" spans="2:35" x14ac:dyDescent="0.3">
      <c r="B13" s="16" t="s">
        <v>157</v>
      </c>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160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202</v>
      </c>
      <c r="D7" s="10">
        <v>110</v>
      </c>
      <c r="E7" s="10">
        <v>90</v>
      </c>
      <c r="F7" s="10"/>
      <c r="G7" s="10">
        <v>49</v>
      </c>
      <c r="H7" s="10">
        <v>59</v>
      </c>
      <c r="I7" s="10">
        <v>57</v>
      </c>
      <c r="J7" s="10">
        <v>37</v>
      </c>
      <c r="K7" s="10"/>
      <c r="L7" s="10">
        <v>184</v>
      </c>
      <c r="M7" s="10">
        <v>13</v>
      </c>
      <c r="N7" s="10"/>
      <c r="O7" s="10">
        <v>43</v>
      </c>
      <c r="P7" s="10">
        <v>47</v>
      </c>
      <c r="Q7" s="10">
        <v>65</v>
      </c>
      <c r="R7" s="10">
        <v>45</v>
      </c>
      <c r="S7" s="10"/>
      <c r="T7" s="10">
        <v>48</v>
      </c>
      <c r="U7" s="10">
        <v>153</v>
      </c>
      <c r="V7" s="10"/>
      <c r="W7" s="10">
        <v>90</v>
      </c>
      <c r="X7" s="10">
        <v>110</v>
      </c>
      <c r="Y7" s="10"/>
      <c r="Z7" s="10">
        <v>71</v>
      </c>
      <c r="AA7" s="10">
        <v>35</v>
      </c>
      <c r="AB7" s="10">
        <v>64</v>
      </c>
      <c r="AC7" s="10"/>
      <c r="AD7" s="10">
        <v>186</v>
      </c>
      <c r="AE7" s="10"/>
      <c r="AF7" s="10">
        <v>81</v>
      </c>
      <c r="AG7" s="10">
        <v>54</v>
      </c>
      <c r="AH7" s="10">
        <v>28</v>
      </c>
      <c r="AI7" s="10">
        <v>38</v>
      </c>
    </row>
    <row r="8" spans="2:35" ht="30" customHeight="1" x14ac:dyDescent="0.3">
      <c r="B8" s="11" t="s">
        <v>20</v>
      </c>
      <c r="C8" s="11">
        <v>201</v>
      </c>
      <c r="D8" s="11">
        <v>115</v>
      </c>
      <c r="E8" s="11">
        <v>84</v>
      </c>
      <c r="F8" s="11"/>
      <c r="G8" s="11">
        <v>53</v>
      </c>
      <c r="H8" s="11">
        <v>56</v>
      </c>
      <c r="I8" s="11">
        <v>55</v>
      </c>
      <c r="J8" s="11">
        <v>37</v>
      </c>
      <c r="K8" s="11"/>
      <c r="L8" s="11">
        <v>182</v>
      </c>
      <c r="M8" s="11">
        <v>13</v>
      </c>
      <c r="N8" s="11"/>
      <c r="O8" s="11">
        <v>42</v>
      </c>
      <c r="P8" s="11">
        <v>42</v>
      </c>
      <c r="Q8" s="11">
        <v>67</v>
      </c>
      <c r="R8" s="11">
        <v>47</v>
      </c>
      <c r="S8" s="11"/>
      <c r="T8" s="11">
        <v>47</v>
      </c>
      <c r="U8" s="11">
        <v>153</v>
      </c>
      <c r="V8" s="11"/>
      <c r="W8" s="11">
        <v>84</v>
      </c>
      <c r="X8" s="11">
        <v>115</v>
      </c>
      <c r="Y8" s="11"/>
      <c r="Z8" s="11">
        <v>73</v>
      </c>
      <c r="AA8" s="11">
        <v>34</v>
      </c>
      <c r="AB8" s="11">
        <v>58</v>
      </c>
      <c r="AC8" s="11"/>
      <c r="AD8" s="11">
        <v>186</v>
      </c>
      <c r="AE8" s="11"/>
      <c r="AF8" s="11">
        <v>75</v>
      </c>
      <c r="AG8" s="11">
        <v>61</v>
      </c>
      <c r="AH8" s="11">
        <v>29</v>
      </c>
      <c r="AI8" s="11">
        <v>35</v>
      </c>
    </row>
    <row r="9" spans="2:35" x14ac:dyDescent="0.3">
      <c r="B9" s="18" t="s">
        <v>79</v>
      </c>
      <c r="C9" s="17">
        <v>0.233790952534183</v>
      </c>
      <c r="D9" s="17">
        <v>0.25475521564250098</v>
      </c>
      <c r="E9" s="17">
        <v>0.21107289350532099</v>
      </c>
      <c r="F9" s="17"/>
      <c r="G9" s="17">
        <v>0.15241152518739201</v>
      </c>
      <c r="H9" s="17">
        <v>0.31552039982997998</v>
      </c>
      <c r="I9" s="17">
        <v>0.189610341032839</v>
      </c>
      <c r="J9" s="17">
        <v>0.29159309640514303</v>
      </c>
      <c r="K9" s="17"/>
      <c r="L9" s="17">
        <v>0.233783607594823</v>
      </c>
      <c r="M9" s="17">
        <v>0.25451794416536599</v>
      </c>
      <c r="N9" s="17"/>
      <c r="O9" s="17">
        <v>0.20486474974980401</v>
      </c>
      <c r="P9" s="17">
        <v>0.21719647164556299</v>
      </c>
      <c r="Q9" s="17">
        <v>0.25618112276015098</v>
      </c>
      <c r="R9" s="17">
        <v>0.25273185663345199</v>
      </c>
      <c r="S9" s="17"/>
      <c r="T9" s="17">
        <v>0.26644192592296501</v>
      </c>
      <c r="U9" s="17">
        <v>0.22520208963143801</v>
      </c>
      <c r="V9" s="17"/>
      <c r="W9" s="17">
        <v>0.21107289350532099</v>
      </c>
      <c r="X9" s="17">
        <v>0.25475521564250098</v>
      </c>
      <c r="Y9" s="17"/>
      <c r="Z9" s="17">
        <v>0.20658411489492301</v>
      </c>
      <c r="AA9" s="17">
        <v>0.12700844487834101</v>
      </c>
      <c r="AB9" s="17">
        <v>0.330221105881287</v>
      </c>
      <c r="AC9" s="17"/>
      <c r="AD9" s="17">
        <v>0.232754393368407</v>
      </c>
      <c r="AE9" s="17"/>
      <c r="AF9" s="17">
        <v>0.27607371715173601</v>
      </c>
      <c r="AG9" s="17">
        <v>0.143503030904261</v>
      </c>
      <c r="AH9" s="17">
        <v>0.29838132252569299</v>
      </c>
      <c r="AI9" s="17">
        <v>0.22318657798288</v>
      </c>
    </row>
    <row r="10" spans="2:35" x14ac:dyDescent="0.3">
      <c r="B10" s="18" t="s">
        <v>80</v>
      </c>
      <c r="C10" s="17">
        <v>0.39314311817924302</v>
      </c>
      <c r="D10" s="17">
        <v>0.33683617196251803</v>
      </c>
      <c r="E10" s="17">
        <v>0.47978331485270898</v>
      </c>
      <c r="F10" s="17"/>
      <c r="G10" s="17">
        <v>0.36630008443075601</v>
      </c>
      <c r="H10" s="17">
        <v>0.32372119972544899</v>
      </c>
      <c r="I10" s="17">
        <v>0.47738697812933101</v>
      </c>
      <c r="J10" s="17">
        <v>0.41181945825975202</v>
      </c>
      <c r="K10" s="17"/>
      <c r="L10" s="17">
        <v>0.40376480441663898</v>
      </c>
      <c r="M10" s="17">
        <v>0.33818431592704101</v>
      </c>
      <c r="N10" s="17"/>
      <c r="O10" s="17">
        <v>0.437231795871935</v>
      </c>
      <c r="P10" s="17">
        <v>0.52175520882394599</v>
      </c>
      <c r="Q10" s="17">
        <v>0.28667328186962898</v>
      </c>
      <c r="R10" s="17">
        <v>0.408017200749697</v>
      </c>
      <c r="S10" s="17"/>
      <c r="T10" s="17">
        <v>0.43256968860613199</v>
      </c>
      <c r="U10" s="17">
        <v>0.377081425206928</v>
      </c>
      <c r="V10" s="17"/>
      <c r="W10" s="17">
        <v>0.47978331485270898</v>
      </c>
      <c r="X10" s="17">
        <v>0.33683617196251803</v>
      </c>
      <c r="Y10" s="17"/>
      <c r="Z10" s="17">
        <v>0.382835789150346</v>
      </c>
      <c r="AA10" s="17">
        <v>0.480962320013261</v>
      </c>
      <c r="AB10" s="17">
        <v>0.33624689250621598</v>
      </c>
      <c r="AC10" s="17"/>
      <c r="AD10" s="17">
        <v>0.38987393496160899</v>
      </c>
      <c r="AE10" s="17"/>
      <c r="AF10" s="17">
        <v>0.37611033955887702</v>
      </c>
      <c r="AG10" s="17">
        <v>0.45027397349835102</v>
      </c>
      <c r="AH10" s="17">
        <v>0.33258590104083402</v>
      </c>
      <c r="AI10" s="17">
        <v>0.39288393134940403</v>
      </c>
    </row>
    <row r="11" spans="2:35" x14ac:dyDescent="0.3">
      <c r="B11" s="18" t="s">
        <v>155</v>
      </c>
      <c r="C11" s="17">
        <v>0.15254663760963699</v>
      </c>
      <c r="D11" s="17">
        <v>0.14068113090585699</v>
      </c>
      <c r="E11" s="17">
        <v>0.15878905058849599</v>
      </c>
      <c r="F11" s="17"/>
      <c r="G11" s="17">
        <v>0.201548346054544</v>
      </c>
      <c r="H11" s="17">
        <v>8.2980057951195202E-2</v>
      </c>
      <c r="I11" s="17">
        <v>0.15456568970225201</v>
      </c>
      <c r="J11" s="17">
        <v>0.185443653592679</v>
      </c>
      <c r="K11" s="17"/>
      <c r="L11" s="17">
        <v>0.136945100560008</v>
      </c>
      <c r="M11" s="17">
        <v>0.34183502027923801</v>
      </c>
      <c r="N11" s="17"/>
      <c r="O11" s="17">
        <v>0.18610757467557701</v>
      </c>
      <c r="P11" s="17">
        <v>0.131842651872348</v>
      </c>
      <c r="Q11" s="17">
        <v>0.112029222727362</v>
      </c>
      <c r="R11" s="17">
        <v>0.18133812449383499</v>
      </c>
      <c r="S11" s="17"/>
      <c r="T11" s="17">
        <v>0.106776766565596</v>
      </c>
      <c r="U11" s="17">
        <v>0.167660107243252</v>
      </c>
      <c r="V11" s="17"/>
      <c r="W11" s="17">
        <v>0.15878905058849599</v>
      </c>
      <c r="X11" s="17">
        <v>0.14068113090585699</v>
      </c>
      <c r="Y11" s="17"/>
      <c r="Z11" s="17">
        <v>9.1203535600696106E-2</v>
      </c>
      <c r="AA11" s="17">
        <v>0.15314161126467199</v>
      </c>
      <c r="AB11" s="17">
        <v>0.19540147058243201</v>
      </c>
      <c r="AC11" s="17"/>
      <c r="AD11" s="17">
        <v>0.146184563071276</v>
      </c>
      <c r="AE11" s="17"/>
      <c r="AF11" s="17">
        <v>0.10955470220866199</v>
      </c>
      <c r="AG11" s="17">
        <v>0.24155176932441</v>
      </c>
      <c r="AH11" s="17">
        <v>0.14408477377915699</v>
      </c>
      <c r="AI11" s="17">
        <v>0.10246150724542399</v>
      </c>
    </row>
    <row r="12" spans="2:35" x14ac:dyDescent="0.3">
      <c r="B12" s="18" t="s">
        <v>59</v>
      </c>
      <c r="C12" s="19">
        <v>0.22051929167693701</v>
      </c>
      <c r="D12" s="19">
        <v>0.26772748148912501</v>
      </c>
      <c r="E12" s="19">
        <v>0.15035474105347399</v>
      </c>
      <c r="F12" s="19"/>
      <c r="G12" s="19">
        <v>0.27974004432730798</v>
      </c>
      <c r="H12" s="19">
        <v>0.27777834249337602</v>
      </c>
      <c r="I12" s="19">
        <v>0.17843699113557701</v>
      </c>
      <c r="J12" s="19">
        <v>0.111143791742426</v>
      </c>
      <c r="K12" s="19"/>
      <c r="L12" s="19">
        <v>0.22550648742852999</v>
      </c>
      <c r="M12" s="19">
        <v>6.5462719628355398E-2</v>
      </c>
      <c r="N12" s="19"/>
      <c r="O12" s="19">
        <v>0.17179587970268401</v>
      </c>
      <c r="P12" s="19">
        <v>0.12920566765814301</v>
      </c>
      <c r="Q12" s="19">
        <v>0.34511637264285799</v>
      </c>
      <c r="R12" s="19">
        <v>0.157912818123016</v>
      </c>
      <c r="S12" s="19"/>
      <c r="T12" s="19">
        <v>0.194211618905307</v>
      </c>
      <c r="U12" s="19">
        <v>0.23005637791838199</v>
      </c>
      <c r="V12" s="19"/>
      <c r="W12" s="19">
        <v>0.15035474105347399</v>
      </c>
      <c r="X12" s="19">
        <v>0.26772748148912501</v>
      </c>
      <c r="Y12" s="19"/>
      <c r="Z12" s="19">
        <v>0.319376560354035</v>
      </c>
      <c r="AA12" s="19">
        <v>0.238887623843727</v>
      </c>
      <c r="AB12" s="19">
        <v>0.13813053103006501</v>
      </c>
      <c r="AC12" s="19"/>
      <c r="AD12" s="19">
        <v>0.231187108598708</v>
      </c>
      <c r="AE12" s="19"/>
      <c r="AF12" s="19">
        <v>0.23826124108072599</v>
      </c>
      <c r="AG12" s="19">
        <v>0.164671226272979</v>
      </c>
      <c r="AH12" s="19">
        <v>0.224948002654316</v>
      </c>
      <c r="AI12" s="19">
        <v>0.28146798342229201</v>
      </c>
    </row>
    <row r="13" spans="2:35" x14ac:dyDescent="0.3">
      <c r="B13" s="16" t="s">
        <v>157</v>
      </c>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161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202</v>
      </c>
      <c r="D7" s="10">
        <v>110</v>
      </c>
      <c r="E7" s="10">
        <v>90</v>
      </c>
      <c r="F7" s="10"/>
      <c r="G7" s="10">
        <v>49</v>
      </c>
      <c r="H7" s="10">
        <v>59</v>
      </c>
      <c r="I7" s="10">
        <v>57</v>
      </c>
      <c r="J7" s="10">
        <v>37</v>
      </c>
      <c r="K7" s="10"/>
      <c r="L7" s="10">
        <v>184</v>
      </c>
      <c r="M7" s="10">
        <v>13</v>
      </c>
      <c r="N7" s="10"/>
      <c r="O7" s="10">
        <v>43</v>
      </c>
      <c r="P7" s="10">
        <v>47</v>
      </c>
      <c r="Q7" s="10">
        <v>65</v>
      </c>
      <c r="R7" s="10">
        <v>45</v>
      </c>
      <c r="S7" s="10"/>
      <c r="T7" s="10">
        <v>48</v>
      </c>
      <c r="U7" s="10">
        <v>153</v>
      </c>
      <c r="V7" s="10"/>
      <c r="W7" s="10">
        <v>90</v>
      </c>
      <c r="X7" s="10">
        <v>110</v>
      </c>
      <c r="Y7" s="10"/>
      <c r="Z7" s="10">
        <v>71</v>
      </c>
      <c r="AA7" s="10">
        <v>35</v>
      </c>
      <c r="AB7" s="10">
        <v>64</v>
      </c>
      <c r="AC7" s="10"/>
      <c r="AD7" s="10">
        <v>186</v>
      </c>
      <c r="AE7" s="10"/>
      <c r="AF7" s="10">
        <v>81</v>
      </c>
      <c r="AG7" s="10">
        <v>54</v>
      </c>
      <c r="AH7" s="10">
        <v>28</v>
      </c>
      <c r="AI7" s="10">
        <v>38</v>
      </c>
    </row>
    <row r="8" spans="2:35" ht="30" customHeight="1" x14ac:dyDescent="0.3">
      <c r="B8" s="11" t="s">
        <v>20</v>
      </c>
      <c r="C8" s="11">
        <v>201</v>
      </c>
      <c r="D8" s="11">
        <v>115</v>
      </c>
      <c r="E8" s="11">
        <v>84</v>
      </c>
      <c r="F8" s="11"/>
      <c r="G8" s="11">
        <v>53</v>
      </c>
      <c r="H8" s="11">
        <v>56</v>
      </c>
      <c r="I8" s="11">
        <v>55</v>
      </c>
      <c r="J8" s="11">
        <v>37</v>
      </c>
      <c r="K8" s="11"/>
      <c r="L8" s="11">
        <v>182</v>
      </c>
      <c r="M8" s="11">
        <v>13</v>
      </c>
      <c r="N8" s="11"/>
      <c r="O8" s="11">
        <v>42</v>
      </c>
      <c r="P8" s="11">
        <v>42</v>
      </c>
      <c r="Q8" s="11">
        <v>67</v>
      </c>
      <c r="R8" s="11">
        <v>47</v>
      </c>
      <c r="S8" s="11"/>
      <c r="T8" s="11">
        <v>47</v>
      </c>
      <c r="U8" s="11">
        <v>153</v>
      </c>
      <c r="V8" s="11"/>
      <c r="W8" s="11">
        <v>84</v>
      </c>
      <c r="X8" s="11">
        <v>115</v>
      </c>
      <c r="Y8" s="11"/>
      <c r="Z8" s="11">
        <v>73</v>
      </c>
      <c r="AA8" s="11">
        <v>34</v>
      </c>
      <c r="AB8" s="11">
        <v>58</v>
      </c>
      <c r="AC8" s="11"/>
      <c r="AD8" s="11">
        <v>186</v>
      </c>
      <c r="AE8" s="11"/>
      <c r="AF8" s="11">
        <v>75</v>
      </c>
      <c r="AG8" s="11">
        <v>61</v>
      </c>
      <c r="AH8" s="11">
        <v>29</v>
      </c>
      <c r="AI8" s="11">
        <v>35</v>
      </c>
    </row>
    <row r="9" spans="2:35" x14ac:dyDescent="0.3">
      <c r="B9" s="18" t="s">
        <v>79</v>
      </c>
      <c r="C9" s="17">
        <v>0.119501834779531</v>
      </c>
      <c r="D9" s="17">
        <v>5.8534756493836798E-2</v>
      </c>
      <c r="E9" s="17">
        <v>0.20562936566495901</v>
      </c>
      <c r="F9" s="17"/>
      <c r="G9" s="17">
        <v>6.5436221734735206E-2</v>
      </c>
      <c r="H9" s="17">
        <v>0.146109172622021</v>
      </c>
      <c r="I9" s="17">
        <v>0.105800856045927</v>
      </c>
      <c r="J9" s="17">
        <v>0.17679065620912801</v>
      </c>
      <c r="K9" s="17"/>
      <c r="L9" s="17">
        <v>0.126513740755406</v>
      </c>
      <c r="M9" s="17">
        <v>0</v>
      </c>
      <c r="N9" s="17"/>
      <c r="O9" s="17">
        <v>0.18296163515327499</v>
      </c>
      <c r="P9" s="17">
        <v>0.227988322628042</v>
      </c>
      <c r="Q9" s="17">
        <v>5.9902313494773797E-2</v>
      </c>
      <c r="R9" s="17">
        <v>5.65941961698294E-2</v>
      </c>
      <c r="S9" s="17"/>
      <c r="T9" s="17">
        <v>0.1195793667842</v>
      </c>
      <c r="U9" s="17">
        <v>0.113842837555948</v>
      </c>
      <c r="V9" s="17"/>
      <c r="W9" s="17">
        <v>0.20562936566495901</v>
      </c>
      <c r="X9" s="17">
        <v>5.8534756493836798E-2</v>
      </c>
      <c r="Y9" s="17"/>
      <c r="Z9" s="17">
        <v>0.13690545373702501</v>
      </c>
      <c r="AA9" s="17">
        <v>8.0952787356732406E-2</v>
      </c>
      <c r="AB9" s="17">
        <v>0.195789153590642</v>
      </c>
      <c r="AC9" s="17"/>
      <c r="AD9" s="17">
        <v>0.12413968328891201</v>
      </c>
      <c r="AE9" s="17"/>
      <c r="AF9" s="17">
        <v>9.6122136009329007E-2</v>
      </c>
      <c r="AG9" s="17">
        <v>5.3411580075845302E-2</v>
      </c>
      <c r="AH9" s="17">
        <v>0.19697336190693801</v>
      </c>
      <c r="AI9" s="17">
        <v>0.22188879472672701</v>
      </c>
    </row>
    <row r="10" spans="2:35" x14ac:dyDescent="0.3">
      <c r="B10" s="18" t="s">
        <v>80</v>
      </c>
      <c r="C10" s="17">
        <v>0.51327478223159695</v>
      </c>
      <c r="D10" s="17">
        <v>0.53146196776183496</v>
      </c>
      <c r="E10" s="17">
        <v>0.50135665397457296</v>
      </c>
      <c r="F10" s="17"/>
      <c r="G10" s="17">
        <v>0.44250036719702401</v>
      </c>
      <c r="H10" s="17">
        <v>0.45975588167036502</v>
      </c>
      <c r="I10" s="17">
        <v>0.63198778236497799</v>
      </c>
      <c r="J10" s="17">
        <v>0.51921258274149495</v>
      </c>
      <c r="K10" s="17"/>
      <c r="L10" s="17">
        <v>0.50547211834813899</v>
      </c>
      <c r="M10" s="17">
        <v>0.75528811933358397</v>
      </c>
      <c r="N10" s="17"/>
      <c r="O10" s="17">
        <v>0.47119250696492498</v>
      </c>
      <c r="P10" s="17">
        <v>0.53110991332575597</v>
      </c>
      <c r="Q10" s="17">
        <v>0.439110179989951</v>
      </c>
      <c r="R10" s="17">
        <v>0.66250894794509596</v>
      </c>
      <c r="S10" s="17"/>
      <c r="T10" s="17">
        <v>0.58492540728820597</v>
      </c>
      <c r="U10" s="17">
        <v>0.49442853198992698</v>
      </c>
      <c r="V10" s="17"/>
      <c r="W10" s="17">
        <v>0.50135665397457296</v>
      </c>
      <c r="X10" s="17">
        <v>0.53146196776183496</v>
      </c>
      <c r="Y10" s="17"/>
      <c r="Z10" s="17">
        <v>0.46024479791432799</v>
      </c>
      <c r="AA10" s="17">
        <v>0.71254445466869998</v>
      </c>
      <c r="AB10" s="17">
        <v>0.39849354125337999</v>
      </c>
      <c r="AC10" s="17"/>
      <c r="AD10" s="17">
        <v>0.51506060550136901</v>
      </c>
      <c r="AE10" s="17"/>
      <c r="AF10" s="17">
        <v>0.50831800631809199</v>
      </c>
      <c r="AG10" s="17">
        <v>0.60300746470104705</v>
      </c>
      <c r="AH10" s="17">
        <v>0.42960731038251398</v>
      </c>
      <c r="AI10" s="17">
        <v>0.42504995617924402</v>
      </c>
    </row>
    <row r="11" spans="2:35" x14ac:dyDescent="0.3">
      <c r="B11" s="18" t="s">
        <v>155</v>
      </c>
      <c r="C11" s="17">
        <v>0.17474405795772799</v>
      </c>
      <c r="D11" s="17">
        <v>0.174333636857846</v>
      </c>
      <c r="E11" s="17">
        <v>0.154594659691939</v>
      </c>
      <c r="F11" s="17"/>
      <c r="G11" s="17">
        <v>0.21745390677976101</v>
      </c>
      <c r="H11" s="17">
        <v>0.16886139998208299</v>
      </c>
      <c r="I11" s="17">
        <v>0.12638002420135899</v>
      </c>
      <c r="J11" s="17">
        <v>0.19467298334706201</v>
      </c>
      <c r="K11" s="17"/>
      <c r="L11" s="17">
        <v>0.16860256743677501</v>
      </c>
      <c r="M11" s="17">
        <v>0.244711880666416</v>
      </c>
      <c r="N11" s="17"/>
      <c r="O11" s="17">
        <v>0.17363980670215301</v>
      </c>
      <c r="P11" s="17">
        <v>0.13580894040091801</v>
      </c>
      <c r="Q11" s="17">
        <v>0.20403936494283101</v>
      </c>
      <c r="R11" s="17">
        <v>0.1321812751808</v>
      </c>
      <c r="S11" s="17"/>
      <c r="T11" s="17">
        <v>0.12108879774914701</v>
      </c>
      <c r="U11" s="17">
        <v>0.192435191688339</v>
      </c>
      <c r="V11" s="17"/>
      <c r="W11" s="17">
        <v>0.154594659691939</v>
      </c>
      <c r="X11" s="17">
        <v>0.174333636857846</v>
      </c>
      <c r="Y11" s="17"/>
      <c r="Z11" s="17">
        <v>0.124332254181843</v>
      </c>
      <c r="AA11" s="17">
        <v>0.114879636399827</v>
      </c>
      <c r="AB11" s="17">
        <v>0.23552973919917</v>
      </c>
      <c r="AC11" s="17"/>
      <c r="AD11" s="17">
        <v>0.15993052135878499</v>
      </c>
      <c r="AE11" s="17"/>
      <c r="AF11" s="17">
        <v>0.16924959027157699</v>
      </c>
      <c r="AG11" s="17">
        <v>0.231069312581661</v>
      </c>
      <c r="AH11" s="17">
        <v>0.181019269240071</v>
      </c>
      <c r="AI11" s="17">
        <v>8.9464044437433304E-2</v>
      </c>
    </row>
    <row r="12" spans="2:35" x14ac:dyDescent="0.3">
      <c r="B12" s="18" t="s">
        <v>59</v>
      </c>
      <c r="C12" s="19">
        <v>0.19247932503114401</v>
      </c>
      <c r="D12" s="19">
        <v>0.23566963888648099</v>
      </c>
      <c r="E12" s="19">
        <v>0.13841932066852899</v>
      </c>
      <c r="F12" s="19"/>
      <c r="G12" s="19">
        <v>0.27460950428848002</v>
      </c>
      <c r="H12" s="19">
        <v>0.22527354572553099</v>
      </c>
      <c r="I12" s="19">
        <v>0.13583133738773701</v>
      </c>
      <c r="J12" s="19">
        <v>0.10932377770231499</v>
      </c>
      <c r="K12" s="19"/>
      <c r="L12" s="19">
        <v>0.19941157345968</v>
      </c>
      <c r="M12" s="19">
        <v>0</v>
      </c>
      <c r="N12" s="19"/>
      <c r="O12" s="19">
        <v>0.17220605117964599</v>
      </c>
      <c r="P12" s="19">
        <v>0.10509282364528399</v>
      </c>
      <c r="Q12" s="19">
        <v>0.29694814157244398</v>
      </c>
      <c r="R12" s="19">
        <v>0.14871558070427501</v>
      </c>
      <c r="S12" s="19"/>
      <c r="T12" s="19">
        <v>0.17440642817844701</v>
      </c>
      <c r="U12" s="19">
        <v>0.19929343876578601</v>
      </c>
      <c r="V12" s="19"/>
      <c r="W12" s="19">
        <v>0.13841932066852899</v>
      </c>
      <c r="X12" s="19">
        <v>0.23566963888648099</v>
      </c>
      <c r="Y12" s="19"/>
      <c r="Z12" s="19">
        <v>0.27851749416680399</v>
      </c>
      <c r="AA12" s="19">
        <v>9.1623121574740396E-2</v>
      </c>
      <c r="AB12" s="19">
        <v>0.17018756595680701</v>
      </c>
      <c r="AC12" s="19"/>
      <c r="AD12" s="19">
        <v>0.20086918985093399</v>
      </c>
      <c r="AE12" s="19"/>
      <c r="AF12" s="19">
        <v>0.22631026740100099</v>
      </c>
      <c r="AG12" s="19">
        <v>0.112511642641446</v>
      </c>
      <c r="AH12" s="19">
        <v>0.192400058470477</v>
      </c>
      <c r="AI12" s="19">
        <v>0.26359720465659597</v>
      </c>
    </row>
    <row r="13" spans="2:35" x14ac:dyDescent="0.3">
      <c r="B13" s="16" t="s">
        <v>157</v>
      </c>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I17"/>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162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202</v>
      </c>
      <c r="D7" s="10">
        <v>110</v>
      </c>
      <c r="E7" s="10">
        <v>90</v>
      </c>
      <c r="F7" s="10"/>
      <c r="G7" s="10">
        <v>49</v>
      </c>
      <c r="H7" s="10">
        <v>59</v>
      </c>
      <c r="I7" s="10">
        <v>57</v>
      </c>
      <c r="J7" s="10">
        <v>37</v>
      </c>
      <c r="K7" s="10"/>
      <c r="L7" s="10">
        <v>184</v>
      </c>
      <c r="M7" s="10">
        <v>13</v>
      </c>
      <c r="N7" s="10"/>
      <c r="O7" s="10">
        <v>43</v>
      </c>
      <c r="P7" s="10">
        <v>47</v>
      </c>
      <c r="Q7" s="10">
        <v>65</v>
      </c>
      <c r="R7" s="10">
        <v>45</v>
      </c>
      <c r="S7" s="10"/>
      <c r="T7" s="10">
        <v>48</v>
      </c>
      <c r="U7" s="10">
        <v>153</v>
      </c>
      <c r="V7" s="10"/>
      <c r="W7" s="10">
        <v>90</v>
      </c>
      <c r="X7" s="10">
        <v>110</v>
      </c>
      <c r="Y7" s="10"/>
      <c r="Z7" s="10">
        <v>71</v>
      </c>
      <c r="AA7" s="10">
        <v>35</v>
      </c>
      <c r="AB7" s="10">
        <v>64</v>
      </c>
      <c r="AC7" s="10"/>
      <c r="AD7" s="10">
        <v>186</v>
      </c>
      <c r="AE7" s="10"/>
      <c r="AF7" s="10">
        <v>81</v>
      </c>
      <c r="AG7" s="10">
        <v>54</v>
      </c>
      <c r="AH7" s="10">
        <v>28</v>
      </c>
      <c r="AI7" s="10">
        <v>38</v>
      </c>
    </row>
    <row r="8" spans="2:35" ht="30" customHeight="1" x14ac:dyDescent="0.3">
      <c r="B8" s="11" t="s">
        <v>20</v>
      </c>
      <c r="C8" s="11">
        <v>201</v>
      </c>
      <c r="D8" s="11">
        <v>115</v>
      </c>
      <c r="E8" s="11">
        <v>84</v>
      </c>
      <c r="F8" s="11"/>
      <c r="G8" s="11">
        <v>53</v>
      </c>
      <c r="H8" s="11">
        <v>56</v>
      </c>
      <c r="I8" s="11">
        <v>55</v>
      </c>
      <c r="J8" s="11">
        <v>37</v>
      </c>
      <c r="K8" s="11"/>
      <c r="L8" s="11">
        <v>182</v>
      </c>
      <c r="M8" s="11">
        <v>13</v>
      </c>
      <c r="N8" s="11"/>
      <c r="O8" s="11">
        <v>42</v>
      </c>
      <c r="P8" s="11">
        <v>42</v>
      </c>
      <c r="Q8" s="11">
        <v>67</v>
      </c>
      <c r="R8" s="11">
        <v>47</v>
      </c>
      <c r="S8" s="11"/>
      <c r="T8" s="11">
        <v>47</v>
      </c>
      <c r="U8" s="11">
        <v>153</v>
      </c>
      <c r="V8" s="11"/>
      <c r="W8" s="11">
        <v>84</v>
      </c>
      <c r="X8" s="11">
        <v>115</v>
      </c>
      <c r="Y8" s="11"/>
      <c r="Z8" s="11">
        <v>73</v>
      </c>
      <c r="AA8" s="11">
        <v>34</v>
      </c>
      <c r="AB8" s="11">
        <v>58</v>
      </c>
      <c r="AC8" s="11"/>
      <c r="AD8" s="11">
        <v>186</v>
      </c>
      <c r="AE8" s="11"/>
      <c r="AF8" s="11">
        <v>75</v>
      </c>
      <c r="AG8" s="11">
        <v>61</v>
      </c>
      <c r="AH8" s="11">
        <v>29</v>
      </c>
      <c r="AI8" s="11">
        <v>35</v>
      </c>
    </row>
    <row r="9" spans="2:35" x14ac:dyDescent="0.3">
      <c r="B9" s="18" t="s">
        <v>79</v>
      </c>
      <c r="C9" s="17">
        <v>0.26144807690408101</v>
      </c>
      <c r="D9" s="17">
        <v>0.22206748378531699</v>
      </c>
      <c r="E9" s="17">
        <v>0.30794014876252901</v>
      </c>
      <c r="F9" s="17"/>
      <c r="G9" s="17">
        <v>0.189226600667386</v>
      </c>
      <c r="H9" s="17">
        <v>0.25149896658250798</v>
      </c>
      <c r="I9" s="17">
        <v>0.24547782092925099</v>
      </c>
      <c r="J9" s="17">
        <v>0.40387141233164398</v>
      </c>
      <c r="K9" s="17"/>
      <c r="L9" s="17">
        <v>0.26359485361716001</v>
      </c>
      <c r="M9" s="17">
        <v>0.26394059962468702</v>
      </c>
      <c r="N9" s="17"/>
      <c r="O9" s="17">
        <v>0.31023109052614301</v>
      </c>
      <c r="P9" s="17">
        <v>0.30568041357328402</v>
      </c>
      <c r="Q9" s="17">
        <v>0.16615260510636401</v>
      </c>
      <c r="R9" s="17">
        <v>0.301410571504307</v>
      </c>
      <c r="S9" s="17"/>
      <c r="T9" s="17">
        <v>0.33397511241355199</v>
      </c>
      <c r="U9" s="17">
        <v>0.240719473657209</v>
      </c>
      <c r="V9" s="17"/>
      <c r="W9" s="17">
        <v>0.30794014876252901</v>
      </c>
      <c r="X9" s="17">
        <v>0.22206748378531699</v>
      </c>
      <c r="Y9" s="17"/>
      <c r="Z9" s="17">
        <v>0.26227702291965499</v>
      </c>
      <c r="AA9" s="17">
        <v>0.130609667207185</v>
      </c>
      <c r="AB9" s="17">
        <v>0.32190458706666603</v>
      </c>
      <c r="AC9" s="17"/>
      <c r="AD9" s="17">
        <v>0.26734605989370902</v>
      </c>
      <c r="AE9" s="17"/>
      <c r="AF9" s="17">
        <v>0.27190891775081899</v>
      </c>
      <c r="AG9" s="17">
        <v>0.269720405061184</v>
      </c>
      <c r="AH9" s="17">
        <v>0.24652971505815499</v>
      </c>
      <c r="AI9" s="17">
        <v>0.24494312195145501</v>
      </c>
    </row>
    <row r="10" spans="2:35" x14ac:dyDescent="0.3">
      <c r="B10" s="18" t="s">
        <v>80</v>
      </c>
      <c r="C10" s="17">
        <v>0.41852075665831601</v>
      </c>
      <c r="D10" s="17">
        <v>0.39575442007814499</v>
      </c>
      <c r="E10" s="17">
        <v>0.46006508514769001</v>
      </c>
      <c r="F10" s="17"/>
      <c r="G10" s="17">
        <v>0.35788253750100701</v>
      </c>
      <c r="H10" s="17">
        <v>0.439500676695807</v>
      </c>
      <c r="I10" s="17">
        <v>0.55812043284540103</v>
      </c>
      <c r="J10" s="17">
        <v>0.26518387145799299</v>
      </c>
      <c r="K10" s="17"/>
      <c r="L10" s="17">
        <v>0.43394653963248497</v>
      </c>
      <c r="M10" s="17">
        <v>0.30854368206820698</v>
      </c>
      <c r="N10" s="17"/>
      <c r="O10" s="17">
        <v>0.38322473617885899</v>
      </c>
      <c r="P10" s="17">
        <v>0.53585873615906299</v>
      </c>
      <c r="Q10" s="17">
        <v>0.41036966056777602</v>
      </c>
      <c r="R10" s="17">
        <v>0.37501542652937597</v>
      </c>
      <c r="S10" s="17"/>
      <c r="T10" s="17">
        <v>0.43026150347907799</v>
      </c>
      <c r="U10" s="17">
        <v>0.41757279362259703</v>
      </c>
      <c r="V10" s="17"/>
      <c r="W10" s="17">
        <v>0.46006508514769001</v>
      </c>
      <c r="X10" s="17">
        <v>0.39575442007814499</v>
      </c>
      <c r="Y10" s="17"/>
      <c r="Z10" s="17">
        <v>0.40229645889361398</v>
      </c>
      <c r="AA10" s="17">
        <v>0.57842827168029398</v>
      </c>
      <c r="AB10" s="17">
        <v>0.39777397615384202</v>
      </c>
      <c r="AC10" s="17"/>
      <c r="AD10" s="17">
        <v>0.41938877692613302</v>
      </c>
      <c r="AE10" s="17"/>
      <c r="AF10" s="17">
        <v>0.42637718334562902</v>
      </c>
      <c r="AG10" s="17">
        <v>0.43266092243366999</v>
      </c>
      <c r="AH10" s="17">
        <v>0.37202622938372498</v>
      </c>
      <c r="AI10" s="17">
        <v>0.39932765492095401</v>
      </c>
    </row>
    <row r="11" spans="2:35" x14ac:dyDescent="0.3">
      <c r="B11" s="18" t="s">
        <v>155</v>
      </c>
      <c r="C11" s="17">
        <v>0.142252498014038</v>
      </c>
      <c r="D11" s="17">
        <v>0.15537241130798901</v>
      </c>
      <c r="E11" s="17">
        <v>0.116603357833839</v>
      </c>
      <c r="F11" s="17"/>
      <c r="G11" s="17">
        <v>0.192864660421809</v>
      </c>
      <c r="H11" s="17">
        <v>0.102965367050127</v>
      </c>
      <c r="I11" s="17">
        <v>8.3980560520322406E-2</v>
      </c>
      <c r="J11" s="17">
        <v>0.21658081359907</v>
      </c>
      <c r="K11" s="17"/>
      <c r="L11" s="17">
        <v>0.13345870961749901</v>
      </c>
      <c r="M11" s="17">
        <v>0.235289225207095</v>
      </c>
      <c r="N11" s="17"/>
      <c r="O11" s="17">
        <v>9.9254032632836997E-2</v>
      </c>
      <c r="P11" s="17">
        <v>0.133716355330778</v>
      </c>
      <c r="Q11" s="17">
        <v>0.17583947816380899</v>
      </c>
      <c r="R11" s="17">
        <v>0.12632968924082899</v>
      </c>
      <c r="S11" s="17"/>
      <c r="T11" s="17">
        <v>5.6846281143625103E-2</v>
      </c>
      <c r="U11" s="17">
        <v>0.16314294346080199</v>
      </c>
      <c r="V11" s="17"/>
      <c r="W11" s="17">
        <v>0.116603357833839</v>
      </c>
      <c r="X11" s="17">
        <v>0.15537241130798901</v>
      </c>
      <c r="Y11" s="17"/>
      <c r="Z11" s="17">
        <v>0.117364172169026</v>
      </c>
      <c r="AA11" s="17">
        <v>0.141650411327434</v>
      </c>
      <c r="AB11" s="17">
        <v>0.166537807908851</v>
      </c>
      <c r="AC11" s="17"/>
      <c r="AD11" s="17">
        <v>0.12104384949462001</v>
      </c>
      <c r="AE11" s="17"/>
      <c r="AF11" s="17">
        <v>0.12729992760126499</v>
      </c>
      <c r="AG11" s="17">
        <v>0.16548296677959901</v>
      </c>
      <c r="AH11" s="17">
        <v>0.189043997087643</v>
      </c>
      <c r="AI11" s="17">
        <v>9.9356048107124895E-2</v>
      </c>
    </row>
    <row r="12" spans="2:35" x14ac:dyDescent="0.3">
      <c r="B12" s="18" t="s">
        <v>59</v>
      </c>
      <c r="C12" s="19">
        <v>0.17777866842356499</v>
      </c>
      <c r="D12" s="19">
        <v>0.22680568482855001</v>
      </c>
      <c r="E12" s="19">
        <v>0.115391408255943</v>
      </c>
      <c r="F12" s="19"/>
      <c r="G12" s="19">
        <v>0.26002620140979898</v>
      </c>
      <c r="H12" s="19">
        <v>0.20603498967155701</v>
      </c>
      <c r="I12" s="19">
        <v>0.112421185705025</v>
      </c>
      <c r="J12" s="19">
        <v>0.11436390261129301</v>
      </c>
      <c r="K12" s="19"/>
      <c r="L12" s="19">
        <v>0.16899989713285499</v>
      </c>
      <c r="M12" s="19">
        <v>0.192226493100011</v>
      </c>
      <c r="N12" s="19"/>
      <c r="O12" s="19">
        <v>0.207290140662161</v>
      </c>
      <c r="P12" s="19">
        <v>2.4744494936875298E-2</v>
      </c>
      <c r="Q12" s="19">
        <v>0.24763825616205101</v>
      </c>
      <c r="R12" s="19">
        <v>0.19724431272548801</v>
      </c>
      <c r="S12" s="19"/>
      <c r="T12" s="19">
        <v>0.178917102963745</v>
      </c>
      <c r="U12" s="19">
        <v>0.17856478925939201</v>
      </c>
      <c r="V12" s="19"/>
      <c r="W12" s="19">
        <v>0.115391408255943</v>
      </c>
      <c r="X12" s="19">
        <v>0.22680568482855001</v>
      </c>
      <c r="Y12" s="19"/>
      <c r="Z12" s="19">
        <v>0.21806234601770499</v>
      </c>
      <c r="AA12" s="19">
        <v>0.14931164978508801</v>
      </c>
      <c r="AB12" s="19">
        <v>0.113783628870642</v>
      </c>
      <c r="AC12" s="19"/>
      <c r="AD12" s="19">
        <v>0.19222131368553899</v>
      </c>
      <c r="AE12" s="19"/>
      <c r="AF12" s="19">
        <v>0.174413971302287</v>
      </c>
      <c r="AG12" s="19">
        <v>0.132135705725548</v>
      </c>
      <c r="AH12" s="19">
        <v>0.192400058470477</v>
      </c>
      <c r="AI12" s="19">
        <v>0.25637317502046703</v>
      </c>
    </row>
    <row r="13" spans="2:35" x14ac:dyDescent="0.3">
      <c r="B13" s="16" t="s">
        <v>157</v>
      </c>
    </row>
    <row r="14" spans="2:35" x14ac:dyDescent="0.3">
      <c r="B14" t="s">
        <v>54</v>
      </c>
    </row>
    <row r="15" spans="2:35" x14ac:dyDescent="0.3">
      <c r="B15" t="s">
        <v>55</v>
      </c>
    </row>
    <row r="17" spans="2:2" x14ac:dyDescent="0.3">
      <c r="B17"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I25"/>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175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502</v>
      </c>
      <c r="D7" s="10">
        <v>247</v>
      </c>
      <c r="E7" s="10">
        <v>252</v>
      </c>
      <c r="F7" s="10"/>
      <c r="G7" s="10">
        <v>118</v>
      </c>
      <c r="H7" s="10">
        <v>147</v>
      </c>
      <c r="I7" s="10">
        <v>137</v>
      </c>
      <c r="J7" s="10">
        <v>100</v>
      </c>
      <c r="K7" s="10"/>
      <c r="L7" s="10">
        <v>361</v>
      </c>
      <c r="M7" s="10">
        <v>119</v>
      </c>
      <c r="N7" s="10"/>
      <c r="O7" s="10">
        <v>118</v>
      </c>
      <c r="P7" s="10">
        <v>134</v>
      </c>
      <c r="Q7" s="10">
        <v>147</v>
      </c>
      <c r="R7" s="10">
        <v>100</v>
      </c>
      <c r="S7" s="10"/>
      <c r="T7" s="10">
        <v>130</v>
      </c>
      <c r="U7" s="10">
        <v>367</v>
      </c>
      <c r="V7" s="10"/>
      <c r="W7" s="10">
        <v>154</v>
      </c>
      <c r="X7" s="10">
        <v>181</v>
      </c>
      <c r="Y7" s="10"/>
      <c r="Z7" s="10">
        <v>209</v>
      </c>
      <c r="AA7" s="10">
        <v>87</v>
      </c>
      <c r="AB7" s="10">
        <v>127</v>
      </c>
      <c r="AC7" s="10"/>
      <c r="AD7" s="10">
        <v>466</v>
      </c>
      <c r="AE7" s="10"/>
      <c r="AF7" s="10">
        <v>166</v>
      </c>
      <c r="AG7" s="10">
        <v>113</v>
      </c>
      <c r="AH7" s="10">
        <v>100</v>
      </c>
      <c r="AI7" s="10">
        <v>121</v>
      </c>
    </row>
    <row r="8" spans="2:35" ht="30" customHeight="1" x14ac:dyDescent="0.3">
      <c r="B8" s="11" t="s">
        <v>20</v>
      </c>
      <c r="C8" s="11">
        <v>502</v>
      </c>
      <c r="D8" s="11">
        <v>259</v>
      </c>
      <c r="E8" s="11">
        <v>240</v>
      </c>
      <c r="F8" s="11"/>
      <c r="G8" s="11">
        <v>128</v>
      </c>
      <c r="H8" s="11">
        <v>139</v>
      </c>
      <c r="I8" s="11">
        <v>135</v>
      </c>
      <c r="J8" s="11">
        <v>101</v>
      </c>
      <c r="K8" s="11"/>
      <c r="L8" s="11">
        <v>360</v>
      </c>
      <c r="M8" s="11">
        <v>120</v>
      </c>
      <c r="N8" s="11"/>
      <c r="O8" s="11">
        <v>114</v>
      </c>
      <c r="P8" s="11">
        <v>126</v>
      </c>
      <c r="Q8" s="11">
        <v>153</v>
      </c>
      <c r="R8" s="11">
        <v>106</v>
      </c>
      <c r="S8" s="11"/>
      <c r="T8" s="11">
        <v>129</v>
      </c>
      <c r="U8" s="11">
        <v>369</v>
      </c>
      <c r="V8" s="11"/>
      <c r="W8" s="11">
        <v>146</v>
      </c>
      <c r="X8" s="11">
        <v>190</v>
      </c>
      <c r="Y8" s="11"/>
      <c r="Z8" s="11">
        <v>217</v>
      </c>
      <c r="AA8" s="11">
        <v>84</v>
      </c>
      <c r="AB8" s="11">
        <v>114</v>
      </c>
      <c r="AC8" s="11"/>
      <c r="AD8" s="11">
        <v>468</v>
      </c>
      <c r="AE8" s="11"/>
      <c r="AF8" s="11">
        <v>154</v>
      </c>
      <c r="AG8" s="11">
        <v>125</v>
      </c>
      <c r="AH8" s="11">
        <v>107</v>
      </c>
      <c r="AI8" s="11">
        <v>114</v>
      </c>
    </row>
    <row r="9" spans="2:35" x14ac:dyDescent="0.3">
      <c r="B9" s="18" t="s">
        <v>163</v>
      </c>
      <c r="C9" s="17">
        <v>0.35877987921089</v>
      </c>
      <c r="D9" s="17">
        <v>0.34333817160872798</v>
      </c>
      <c r="E9" s="17">
        <v>0.37613421563287702</v>
      </c>
      <c r="F9" s="17"/>
      <c r="G9" s="17">
        <v>0.46152309263435498</v>
      </c>
      <c r="H9" s="17">
        <v>0.35486400284283798</v>
      </c>
      <c r="I9" s="17">
        <v>0.32938711949140298</v>
      </c>
      <c r="J9" s="17">
        <v>0.273087872658412</v>
      </c>
      <c r="K9" s="17"/>
      <c r="L9" s="17">
        <v>0.26911836521450999</v>
      </c>
      <c r="M9" s="17">
        <v>0.60722407247936905</v>
      </c>
      <c r="N9" s="17"/>
      <c r="O9" s="17">
        <v>0.41718922569365802</v>
      </c>
      <c r="P9" s="17">
        <v>0.33922863346538001</v>
      </c>
      <c r="Q9" s="17">
        <v>0.39752183772122301</v>
      </c>
      <c r="R9" s="17">
        <v>0.264696188570545</v>
      </c>
      <c r="S9" s="17"/>
      <c r="T9" s="17">
        <v>0.26863327259991998</v>
      </c>
      <c r="U9" s="17">
        <v>0.39009581077292899</v>
      </c>
      <c r="V9" s="17"/>
      <c r="W9" s="17">
        <v>0.267582413179907</v>
      </c>
      <c r="X9" s="17">
        <v>0.27519124437201398</v>
      </c>
      <c r="Y9" s="17"/>
      <c r="Z9" s="17">
        <v>0.39686846005756998</v>
      </c>
      <c r="AA9" s="17">
        <v>0.40031071595008</v>
      </c>
      <c r="AB9" s="17">
        <v>0.29311458440807298</v>
      </c>
      <c r="AC9" s="17"/>
      <c r="AD9" s="17">
        <v>0.36378415780710199</v>
      </c>
      <c r="AE9" s="17"/>
      <c r="AF9" s="17">
        <v>0.26151619105127299</v>
      </c>
      <c r="AG9" s="17">
        <v>0.34000239660762899</v>
      </c>
      <c r="AH9" s="17">
        <v>0.45275581494185002</v>
      </c>
      <c r="AI9" s="17">
        <v>0.42855350637844303</v>
      </c>
    </row>
    <row r="10" spans="2:35" x14ac:dyDescent="0.3">
      <c r="B10" s="18" t="s">
        <v>164</v>
      </c>
      <c r="C10" s="17">
        <v>0.238609497096956</v>
      </c>
      <c r="D10" s="17">
        <v>0.211018477557013</v>
      </c>
      <c r="E10" s="17">
        <v>0.27147931140773301</v>
      </c>
      <c r="F10" s="17"/>
      <c r="G10" s="17">
        <v>0.179009561129293</v>
      </c>
      <c r="H10" s="17">
        <v>0.23143556486230599</v>
      </c>
      <c r="I10" s="17">
        <v>0.27484823202627801</v>
      </c>
      <c r="J10" s="17">
        <v>0.27572984204779799</v>
      </c>
      <c r="K10" s="17"/>
      <c r="L10" s="17">
        <v>0.25729871738823401</v>
      </c>
      <c r="M10" s="17">
        <v>0.19104443238957899</v>
      </c>
      <c r="N10" s="17"/>
      <c r="O10" s="17">
        <v>0.18602088988745299</v>
      </c>
      <c r="P10" s="17">
        <v>0.34830045437303703</v>
      </c>
      <c r="Q10" s="17">
        <v>0.221422415375606</v>
      </c>
      <c r="R10" s="17">
        <v>0.195918238681309</v>
      </c>
      <c r="S10" s="17"/>
      <c r="T10" s="17">
        <v>0.229447034844799</v>
      </c>
      <c r="U10" s="17">
        <v>0.244733511707067</v>
      </c>
      <c r="V10" s="17"/>
      <c r="W10" s="17">
        <v>0.28243236736556299</v>
      </c>
      <c r="X10" s="17">
        <v>0.23168636801315201</v>
      </c>
      <c r="Y10" s="17"/>
      <c r="Z10" s="17">
        <v>0.22684689144900499</v>
      </c>
      <c r="AA10" s="17">
        <v>0.29109847650089299</v>
      </c>
      <c r="AB10" s="17">
        <v>0.20921474936909501</v>
      </c>
      <c r="AC10" s="17"/>
      <c r="AD10" s="17">
        <v>0.23059267393030999</v>
      </c>
      <c r="AE10" s="17"/>
      <c r="AF10" s="17">
        <v>0.26225003173188499</v>
      </c>
      <c r="AG10" s="17">
        <v>0.25280470276628098</v>
      </c>
      <c r="AH10" s="17">
        <v>0.19219213775941199</v>
      </c>
      <c r="AI10" s="17">
        <v>0.23888602900292899</v>
      </c>
    </row>
    <row r="11" spans="2:35" x14ac:dyDescent="0.3">
      <c r="B11" s="18" t="s">
        <v>165</v>
      </c>
      <c r="C11" s="17">
        <v>0.19881335126031299</v>
      </c>
      <c r="D11" s="17">
        <v>0.205155309091135</v>
      </c>
      <c r="E11" s="17">
        <v>0.19034477596318899</v>
      </c>
      <c r="F11" s="17"/>
      <c r="G11" s="17">
        <v>0.15607722458916401</v>
      </c>
      <c r="H11" s="17">
        <v>0.21866249988731901</v>
      </c>
      <c r="I11" s="17">
        <v>0.20585698947039699</v>
      </c>
      <c r="J11" s="17">
        <v>0.21617457940545301</v>
      </c>
      <c r="K11" s="17"/>
      <c r="L11" s="17">
        <v>0.223000795351531</v>
      </c>
      <c r="M11" s="17">
        <v>0.14733645349541799</v>
      </c>
      <c r="N11" s="17"/>
      <c r="O11" s="17">
        <v>0.19226151973977401</v>
      </c>
      <c r="P11" s="17">
        <v>0.188621757387963</v>
      </c>
      <c r="Q11" s="17">
        <v>0.18609408235882499</v>
      </c>
      <c r="R11" s="17">
        <v>0.23282070674542199</v>
      </c>
      <c r="S11" s="17"/>
      <c r="T11" s="17">
        <v>0.22192165849555201</v>
      </c>
      <c r="U11" s="17">
        <v>0.190553507317622</v>
      </c>
      <c r="V11" s="17"/>
      <c r="W11" s="17">
        <v>0.255958686269049</v>
      </c>
      <c r="X11" s="17">
        <v>0.22479027740365901</v>
      </c>
      <c r="Y11" s="17"/>
      <c r="Z11" s="17">
        <v>0.20520126667440799</v>
      </c>
      <c r="AA11" s="17">
        <v>0.120447049130624</v>
      </c>
      <c r="AB11" s="17">
        <v>0.23432582568587801</v>
      </c>
      <c r="AC11" s="17"/>
      <c r="AD11" s="17">
        <v>0.2046035539545</v>
      </c>
      <c r="AE11" s="17"/>
      <c r="AF11" s="17">
        <v>0.23934294570733899</v>
      </c>
      <c r="AG11" s="17">
        <v>0.23198923188860801</v>
      </c>
      <c r="AH11" s="17">
        <v>0.18026916701478399</v>
      </c>
      <c r="AI11" s="17">
        <v>0.128577340183989</v>
      </c>
    </row>
    <row r="12" spans="2:35" x14ac:dyDescent="0.3">
      <c r="B12" s="18" t="s">
        <v>166</v>
      </c>
      <c r="C12" s="17">
        <v>0.103211800031899</v>
      </c>
      <c r="D12" s="17">
        <v>0.124589062587807</v>
      </c>
      <c r="E12" s="17">
        <v>8.1493720236848199E-2</v>
      </c>
      <c r="F12" s="17"/>
      <c r="G12" s="17">
        <v>0.14569019734863201</v>
      </c>
      <c r="H12" s="17">
        <v>7.6622685666084003E-2</v>
      </c>
      <c r="I12" s="17">
        <v>8.8127626184537303E-2</v>
      </c>
      <c r="J12" s="17">
        <v>0.10625574921032099</v>
      </c>
      <c r="K12" s="17"/>
      <c r="L12" s="17">
        <v>0.126550316517442</v>
      </c>
      <c r="M12" s="17">
        <v>3.5785773569562203E-2</v>
      </c>
      <c r="N12" s="17"/>
      <c r="O12" s="17">
        <v>0.11750242742490299</v>
      </c>
      <c r="P12" s="17">
        <v>4.9124411353312102E-2</v>
      </c>
      <c r="Q12" s="17">
        <v>0.10385993723070699</v>
      </c>
      <c r="R12" s="17">
        <v>0.154675242458782</v>
      </c>
      <c r="S12" s="17"/>
      <c r="T12" s="17">
        <v>0.11491644596595101</v>
      </c>
      <c r="U12" s="17">
        <v>0.100401777134998</v>
      </c>
      <c r="V12" s="17"/>
      <c r="W12" s="17">
        <v>0.112000584669639</v>
      </c>
      <c r="X12" s="17">
        <v>0.14295398564190601</v>
      </c>
      <c r="Y12" s="17"/>
      <c r="Z12" s="17">
        <v>8.0018972329173294E-2</v>
      </c>
      <c r="AA12" s="17">
        <v>0.152817018276205</v>
      </c>
      <c r="AB12" s="17">
        <v>0.15026838770884501</v>
      </c>
      <c r="AC12" s="17"/>
      <c r="AD12" s="17">
        <v>0.10332910590951</v>
      </c>
      <c r="AE12" s="17"/>
      <c r="AF12" s="17">
        <v>0.11583022873628</v>
      </c>
      <c r="AG12" s="17">
        <v>7.1303062193438696E-2</v>
      </c>
      <c r="AH12" s="17">
        <v>9.7842690793145407E-2</v>
      </c>
      <c r="AI12" s="17">
        <v>0.119219846493679</v>
      </c>
    </row>
    <row r="13" spans="2:35" x14ac:dyDescent="0.3">
      <c r="B13" s="18" t="s">
        <v>167</v>
      </c>
      <c r="C13" s="17">
        <v>3.4532933987610703E-2</v>
      </c>
      <c r="D13" s="17">
        <v>3.4422025082813702E-2</v>
      </c>
      <c r="E13" s="17">
        <v>3.02753207631117E-2</v>
      </c>
      <c r="F13" s="17"/>
      <c r="G13" s="17">
        <v>2.3393037474574802E-2</v>
      </c>
      <c r="H13" s="17">
        <v>4.8265517611904202E-2</v>
      </c>
      <c r="I13" s="17">
        <v>3.3974503528921098E-2</v>
      </c>
      <c r="J13" s="17">
        <v>3.0417491598377502E-2</v>
      </c>
      <c r="K13" s="17"/>
      <c r="L13" s="17">
        <v>3.70688371841464E-2</v>
      </c>
      <c r="M13" s="17">
        <v>1.8609268066071199E-2</v>
      </c>
      <c r="N13" s="17"/>
      <c r="O13" s="17">
        <v>4.3752089456910198E-2</v>
      </c>
      <c r="P13" s="17">
        <v>1.8160648433352501E-2</v>
      </c>
      <c r="Q13" s="17">
        <v>3.0891015551048302E-2</v>
      </c>
      <c r="R13" s="17">
        <v>3.9546919938178902E-2</v>
      </c>
      <c r="S13" s="17"/>
      <c r="T13" s="17">
        <v>7.5619531146074004E-2</v>
      </c>
      <c r="U13" s="17">
        <v>2.0641872723644501E-2</v>
      </c>
      <c r="V13" s="17"/>
      <c r="W13" s="17">
        <v>2.8370528030295501E-2</v>
      </c>
      <c r="X13" s="17">
        <v>3.8726155194766403E-2</v>
      </c>
      <c r="Y13" s="17"/>
      <c r="Z13" s="17">
        <v>2.02521226167581E-2</v>
      </c>
      <c r="AA13" s="17">
        <v>1.21565197016623E-2</v>
      </c>
      <c r="AB13" s="17">
        <v>4.6773359775964002E-2</v>
      </c>
      <c r="AC13" s="17"/>
      <c r="AD13" s="17">
        <v>3.2896635356705298E-2</v>
      </c>
      <c r="AE13" s="17"/>
      <c r="AF13" s="17">
        <v>3.1480070863534902E-2</v>
      </c>
      <c r="AG13" s="17">
        <v>3.3537095769419399E-2</v>
      </c>
      <c r="AH13" s="17">
        <v>2.92467889559084E-2</v>
      </c>
      <c r="AI13" s="17">
        <v>4.5310031284560799E-2</v>
      </c>
    </row>
    <row r="14" spans="2:35" x14ac:dyDescent="0.3">
      <c r="B14" s="18" t="s">
        <v>168</v>
      </c>
      <c r="C14" s="17">
        <v>2.3066950540608401E-2</v>
      </c>
      <c r="D14" s="17">
        <v>2.0439160210324998E-2</v>
      </c>
      <c r="E14" s="17">
        <v>2.6201942958688398E-2</v>
      </c>
      <c r="F14" s="17"/>
      <c r="G14" s="17">
        <v>1.44983270996229E-2</v>
      </c>
      <c r="H14" s="17">
        <v>1.3844545321437401E-2</v>
      </c>
      <c r="I14" s="17">
        <v>1.9523708349783599E-2</v>
      </c>
      <c r="J14" s="17">
        <v>5.1442643947369901E-2</v>
      </c>
      <c r="K14" s="17"/>
      <c r="L14" s="17">
        <v>3.2209257600689503E-2</v>
      </c>
      <c r="M14" s="17">
        <v>0</v>
      </c>
      <c r="N14" s="17"/>
      <c r="O14" s="17">
        <v>2.3757903330206699E-2</v>
      </c>
      <c r="P14" s="17">
        <v>2.8398963619407001E-2</v>
      </c>
      <c r="Q14" s="17">
        <v>7.0417670033542899E-3</v>
      </c>
      <c r="R14" s="17">
        <v>3.9884089742243299E-2</v>
      </c>
      <c r="S14" s="17"/>
      <c r="T14" s="17">
        <v>7.3478422194425104E-3</v>
      </c>
      <c r="U14" s="17">
        <v>2.8827192865910799E-2</v>
      </c>
      <c r="V14" s="17"/>
      <c r="W14" s="17">
        <v>2.4447494083131401E-2</v>
      </c>
      <c r="X14" s="17">
        <v>2.7891904446802101E-2</v>
      </c>
      <c r="Y14" s="17"/>
      <c r="Z14" s="17">
        <v>2.4255975678043998E-2</v>
      </c>
      <c r="AA14" s="17">
        <v>0</v>
      </c>
      <c r="AB14" s="17">
        <v>4.71610183777562E-2</v>
      </c>
      <c r="AC14" s="17"/>
      <c r="AD14" s="17">
        <v>2.47443508484229E-2</v>
      </c>
      <c r="AE14" s="17"/>
      <c r="AF14" s="17">
        <v>2.43494204799686E-2</v>
      </c>
      <c r="AG14" s="17">
        <v>1.7528101816418899E-2</v>
      </c>
      <c r="AH14" s="17">
        <v>3.6562680907707902E-2</v>
      </c>
      <c r="AI14" s="17">
        <v>1.5164677030432099E-2</v>
      </c>
    </row>
    <row r="15" spans="2:35" x14ac:dyDescent="0.3">
      <c r="B15" s="18" t="s">
        <v>169</v>
      </c>
      <c r="C15" s="17">
        <v>9.21035038847191E-3</v>
      </c>
      <c r="D15" s="17">
        <v>1.42181705570847E-2</v>
      </c>
      <c r="E15" s="17">
        <v>3.9278967807366899E-3</v>
      </c>
      <c r="F15" s="17"/>
      <c r="G15" s="17">
        <v>7.3823080391798301E-3</v>
      </c>
      <c r="H15" s="17">
        <v>1.47144877103623E-2</v>
      </c>
      <c r="I15" s="17">
        <v>0</v>
      </c>
      <c r="J15" s="17">
        <v>1.6230407972586399E-2</v>
      </c>
      <c r="K15" s="17"/>
      <c r="L15" s="17">
        <v>1.28607614488377E-2</v>
      </c>
      <c r="M15" s="17">
        <v>0</v>
      </c>
      <c r="N15" s="17"/>
      <c r="O15" s="17">
        <v>8.2974211827356106E-3</v>
      </c>
      <c r="P15" s="17">
        <v>0</v>
      </c>
      <c r="Q15" s="17">
        <v>1.33625994073065E-2</v>
      </c>
      <c r="R15" s="17">
        <v>1.54599435244052E-2</v>
      </c>
      <c r="S15" s="17"/>
      <c r="T15" s="17">
        <v>2.0535180878255802E-2</v>
      </c>
      <c r="U15" s="17">
        <v>5.3777275485352802E-3</v>
      </c>
      <c r="V15" s="17"/>
      <c r="W15" s="17">
        <v>6.4767244731820401E-3</v>
      </c>
      <c r="X15" s="17">
        <v>0</v>
      </c>
      <c r="Y15" s="17"/>
      <c r="Z15" s="17">
        <v>9.1597277783702202E-3</v>
      </c>
      <c r="AA15" s="17">
        <v>0</v>
      </c>
      <c r="AB15" s="17">
        <v>0</v>
      </c>
      <c r="AC15" s="17"/>
      <c r="AD15" s="17">
        <v>7.8657988592355597E-3</v>
      </c>
      <c r="AE15" s="17"/>
      <c r="AF15" s="17">
        <v>1.33347543996161E-2</v>
      </c>
      <c r="AG15" s="17">
        <v>1.30189483586547E-2</v>
      </c>
      <c r="AH15" s="17">
        <v>0</v>
      </c>
      <c r="AI15" s="17">
        <v>8.2704427337264106E-3</v>
      </c>
    </row>
    <row r="16" spans="2:35" x14ac:dyDescent="0.3">
      <c r="B16" s="18" t="s">
        <v>170</v>
      </c>
      <c r="C16" s="17">
        <v>1.1011590109082901E-2</v>
      </c>
      <c r="D16" s="17">
        <v>1.4834460746702201E-2</v>
      </c>
      <c r="E16" s="17">
        <v>7.0308733783253398E-3</v>
      </c>
      <c r="F16" s="17"/>
      <c r="G16" s="17">
        <v>5.1211257333878997E-3</v>
      </c>
      <c r="H16" s="17">
        <v>2.7590111286127102E-2</v>
      </c>
      <c r="I16" s="17">
        <v>7.6823453251548103E-3</v>
      </c>
      <c r="J16" s="17">
        <v>0</v>
      </c>
      <c r="K16" s="17"/>
      <c r="L16" s="17">
        <v>1.53759007629667E-2</v>
      </c>
      <c r="M16" s="17">
        <v>0</v>
      </c>
      <c r="N16" s="17"/>
      <c r="O16" s="17">
        <v>5.7559420325118396E-3</v>
      </c>
      <c r="P16" s="17">
        <v>8.1769474743048094E-3</v>
      </c>
      <c r="Q16" s="17">
        <v>2.50552796656246E-2</v>
      </c>
      <c r="R16" s="17">
        <v>0</v>
      </c>
      <c r="S16" s="17"/>
      <c r="T16" s="17">
        <v>2.8812962492790799E-2</v>
      </c>
      <c r="U16" s="17">
        <v>4.9445486414076197E-3</v>
      </c>
      <c r="V16" s="17"/>
      <c r="W16" s="17">
        <v>1.1593234807128301E-2</v>
      </c>
      <c r="X16" s="17">
        <v>2.02435597847039E-2</v>
      </c>
      <c r="Y16" s="17"/>
      <c r="Z16" s="17">
        <v>1.8413956646555801E-2</v>
      </c>
      <c r="AA16" s="17">
        <v>0</v>
      </c>
      <c r="AB16" s="17">
        <v>1.3561811954162201E-2</v>
      </c>
      <c r="AC16" s="17"/>
      <c r="AD16" s="17">
        <v>1.1812339415151101E-2</v>
      </c>
      <c r="AE16" s="17"/>
      <c r="AF16" s="17">
        <v>2.1629458827848301E-2</v>
      </c>
      <c r="AG16" s="17">
        <v>1.7586197662136999E-2</v>
      </c>
      <c r="AH16" s="17">
        <v>0</v>
      </c>
      <c r="AI16" s="17">
        <v>0</v>
      </c>
    </row>
    <row r="17" spans="2:35" x14ac:dyDescent="0.3">
      <c r="B17" s="18" t="s">
        <v>171</v>
      </c>
      <c r="C17" s="17">
        <v>3.89163465769405E-3</v>
      </c>
      <c r="D17" s="17">
        <v>7.5460351846982398E-3</v>
      </c>
      <c r="E17" s="17">
        <v>0</v>
      </c>
      <c r="F17" s="17"/>
      <c r="G17" s="17">
        <v>0</v>
      </c>
      <c r="H17" s="17">
        <v>4.9919530693316701E-3</v>
      </c>
      <c r="I17" s="17">
        <v>0</v>
      </c>
      <c r="J17" s="17">
        <v>1.25126621079129E-2</v>
      </c>
      <c r="K17" s="17"/>
      <c r="L17" s="17">
        <v>5.4340370200547999E-3</v>
      </c>
      <c r="M17" s="17">
        <v>0</v>
      </c>
      <c r="N17" s="17"/>
      <c r="O17" s="17">
        <v>0</v>
      </c>
      <c r="P17" s="17">
        <v>0</v>
      </c>
      <c r="Q17" s="17">
        <v>4.5333191639813503E-3</v>
      </c>
      <c r="R17" s="17">
        <v>1.1918680655164901E-2</v>
      </c>
      <c r="S17" s="17"/>
      <c r="T17" s="17">
        <v>1.51982807395382E-2</v>
      </c>
      <c r="U17" s="17">
        <v>0</v>
      </c>
      <c r="V17" s="17"/>
      <c r="W17" s="17">
        <v>0</v>
      </c>
      <c r="X17" s="17">
        <v>1.02975508855539E-2</v>
      </c>
      <c r="Y17" s="17"/>
      <c r="Z17" s="17">
        <v>0</v>
      </c>
      <c r="AA17" s="17">
        <v>2.3170220440535301E-2</v>
      </c>
      <c r="AB17" s="17">
        <v>0</v>
      </c>
      <c r="AC17" s="17"/>
      <c r="AD17" s="17">
        <v>4.1746295495080198E-3</v>
      </c>
      <c r="AE17" s="17"/>
      <c r="AF17" s="17">
        <v>4.5238726256891498E-3</v>
      </c>
      <c r="AG17" s="17">
        <v>1.0036821137667001E-2</v>
      </c>
      <c r="AH17" s="17">
        <v>0</v>
      </c>
      <c r="AI17" s="17">
        <v>0</v>
      </c>
    </row>
    <row r="18" spans="2:35" x14ac:dyDescent="0.3">
      <c r="B18" s="18" t="s">
        <v>172</v>
      </c>
      <c r="C18" s="17">
        <v>7.2772151971417101E-3</v>
      </c>
      <c r="D18" s="17">
        <v>1.4110811202609401E-2</v>
      </c>
      <c r="E18" s="17">
        <v>0</v>
      </c>
      <c r="F18" s="17"/>
      <c r="G18" s="17">
        <v>7.3051259517911103E-3</v>
      </c>
      <c r="H18" s="17">
        <v>0</v>
      </c>
      <c r="I18" s="17">
        <v>2.0223450022680001E-2</v>
      </c>
      <c r="J18" s="17">
        <v>0</v>
      </c>
      <c r="K18" s="17"/>
      <c r="L18" s="17">
        <v>1.0161451488255899E-2</v>
      </c>
      <c r="M18" s="17">
        <v>0</v>
      </c>
      <c r="N18" s="17"/>
      <c r="O18" s="17">
        <v>0</v>
      </c>
      <c r="P18" s="17">
        <v>0</v>
      </c>
      <c r="Q18" s="17">
        <v>6.0854362156515197E-3</v>
      </c>
      <c r="R18" s="17">
        <v>2.5758812323261701E-2</v>
      </c>
      <c r="S18" s="17"/>
      <c r="T18" s="17">
        <v>9.2669881843582998E-3</v>
      </c>
      <c r="U18" s="17">
        <v>6.6733511974877303E-3</v>
      </c>
      <c r="V18" s="17"/>
      <c r="W18" s="17">
        <v>0</v>
      </c>
      <c r="X18" s="17">
        <v>1.9256045438267401E-2</v>
      </c>
      <c r="Y18" s="17"/>
      <c r="Z18" s="17">
        <v>9.8060185594293602E-3</v>
      </c>
      <c r="AA18" s="17">
        <v>0</v>
      </c>
      <c r="AB18" s="17">
        <v>0</v>
      </c>
      <c r="AC18" s="17"/>
      <c r="AD18" s="17">
        <v>7.8064053469288899E-3</v>
      </c>
      <c r="AE18" s="17"/>
      <c r="AF18" s="17">
        <v>6.07275537317023E-3</v>
      </c>
      <c r="AG18" s="17">
        <v>1.2193441799747001E-2</v>
      </c>
      <c r="AH18" s="17">
        <v>1.11307196271922E-2</v>
      </c>
      <c r="AI18" s="17">
        <v>0</v>
      </c>
    </row>
    <row r="19" spans="2:35" x14ac:dyDescent="0.3">
      <c r="B19" s="18" t="s">
        <v>173</v>
      </c>
      <c r="C19" s="17">
        <v>1.2617655686224501E-3</v>
      </c>
      <c r="D19" s="17">
        <v>2.4466138816092099E-3</v>
      </c>
      <c r="E19" s="17">
        <v>0</v>
      </c>
      <c r="F19" s="17"/>
      <c r="G19" s="17">
        <v>0</v>
      </c>
      <c r="H19" s="17">
        <v>4.5503743223553102E-3</v>
      </c>
      <c r="I19" s="17">
        <v>0</v>
      </c>
      <c r="J19" s="17">
        <v>0</v>
      </c>
      <c r="K19" s="17"/>
      <c r="L19" s="17">
        <v>1.76185110207329E-3</v>
      </c>
      <c r="M19" s="17">
        <v>0</v>
      </c>
      <c r="N19" s="17"/>
      <c r="O19" s="17">
        <v>0</v>
      </c>
      <c r="P19" s="17">
        <v>0</v>
      </c>
      <c r="Q19" s="17">
        <v>4.1323103066719501E-3</v>
      </c>
      <c r="R19" s="17">
        <v>0</v>
      </c>
      <c r="S19" s="17"/>
      <c r="T19" s="17">
        <v>0</v>
      </c>
      <c r="U19" s="17">
        <v>1.71689097409415E-3</v>
      </c>
      <c r="V19" s="17"/>
      <c r="W19" s="17">
        <v>0</v>
      </c>
      <c r="X19" s="17">
        <v>3.33872428719412E-3</v>
      </c>
      <c r="Y19" s="17"/>
      <c r="Z19" s="17">
        <v>0</v>
      </c>
      <c r="AA19" s="17">
        <v>0</v>
      </c>
      <c r="AB19" s="17">
        <v>5.5802627202260801E-3</v>
      </c>
      <c r="AC19" s="17"/>
      <c r="AD19" s="17">
        <v>1.3535196108167601E-3</v>
      </c>
      <c r="AE19" s="17"/>
      <c r="AF19" s="17">
        <v>4.1236993913282101E-3</v>
      </c>
      <c r="AG19" s="17">
        <v>0</v>
      </c>
      <c r="AH19" s="17">
        <v>0</v>
      </c>
      <c r="AI19" s="17">
        <v>0</v>
      </c>
    </row>
    <row r="20" spans="2:35" x14ac:dyDescent="0.3">
      <c r="B20" s="18" t="s">
        <v>174</v>
      </c>
      <c r="C20" s="19">
        <v>1.0333031950710799E-2</v>
      </c>
      <c r="D20" s="19">
        <v>7.8817022894747592E-3</v>
      </c>
      <c r="E20" s="19">
        <v>1.31119428784909E-2</v>
      </c>
      <c r="F20" s="19"/>
      <c r="G20" s="19">
        <v>0</v>
      </c>
      <c r="H20" s="19">
        <v>4.45825741993506E-3</v>
      </c>
      <c r="I20" s="19">
        <v>2.0376025600845199E-2</v>
      </c>
      <c r="J20" s="19">
        <v>1.81487510517701E-2</v>
      </c>
      <c r="K20" s="19"/>
      <c r="L20" s="19">
        <v>9.1597089212586396E-3</v>
      </c>
      <c r="M20" s="19">
        <v>0</v>
      </c>
      <c r="N20" s="19"/>
      <c r="O20" s="19">
        <v>5.4625812518472499E-3</v>
      </c>
      <c r="P20" s="19">
        <v>1.9988183893242799E-2</v>
      </c>
      <c r="Q20" s="19">
        <v>0</v>
      </c>
      <c r="R20" s="19">
        <v>1.9321177360688901E-2</v>
      </c>
      <c r="S20" s="19"/>
      <c r="T20" s="19">
        <v>8.3008024333183009E-3</v>
      </c>
      <c r="U20" s="19">
        <v>6.0338091163043396E-3</v>
      </c>
      <c r="V20" s="19"/>
      <c r="W20" s="19">
        <v>1.1137967122104899E-2</v>
      </c>
      <c r="X20" s="19">
        <v>5.6241845319816002E-3</v>
      </c>
      <c r="Y20" s="19"/>
      <c r="Z20" s="19">
        <v>9.1766082106863895E-3</v>
      </c>
      <c r="AA20" s="19">
        <v>0</v>
      </c>
      <c r="AB20" s="19">
        <v>0</v>
      </c>
      <c r="AC20" s="19"/>
      <c r="AD20" s="19">
        <v>7.0368294118086398E-3</v>
      </c>
      <c r="AE20" s="19"/>
      <c r="AF20" s="19">
        <v>1.5546570812066601E-2</v>
      </c>
      <c r="AG20" s="19">
        <v>0</v>
      </c>
      <c r="AH20" s="19">
        <v>0</v>
      </c>
      <c r="AI20" s="19">
        <v>1.6018126892240501E-2</v>
      </c>
    </row>
    <row r="21" spans="2:35" x14ac:dyDescent="0.3">
      <c r="B21" s="16" t="s">
        <v>176</v>
      </c>
    </row>
    <row r="22" spans="2:35" x14ac:dyDescent="0.3">
      <c r="B22" t="s">
        <v>54</v>
      </c>
    </row>
    <row r="23" spans="2:35" x14ac:dyDescent="0.3">
      <c r="B23" t="s">
        <v>55</v>
      </c>
    </row>
    <row r="25" spans="2:35" x14ac:dyDescent="0.3">
      <c r="B25"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J21"/>
  <sheetViews>
    <sheetView showGridLines="0" workbookViewId="0">
      <pane xSplit="2" topLeftCell="C1" activePane="topRight" state="frozen"/>
      <selection pane="topRight" activeCell="A15" sqref="A15:XFD15"/>
    </sheetView>
  </sheetViews>
  <sheetFormatPr defaultColWidth="11.5546875" defaultRowHeight="14.4" x14ac:dyDescent="0.3"/>
  <cols>
    <col min="2" max="2" width="25.6640625" customWidth="1"/>
    <col min="3" max="10" width="20.6640625" customWidth="1"/>
  </cols>
  <sheetData>
    <row r="2" spans="2:10" ht="40.049999999999997" customHeight="1" x14ac:dyDescent="0.3">
      <c r="D2" s="29" t="s">
        <v>191</v>
      </c>
      <c r="E2" s="25"/>
      <c r="F2" s="25"/>
      <c r="G2" s="25"/>
      <c r="H2" s="25"/>
      <c r="I2" s="25"/>
      <c r="J2" s="25"/>
    </row>
    <row r="6" spans="2:10" ht="49.95" customHeight="1" x14ac:dyDescent="0.3">
      <c r="B6" s="20" t="s">
        <v>15</v>
      </c>
      <c r="C6" s="20" t="s">
        <v>177</v>
      </c>
      <c r="D6" s="20" t="s">
        <v>178</v>
      </c>
      <c r="E6" s="20" t="s">
        <v>179</v>
      </c>
      <c r="F6" s="20" t="s">
        <v>180</v>
      </c>
      <c r="G6" s="20" t="s">
        <v>181</v>
      </c>
      <c r="H6" s="20" t="s">
        <v>182</v>
      </c>
      <c r="I6" s="20" t="s">
        <v>183</v>
      </c>
    </row>
    <row r="7" spans="2:10" x14ac:dyDescent="0.3">
      <c r="B7" s="18" t="s">
        <v>184</v>
      </c>
      <c r="C7" s="17">
        <v>0.33957764315727401</v>
      </c>
      <c r="D7" s="17">
        <v>0.282624582091966</v>
      </c>
      <c r="E7" s="17">
        <v>0.158530433389654</v>
      </c>
      <c r="F7" s="17">
        <v>0.134535365604774</v>
      </c>
      <c r="G7" s="17">
        <v>0.13921550662604401</v>
      </c>
      <c r="H7" s="17">
        <v>0.111258665560356</v>
      </c>
      <c r="I7" s="17">
        <v>1.69340799988109E-2</v>
      </c>
    </row>
    <row r="8" spans="2:10" x14ac:dyDescent="0.3">
      <c r="B8" s="18" t="s">
        <v>185</v>
      </c>
      <c r="C8" s="17">
        <v>0.31385306016291697</v>
      </c>
      <c r="D8" s="17">
        <v>0.31097329908868099</v>
      </c>
      <c r="E8" s="17">
        <v>0.20917993152009101</v>
      </c>
      <c r="F8" s="17">
        <v>0.16998687566749801</v>
      </c>
      <c r="G8" s="17">
        <v>0.20513974176420099</v>
      </c>
      <c r="H8" s="17">
        <v>0.17353579587613999</v>
      </c>
      <c r="I8" s="17">
        <v>3.59038790347034E-2</v>
      </c>
    </row>
    <row r="9" spans="2:10" x14ac:dyDescent="0.3">
      <c r="B9" s="18" t="s">
        <v>186</v>
      </c>
      <c r="C9" s="17">
        <v>0.204439282444184</v>
      </c>
      <c r="D9" s="17">
        <v>0.19238005912308001</v>
      </c>
      <c r="E9" s="17">
        <v>0.287553112676871</v>
      </c>
      <c r="F9" s="17">
        <v>0.319600585092913</v>
      </c>
      <c r="G9" s="17">
        <v>0.29074193753916899</v>
      </c>
      <c r="H9" s="17">
        <v>0.258240031880976</v>
      </c>
      <c r="I9" s="17">
        <v>7.9231238122843897E-2</v>
      </c>
    </row>
    <row r="10" spans="2:10" x14ac:dyDescent="0.3">
      <c r="B10" s="18" t="s">
        <v>187</v>
      </c>
      <c r="C10" s="17">
        <v>4.5433419087227499E-2</v>
      </c>
      <c r="D10" s="17">
        <v>0.10048411098087</v>
      </c>
      <c r="E10" s="17">
        <v>0.148662823544051</v>
      </c>
      <c r="F10" s="17">
        <v>0.14229103201138099</v>
      </c>
      <c r="G10" s="17">
        <v>0.14223318055432099</v>
      </c>
      <c r="H10" s="17">
        <v>0.16633825959840901</v>
      </c>
      <c r="I10" s="17">
        <v>0.11990551022738501</v>
      </c>
    </row>
    <row r="11" spans="2:10" x14ac:dyDescent="0.3">
      <c r="B11" s="18" t="s">
        <v>188</v>
      </c>
      <c r="C11" s="17">
        <v>4.9080688044038298E-2</v>
      </c>
      <c r="D11" s="17">
        <v>7.67969365063257E-2</v>
      </c>
      <c r="E11" s="17">
        <v>0.154234032369862</v>
      </c>
      <c r="F11" s="17">
        <v>0.16338005191903901</v>
      </c>
      <c r="G11" s="17">
        <v>0.16505724658957099</v>
      </c>
      <c r="H11" s="17">
        <v>0.26554405857215602</v>
      </c>
      <c r="I11" s="17">
        <v>0.72452762244693802</v>
      </c>
    </row>
    <row r="12" spans="2:10" x14ac:dyDescent="0.3">
      <c r="B12" s="18" t="s">
        <v>51</v>
      </c>
      <c r="C12" s="17">
        <v>4.7615907104359603E-2</v>
      </c>
      <c r="D12" s="17">
        <v>3.6741012209076399E-2</v>
      </c>
      <c r="E12" s="17">
        <v>4.1839666499471101E-2</v>
      </c>
      <c r="F12" s="17">
        <v>7.0206089704394598E-2</v>
      </c>
      <c r="G12" s="17">
        <v>5.76123869266933E-2</v>
      </c>
      <c r="H12" s="17">
        <v>2.5083188511962499E-2</v>
      </c>
      <c r="I12" s="17">
        <v>2.3497670169319002E-2</v>
      </c>
    </row>
    <row r="13" spans="2:10" x14ac:dyDescent="0.3">
      <c r="B13" s="22" t="s">
        <v>189</v>
      </c>
      <c r="C13" s="21">
        <v>0.65343070332019104</v>
      </c>
      <c r="D13" s="21">
        <v>0.59359788118064705</v>
      </c>
      <c r="E13" s="21">
        <v>0.36771036490974501</v>
      </c>
      <c r="F13" s="21">
        <v>0.30452224127227301</v>
      </c>
      <c r="G13" s="21">
        <v>0.34435524839024501</v>
      </c>
      <c r="H13" s="21">
        <v>0.284794461436496</v>
      </c>
      <c r="I13" s="21">
        <v>5.2837959033514299E-2</v>
      </c>
    </row>
    <row r="14" spans="2:10" x14ac:dyDescent="0.3">
      <c r="B14" s="22" t="s">
        <v>190</v>
      </c>
      <c r="C14" s="21">
        <v>9.4514107131265804E-2</v>
      </c>
      <c r="D14" s="21">
        <v>0.177281047487196</v>
      </c>
      <c r="E14" s="21">
        <v>0.30289685591391302</v>
      </c>
      <c r="F14" s="21">
        <v>0.30567108393041997</v>
      </c>
      <c r="G14" s="21">
        <v>0.30729042714389199</v>
      </c>
      <c r="H14" s="21">
        <v>0.43188231817056499</v>
      </c>
      <c r="I14" s="21">
        <v>0.84443313267432296</v>
      </c>
    </row>
    <row r="15" spans="2:10" x14ac:dyDescent="0.3">
      <c r="B15" s="16"/>
      <c r="C15" s="16"/>
      <c r="D15" s="16"/>
      <c r="E15" s="16"/>
      <c r="F15" s="16"/>
      <c r="G15" s="16"/>
      <c r="H15" s="16"/>
      <c r="I15" s="16"/>
    </row>
    <row r="16" spans="2:10" x14ac:dyDescent="0.3">
      <c r="B16" t="s">
        <v>54</v>
      </c>
    </row>
    <row r="17" spans="2:2" x14ac:dyDescent="0.3">
      <c r="B17" t="s">
        <v>55</v>
      </c>
    </row>
    <row r="21" spans="2:2" x14ac:dyDescent="0.3">
      <c r="B21"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I21"/>
  <sheetViews>
    <sheetView showGridLines="0" topLeftCell="A3"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192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184</v>
      </c>
      <c r="C9" s="17">
        <v>1.69340799988109E-2</v>
      </c>
      <c r="D9" s="17">
        <v>1.7099454805840301E-2</v>
      </c>
      <c r="E9" s="17">
        <v>1.7148427678719901E-2</v>
      </c>
      <c r="F9" s="17"/>
      <c r="G9" s="17">
        <v>1.4647643475224899E-2</v>
      </c>
      <c r="H9" s="17">
        <v>7.7206368238129401E-3</v>
      </c>
      <c r="I9" s="17">
        <v>4.6577785113146404E-3</v>
      </c>
      <c r="J9" s="17">
        <v>4.2501073240098802E-2</v>
      </c>
      <c r="K9" s="17"/>
      <c r="L9" s="17">
        <v>1.23207497067597E-2</v>
      </c>
      <c r="M9" s="17">
        <v>1.8965166312052601E-2</v>
      </c>
      <c r="N9" s="17"/>
      <c r="O9" s="17">
        <v>1.6449015840133099E-2</v>
      </c>
      <c r="P9" s="17">
        <v>1.76811472780052E-2</v>
      </c>
      <c r="Q9" s="17">
        <v>7.0118226493787001E-3</v>
      </c>
      <c r="R9" s="17">
        <v>3.0962201247166199E-2</v>
      </c>
      <c r="S9" s="17"/>
      <c r="T9" s="17">
        <v>2.045357425078E-2</v>
      </c>
      <c r="U9" s="17">
        <v>1.59059008215785E-2</v>
      </c>
      <c r="V9" s="17"/>
      <c r="W9" s="17">
        <v>6.63920664802241E-3</v>
      </c>
      <c r="X9" s="17">
        <v>1.40878131612544E-2</v>
      </c>
      <c r="Y9" s="17"/>
      <c r="Z9" s="17">
        <v>1.65445405646075E-2</v>
      </c>
      <c r="AA9" s="17">
        <v>0</v>
      </c>
      <c r="AB9" s="17">
        <v>3.5616555565856099E-2</v>
      </c>
      <c r="AC9" s="17"/>
      <c r="AD9" s="17">
        <v>1.45022081942536E-2</v>
      </c>
      <c r="AE9" s="17"/>
      <c r="AF9" s="17">
        <v>1.5748300480714499E-2</v>
      </c>
      <c r="AG9" s="17">
        <v>1.42777720509731E-2</v>
      </c>
      <c r="AH9" s="17">
        <v>9.6004760864701402E-3</v>
      </c>
      <c r="AI9" s="17">
        <v>2.84372028217868E-2</v>
      </c>
    </row>
    <row r="10" spans="2:35" x14ac:dyDescent="0.3">
      <c r="B10" s="18" t="s">
        <v>185</v>
      </c>
      <c r="C10" s="17">
        <v>3.59038790347034E-2</v>
      </c>
      <c r="D10" s="17">
        <v>2.61673659324114E-2</v>
      </c>
      <c r="E10" s="17">
        <v>4.6451553898398702E-2</v>
      </c>
      <c r="F10" s="17"/>
      <c r="G10" s="17">
        <v>3.5278893772722399E-2</v>
      </c>
      <c r="H10" s="17">
        <v>2.4108814788644899E-2</v>
      </c>
      <c r="I10" s="17">
        <v>3.1272648500404898E-2</v>
      </c>
      <c r="J10" s="17">
        <v>5.4324016975404503E-2</v>
      </c>
      <c r="K10" s="17"/>
      <c r="L10" s="17">
        <v>3.0295012208133298E-2</v>
      </c>
      <c r="M10" s="17">
        <v>4.8482036308751399E-2</v>
      </c>
      <c r="N10" s="17"/>
      <c r="O10" s="17">
        <v>6.0226720117311297E-2</v>
      </c>
      <c r="P10" s="17">
        <v>3.5959450929346701E-2</v>
      </c>
      <c r="Q10" s="17">
        <v>6.5101736016375603E-3</v>
      </c>
      <c r="R10" s="17">
        <v>5.3180907743146599E-2</v>
      </c>
      <c r="S10" s="17"/>
      <c r="T10" s="17">
        <v>4.6624005817188598E-2</v>
      </c>
      <c r="U10" s="17">
        <v>3.2596771368454097E-2</v>
      </c>
      <c r="V10" s="17"/>
      <c r="W10" s="17">
        <v>4.4953489092565198E-2</v>
      </c>
      <c r="X10" s="17">
        <v>3.75183370421798E-2</v>
      </c>
      <c r="Y10" s="17"/>
      <c r="Z10" s="17">
        <v>3.0755714968458001E-2</v>
      </c>
      <c r="AA10" s="17">
        <v>5.6341721901988703E-2</v>
      </c>
      <c r="AB10" s="17">
        <v>5.8521413589642697E-2</v>
      </c>
      <c r="AC10" s="17"/>
      <c r="AD10" s="17">
        <v>3.6923395808961902E-2</v>
      </c>
      <c r="AE10" s="17"/>
      <c r="AF10" s="17">
        <v>2.4740467595978199E-2</v>
      </c>
      <c r="AG10" s="17">
        <v>3.36164258828291E-2</v>
      </c>
      <c r="AH10" s="17">
        <v>2.7860892946490901E-2</v>
      </c>
      <c r="AI10" s="17">
        <v>6.08946127189577E-2</v>
      </c>
    </row>
    <row r="11" spans="2:35" x14ac:dyDescent="0.3">
      <c r="B11" s="18" t="s">
        <v>186</v>
      </c>
      <c r="C11" s="17">
        <v>7.9231238122843897E-2</v>
      </c>
      <c r="D11" s="17">
        <v>8.8016031738982398E-2</v>
      </c>
      <c r="E11" s="17">
        <v>6.4716281754772301E-2</v>
      </c>
      <c r="F11" s="17"/>
      <c r="G11" s="17">
        <v>6.6154290730063098E-2</v>
      </c>
      <c r="H11" s="17">
        <v>8.3825598611458399E-2</v>
      </c>
      <c r="I11" s="17">
        <v>9.1172792641822806E-2</v>
      </c>
      <c r="J11" s="17">
        <v>7.4394277590731597E-2</v>
      </c>
      <c r="K11" s="17"/>
      <c r="L11" s="17">
        <v>8.1417681378981505E-2</v>
      </c>
      <c r="M11" s="17">
        <v>6.8805540573656301E-2</v>
      </c>
      <c r="N11" s="17"/>
      <c r="O11" s="17">
        <v>8.4111079064264196E-2</v>
      </c>
      <c r="P11" s="17">
        <v>4.99438857487121E-2</v>
      </c>
      <c r="Q11" s="17">
        <v>6.8798069819243801E-2</v>
      </c>
      <c r="R11" s="17">
        <v>0.11442596908406499</v>
      </c>
      <c r="S11" s="17"/>
      <c r="T11" s="17">
        <v>0.11914370809225901</v>
      </c>
      <c r="U11" s="17">
        <v>6.6309443564243203E-2</v>
      </c>
      <c r="V11" s="17"/>
      <c r="W11" s="17">
        <v>5.1090870348664302E-2</v>
      </c>
      <c r="X11" s="17">
        <v>0.105872083685268</v>
      </c>
      <c r="Y11" s="17"/>
      <c r="Z11" s="17">
        <v>8.8035407262230497E-2</v>
      </c>
      <c r="AA11" s="17">
        <v>8.5770935973184595E-2</v>
      </c>
      <c r="AB11" s="17">
        <v>5.5199440346210299E-2</v>
      </c>
      <c r="AC11" s="17"/>
      <c r="AD11" s="17">
        <v>7.7510403298894998E-2</v>
      </c>
      <c r="AE11" s="17"/>
      <c r="AF11" s="17">
        <v>6.9553581081223101E-2</v>
      </c>
      <c r="AG11" s="17">
        <v>6.3325709906681807E-2</v>
      </c>
      <c r="AH11" s="17">
        <v>0.12073574917499701</v>
      </c>
      <c r="AI11" s="17">
        <v>6.5167073787518598E-2</v>
      </c>
    </row>
    <row r="12" spans="2:35" x14ac:dyDescent="0.3">
      <c r="B12" s="18" t="s">
        <v>187</v>
      </c>
      <c r="C12" s="17">
        <v>0.11990551022738501</v>
      </c>
      <c r="D12" s="17">
        <v>0.17346963437193699</v>
      </c>
      <c r="E12" s="17">
        <v>6.8998574224275397E-2</v>
      </c>
      <c r="F12" s="17"/>
      <c r="G12" s="17">
        <v>0.16503562131143201</v>
      </c>
      <c r="H12" s="17">
        <v>0.16083699547786301</v>
      </c>
      <c r="I12" s="17">
        <v>0.10065323203844299</v>
      </c>
      <c r="J12" s="17">
        <v>5.1289591493340302E-2</v>
      </c>
      <c r="K12" s="17"/>
      <c r="L12" s="17">
        <v>0.12763221005504699</v>
      </c>
      <c r="M12" s="17">
        <v>0.106894848356899</v>
      </c>
      <c r="N12" s="17"/>
      <c r="O12" s="17">
        <v>8.1399960580227596E-2</v>
      </c>
      <c r="P12" s="17">
        <v>5.9552835382518203E-2</v>
      </c>
      <c r="Q12" s="17">
        <v>0.223658455321157</v>
      </c>
      <c r="R12" s="17">
        <v>0.10449855293113799</v>
      </c>
      <c r="S12" s="17"/>
      <c r="T12" s="17">
        <v>0.108677958565808</v>
      </c>
      <c r="U12" s="17">
        <v>0.12513099708261699</v>
      </c>
      <c r="V12" s="17"/>
      <c r="W12" s="17">
        <v>5.7249588430636503E-2</v>
      </c>
      <c r="X12" s="17">
        <v>0.178114659506343</v>
      </c>
      <c r="Y12" s="17"/>
      <c r="Z12" s="17">
        <v>0.111044520346313</v>
      </c>
      <c r="AA12" s="17">
        <v>0.113393281938064</v>
      </c>
      <c r="AB12" s="17">
        <v>0.126254073537687</v>
      </c>
      <c r="AC12" s="17"/>
      <c r="AD12" s="17">
        <v>0.120781135582805</v>
      </c>
      <c r="AE12" s="17"/>
      <c r="AF12" s="17">
        <v>0.117367245116395</v>
      </c>
      <c r="AG12" s="17">
        <v>0.129955682179554</v>
      </c>
      <c r="AH12" s="17">
        <v>0.11184428170638901</v>
      </c>
      <c r="AI12" s="17">
        <v>0.12105390518654</v>
      </c>
    </row>
    <row r="13" spans="2:35" x14ac:dyDescent="0.3">
      <c r="B13" s="18" t="s">
        <v>188</v>
      </c>
      <c r="C13" s="17">
        <v>0.72452762244693802</v>
      </c>
      <c r="D13" s="17">
        <v>0.665726343080425</v>
      </c>
      <c r="E13" s="17">
        <v>0.78468757642748099</v>
      </c>
      <c r="F13" s="17"/>
      <c r="G13" s="17">
        <v>0.71888355071055698</v>
      </c>
      <c r="H13" s="17">
        <v>0.71447157828727603</v>
      </c>
      <c r="I13" s="17">
        <v>0.73887367679826998</v>
      </c>
      <c r="J13" s="17">
        <v>0.72552418314234202</v>
      </c>
      <c r="K13" s="17"/>
      <c r="L13" s="17">
        <v>0.73107792696835505</v>
      </c>
      <c r="M13" s="17">
        <v>0.73844085374562096</v>
      </c>
      <c r="N13" s="17"/>
      <c r="O13" s="17">
        <v>0.75781322439806398</v>
      </c>
      <c r="P13" s="17">
        <v>0.80515690973629195</v>
      </c>
      <c r="Q13" s="17">
        <v>0.68581471180582199</v>
      </c>
      <c r="R13" s="17">
        <v>0.63812026489074303</v>
      </c>
      <c r="S13" s="17"/>
      <c r="T13" s="17">
        <v>0.66983552845172201</v>
      </c>
      <c r="U13" s="17">
        <v>0.74504175021340602</v>
      </c>
      <c r="V13" s="17"/>
      <c r="W13" s="17">
        <v>0.83374121353328601</v>
      </c>
      <c r="X13" s="17">
        <v>0.63581772949859605</v>
      </c>
      <c r="Y13" s="17"/>
      <c r="Z13" s="17">
        <v>0.73299843059020797</v>
      </c>
      <c r="AA13" s="17">
        <v>0.71842562583311598</v>
      </c>
      <c r="AB13" s="17">
        <v>0.71043051051337902</v>
      </c>
      <c r="AC13" s="17"/>
      <c r="AD13" s="17">
        <v>0.73069003803778898</v>
      </c>
      <c r="AE13" s="17"/>
      <c r="AF13" s="17">
        <v>0.764704463848077</v>
      </c>
      <c r="AG13" s="17">
        <v>0.73134420295410096</v>
      </c>
      <c r="AH13" s="17">
        <v>0.72127249724670695</v>
      </c>
      <c r="AI13" s="17">
        <v>0.67903067308399701</v>
      </c>
    </row>
    <row r="14" spans="2:35" x14ac:dyDescent="0.3">
      <c r="B14" s="18" t="s">
        <v>51</v>
      </c>
      <c r="C14" s="17">
        <v>2.3497670169319002E-2</v>
      </c>
      <c r="D14" s="17">
        <v>2.9521170070403498E-2</v>
      </c>
      <c r="E14" s="17">
        <v>1.7997586016352801E-2</v>
      </c>
      <c r="F14" s="17"/>
      <c r="G14" s="17">
        <v>0</v>
      </c>
      <c r="H14" s="17">
        <v>9.0363760109446606E-3</v>
      </c>
      <c r="I14" s="17">
        <v>3.3369871509744402E-2</v>
      </c>
      <c r="J14" s="17">
        <v>5.1966857558082599E-2</v>
      </c>
      <c r="K14" s="17"/>
      <c r="L14" s="17">
        <v>1.72564196827238E-2</v>
      </c>
      <c r="M14" s="17">
        <v>1.8411554703019101E-2</v>
      </c>
      <c r="N14" s="17"/>
      <c r="O14" s="17">
        <v>0</v>
      </c>
      <c r="P14" s="17">
        <v>3.1705770925126199E-2</v>
      </c>
      <c r="Q14" s="17">
        <v>8.2067668027612506E-3</v>
      </c>
      <c r="R14" s="17">
        <v>5.8812104103740999E-2</v>
      </c>
      <c r="S14" s="17"/>
      <c r="T14" s="17">
        <v>3.5265224822243098E-2</v>
      </c>
      <c r="U14" s="17">
        <v>1.50151369497016E-2</v>
      </c>
      <c r="V14" s="17"/>
      <c r="W14" s="17">
        <v>6.3256319468261201E-3</v>
      </c>
      <c r="X14" s="17">
        <v>2.85893771063589E-2</v>
      </c>
      <c r="Y14" s="17"/>
      <c r="Z14" s="17">
        <v>2.0621386268182201E-2</v>
      </c>
      <c r="AA14" s="17">
        <v>2.6068434353646901E-2</v>
      </c>
      <c r="AB14" s="17">
        <v>1.3978006447224699E-2</v>
      </c>
      <c r="AC14" s="17"/>
      <c r="AD14" s="17">
        <v>1.9592819077296202E-2</v>
      </c>
      <c r="AE14" s="17"/>
      <c r="AF14" s="17">
        <v>7.88594187761168E-3</v>
      </c>
      <c r="AG14" s="17">
        <v>2.7480207025861399E-2</v>
      </c>
      <c r="AH14" s="17">
        <v>8.6861028389460092E-3</v>
      </c>
      <c r="AI14" s="17">
        <v>4.5416532401199798E-2</v>
      </c>
    </row>
    <row r="15" spans="2:35" x14ac:dyDescent="0.3">
      <c r="B15" s="18" t="s">
        <v>189</v>
      </c>
      <c r="C15" s="21">
        <v>5.2837959033514299E-2</v>
      </c>
      <c r="D15" s="21">
        <v>4.32668207382517E-2</v>
      </c>
      <c r="E15" s="21">
        <v>6.3599981577118603E-2</v>
      </c>
      <c r="F15" s="21"/>
      <c r="G15" s="21">
        <v>4.9926537247947302E-2</v>
      </c>
      <c r="H15" s="21">
        <v>3.1829451612457801E-2</v>
      </c>
      <c r="I15" s="21">
        <v>3.5930427011719501E-2</v>
      </c>
      <c r="J15" s="21">
        <v>9.6825090215503298E-2</v>
      </c>
      <c r="K15" s="21"/>
      <c r="L15" s="21">
        <v>4.2615761914892997E-2</v>
      </c>
      <c r="M15" s="21">
        <v>6.7447202620804003E-2</v>
      </c>
      <c r="N15" s="21"/>
      <c r="O15" s="21">
        <v>7.6675735957444396E-2</v>
      </c>
      <c r="P15" s="21">
        <v>5.3640598207352001E-2</v>
      </c>
      <c r="Q15" s="21">
        <v>1.3521996251016299E-2</v>
      </c>
      <c r="R15" s="21">
        <v>8.4143108990312798E-2</v>
      </c>
      <c r="S15" s="21"/>
      <c r="T15" s="21">
        <v>6.7077580067968601E-2</v>
      </c>
      <c r="U15" s="21">
        <v>4.8502672190032597E-2</v>
      </c>
      <c r="V15" s="21"/>
      <c r="W15" s="21">
        <v>5.1592695740587599E-2</v>
      </c>
      <c r="X15" s="21">
        <v>5.1606150203434203E-2</v>
      </c>
      <c r="Y15" s="21"/>
      <c r="Z15" s="21">
        <v>4.7300255533065598E-2</v>
      </c>
      <c r="AA15" s="21">
        <v>5.6341721901988703E-2</v>
      </c>
      <c r="AB15" s="21">
        <v>9.4137969155498796E-2</v>
      </c>
      <c r="AC15" s="21"/>
      <c r="AD15" s="21">
        <v>5.14256040032154E-2</v>
      </c>
      <c r="AE15" s="21"/>
      <c r="AF15" s="21">
        <v>4.0488768076692702E-2</v>
      </c>
      <c r="AG15" s="21">
        <v>4.7894197933802202E-2</v>
      </c>
      <c r="AH15" s="21">
        <v>3.74613690329611E-2</v>
      </c>
      <c r="AI15" s="21">
        <v>8.93318155407445E-2</v>
      </c>
    </row>
    <row r="16" spans="2:35" x14ac:dyDescent="0.3">
      <c r="B16" s="18" t="s">
        <v>190</v>
      </c>
      <c r="C16" s="21">
        <v>0.84443313267432296</v>
      </c>
      <c r="D16" s="21">
        <v>0.83919597745236196</v>
      </c>
      <c r="E16" s="21">
        <v>0.85368615065175601</v>
      </c>
      <c r="F16" s="21"/>
      <c r="G16" s="21">
        <v>0.883919172021989</v>
      </c>
      <c r="H16" s="21">
        <v>0.87530857376513904</v>
      </c>
      <c r="I16" s="21">
        <v>0.83952690883671299</v>
      </c>
      <c r="J16" s="21">
        <v>0.77681377463568302</v>
      </c>
      <c r="K16" s="21"/>
      <c r="L16" s="21">
        <v>0.85871013702340204</v>
      </c>
      <c r="M16" s="21">
        <v>0.84533570210252096</v>
      </c>
      <c r="N16" s="21"/>
      <c r="O16" s="21">
        <v>0.839213184978291</v>
      </c>
      <c r="P16" s="21">
        <v>0.86470974511881005</v>
      </c>
      <c r="Q16" s="21">
        <v>0.90947316712697901</v>
      </c>
      <c r="R16" s="21">
        <v>0.74261881782188099</v>
      </c>
      <c r="S16" s="21"/>
      <c r="T16" s="21">
        <v>0.77851348701752998</v>
      </c>
      <c r="U16" s="21">
        <v>0.87017274729602201</v>
      </c>
      <c r="V16" s="21"/>
      <c r="W16" s="21">
        <v>0.890990801963922</v>
      </c>
      <c r="X16" s="21">
        <v>0.81393238900493903</v>
      </c>
      <c r="Y16" s="21"/>
      <c r="Z16" s="21">
        <v>0.84404295093652204</v>
      </c>
      <c r="AA16" s="21">
        <v>0.83181890777117995</v>
      </c>
      <c r="AB16" s="21">
        <v>0.83668458405106605</v>
      </c>
      <c r="AC16" s="21"/>
      <c r="AD16" s="21">
        <v>0.85147117362059299</v>
      </c>
      <c r="AE16" s="21"/>
      <c r="AF16" s="21">
        <v>0.88207170896447296</v>
      </c>
      <c r="AG16" s="21">
        <v>0.86129988513365496</v>
      </c>
      <c r="AH16" s="21">
        <v>0.83311677895309599</v>
      </c>
      <c r="AI16" s="21">
        <v>0.80008457827053703</v>
      </c>
    </row>
    <row r="17" spans="2:2" x14ac:dyDescent="0.3">
      <c r="B17" s="16"/>
    </row>
    <row r="18" spans="2:2" x14ac:dyDescent="0.3">
      <c r="B18" t="s">
        <v>54</v>
      </c>
    </row>
    <row r="19" spans="2:2" x14ac:dyDescent="0.3">
      <c r="B19" t="s">
        <v>55</v>
      </c>
    </row>
    <row r="21" spans="2:2" x14ac:dyDescent="0.3">
      <c r="B21"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I21"/>
  <sheetViews>
    <sheetView showGridLines="0" topLeftCell="A2"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193</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184</v>
      </c>
      <c r="C9" s="17">
        <v>0.111258665560356</v>
      </c>
      <c r="D9" s="17">
        <v>0.15762923566207601</v>
      </c>
      <c r="E9" s="17">
        <v>6.7355667532021907E-2</v>
      </c>
      <c r="F9" s="17"/>
      <c r="G9" s="17">
        <v>9.5700504974047196E-2</v>
      </c>
      <c r="H9" s="17">
        <v>0.176142451188285</v>
      </c>
      <c r="I9" s="17">
        <v>0.105521839069908</v>
      </c>
      <c r="J9" s="17">
        <v>6.2740953747726994E-2</v>
      </c>
      <c r="K9" s="17"/>
      <c r="L9" s="17">
        <v>0.14702284600739299</v>
      </c>
      <c r="M9" s="17">
        <v>4.4748075172373801E-2</v>
      </c>
      <c r="N9" s="17"/>
      <c r="O9" s="17">
        <v>9.4563254861464399E-2</v>
      </c>
      <c r="P9" s="17">
        <v>4.66325195668051E-2</v>
      </c>
      <c r="Q9" s="17">
        <v>0.16960624239497099</v>
      </c>
      <c r="R9" s="17">
        <v>0.14117005030629001</v>
      </c>
      <c r="S9" s="17"/>
      <c r="T9" s="17">
        <v>0.14026117248620501</v>
      </c>
      <c r="U9" s="17">
        <v>0.10246951080957301</v>
      </c>
      <c r="V9" s="17"/>
      <c r="W9" s="17">
        <v>8.0574710542279701E-2</v>
      </c>
      <c r="X9" s="17">
        <v>0.17204526587150601</v>
      </c>
      <c r="Y9" s="17"/>
      <c r="Z9" s="17">
        <v>0.12526345047964499</v>
      </c>
      <c r="AA9" s="17">
        <v>6.1298986380836598E-2</v>
      </c>
      <c r="AB9" s="17">
        <v>0.12927156195</v>
      </c>
      <c r="AC9" s="17"/>
      <c r="AD9" s="17">
        <v>0.112386007158991</v>
      </c>
      <c r="AE9" s="17"/>
      <c r="AF9" s="17">
        <v>0.147722947473924</v>
      </c>
      <c r="AG9" s="17">
        <v>9.6303745719621803E-2</v>
      </c>
      <c r="AH9" s="17">
        <v>0.11203863449434601</v>
      </c>
      <c r="AI9" s="17">
        <v>8.1893405807795194E-2</v>
      </c>
    </row>
    <row r="10" spans="2:35" x14ac:dyDescent="0.3">
      <c r="B10" s="18" t="s">
        <v>185</v>
      </c>
      <c r="C10" s="17">
        <v>0.17353579587613999</v>
      </c>
      <c r="D10" s="17">
        <v>0.200766509171772</v>
      </c>
      <c r="E10" s="17">
        <v>0.15018101106144299</v>
      </c>
      <c r="F10" s="17"/>
      <c r="G10" s="17">
        <v>0.134660672618406</v>
      </c>
      <c r="H10" s="17">
        <v>0.23484043544307101</v>
      </c>
      <c r="I10" s="17">
        <v>0.17711951809183199</v>
      </c>
      <c r="J10" s="17">
        <v>0.142115193869367</v>
      </c>
      <c r="K10" s="17"/>
      <c r="L10" s="17">
        <v>0.19134203226020299</v>
      </c>
      <c r="M10" s="17">
        <v>0.15461997293621699</v>
      </c>
      <c r="N10" s="17"/>
      <c r="O10" s="17">
        <v>0.15393277365191099</v>
      </c>
      <c r="P10" s="17">
        <v>0.14732341364381099</v>
      </c>
      <c r="Q10" s="17">
        <v>0.21125608038347499</v>
      </c>
      <c r="R10" s="17">
        <v>0.18635140523750299</v>
      </c>
      <c r="S10" s="17"/>
      <c r="T10" s="17">
        <v>0.184456990968038</v>
      </c>
      <c r="U10" s="17">
        <v>0.17169863124528401</v>
      </c>
      <c r="V10" s="17"/>
      <c r="W10" s="17">
        <v>0.148596088873027</v>
      </c>
      <c r="X10" s="17">
        <v>0.25038230913304599</v>
      </c>
      <c r="Y10" s="17"/>
      <c r="Z10" s="17">
        <v>0.185842837984595</v>
      </c>
      <c r="AA10" s="17">
        <v>0.18821681417935601</v>
      </c>
      <c r="AB10" s="17">
        <v>0.15360931584662699</v>
      </c>
      <c r="AC10" s="17"/>
      <c r="AD10" s="17">
        <v>0.17120013071277301</v>
      </c>
      <c r="AE10" s="17"/>
      <c r="AF10" s="17">
        <v>0.222535663735833</v>
      </c>
      <c r="AG10" s="17">
        <v>0.19298406470226501</v>
      </c>
      <c r="AH10" s="17">
        <v>0.123818214341441</v>
      </c>
      <c r="AI10" s="17">
        <v>0.12783189699407899</v>
      </c>
    </row>
    <row r="11" spans="2:35" x14ac:dyDescent="0.3">
      <c r="B11" s="18" t="s">
        <v>186</v>
      </c>
      <c r="C11" s="17">
        <v>0.258240031880976</v>
      </c>
      <c r="D11" s="17">
        <v>0.28530949393834798</v>
      </c>
      <c r="E11" s="17">
        <v>0.229444474034176</v>
      </c>
      <c r="F11" s="17"/>
      <c r="G11" s="17">
        <v>0.269647027708242</v>
      </c>
      <c r="H11" s="17">
        <v>0.190772446450863</v>
      </c>
      <c r="I11" s="17">
        <v>0.25923676748158098</v>
      </c>
      <c r="J11" s="17">
        <v>0.31884312336901</v>
      </c>
      <c r="K11" s="17"/>
      <c r="L11" s="17">
        <v>0.25264559999805403</v>
      </c>
      <c r="M11" s="17">
        <v>0.264539452036119</v>
      </c>
      <c r="N11" s="17"/>
      <c r="O11" s="17">
        <v>0.22570895398454699</v>
      </c>
      <c r="P11" s="17">
        <v>0.23228970002860799</v>
      </c>
      <c r="Q11" s="17">
        <v>0.23081455149070701</v>
      </c>
      <c r="R11" s="17">
        <v>0.360198185136547</v>
      </c>
      <c r="S11" s="17"/>
      <c r="T11" s="17">
        <v>0.271220858303862</v>
      </c>
      <c r="U11" s="17">
        <v>0.25434586331625902</v>
      </c>
      <c r="V11" s="17"/>
      <c r="W11" s="17">
        <v>0.20501042969844499</v>
      </c>
      <c r="X11" s="17">
        <v>0.278181932109272</v>
      </c>
      <c r="Y11" s="17"/>
      <c r="Z11" s="17">
        <v>0.24640879920505701</v>
      </c>
      <c r="AA11" s="17">
        <v>0.277518332286457</v>
      </c>
      <c r="AB11" s="17">
        <v>0.28039350909766803</v>
      </c>
      <c r="AC11" s="17"/>
      <c r="AD11" s="17">
        <v>0.26349230540130397</v>
      </c>
      <c r="AE11" s="17"/>
      <c r="AF11" s="17">
        <v>0.25290575011709798</v>
      </c>
      <c r="AG11" s="17">
        <v>0.25177790886753698</v>
      </c>
      <c r="AH11" s="17">
        <v>0.23882727399503401</v>
      </c>
      <c r="AI11" s="17">
        <v>0.29426727795077501</v>
      </c>
    </row>
    <row r="12" spans="2:35" x14ac:dyDescent="0.3">
      <c r="B12" s="18" t="s">
        <v>187</v>
      </c>
      <c r="C12" s="17">
        <v>0.16633825959840901</v>
      </c>
      <c r="D12" s="17">
        <v>0.13705960828574401</v>
      </c>
      <c r="E12" s="17">
        <v>0.195858050468741</v>
      </c>
      <c r="F12" s="17"/>
      <c r="G12" s="17">
        <v>0.240967153131944</v>
      </c>
      <c r="H12" s="17">
        <v>0.134157372462853</v>
      </c>
      <c r="I12" s="17">
        <v>0.17676815677162599</v>
      </c>
      <c r="J12" s="17">
        <v>0.115272938524073</v>
      </c>
      <c r="K12" s="17"/>
      <c r="L12" s="17">
        <v>0.152593773964598</v>
      </c>
      <c r="M12" s="17">
        <v>0.17924547077435199</v>
      </c>
      <c r="N12" s="17"/>
      <c r="O12" s="17">
        <v>0.21669314757961999</v>
      </c>
      <c r="P12" s="17">
        <v>0.17998862422854101</v>
      </c>
      <c r="Q12" s="17">
        <v>0.16208445414664799</v>
      </c>
      <c r="R12" s="17">
        <v>0.10266966548030899</v>
      </c>
      <c r="S12" s="17"/>
      <c r="T12" s="17">
        <v>0.17987491726378399</v>
      </c>
      <c r="U12" s="17">
        <v>0.163515744879458</v>
      </c>
      <c r="V12" s="17"/>
      <c r="W12" s="17">
        <v>0.18422133039445099</v>
      </c>
      <c r="X12" s="17">
        <v>0.13567167464353999</v>
      </c>
      <c r="Y12" s="17"/>
      <c r="Z12" s="17">
        <v>0.15056176242871699</v>
      </c>
      <c r="AA12" s="17">
        <v>0.243710947552948</v>
      </c>
      <c r="AB12" s="17">
        <v>0.13145259151826</v>
      </c>
      <c r="AC12" s="17"/>
      <c r="AD12" s="17">
        <v>0.17118531517014099</v>
      </c>
      <c r="AE12" s="17"/>
      <c r="AF12" s="17">
        <v>0.11107371449878201</v>
      </c>
      <c r="AG12" s="17">
        <v>0.18039116457257601</v>
      </c>
      <c r="AH12" s="17">
        <v>0.25309710510948003</v>
      </c>
      <c r="AI12" s="17">
        <v>0.145734283495391</v>
      </c>
    </row>
    <row r="13" spans="2:35" x14ac:dyDescent="0.3">
      <c r="B13" s="18" t="s">
        <v>188</v>
      </c>
      <c r="C13" s="17">
        <v>0.26554405857215602</v>
      </c>
      <c r="D13" s="17">
        <v>0.185884993243493</v>
      </c>
      <c r="E13" s="17">
        <v>0.33978695127129599</v>
      </c>
      <c r="F13" s="17"/>
      <c r="G13" s="17">
        <v>0.242869808629398</v>
      </c>
      <c r="H13" s="17">
        <v>0.23694570807238299</v>
      </c>
      <c r="I13" s="17">
        <v>0.25369997109303499</v>
      </c>
      <c r="J13" s="17">
        <v>0.33203094965871699</v>
      </c>
      <c r="K13" s="17"/>
      <c r="L13" s="17">
        <v>0.23934819206692301</v>
      </c>
      <c r="M13" s="17">
        <v>0.32672626992521198</v>
      </c>
      <c r="N13" s="17"/>
      <c r="O13" s="17">
        <v>0.29341119124411702</v>
      </c>
      <c r="P13" s="17">
        <v>0.37510988253329097</v>
      </c>
      <c r="Q13" s="17">
        <v>0.19975925203993</v>
      </c>
      <c r="R13" s="17">
        <v>0.16681854347875499</v>
      </c>
      <c r="S13" s="17"/>
      <c r="T13" s="17">
        <v>0.19721151414994001</v>
      </c>
      <c r="U13" s="17">
        <v>0.287935107720868</v>
      </c>
      <c r="V13" s="17"/>
      <c r="W13" s="17">
        <v>0.36897496999764701</v>
      </c>
      <c r="X13" s="17">
        <v>0.14742678933414799</v>
      </c>
      <c r="Y13" s="17"/>
      <c r="Z13" s="17">
        <v>0.26804862855752098</v>
      </c>
      <c r="AA13" s="17">
        <v>0.19353750494154601</v>
      </c>
      <c r="AB13" s="17">
        <v>0.28262699549670001</v>
      </c>
      <c r="AC13" s="17"/>
      <c r="AD13" s="17">
        <v>0.26202746058599002</v>
      </c>
      <c r="AE13" s="17"/>
      <c r="AF13" s="17">
        <v>0.24858972730768</v>
      </c>
      <c r="AG13" s="17">
        <v>0.263796037202851</v>
      </c>
      <c r="AH13" s="17">
        <v>0.25316523886329501</v>
      </c>
      <c r="AI13" s="17">
        <v>0.30502471724361802</v>
      </c>
    </row>
    <row r="14" spans="2:35" x14ac:dyDescent="0.3">
      <c r="B14" s="18" t="s">
        <v>51</v>
      </c>
      <c r="C14" s="17">
        <v>2.5083188511962499E-2</v>
      </c>
      <c r="D14" s="17">
        <v>3.3350159698567E-2</v>
      </c>
      <c r="E14" s="17">
        <v>1.7373845632321201E-2</v>
      </c>
      <c r="F14" s="17"/>
      <c r="G14" s="17">
        <v>1.61548329379625E-2</v>
      </c>
      <c r="H14" s="17">
        <v>2.71415863825442E-2</v>
      </c>
      <c r="I14" s="17">
        <v>2.76537474920176E-2</v>
      </c>
      <c r="J14" s="17">
        <v>2.89968408311061E-2</v>
      </c>
      <c r="K14" s="17"/>
      <c r="L14" s="17">
        <v>1.7047555702828902E-2</v>
      </c>
      <c r="M14" s="17">
        <v>3.01207591557257E-2</v>
      </c>
      <c r="N14" s="17"/>
      <c r="O14" s="17">
        <v>1.5690678678340599E-2</v>
      </c>
      <c r="P14" s="17">
        <v>1.86558599989445E-2</v>
      </c>
      <c r="Q14" s="17">
        <v>2.6479419544267999E-2</v>
      </c>
      <c r="R14" s="17">
        <v>4.2792150360594798E-2</v>
      </c>
      <c r="S14" s="17"/>
      <c r="T14" s="17">
        <v>2.69745468281706E-2</v>
      </c>
      <c r="U14" s="17">
        <v>2.0035142028557301E-2</v>
      </c>
      <c r="V14" s="17"/>
      <c r="W14" s="17">
        <v>1.2622470494150001E-2</v>
      </c>
      <c r="X14" s="17">
        <v>1.6292028908488999E-2</v>
      </c>
      <c r="Y14" s="17"/>
      <c r="Z14" s="17">
        <v>2.3874521344464699E-2</v>
      </c>
      <c r="AA14" s="17">
        <v>3.5717414658857097E-2</v>
      </c>
      <c r="AB14" s="17">
        <v>2.2646026090745199E-2</v>
      </c>
      <c r="AC14" s="17"/>
      <c r="AD14" s="17">
        <v>1.97087809708008E-2</v>
      </c>
      <c r="AE14" s="17"/>
      <c r="AF14" s="17">
        <v>1.7172196866682799E-2</v>
      </c>
      <c r="AG14" s="17">
        <v>1.4747078935149399E-2</v>
      </c>
      <c r="AH14" s="17">
        <v>1.9053533196405001E-2</v>
      </c>
      <c r="AI14" s="17">
        <v>4.5248418508340903E-2</v>
      </c>
    </row>
    <row r="15" spans="2:35" x14ac:dyDescent="0.3">
      <c r="B15" s="18" t="s">
        <v>189</v>
      </c>
      <c r="C15" s="21">
        <v>0.284794461436496</v>
      </c>
      <c r="D15" s="21">
        <v>0.35839574483384801</v>
      </c>
      <c r="E15" s="21">
        <v>0.21753667859346501</v>
      </c>
      <c r="F15" s="21"/>
      <c r="G15" s="21">
        <v>0.230361177592453</v>
      </c>
      <c r="H15" s="21">
        <v>0.41098288663135601</v>
      </c>
      <c r="I15" s="21">
        <v>0.28264135716173999</v>
      </c>
      <c r="J15" s="21">
        <v>0.204856147617094</v>
      </c>
      <c r="K15" s="21"/>
      <c r="L15" s="21">
        <v>0.33836487826759598</v>
      </c>
      <c r="M15" s="21">
        <v>0.19936804810859099</v>
      </c>
      <c r="N15" s="21"/>
      <c r="O15" s="21">
        <v>0.24849602851337599</v>
      </c>
      <c r="P15" s="21">
        <v>0.19395593321061599</v>
      </c>
      <c r="Q15" s="21">
        <v>0.380862322778447</v>
      </c>
      <c r="R15" s="21">
        <v>0.32752145554379303</v>
      </c>
      <c r="S15" s="21"/>
      <c r="T15" s="21">
        <v>0.32471816345424298</v>
      </c>
      <c r="U15" s="21">
        <v>0.27416814205485701</v>
      </c>
      <c r="V15" s="21"/>
      <c r="W15" s="21">
        <v>0.22917079941530699</v>
      </c>
      <c r="X15" s="21">
        <v>0.42242757500455103</v>
      </c>
      <c r="Y15" s="21"/>
      <c r="Z15" s="21">
        <v>0.31110628846423999</v>
      </c>
      <c r="AA15" s="21">
        <v>0.24951580056019201</v>
      </c>
      <c r="AB15" s="21">
        <v>0.28288087779662702</v>
      </c>
      <c r="AC15" s="21"/>
      <c r="AD15" s="21">
        <v>0.28358613787176401</v>
      </c>
      <c r="AE15" s="21"/>
      <c r="AF15" s="21">
        <v>0.370258611209757</v>
      </c>
      <c r="AG15" s="21">
        <v>0.289287810421887</v>
      </c>
      <c r="AH15" s="21">
        <v>0.235856848835786</v>
      </c>
      <c r="AI15" s="21">
        <v>0.20972530280187399</v>
      </c>
    </row>
    <row r="16" spans="2:35" x14ac:dyDescent="0.3">
      <c r="B16" s="18" t="s">
        <v>190</v>
      </c>
      <c r="C16" s="21">
        <v>0.43188231817056499</v>
      </c>
      <c r="D16" s="21">
        <v>0.32294460152923699</v>
      </c>
      <c r="E16" s="21">
        <v>0.53564500174003704</v>
      </c>
      <c r="F16" s="21"/>
      <c r="G16" s="21">
        <v>0.483836961761342</v>
      </c>
      <c r="H16" s="21">
        <v>0.371103080535237</v>
      </c>
      <c r="I16" s="21">
        <v>0.43046812786466099</v>
      </c>
      <c r="J16" s="21">
        <v>0.44730388818278999</v>
      </c>
      <c r="K16" s="21"/>
      <c r="L16" s="21">
        <v>0.39194196603152098</v>
      </c>
      <c r="M16" s="21">
        <v>0.50597174069956397</v>
      </c>
      <c r="N16" s="21"/>
      <c r="O16" s="21">
        <v>0.51010433882373696</v>
      </c>
      <c r="P16" s="21">
        <v>0.55509850676183203</v>
      </c>
      <c r="Q16" s="21">
        <v>0.36184370618657802</v>
      </c>
      <c r="R16" s="21">
        <v>0.269488208959065</v>
      </c>
      <c r="S16" s="21"/>
      <c r="T16" s="21">
        <v>0.377086431413724</v>
      </c>
      <c r="U16" s="21">
        <v>0.45145085260032602</v>
      </c>
      <c r="V16" s="21"/>
      <c r="W16" s="21">
        <v>0.55319630039209899</v>
      </c>
      <c r="X16" s="21">
        <v>0.28309846397768801</v>
      </c>
      <c r="Y16" s="21"/>
      <c r="Z16" s="21">
        <v>0.41861039098623798</v>
      </c>
      <c r="AA16" s="21">
        <v>0.43724845249449301</v>
      </c>
      <c r="AB16" s="21">
        <v>0.41407958701496</v>
      </c>
      <c r="AC16" s="21"/>
      <c r="AD16" s="21">
        <v>0.43321277575613099</v>
      </c>
      <c r="AE16" s="21"/>
      <c r="AF16" s="21">
        <v>0.35966344180646198</v>
      </c>
      <c r="AG16" s="21">
        <v>0.44418720177542598</v>
      </c>
      <c r="AH16" s="21">
        <v>0.50626234397277503</v>
      </c>
      <c r="AI16" s="21">
        <v>0.45075900073900999</v>
      </c>
    </row>
    <row r="17" spans="2:2" x14ac:dyDescent="0.3">
      <c r="B17" s="16"/>
    </row>
    <row r="18" spans="2:2" x14ac:dyDescent="0.3">
      <c r="B18" t="s">
        <v>54</v>
      </c>
    </row>
    <row r="19" spans="2:2" x14ac:dyDescent="0.3">
      <c r="B19" t="s">
        <v>55</v>
      </c>
    </row>
    <row r="21" spans="2:2" x14ac:dyDescent="0.3">
      <c r="B21"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I21"/>
  <sheetViews>
    <sheetView showGridLines="0" topLeftCell="A2"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194</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184</v>
      </c>
      <c r="C9" s="17">
        <v>0.158530433389654</v>
      </c>
      <c r="D9" s="17">
        <v>0.249416854625786</v>
      </c>
      <c r="E9" s="17">
        <v>7.1145081679233696E-2</v>
      </c>
      <c r="F9" s="17"/>
      <c r="G9" s="17">
        <v>0.14868723193170899</v>
      </c>
      <c r="H9" s="17">
        <v>0.169665375618297</v>
      </c>
      <c r="I9" s="17">
        <v>0.17145305003547201</v>
      </c>
      <c r="J9" s="17">
        <v>0.142311279400264</v>
      </c>
      <c r="K9" s="17"/>
      <c r="L9" s="17">
        <v>0.20346911547354299</v>
      </c>
      <c r="M9" s="17">
        <v>6.82646987233064E-2</v>
      </c>
      <c r="N9" s="17"/>
      <c r="O9" s="17">
        <v>6.3366344329878199E-2</v>
      </c>
      <c r="P9" s="17">
        <v>7.70698968097107E-2</v>
      </c>
      <c r="Q9" s="17">
        <v>0.23143347490375599</v>
      </c>
      <c r="R9" s="17">
        <v>0.27413018966595198</v>
      </c>
      <c r="S9" s="17"/>
      <c r="T9" s="17">
        <v>0.16386701040826901</v>
      </c>
      <c r="U9" s="17">
        <v>0.15845746855659601</v>
      </c>
      <c r="V9" s="17"/>
      <c r="W9" s="17">
        <v>6.7963813499983594E-2</v>
      </c>
      <c r="X9" s="17">
        <v>0.33198186761454301</v>
      </c>
      <c r="Y9" s="17"/>
      <c r="Z9" s="17">
        <v>0.15200104838732101</v>
      </c>
      <c r="AA9" s="17">
        <v>0.14832809932792901</v>
      </c>
      <c r="AB9" s="17">
        <v>0.19029180767102599</v>
      </c>
      <c r="AC9" s="17"/>
      <c r="AD9" s="17">
        <v>0.15431419402629501</v>
      </c>
      <c r="AE9" s="17"/>
      <c r="AF9" s="17">
        <v>0.169745821640919</v>
      </c>
      <c r="AG9" s="17">
        <v>0.16338839636934099</v>
      </c>
      <c r="AH9" s="17">
        <v>0.12465252483483</v>
      </c>
      <c r="AI9" s="17">
        <v>0.171842833839458</v>
      </c>
    </row>
    <row r="10" spans="2:35" x14ac:dyDescent="0.3">
      <c r="B10" s="18" t="s">
        <v>185</v>
      </c>
      <c r="C10" s="17">
        <v>0.20917993152009101</v>
      </c>
      <c r="D10" s="17">
        <v>0.28722409465666299</v>
      </c>
      <c r="E10" s="17">
        <v>0.13578060419473501</v>
      </c>
      <c r="F10" s="17"/>
      <c r="G10" s="17">
        <v>0.22217908927528099</v>
      </c>
      <c r="H10" s="17">
        <v>0.22419841351925601</v>
      </c>
      <c r="I10" s="17">
        <v>0.19227757595893299</v>
      </c>
      <c r="J10" s="17">
        <v>0.19822163679039401</v>
      </c>
      <c r="K10" s="17"/>
      <c r="L10" s="17">
        <v>0.23802379303044199</v>
      </c>
      <c r="M10" s="17">
        <v>0.17355921887741299</v>
      </c>
      <c r="N10" s="17"/>
      <c r="O10" s="17">
        <v>9.7902704243332694E-2</v>
      </c>
      <c r="P10" s="17">
        <v>0.164630987574931</v>
      </c>
      <c r="Q10" s="17">
        <v>0.31678827677002602</v>
      </c>
      <c r="R10" s="17">
        <v>0.24659605092687401</v>
      </c>
      <c r="S10" s="17"/>
      <c r="T10" s="17">
        <v>0.21128352307776099</v>
      </c>
      <c r="U10" s="17">
        <v>0.21079199293013501</v>
      </c>
      <c r="V10" s="17"/>
      <c r="W10" s="17">
        <v>0.160537303803091</v>
      </c>
      <c r="X10" s="17">
        <v>0.27159824175221597</v>
      </c>
      <c r="Y10" s="17"/>
      <c r="Z10" s="17">
        <v>0.208462245706594</v>
      </c>
      <c r="AA10" s="17">
        <v>0.21543198954801901</v>
      </c>
      <c r="AB10" s="17">
        <v>0.23331748580153999</v>
      </c>
      <c r="AC10" s="17"/>
      <c r="AD10" s="17">
        <v>0.21165542921087999</v>
      </c>
      <c r="AE10" s="17"/>
      <c r="AF10" s="17">
        <v>0.202322904671876</v>
      </c>
      <c r="AG10" s="17">
        <v>0.225877172204417</v>
      </c>
      <c r="AH10" s="17">
        <v>0.26036952142342901</v>
      </c>
      <c r="AI10" s="17">
        <v>0.15580475468713501</v>
      </c>
    </row>
    <row r="11" spans="2:35" x14ac:dyDescent="0.3">
      <c r="B11" s="18" t="s">
        <v>186</v>
      </c>
      <c r="C11" s="17">
        <v>0.287553112676871</v>
      </c>
      <c r="D11" s="17">
        <v>0.22697215827717901</v>
      </c>
      <c r="E11" s="17">
        <v>0.343532023436947</v>
      </c>
      <c r="F11" s="17"/>
      <c r="G11" s="17">
        <v>0.27838767492428201</v>
      </c>
      <c r="H11" s="17">
        <v>0.25051269821640398</v>
      </c>
      <c r="I11" s="17">
        <v>0.28104278526847498</v>
      </c>
      <c r="J11" s="17">
        <v>0.34389852078739402</v>
      </c>
      <c r="K11" s="17"/>
      <c r="L11" s="17">
        <v>0.24698870353914101</v>
      </c>
      <c r="M11" s="17">
        <v>0.368295042075514</v>
      </c>
      <c r="N11" s="17"/>
      <c r="O11" s="17">
        <v>0.354761952369617</v>
      </c>
      <c r="P11" s="17">
        <v>0.33497854619941397</v>
      </c>
      <c r="Q11" s="17">
        <v>0.19605663705752499</v>
      </c>
      <c r="R11" s="17">
        <v>0.26945725538641102</v>
      </c>
      <c r="S11" s="17"/>
      <c r="T11" s="17">
        <v>0.300395165219289</v>
      </c>
      <c r="U11" s="17">
        <v>0.28632677086489899</v>
      </c>
      <c r="V11" s="17"/>
      <c r="W11" s="17">
        <v>0.31700375379412699</v>
      </c>
      <c r="X11" s="17">
        <v>0.21973425051718001</v>
      </c>
      <c r="Y11" s="17"/>
      <c r="Z11" s="17">
        <v>0.27291896483214001</v>
      </c>
      <c r="AA11" s="17">
        <v>0.36100808242816301</v>
      </c>
      <c r="AB11" s="17">
        <v>0.27913613419105399</v>
      </c>
      <c r="AC11" s="17"/>
      <c r="AD11" s="17">
        <v>0.28850395449541399</v>
      </c>
      <c r="AE11" s="17"/>
      <c r="AF11" s="17">
        <v>0.28384881295968301</v>
      </c>
      <c r="AG11" s="17">
        <v>0.28871655908392202</v>
      </c>
      <c r="AH11" s="17">
        <v>0.28487666919246002</v>
      </c>
      <c r="AI11" s="17">
        <v>0.28994841044921299</v>
      </c>
    </row>
    <row r="12" spans="2:35" x14ac:dyDescent="0.3">
      <c r="B12" s="18" t="s">
        <v>187</v>
      </c>
      <c r="C12" s="17">
        <v>0.148662823544051</v>
      </c>
      <c r="D12" s="17">
        <v>0.100791429066734</v>
      </c>
      <c r="E12" s="17">
        <v>0.196390093302968</v>
      </c>
      <c r="F12" s="17"/>
      <c r="G12" s="17">
        <v>0.16483949925392799</v>
      </c>
      <c r="H12" s="17">
        <v>0.17492472793084099</v>
      </c>
      <c r="I12" s="17">
        <v>0.14850672326012701</v>
      </c>
      <c r="J12" s="17">
        <v>0.10420486005606799</v>
      </c>
      <c r="K12" s="17"/>
      <c r="L12" s="17">
        <v>0.15590309206258399</v>
      </c>
      <c r="M12" s="17">
        <v>0.13763399631303899</v>
      </c>
      <c r="N12" s="17"/>
      <c r="O12" s="17">
        <v>0.24442906905067099</v>
      </c>
      <c r="P12" s="17">
        <v>0.15980034388994999</v>
      </c>
      <c r="Q12" s="17">
        <v>0.11458333473857001</v>
      </c>
      <c r="R12" s="17">
        <v>8.1838151597265402E-2</v>
      </c>
      <c r="S12" s="17"/>
      <c r="T12" s="17">
        <v>0.13070803642376799</v>
      </c>
      <c r="U12" s="17">
        <v>0.156537322670531</v>
      </c>
      <c r="V12" s="17"/>
      <c r="W12" s="17">
        <v>0.22339538803961401</v>
      </c>
      <c r="X12" s="17">
        <v>9.6056162851890101E-2</v>
      </c>
      <c r="Y12" s="17"/>
      <c r="Z12" s="17">
        <v>0.15507337318508499</v>
      </c>
      <c r="AA12" s="17">
        <v>0.12528999849297601</v>
      </c>
      <c r="AB12" s="17">
        <v>0.11904371672703699</v>
      </c>
      <c r="AC12" s="17"/>
      <c r="AD12" s="17">
        <v>0.151545119740913</v>
      </c>
      <c r="AE12" s="17"/>
      <c r="AF12" s="17">
        <v>0.167909401934008</v>
      </c>
      <c r="AG12" s="17">
        <v>0.14542324214691699</v>
      </c>
      <c r="AH12" s="17">
        <v>0.14504234007633399</v>
      </c>
      <c r="AI12" s="17">
        <v>0.13298479365139301</v>
      </c>
    </row>
    <row r="13" spans="2:35" x14ac:dyDescent="0.3">
      <c r="B13" s="18" t="s">
        <v>188</v>
      </c>
      <c r="C13" s="17">
        <v>0.154234032369862</v>
      </c>
      <c r="D13" s="17">
        <v>0.10016981250689801</v>
      </c>
      <c r="E13" s="17">
        <v>0.20395621599262001</v>
      </c>
      <c r="F13" s="17"/>
      <c r="G13" s="17">
        <v>0.152671323549153</v>
      </c>
      <c r="H13" s="17">
        <v>0.162798561938543</v>
      </c>
      <c r="I13" s="17">
        <v>0.15380441866745501</v>
      </c>
      <c r="J13" s="17">
        <v>0.146983915668776</v>
      </c>
      <c r="K13" s="17"/>
      <c r="L13" s="17">
        <v>0.13550237787414601</v>
      </c>
      <c r="M13" s="17">
        <v>0.18601604498944699</v>
      </c>
      <c r="N13" s="17"/>
      <c r="O13" s="17">
        <v>0.215337952205578</v>
      </c>
      <c r="P13" s="17">
        <v>0.19528711201121199</v>
      </c>
      <c r="Q13" s="17">
        <v>0.11508668666617</v>
      </c>
      <c r="R13" s="17">
        <v>7.9670567395674893E-2</v>
      </c>
      <c r="S13" s="17"/>
      <c r="T13" s="17">
        <v>0.139541701622412</v>
      </c>
      <c r="U13" s="17">
        <v>0.15682273026506299</v>
      </c>
      <c r="V13" s="17"/>
      <c r="W13" s="17">
        <v>0.211596490404971</v>
      </c>
      <c r="X13" s="17">
        <v>6.6166255676280705E-2</v>
      </c>
      <c r="Y13" s="17"/>
      <c r="Z13" s="17">
        <v>0.15695127732848199</v>
      </c>
      <c r="AA13" s="17">
        <v>0.127619405243902</v>
      </c>
      <c r="AB13" s="17">
        <v>0.14359516321889801</v>
      </c>
      <c r="AC13" s="17"/>
      <c r="AD13" s="17">
        <v>0.15651618165442999</v>
      </c>
      <c r="AE13" s="17"/>
      <c r="AF13" s="17">
        <v>0.141495328561377</v>
      </c>
      <c r="AG13" s="17">
        <v>0.14510009456874301</v>
      </c>
      <c r="AH13" s="17">
        <v>0.16531931319861201</v>
      </c>
      <c r="AI13" s="17">
        <v>0.173463487184981</v>
      </c>
    </row>
    <row r="14" spans="2:35" x14ac:dyDescent="0.3">
      <c r="B14" s="18" t="s">
        <v>51</v>
      </c>
      <c r="C14" s="17">
        <v>4.1839666499471101E-2</v>
      </c>
      <c r="D14" s="17">
        <v>3.5425650866740703E-2</v>
      </c>
      <c r="E14" s="17">
        <v>4.9195981393495999E-2</v>
      </c>
      <c r="F14" s="17"/>
      <c r="G14" s="17">
        <v>3.3235181065646498E-2</v>
      </c>
      <c r="H14" s="17">
        <v>1.7900222776658599E-2</v>
      </c>
      <c r="I14" s="17">
        <v>5.2915446809536998E-2</v>
      </c>
      <c r="J14" s="17">
        <v>6.4379787297104696E-2</v>
      </c>
      <c r="K14" s="17"/>
      <c r="L14" s="17">
        <v>2.0112918020144501E-2</v>
      </c>
      <c r="M14" s="17">
        <v>6.6230999021280296E-2</v>
      </c>
      <c r="N14" s="17"/>
      <c r="O14" s="17">
        <v>2.4201977800923698E-2</v>
      </c>
      <c r="P14" s="17">
        <v>6.8233113514782395E-2</v>
      </c>
      <c r="Q14" s="17">
        <v>2.6051589863951799E-2</v>
      </c>
      <c r="R14" s="17">
        <v>4.8307785027822799E-2</v>
      </c>
      <c r="S14" s="17"/>
      <c r="T14" s="17">
        <v>5.42045632485018E-2</v>
      </c>
      <c r="U14" s="17">
        <v>3.10637147127747E-2</v>
      </c>
      <c r="V14" s="17"/>
      <c r="W14" s="17">
        <v>1.95032504582127E-2</v>
      </c>
      <c r="X14" s="17">
        <v>1.44632215878899E-2</v>
      </c>
      <c r="Y14" s="17"/>
      <c r="Z14" s="17">
        <v>5.4593090560378303E-2</v>
      </c>
      <c r="AA14" s="17">
        <v>2.2322424959010798E-2</v>
      </c>
      <c r="AB14" s="17">
        <v>3.4615692390445901E-2</v>
      </c>
      <c r="AC14" s="17"/>
      <c r="AD14" s="17">
        <v>3.7465120872068797E-2</v>
      </c>
      <c r="AE14" s="17"/>
      <c r="AF14" s="17">
        <v>3.4677730232136397E-2</v>
      </c>
      <c r="AG14" s="17">
        <v>3.1494535626661199E-2</v>
      </c>
      <c r="AH14" s="17">
        <v>1.9739631274334399E-2</v>
      </c>
      <c r="AI14" s="17">
        <v>7.5955720187820402E-2</v>
      </c>
    </row>
    <row r="15" spans="2:35" x14ac:dyDescent="0.3">
      <c r="B15" s="18" t="s">
        <v>189</v>
      </c>
      <c r="C15" s="21">
        <v>0.36771036490974501</v>
      </c>
      <c r="D15" s="21">
        <v>0.53664094928244799</v>
      </c>
      <c r="E15" s="21">
        <v>0.20692568587396801</v>
      </c>
      <c r="F15" s="21"/>
      <c r="G15" s="21">
        <v>0.37086632120699098</v>
      </c>
      <c r="H15" s="21">
        <v>0.39386378913755299</v>
      </c>
      <c r="I15" s="21">
        <v>0.36373062599440598</v>
      </c>
      <c r="J15" s="21">
        <v>0.34053291619065801</v>
      </c>
      <c r="K15" s="21"/>
      <c r="L15" s="21">
        <v>0.44149290850398498</v>
      </c>
      <c r="M15" s="21">
        <v>0.24182391760072</v>
      </c>
      <c r="N15" s="21"/>
      <c r="O15" s="21">
        <v>0.161269048573211</v>
      </c>
      <c r="P15" s="21">
        <v>0.24170088438464099</v>
      </c>
      <c r="Q15" s="21">
        <v>0.54822175167378195</v>
      </c>
      <c r="R15" s="21">
        <v>0.52072624059282602</v>
      </c>
      <c r="S15" s="21"/>
      <c r="T15" s="21">
        <v>0.375150533486029</v>
      </c>
      <c r="U15" s="21">
        <v>0.36924946148673099</v>
      </c>
      <c r="V15" s="21"/>
      <c r="W15" s="21">
        <v>0.22850111730307501</v>
      </c>
      <c r="X15" s="21">
        <v>0.60358010936675899</v>
      </c>
      <c r="Y15" s="21"/>
      <c r="Z15" s="21">
        <v>0.36046329409391398</v>
      </c>
      <c r="AA15" s="21">
        <v>0.36376008887594802</v>
      </c>
      <c r="AB15" s="21">
        <v>0.42360929347256499</v>
      </c>
      <c r="AC15" s="21"/>
      <c r="AD15" s="21">
        <v>0.36596962323717402</v>
      </c>
      <c r="AE15" s="21"/>
      <c r="AF15" s="21">
        <v>0.37206872631279497</v>
      </c>
      <c r="AG15" s="21">
        <v>0.38926556857375699</v>
      </c>
      <c r="AH15" s="21">
        <v>0.38502204625825898</v>
      </c>
      <c r="AI15" s="21">
        <v>0.32764758852659298</v>
      </c>
    </row>
    <row r="16" spans="2:35" x14ac:dyDescent="0.3">
      <c r="B16" s="18" t="s">
        <v>190</v>
      </c>
      <c r="C16" s="21">
        <v>0.30289685591391302</v>
      </c>
      <c r="D16" s="21">
        <v>0.20096124157363199</v>
      </c>
      <c r="E16" s="21">
        <v>0.40034630929558901</v>
      </c>
      <c r="F16" s="21"/>
      <c r="G16" s="21">
        <v>0.31751082280308102</v>
      </c>
      <c r="H16" s="21">
        <v>0.33772328986938399</v>
      </c>
      <c r="I16" s="21">
        <v>0.30231114192758202</v>
      </c>
      <c r="J16" s="21">
        <v>0.25118877572484299</v>
      </c>
      <c r="K16" s="21"/>
      <c r="L16" s="21">
        <v>0.29140546993673</v>
      </c>
      <c r="M16" s="21">
        <v>0.32365004130248698</v>
      </c>
      <c r="N16" s="21"/>
      <c r="O16" s="21">
        <v>0.45976702125624902</v>
      </c>
      <c r="P16" s="21">
        <v>0.35508745590116297</v>
      </c>
      <c r="Q16" s="21">
        <v>0.22967002140474099</v>
      </c>
      <c r="R16" s="21">
        <v>0.16150871899294</v>
      </c>
      <c r="S16" s="21"/>
      <c r="T16" s="21">
        <v>0.27024973804618002</v>
      </c>
      <c r="U16" s="21">
        <v>0.31336005293559399</v>
      </c>
      <c r="V16" s="21"/>
      <c r="W16" s="21">
        <v>0.43499187844458498</v>
      </c>
      <c r="X16" s="21">
        <v>0.16222241852817099</v>
      </c>
      <c r="Y16" s="21"/>
      <c r="Z16" s="21">
        <v>0.31202465051356798</v>
      </c>
      <c r="AA16" s="21">
        <v>0.25290940373687798</v>
      </c>
      <c r="AB16" s="21">
        <v>0.26263887994593499</v>
      </c>
      <c r="AC16" s="21"/>
      <c r="AD16" s="21">
        <v>0.30806130139534299</v>
      </c>
      <c r="AE16" s="21"/>
      <c r="AF16" s="21">
        <v>0.30940473049538503</v>
      </c>
      <c r="AG16" s="21">
        <v>0.29052333671566</v>
      </c>
      <c r="AH16" s="21">
        <v>0.31036165327494603</v>
      </c>
      <c r="AI16" s="21">
        <v>0.30644828083637299</v>
      </c>
    </row>
    <row r="17" spans="2:2" x14ac:dyDescent="0.3">
      <c r="B17" s="16"/>
    </row>
    <row r="18" spans="2:2" x14ac:dyDescent="0.3">
      <c r="B18" t="s">
        <v>54</v>
      </c>
    </row>
    <row r="19" spans="2:2" x14ac:dyDescent="0.3">
      <c r="B19" t="s">
        <v>55</v>
      </c>
    </row>
    <row r="21" spans="2:2" x14ac:dyDescent="0.3">
      <c r="B21"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I21"/>
  <sheetViews>
    <sheetView showGridLines="0" topLeftCell="A5" workbookViewId="0">
      <pane xSplit="2" topLeftCell="C1" activePane="topRight" state="frozen"/>
      <selection pane="topRight" activeCell="A17" sqref="A17:XFD17"/>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195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184</v>
      </c>
      <c r="C9" s="17">
        <v>0.282624582091966</v>
      </c>
      <c r="D9" s="17">
        <v>0.30865368873145999</v>
      </c>
      <c r="E9" s="17">
        <v>0.262918927558492</v>
      </c>
      <c r="F9" s="17"/>
      <c r="G9" s="17">
        <v>0.29472914525501398</v>
      </c>
      <c r="H9" s="17">
        <v>0.273089695027112</v>
      </c>
      <c r="I9" s="17">
        <v>0.32078488860519799</v>
      </c>
      <c r="J9" s="17">
        <v>0.23950914785984201</v>
      </c>
      <c r="K9" s="17"/>
      <c r="L9" s="17">
        <v>0.39384350874353802</v>
      </c>
      <c r="M9" s="17">
        <v>5.1189689729090701E-2</v>
      </c>
      <c r="N9" s="17"/>
      <c r="O9" s="17">
        <v>0.23446400184205499</v>
      </c>
      <c r="P9" s="17">
        <v>0.28459213322795801</v>
      </c>
      <c r="Q9" s="17">
        <v>0.32006571500555497</v>
      </c>
      <c r="R9" s="17">
        <v>0.29297091757507898</v>
      </c>
      <c r="S9" s="17"/>
      <c r="T9" s="17">
        <v>0.35670477622572799</v>
      </c>
      <c r="U9" s="17">
        <v>0.25774361385894101</v>
      </c>
      <c r="V9" s="17"/>
      <c r="W9" s="17">
        <v>0.38079868057336203</v>
      </c>
      <c r="X9" s="17">
        <v>0.370740580402935</v>
      </c>
      <c r="Y9" s="17"/>
      <c r="Z9" s="17">
        <v>0.29370145329656</v>
      </c>
      <c r="AA9" s="17">
        <v>0.28679258620869402</v>
      </c>
      <c r="AB9" s="17">
        <v>0.32632003615117899</v>
      </c>
      <c r="AC9" s="17"/>
      <c r="AD9" s="17">
        <v>0.28122366148111</v>
      </c>
      <c r="AE9" s="17"/>
      <c r="AF9" s="17">
        <v>0.40683584872929701</v>
      </c>
      <c r="AG9" s="17">
        <v>0.21669243128868501</v>
      </c>
      <c r="AH9" s="17">
        <v>0.22879534686411199</v>
      </c>
      <c r="AI9" s="17">
        <v>0.24955178411102499</v>
      </c>
    </row>
    <row r="10" spans="2:35" x14ac:dyDescent="0.3">
      <c r="B10" s="18" t="s">
        <v>185</v>
      </c>
      <c r="C10" s="17">
        <v>0.31097329908868099</v>
      </c>
      <c r="D10" s="17">
        <v>0.32646821353921901</v>
      </c>
      <c r="E10" s="17">
        <v>0.29095523869568402</v>
      </c>
      <c r="F10" s="17"/>
      <c r="G10" s="17">
        <v>0.35368242060016197</v>
      </c>
      <c r="H10" s="17">
        <v>0.35937290768409702</v>
      </c>
      <c r="I10" s="17">
        <v>0.255203614461186</v>
      </c>
      <c r="J10" s="17">
        <v>0.27624842661195298</v>
      </c>
      <c r="K10" s="17"/>
      <c r="L10" s="17">
        <v>0.35767408825988301</v>
      </c>
      <c r="M10" s="17">
        <v>0.216085327633186</v>
      </c>
      <c r="N10" s="17"/>
      <c r="O10" s="17">
        <v>0.35016643427569599</v>
      </c>
      <c r="P10" s="17">
        <v>0.245855967218784</v>
      </c>
      <c r="Q10" s="17">
        <v>0.36147524368328898</v>
      </c>
      <c r="R10" s="17">
        <v>0.27836043412933698</v>
      </c>
      <c r="S10" s="17"/>
      <c r="T10" s="17">
        <v>0.33794161705366699</v>
      </c>
      <c r="U10" s="17">
        <v>0.303316041128044</v>
      </c>
      <c r="V10" s="17"/>
      <c r="W10" s="17">
        <v>0.34464972027893498</v>
      </c>
      <c r="X10" s="17">
        <v>0.34864605701921297</v>
      </c>
      <c r="Y10" s="17"/>
      <c r="Z10" s="17">
        <v>0.283759944759987</v>
      </c>
      <c r="AA10" s="17">
        <v>0.28709668787052101</v>
      </c>
      <c r="AB10" s="17">
        <v>0.34294561679945801</v>
      </c>
      <c r="AC10" s="17"/>
      <c r="AD10" s="17">
        <v>0.30799425873810199</v>
      </c>
      <c r="AE10" s="17"/>
      <c r="AF10" s="17">
        <v>0.350309769650267</v>
      </c>
      <c r="AG10" s="17">
        <v>0.30697185896208201</v>
      </c>
      <c r="AH10" s="17">
        <v>0.29695858691995403</v>
      </c>
      <c r="AI10" s="17">
        <v>0.27402442938480598</v>
      </c>
    </row>
    <row r="11" spans="2:35" x14ac:dyDescent="0.3">
      <c r="B11" s="18" t="s">
        <v>186</v>
      </c>
      <c r="C11" s="17">
        <v>0.19238005912308001</v>
      </c>
      <c r="D11" s="17">
        <v>0.17520468254049901</v>
      </c>
      <c r="E11" s="17">
        <v>0.206526241986349</v>
      </c>
      <c r="F11" s="17"/>
      <c r="G11" s="17">
        <v>0.15247660752658301</v>
      </c>
      <c r="H11" s="17">
        <v>0.19043276188393701</v>
      </c>
      <c r="I11" s="17">
        <v>0.20707778101920099</v>
      </c>
      <c r="J11" s="17">
        <v>0.21847055067451901</v>
      </c>
      <c r="K11" s="17"/>
      <c r="L11" s="17">
        <v>0.160816868216408</v>
      </c>
      <c r="M11" s="17">
        <v>0.26433980305074001</v>
      </c>
      <c r="N11" s="17"/>
      <c r="O11" s="17">
        <v>0.21242741860625</v>
      </c>
      <c r="P11" s="17">
        <v>0.20203150473595199</v>
      </c>
      <c r="Q11" s="17">
        <v>0.14219339876873399</v>
      </c>
      <c r="R11" s="17">
        <v>0.22056984351511899</v>
      </c>
      <c r="S11" s="17"/>
      <c r="T11" s="17">
        <v>0.17244865732876599</v>
      </c>
      <c r="U11" s="17">
        <v>0.20142739069155499</v>
      </c>
      <c r="V11" s="17"/>
      <c r="W11" s="17">
        <v>0.15079687560204399</v>
      </c>
      <c r="X11" s="17">
        <v>0.16424335158207001</v>
      </c>
      <c r="Y11" s="17"/>
      <c r="Z11" s="17">
        <v>0.19766714678407901</v>
      </c>
      <c r="AA11" s="17">
        <v>0.20252318315981499</v>
      </c>
      <c r="AB11" s="17">
        <v>0.15320465621927501</v>
      </c>
      <c r="AC11" s="17"/>
      <c r="AD11" s="17">
        <v>0.20115685711707301</v>
      </c>
      <c r="AE11" s="17"/>
      <c r="AF11" s="17">
        <v>0.122883850473418</v>
      </c>
      <c r="AG11" s="17">
        <v>0.212367631593773</v>
      </c>
      <c r="AH11" s="17">
        <v>0.27748896142468998</v>
      </c>
      <c r="AI11" s="17">
        <v>0.185449914695206</v>
      </c>
    </row>
    <row r="12" spans="2:35" x14ac:dyDescent="0.3">
      <c r="B12" s="18" t="s">
        <v>187</v>
      </c>
      <c r="C12" s="17">
        <v>0.10048411098087</v>
      </c>
      <c r="D12" s="17">
        <v>7.6610284174254195E-2</v>
      </c>
      <c r="E12" s="17">
        <v>0.12303994673808701</v>
      </c>
      <c r="F12" s="17"/>
      <c r="G12" s="17">
        <v>0.10477100755412901</v>
      </c>
      <c r="H12" s="17">
        <v>7.2300310811445806E-2</v>
      </c>
      <c r="I12" s="17">
        <v>0.114233470846067</v>
      </c>
      <c r="J12" s="17">
        <v>0.11183452473719099</v>
      </c>
      <c r="K12" s="17"/>
      <c r="L12" s="17">
        <v>4.3167101628421703E-2</v>
      </c>
      <c r="M12" s="17">
        <v>0.22842706557487699</v>
      </c>
      <c r="N12" s="17"/>
      <c r="O12" s="17">
        <v>0.11391929040363399</v>
      </c>
      <c r="P12" s="17">
        <v>0.12998685858551301</v>
      </c>
      <c r="Q12" s="17">
        <v>6.8451962976597794E-2</v>
      </c>
      <c r="R12" s="17">
        <v>8.7821709848371607E-2</v>
      </c>
      <c r="S12" s="17"/>
      <c r="T12" s="17">
        <v>5.5793352310450198E-2</v>
      </c>
      <c r="U12" s="17">
        <v>0.117069229345433</v>
      </c>
      <c r="V12" s="17"/>
      <c r="W12" s="17">
        <v>4.1036676414015302E-2</v>
      </c>
      <c r="X12" s="17">
        <v>5.12951344071126E-2</v>
      </c>
      <c r="Y12" s="17"/>
      <c r="Z12" s="17">
        <v>0.10372002544756299</v>
      </c>
      <c r="AA12" s="17">
        <v>0.116136008744108</v>
      </c>
      <c r="AB12" s="17">
        <v>9.3606503460740703E-2</v>
      </c>
      <c r="AC12" s="17"/>
      <c r="AD12" s="17">
        <v>9.9080023136173104E-2</v>
      </c>
      <c r="AE12" s="17"/>
      <c r="AF12" s="17">
        <v>5.2743803937139101E-2</v>
      </c>
      <c r="AG12" s="17">
        <v>0.105197262496947</v>
      </c>
      <c r="AH12" s="17">
        <v>0.119318061999465</v>
      </c>
      <c r="AI12" s="17">
        <v>0.14156886216353001</v>
      </c>
    </row>
    <row r="13" spans="2:35" x14ac:dyDescent="0.3">
      <c r="B13" s="18" t="s">
        <v>188</v>
      </c>
      <c r="C13" s="17">
        <v>7.67969365063257E-2</v>
      </c>
      <c r="D13" s="17">
        <v>7.1863385449284403E-2</v>
      </c>
      <c r="E13" s="17">
        <v>8.3455968229036906E-2</v>
      </c>
      <c r="F13" s="17"/>
      <c r="G13" s="17">
        <v>6.9524627722838697E-2</v>
      </c>
      <c r="H13" s="17">
        <v>8.4791036360337801E-2</v>
      </c>
      <c r="I13" s="17">
        <v>6.5872969285130603E-2</v>
      </c>
      <c r="J13" s="17">
        <v>8.7243268270927404E-2</v>
      </c>
      <c r="K13" s="17"/>
      <c r="L13" s="17">
        <v>2.21755808699509E-2</v>
      </c>
      <c r="M13" s="17">
        <v>0.20055912676318399</v>
      </c>
      <c r="N13" s="17"/>
      <c r="O13" s="17">
        <v>7.2705066226852799E-2</v>
      </c>
      <c r="P13" s="17">
        <v>9.1644585994115693E-2</v>
      </c>
      <c r="Q13" s="17">
        <v>8.1015189609028204E-2</v>
      </c>
      <c r="R13" s="17">
        <v>5.9286683743727697E-2</v>
      </c>
      <c r="S13" s="17"/>
      <c r="T13" s="17">
        <v>3.8281651309494499E-2</v>
      </c>
      <c r="U13" s="17">
        <v>8.8688711547783794E-2</v>
      </c>
      <c r="V13" s="17"/>
      <c r="W13" s="17">
        <v>4.85082896792529E-2</v>
      </c>
      <c r="X13" s="17">
        <v>3.6942077778130002E-2</v>
      </c>
      <c r="Y13" s="17"/>
      <c r="Z13" s="17">
        <v>7.2393753307582201E-2</v>
      </c>
      <c r="AA13" s="17">
        <v>9.5672908900385698E-2</v>
      </c>
      <c r="AB13" s="17">
        <v>6.2666530882176302E-2</v>
      </c>
      <c r="AC13" s="17"/>
      <c r="AD13" s="17">
        <v>7.6580655929742503E-2</v>
      </c>
      <c r="AE13" s="17"/>
      <c r="AF13" s="17">
        <v>5.5577990731884103E-2</v>
      </c>
      <c r="AG13" s="17">
        <v>0.11646901135579101</v>
      </c>
      <c r="AH13" s="17">
        <v>4.4794545459378603E-2</v>
      </c>
      <c r="AI13" s="17">
        <v>8.9778165462198897E-2</v>
      </c>
    </row>
    <row r="14" spans="2:35" x14ac:dyDescent="0.3">
      <c r="B14" s="18" t="s">
        <v>51</v>
      </c>
      <c r="C14" s="17">
        <v>3.6741012209076399E-2</v>
      </c>
      <c r="D14" s="17">
        <v>4.1199745565283503E-2</v>
      </c>
      <c r="E14" s="17">
        <v>3.3103676792350399E-2</v>
      </c>
      <c r="F14" s="17"/>
      <c r="G14" s="17">
        <v>2.4816191341272699E-2</v>
      </c>
      <c r="H14" s="17">
        <v>2.0013288233070501E-2</v>
      </c>
      <c r="I14" s="17">
        <v>3.6827275783217601E-2</v>
      </c>
      <c r="J14" s="17">
        <v>6.6694081845566799E-2</v>
      </c>
      <c r="K14" s="17"/>
      <c r="L14" s="17">
        <v>2.2322852281799001E-2</v>
      </c>
      <c r="M14" s="17">
        <v>3.9398987248921803E-2</v>
      </c>
      <c r="N14" s="17"/>
      <c r="O14" s="17">
        <v>1.63177886455112E-2</v>
      </c>
      <c r="P14" s="17">
        <v>4.5888950237677098E-2</v>
      </c>
      <c r="Q14" s="17">
        <v>2.6798489956796401E-2</v>
      </c>
      <c r="R14" s="17">
        <v>6.09904111883652E-2</v>
      </c>
      <c r="S14" s="17"/>
      <c r="T14" s="17">
        <v>3.8829945771894199E-2</v>
      </c>
      <c r="U14" s="17">
        <v>3.17550134282426E-2</v>
      </c>
      <c r="V14" s="17"/>
      <c r="W14" s="17">
        <v>3.4209757452392103E-2</v>
      </c>
      <c r="X14" s="17">
        <v>2.8132798810539799E-2</v>
      </c>
      <c r="Y14" s="17"/>
      <c r="Z14" s="17">
        <v>4.8757676404228401E-2</v>
      </c>
      <c r="AA14" s="17">
        <v>1.17786251164772E-2</v>
      </c>
      <c r="AB14" s="17">
        <v>2.12566564871709E-2</v>
      </c>
      <c r="AC14" s="17"/>
      <c r="AD14" s="17">
        <v>3.3964543597799303E-2</v>
      </c>
      <c r="AE14" s="17"/>
      <c r="AF14" s="17">
        <v>1.1648736477994999E-2</v>
      </c>
      <c r="AG14" s="17">
        <v>4.2301804302722901E-2</v>
      </c>
      <c r="AH14" s="17">
        <v>3.2644497332402003E-2</v>
      </c>
      <c r="AI14" s="17">
        <v>5.9626844183233198E-2</v>
      </c>
    </row>
    <row r="15" spans="2:35" x14ac:dyDescent="0.3">
      <c r="B15" s="18" t="s">
        <v>189</v>
      </c>
      <c r="C15" s="21">
        <v>0.59359788118064705</v>
      </c>
      <c r="D15" s="21">
        <v>0.635121902270679</v>
      </c>
      <c r="E15" s="21">
        <v>0.55387416625417596</v>
      </c>
      <c r="F15" s="21"/>
      <c r="G15" s="21">
        <v>0.64841156585517701</v>
      </c>
      <c r="H15" s="21">
        <v>0.63246260271120902</v>
      </c>
      <c r="I15" s="21">
        <v>0.57598850306638405</v>
      </c>
      <c r="J15" s="21">
        <v>0.51575757447179504</v>
      </c>
      <c r="K15" s="21"/>
      <c r="L15" s="21">
        <v>0.75151759700342102</v>
      </c>
      <c r="M15" s="21">
        <v>0.26727501736227699</v>
      </c>
      <c r="N15" s="21"/>
      <c r="O15" s="21">
        <v>0.58463043611775101</v>
      </c>
      <c r="P15" s="21">
        <v>0.53044810044674295</v>
      </c>
      <c r="Q15" s="21">
        <v>0.68154095868884401</v>
      </c>
      <c r="R15" s="21">
        <v>0.57133135170441596</v>
      </c>
      <c r="S15" s="21"/>
      <c r="T15" s="21">
        <v>0.69464639327939504</v>
      </c>
      <c r="U15" s="21">
        <v>0.56105965498698596</v>
      </c>
      <c r="V15" s="21"/>
      <c r="W15" s="21">
        <v>0.725448400852296</v>
      </c>
      <c r="X15" s="21">
        <v>0.71938663742214704</v>
      </c>
      <c r="Y15" s="21"/>
      <c r="Z15" s="21">
        <v>0.57746139805654695</v>
      </c>
      <c r="AA15" s="21">
        <v>0.57388927407921497</v>
      </c>
      <c r="AB15" s="21">
        <v>0.669265652950637</v>
      </c>
      <c r="AC15" s="21"/>
      <c r="AD15" s="21">
        <v>0.58921792021921204</v>
      </c>
      <c r="AE15" s="21"/>
      <c r="AF15" s="21">
        <v>0.75714561837956396</v>
      </c>
      <c r="AG15" s="21">
        <v>0.52366429025076699</v>
      </c>
      <c r="AH15" s="21">
        <v>0.52575393378406499</v>
      </c>
      <c r="AI15" s="21">
        <v>0.52357621349583106</v>
      </c>
    </row>
    <row r="16" spans="2:35" x14ac:dyDescent="0.3">
      <c r="B16" s="18" t="s">
        <v>190</v>
      </c>
      <c r="C16" s="21">
        <v>0.177281047487196</v>
      </c>
      <c r="D16" s="21">
        <v>0.148473669623539</v>
      </c>
      <c r="E16" s="21">
        <v>0.20649591496712399</v>
      </c>
      <c r="F16" s="21"/>
      <c r="G16" s="21">
        <v>0.17429563527696801</v>
      </c>
      <c r="H16" s="21">
        <v>0.157091347171784</v>
      </c>
      <c r="I16" s="21">
        <v>0.180106440131198</v>
      </c>
      <c r="J16" s="21">
        <v>0.19907779300811901</v>
      </c>
      <c r="K16" s="21"/>
      <c r="L16" s="21">
        <v>6.5342682498372606E-2</v>
      </c>
      <c r="M16" s="21">
        <v>0.42898619233806101</v>
      </c>
      <c r="N16" s="21"/>
      <c r="O16" s="21">
        <v>0.18662435663048699</v>
      </c>
      <c r="P16" s="21">
        <v>0.221631444579628</v>
      </c>
      <c r="Q16" s="21">
        <v>0.14946715258562601</v>
      </c>
      <c r="R16" s="21">
        <v>0.14710839359209901</v>
      </c>
      <c r="S16" s="21"/>
      <c r="T16" s="21">
        <v>9.4075003619944697E-2</v>
      </c>
      <c r="U16" s="21">
        <v>0.205757940893217</v>
      </c>
      <c r="V16" s="21"/>
      <c r="W16" s="21">
        <v>8.9544966093268299E-2</v>
      </c>
      <c r="X16" s="21">
        <v>8.8237212185242594E-2</v>
      </c>
      <c r="Y16" s="21"/>
      <c r="Z16" s="21">
        <v>0.176113778755145</v>
      </c>
      <c r="AA16" s="21">
        <v>0.211808917644493</v>
      </c>
      <c r="AB16" s="21">
        <v>0.15627303434291701</v>
      </c>
      <c r="AC16" s="21"/>
      <c r="AD16" s="21">
        <v>0.17566067906591601</v>
      </c>
      <c r="AE16" s="21"/>
      <c r="AF16" s="21">
        <v>0.108321794669023</v>
      </c>
      <c r="AG16" s="21">
        <v>0.22166627385273699</v>
      </c>
      <c r="AH16" s="21">
        <v>0.16411260745884301</v>
      </c>
      <c r="AI16" s="21">
        <v>0.23134702762572901</v>
      </c>
    </row>
    <row r="17" spans="2:2" x14ac:dyDescent="0.3">
      <c r="B17" s="16"/>
    </row>
    <row r="18" spans="2:2" x14ac:dyDescent="0.3">
      <c r="B18" t="s">
        <v>54</v>
      </c>
    </row>
    <row r="19" spans="2:2" x14ac:dyDescent="0.3">
      <c r="B19" t="s">
        <v>55</v>
      </c>
    </row>
    <row r="21" spans="2:2" x14ac:dyDescent="0.3">
      <c r="B21"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AI21"/>
  <sheetViews>
    <sheetView showGridLines="0" topLeftCell="A2" workbookViewId="0">
      <pane xSplit="2" topLeftCell="C1" activePane="topRight" state="frozen"/>
      <selection pane="topRight" activeCell="D15" sqref="D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196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184</v>
      </c>
      <c r="C9" s="17">
        <v>0.33957764315727401</v>
      </c>
      <c r="D9" s="17">
        <v>0.312516791673348</v>
      </c>
      <c r="E9" s="17">
        <v>0.36360483689387002</v>
      </c>
      <c r="F9" s="17"/>
      <c r="G9" s="17">
        <v>0.36071323148318102</v>
      </c>
      <c r="H9" s="17">
        <v>0.35242779721056</v>
      </c>
      <c r="I9" s="17">
        <v>0.31829382004414197</v>
      </c>
      <c r="J9" s="17">
        <v>0.32757852964619899</v>
      </c>
      <c r="K9" s="17"/>
      <c r="L9" s="17">
        <v>0.40664738021367303</v>
      </c>
      <c r="M9" s="17">
        <v>0.20239387207624401</v>
      </c>
      <c r="N9" s="17"/>
      <c r="O9" s="17">
        <v>0.36293280875641698</v>
      </c>
      <c r="P9" s="17">
        <v>0.36411669920494399</v>
      </c>
      <c r="Q9" s="17">
        <v>0.35153149736968398</v>
      </c>
      <c r="R9" s="17">
        <v>0.25890153646156699</v>
      </c>
      <c r="S9" s="17"/>
      <c r="T9" s="17">
        <v>0.39093891379536899</v>
      </c>
      <c r="U9" s="17">
        <v>0.32138774352516303</v>
      </c>
      <c r="V9" s="17"/>
      <c r="W9" s="17">
        <v>0.489332216562751</v>
      </c>
      <c r="X9" s="17">
        <v>0.33811772958987801</v>
      </c>
      <c r="Y9" s="17"/>
      <c r="Z9" s="17">
        <v>0.37409921848079503</v>
      </c>
      <c r="AA9" s="17">
        <v>0.28350367296544898</v>
      </c>
      <c r="AB9" s="17">
        <v>0.38677428514869799</v>
      </c>
      <c r="AC9" s="17"/>
      <c r="AD9" s="17">
        <v>0.34462971214982602</v>
      </c>
      <c r="AE9" s="17"/>
      <c r="AF9" s="17">
        <v>0.50450036932373699</v>
      </c>
      <c r="AG9" s="17">
        <v>0.25094151121684</v>
      </c>
      <c r="AH9" s="17">
        <v>0.25610887313563502</v>
      </c>
      <c r="AI9" s="17">
        <v>0.30727656956628702</v>
      </c>
    </row>
    <row r="10" spans="2:35" x14ac:dyDescent="0.3">
      <c r="B10" s="18" t="s">
        <v>185</v>
      </c>
      <c r="C10" s="17">
        <v>0.31385306016291697</v>
      </c>
      <c r="D10" s="17">
        <v>0.33488921522149501</v>
      </c>
      <c r="E10" s="17">
        <v>0.29558282132400998</v>
      </c>
      <c r="F10" s="17"/>
      <c r="G10" s="17">
        <v>0.29077123074501099</v>
      </c>
      <c r="H10" s="17">
        <v>0.35047961428437202</v>
      </c>
      <c r="I10" s="17">
        <v>0.29869142183209402</v>
      </c>
      <c r="J10" s="17">
        <v>0.31368123080763899</v>
      </c>
      <c r="K10" s="17"/>
      <c r="L10" s="17">
        <v>0.31828726062701901</v>
      </c>
      <c r="M10" s="17">
        <v>0.33085525214634498</v>
      </c>
      <c r="N10" s="17"/>
      <c r="O10" s="17">
        <v>0.28641874680127799</v>
      </c>
      <c r="P10" s="17">
        <v>0.30256280341501102</v>
      </c>
      <c r="Q10" s="17">
        <v>0.34824715480026502</v>
      </c>
      <c r="R10" s="17">
        <v>0.316532307823714</v>
      </c>
      <c r="S10" s="17"/>
      <c r="T10" s="17">
        <v>0.28550506320567398</v>
      </c>
      <c r="U10" s="17">
        <v>0.32717093840268002</v>
      </c>
      <c r="V10" s="17"/>
      <c r="W10" s="17">
        <v>0.25936191664366998</v>
      </c>
      <c r="X10" s="17">
        <v>0.34762046697465299</v>
      </c>
      <c r="Y10" s="17"/>
      <c r="Z10" s="17">
        <v>0.271208021293322</v>
      </c>
      <c r="AA10" s="17">
        <v>0.35910839748193202</v>
      </c>
      <c r="AB10" s="17">
        <v>0.32709901686368498</v>
      </c>
      <c r="AC10" s="17"/>
      <c r="AD10" s="17">
        <v>0.31087891922748001</v>
      </c>
      <c r="AE10" s="17"/>
      <c r="AF10" s="17">
        <v>0.26079318254634298</v>
      </c>
      <c r="AG10" s="17">
        <v>0.32268357129917702</v>
      </c>
      <c r="AH10" s="17">
        <v>0.37579257745503197</v>
      </c>
      <c r="AI10" s="17">
        <v>0.321258573329742</v>
      </c>
    </row>
    <row r="11" spans="2:35" x14ac:dyDescent="0.3">
      <c r="B11" s="18" t="s">
        <v>186</v>
      </c>
      <c r="C11" s="17">
        <v>0.204439282444184</v>
      </c>
      <c r="D11" s="17">
        <v>0.213445828315802</v>
      </c>
      <c r="E11" s="17">
        <v>0.196231241792508</v>
      </c>
      <c r="F11" s="17"/>
      <c r="G11" s="17">
        <v>0.20497763241817499</v>
      </c>
      <c r="H11" s="17">
        <v>0.18721262061192601</v>
      </c>
      <c r="I11" s="17">
        <v>0.23491943192720499</v>
      </c>
      <c r="J11" s="17">
        <v>0.18954298751519899</v>
      </c>
      <c r="K11" s="17"/>
      <c r="L11" s="17">
        <v>0.170685877399819</v>
      </c>
      <c r="M11" s="17">
        <v>0.28164931257794701</v>
      </c>
      <c r="N11" s="17"/>
      <c r="O11" s="17">
        <v>0.24145773622418301</v>
      </c>
      <c r="P11" s="17">
        <v>0.161783669330197</v>
      </c>
      <c r="Q11" s="17">
        <v>0.16161032811927201</v>
      </c>
      <c r="R11" s="17">
        <v>0.28467982899489103</v>
      </c>
      <c r="S11" s="17"/>
      <c r="T11" s="17">
        <v>0.216884271554763</v>
      </c>
      <c r="U11" s="17">
        <v>0.202420624686551</v>
      </c>
      <c r="V11" s="17"/>
      <c r="W11" s="17">
        <v>0.134894552486619</v>
      </c>
      <c r="X11" s="17">
        <v>0.20953574646360701</v>
      </c>
      <c r="Y11" s="17"/>
      <c r="Z11" s="17">
        <v>0.21650395908141801</v>
      </c>
      <c r="AA11" s="17">
        <v>0.208993601532422</v>
      </c>
      <c r="AB11" s="17">
        <v>0.17866507780793101</v>
      </c>
      <c r="AC11" s="17"/>
      <c r="AD11" s="17">
        <v>0.210682368707377</v>
      </c>
      <c r="AE11" s="17"/>
      <c r="AF11" s="17">
        <v>0.13609870737944901</v>
      </c>
      <c r="AG11" s="17">
        <v>0.26766258773535201</v>
      </c>
      <c r="AH11" s="17">
        <v>0.25531315600891402</v>
      </c>
      <c r="AI11" s="17">
        <v>0.170323430639712</v>
      </c>
    </row>
    <row r="12" spans="2:35" x14ac:dyDescent="0.3">
      <c r="B12" s="18" t="s">
        <v>187</v>
      </c>
      <c r="C12" s="17">
        <v>4.5433419087227499E-2</v>
      </c>
      <c r="D12" s="17">
        <v>3.1217577419301201E-2</v>
      </c>
      <c r="E12" s="17">
        <v>5.6956404980232397E-2</v>
      </c>
      <c r="F12" s="17"/>
      <c r="G12" s="17">
        <v>4.0862726548144102E-2</v>
      </c>
      <c r="H12" s="17">
        <v>3.0162900893503101E-2</v>
      </c>
      <c r="I12" s="17">
        <v>4.9651338317694603E-2</v>
      </c>
      <c r="J12" s="17">
        <v>6.1977760503172899E-2</v>
      </c>
      <c r="K12" s="17"/>
      <c r="L12" s="17">
        <v>3.41677382363028E-2</v>
      </c>
      <c r="M12" s="17">
        <v>7.2653442061815093E-2</v>
      </c>
      <c r="N12" s="17"/>
      <c r="O12" s="17">
        <v>6.2350322145379403E-2</v>
      </c>
      <c r="P12" s="17">
        <v>5.2848031011898097E-2</v>
      </c>
      <c r="Q12" s="17">
        <v>1.5104230685931599E-2</v>
      </c>
      <c r="R12" s="17">
        <v>5.3361053372950801E-2</v>
      </c>
      <c r="S12" s="17"/>
      <c r="T12" s="17">
        <v>5.3561781010139399E-2</v>
      </c>
      <c r="U12" s="17">
        <v>4.3129548098266302E-2</v>
      </c>
      <c r="V12" s="17"/>
      <c r="W12" s="17">
        <v>5.4639574736484099E-2</v>
      </c>
      <c r="X12" s="17">
        <v>4.6090849071388704E-3</v>
      </c>
      <c r="Y12" s="17"/>
      <c r="Z12" s="17">
        <v>4.56287510156781E-2</v>
      </c>
      <c r="AA12" s="17">
        <v>7.3496886537172304E-2</v>
      </c>
      <c r="AB12" s="17">
        <v>3.6058470140492099E-2</v>
      </c>
      <c r="AC12" s="17"/>
      <c r="AD12" s="17">
        <v>3.8974664990228301E-2</v>
      </c>
      <c r="AE12" s="17"/>
      <c r="AF12" s="17">
        <v>3.5451693674272401E-2</v>
      </c>
      <c r="AG12" s="17">
        <v>4.4089044824953801E-2</v>
      </c>
      <c r="AH12" s="17">
        <v>3.3496570143639E-2</v>
      </c>
      <c r="AI12" s="17">
        <v>7.1520412853422005E-2</v>
      </c>
    </row>
    <row r="13" spans="2:35" x14ac:dyDescent="0.3">
      <c r="B13" s="18" t="s">
        <v>188</v>
      </c>
      <c r="C13" s="17">
        <v>4.9080688044038298E-2</v>
      </c>
      <c r="D13" s="17">
        <v>5.9138288269382597E-2</v>
      </c>
      <c r="E13" s="17">
        <v>4.0117889380070097E-2</v>
      </c>
      <c r="F13" s="17"/>
      <c r="G13" s="17">
        <v>3.0597657960316101E-2</v>
      </c>
      <c r="H13" s="17">
        <v>3.7755198984083499E-2</v>
      </c>
      <c r="I13" s="17">
        <v>4.2433368336861899E-2</v>
      </c>
      <c r="J13" s="17">
        <v>8.7034260958819401E-2</v>
      </c>
      <c r="K13" s="17"/>
      <c r="L13" s="17">
        <v>3.6090246804971901E-2</v>
      </c>
      <c r="M13" s="17">
        <v>6.8657920408598597E-2</v>
      </c>
      <c r="N13" s="17"/>
      <c r="O13" s="17">
        <v>1.25174171326515E-2</v>
      </c>
      <c r="P13" s="17">
        <v>6.11402852054495E-2</v>
      </c>
      <c r="Q13" s="17">
        <v>5.0595407610460698E-2</v>
      </c>
      <c r="R13" s="17">
        <v>7.0878187843068194E-2</v>
      </c>
      <c r="S13" s="17"/>
      <c r="T13" s="17">
        <v>1.9442538644720599E-2</v>
      </c>
      <c r="U13" s="17">
        <v>5.7611329287052898E-2</v>
      </c>
      <c r="V13" s="17"/>
      <c r="W13" s="17">
        <v>2.6197644137337099E-2</v>
      </c>
      <c r="X13" s="17">
        <v>5.3515839686401098E-2</v>
      </c>
      <c r="Y13" s="17"/>
      <c r="Z13" s="17">
        <v>4.5926254798809803E-2</v>
      </c>
      <c r="AA13" s="17">
        <v>3.1110715546321499E-2</v>
      </c>
      <c r="AB13" s="17">
        <v>5.0146493552022497E-2</v>
      </c>
      <c r="AC13" s="17"/>
      <c r="AD13" s="17">
        <v>4.7366401098127897E-2</v>
      </c>
      <c r="AE13" s="17"/>
      <c r="AF13" s="17">
        <v>2.48109808323363E-2</v>
      </c>
      <c r="AG13" s="17">
        <v>7.8664179821745103E-2</v>
      </c>
      <c r="AH13" s="17">
        <v>2.51061542192524E-2</v>
      </c>
      <c r="AI13" s="17">
        <v>6.9703013813113293E-2</v>
      </c>
    </row>
    <row r="14" spans="2:35" x14ac:dyDescent="0.3">
      <c r="B14" s="18" t="s">
        <v>51</v>
      </c>
      <c r="C14" s="17">
        <v>4.7615907104359603E-2</v>
      </c>
      <c r="D14" s="17">
        <v>4.8792299100671697E-2</v>
      </c>
      <c r="E14" s="17">
        <v>4.7506805629309097E-2</v>
      </c>
      <c r="F14" s="17"/>
      <c r="G14" s="17">
        <v>7.2077520845172993E-2</v>
      </c>
      <c r="H14" s="17">
        <v>4.1961868015555299E-2</v>
      </c>
      <c r="I14" s="17">
        <v>5.6010619542002302E-2</v>
      </c>
      <c r="J14" s="17">
        <v>2.01852305689714E-2</v>
      </c>
      <c r="K14" s="17"/>
      <c r="L14" s="17">
        <v>3.4121496718214503E-2</v>
      </c>
      <c r="M14" s="17">
        <v>4.3790200729051099E-2</v>
      </c>
      <c r="N14" s="17"/>
      <c r="O14" s="17">
        <v>3.4322968940091299E-2</v>
      </c>
      <c r="P14" s="17">
        <v>5.7548511832499802E-2</v>
      </c>
      <c r="Q14" s="17">
        <v>7.2911381414386994E-2</v>
      </c>
      <c r="R14" s="17">
        <v>1.5647085503809E-2</v>
      </c>
      <c r="S14" s="17"/>
      <c r="T14" s="17">
        <v>3.3667431789334401E-2</v>
      </c>
      <c r="U14" s="17">
        <v>4.8279816000286198E-2</v>
      </c>
      <c r="V14" s="17"/>
      <c r="W14" s="17">
        <v>3.55740954331384E-2</v>
      </c>
      <c r="X14" s="17">
        <v>4.66011323783233E-2</v>
      </c>
      <c r="Y14" s="17"/>
      <c r="Z14" s="17">
        <v>4.66337953299771E-2</v>
      </c>
      <c r="AA14" s="17">
        <v>4.37867259367032E-2</v>
      </c>
      <c r="AB14" s="17">
        <v>2.12566564871709E-2</v>
      </c>
      <c r="AC14" s="17"/>
      <c r="AD14" s="17">
        <v>4.7467933826961101E-2</v>
      </c>
      <c r="AE14" s="17"/>
      <c r="AF14" s="17">
        <v>3.83450662438624E-2</v>
      </c>
      <c r="AG14" s="17">
        <v>3.59591051019321E-2</v>
      </c>
      <c r="AH14" s="17">
        <v>5.4182669037527803E-2</v>
      </c>
      <c r="AI14" s="17">
        <v>5.9917999797724102E-2</v>
      </c>
    </row>
    <row r="15" spans="2:35" x14ac:dyDescent="0.3">
      <c r="B15" s="18" t="s">
        <v>189</v>
      </c>
      <c r="C15" s="21">
        <v>0.65343070332019104</v>
      </c>
      <c r="D15" s="21">
        <v>0.64740600689484196</v>
      </c>
      <c r="E15" s="21">
        <v>0.65918765821787995</v>
      </c>
      <c r="F15" s="21"/>
      <c r="G15" s="21">
        <v>0.65148446222819201</v>
      </c>
      <c r="H15" s="21">
        <v>0.70290741149493197</v>
      </c>
      <c r="I15" s="21">
        <v>0.61698524187623605</v>
      </c>
      <c r="J15" s="21">
        <v>0.64125976045383704</v>
      </c>
      <c r="K15" s="21"/>
      <c r="L15" s="21">
        <v>0.72493464084069204</v>
      </c>
      <c r="M15" s="21">
        <v>0.53324912422258797</v>
      </c>
      <c r="N15" s="21"/>
      <c r="O15" s="21">
        <v>0.64935155555769497</v>
      </c>
      <c r="P15" s="21">
        <v>0.66667950261995601</v>
      </c>
      <c r="Q15" s="21">
        <v>0.69977865216994795</v>
      </c>
      <c r="R15" s="21">
        <v>0.57543384428528099</v>
      </c>
      <c r="S15" s="21"/>
      <c r="T15" s="21">
        <v>0.67644397700104297</v>
      </c>
      <c r="U15" s="21">
        <v>0.64855868192784405</v>
      </c>
      <c r="V15" s="21"/>
      <c r="W15" s="21">
        <v>0.74869413320642098</v>
      </c>
      <c r="X15" s="21">
        <v>0.68573819656452994</v>
      </c>
      <c r="Y15" s="21"/>
      <c r="Z15" s="21">
        <v>0.64530723977411697</v>
      </c>
      <c r="AA15" s="21">
        <v>0.642612070447381</v>
      </c>
      <c r="AB15" s="21">
        <v>0.71387330201238297</v>
      </c>
      <c r="AC15" s="21"/>
      <c r="AD15" s="21">
        <v>0.65550863137730597</v>
      </c>
      <c r="AE15" s="21"/>
      <c r="AF15" s="21">
        <v>0.76529355187007997</v>
      </c>
      <c r="AG15" s="21">
        <v>0.57362508251601696</v>
      </c>
      <c r="AH15" s="21">
        <v>0.63190145059066705</v>
      </c>
      <c r="AI15" s="21">
        <v>0.62853514289602896</v>
      </c>
    </row>
    <row r="16" spans="2:35" x14ac:dyDescent="0.3">
      <c r="B16" s="18" t="s">
        <v>190</v>
      </c>
      <c r="C16" s="21">
        <v>9.4514107131265804E-2</v>
      </c>
      <c r="D16" s="21">
        <v>9.0355865688683798E-2</v>
      </c>
      <c r="E16" s="21">
        <v>9.7074294360302502E-2</v>
      </c>
      <c r="F16" s="21"/>
      <c r="G16" s="21">
        <v>7.1460384508460206E-2</v>
      </c>
      <c r="H16" s="21">
        <v>6.7918099877586596E-2</v>
      </c>
      <c r="I16" s="21">
        <v>9.2084706654556495E-2</v>
      </c>
      <c r="J16" s="21">
        <v>0.14901202146199199</v>
      </c>
      <c r="K16" s="21"/>
      <c r="L16" s="21">
        <v>7.0257985041274701E-2</v>
      </c>
      <c r="M16" s="21">
        <v>0.14131136247041401</v>
      </c>
      <c r="N16" s="21"/>
      <c r="O16" s="21">
        <v>7.4867739278030795E-2</v>
      </c>
      <c r="P16" s="21">
        <v>0.11398831621734801</v>
      </c>
      <c r="Q16" s="21">
        <v>6.5699638296392304E-2</v>
      </c>
      <c r="R16" s="21">
        <v>0.12423924121601899</v>
      </c>
      <c r="S16" s="21"/>
      <c r="T16" s="21">
        <v>7.30043196548599E-2</v>
      </c>
      <c r="U16" s="21">
        <v>0.10074087738531901</v>
      </c>
      <c r="V16" s="21"/>
      <c r="W16" s="21">
        <v>8.0837218873821295E-2</v>
      </c>
      <c r="X16" s="21">
        <v>5.8124924593539899E-2</v>
      </c>
      <c r="Y16" s="21"/>
      <c r="Z16" s="21">
        <v>9.1555005814487903E-2</v>
      </c>
      <c r="AA16" s="21">
        <v>0.104607602083494</v>
      </c>
      <c r="AB16" s="21">
        <v>8.6204963692514597E-2</v>
      </c>
      <c r="AC16" s="21"/>
      <c r="AD16" s="21">
        <v>8.6341066088356094E-2</v>
      </c>
      <c r="AE16" s="21"/>
      <c r="AF16" s="21">
        <v>6.0262674506608598E-2</v>
      </c>
      <c r="AG16" s="21">
        <v>0.12275322464669899</v>
      </c>
      <c r="AH16" s="21">
        <v>5.8602724362891399E-2</v>
      </c>
      <c r="AI16" s="21">
        <v>0.14122342666653501</v>
      </c>
    </row>
    <row r="17" spans="2:2" x14ac:dyDescent="0.3">
      <c r="B17" s="16"/>
    </row>
    <row r="18" spans="2:2" x14ac:dyDescent="0.3">
      <c r="B18" t="s">
        <v>54</v>
      </c>
    </row>
    <row r="19" spans="2:2" x14ac:dyDescent="0.3">
      <c r="B19" t="s">
        <v>55</v>
      </c>
    </row>
    <row r="21" spans="2:2" x14ac:dyDescent="0.3">
      <c r="B21"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I21"/>
  <sheetViews>
    <sheetView showGridLines="0" topLeftCell="A3" workbookViewId="0">
      <pane xSplit="2" topLeftCell="C1" activePane="topRight" state="frozen"/>
      <selection pane="topRight" activeCell="F15" sqref="F15"/>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197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184</v>
      </c>
      <c r="C9" s="17">
        <v>0.13921550662604401</v>
      </c>
      <c r="D9" s="17">
        <v>0.10454185148965101</v>
      </c>
      <c r="E9" s="17">
        <v>0.17703254865346199</v>
      </c>
      <c r="F9" s="17"/>
      <c r="G9" s="17">
        <v>0.15795019770598601</v>
      </c>
      <c r="H9" s="17">
        <v>0.14018580043471701</v>
      </c>
      <c r="I9" s="17">
        <v>0.14441142182838199</v>
      </c>
      <c r="J9" s="17">
        <v>0.11380075578417501</v>
      </c>
      <c r="K9" s="17"/>
      <c r="L9" s="17">
        <v>0.18903639692457699</v>
      </c>
      <c r="M9" s="17">
        <v>4.5007254493043602E-2</v>
      </c>
      <c r="N9" s="17"/>
      <c r="O9" s="17">
        <v>0.18375389636560999</v>
      </c>
      <c r="P9" s="17">
        <v>0.17191311334749601</v>
      </c>
      <c r="Q9" s="17">
        <v>0.12255363979782501</v>
      </c>
      <c r="R9" s="17">
        <v>7.97894764626631E-2</v>
      </c>
      <c r="S9" s="17"/>
      <c r="T9" s="17">
        <v>0.15128353626595301</v>
      </c>
      <c r="U9" s="17">
        <v>0.13659768991597701</v>
      </c>
      <c r="V9" s="17"/>
      <c r="W9" s="17">
        <v>0.23792844410380501</v>
      </c>
      <c r="X9" s="17">
        <v>0.132648973544603</v>
      </c>
      <c r="Y9" s="17"/>
      <c r="Z9" s="17">
        <v>0.145897076474509</v>
      </c>
      <c r="AA9" s="17">
        <v>0.105056616378368</v>
      </c>
      <c r="AB9" s="17">
        <v>0.18249951030398601</v>
      </c>
      <c r="AC9" s="17"/>
      <c r="AD9" s="17">
        <v>0.14344081498828501</v>
      </c>
      <c r="AE9" s="17"/>
      <c r="AF9" s="17">
        <v>0.22349758083584201</v>
      </c>
      <c r="AG9" s="17">
        <v>9.3835639729960105E-2</v>
      </c>
      <c r="AH9" s="17">
        <v>7.8261476160457102E-2</v>
      </c>
      <c r="AI9" s="17">
        <v>0.13894011611823401</v>
      </c>
    </row>
    <row r="10" spans="2:35" x14ac:dyDescent="0.3">
      <c r="B10" s="18" t="s">
        <v>185</v>
      </c>
      <c r="C10" s="17">
        <v>0.20513974176420099</v>
      </c>
      <c r="D10" s="17">
        <v>0.205968173603505</v>
      </c>
      <c r="E10" s="17">
        <v>0.20540463185909599</v>
      </c>
      <c r="F10" s="17"/>
      <c r="G10" s="17">
        <v>0.20719671748035701</v>
      </c>
      <c r="H10" s="17">
        <v>0.23789953863824401</v>
      </c>
      <c r="I10" s="17">
        <v>0.20276131146159401</v>
      </c>
      <c r="J10" s="17">
        <v>0.17016961892899099</v>
      </c>
      <c r="K10" s="17"/>
      <c r="L10" s="17">
        <v>0.25770819429669201</v>
      </c>
      <c r="M10" s="17">
        <v>0.11608308579561601</v>
      </c>
      <c r="N10" s="17"/>
      <c r="O10" s="17">
        <v>0.22268175338680399</v>
      </c>
      <c r="P10" s="17">
        <v>0.19224520167896</v>
      </c>
      <c r="Q10" s="17">
        <v>0.22352083762768299</v>
      </c>
      <c r="R10" s="17">
        <v>0.18184674183806299</v>
      </c>
      <c r="S10" s="17"/>
      <c r="T10" s="17">
        <v>0.243964403320655</v>
      </c>
      <c r="U10" s="17">
        <v>0.194002653631804</v>
      </c>
      <c r="V10" s="17"/>
      <c r="W10" s="17">
        <v>0.27547963296615302</v>
      </c>
      <c r="X10" s="17">
        <v>0.18771162083377399</v>
      </c>
      <c r="Y10" s="17"/>
      <c r="Z10" s="17">
        <v>0.20007813335827701</v>
      </c>
      <c r="AA10" s="17">
        <v>0.22836790931522499</v>
      </c>
      <c r="AB10" s="17">
        <v>0.22702398613739699</v>
      </c>
      <c r="AC10" s="17"/>
      <c r="AD10" s="17">
        <v>0.192844770465495</v>
      </c>
      <c r="AE10" s="17"/>
      <c r="AF10" s="17">
        <v>0.23478762707530099</v>
      </c>
      <c r="AG10" s="17">
        <v>0.21968295435940999</v>
      </c>
      <c r="AH10" s="17">
        <v>0.150165268616786</v>
      </c>
      <c r="AI10" s="17">
        <v>0.195421413262066</v>
      </c>
    </row>
    <row r="11" spans="2:35" x14ac:dyDescent="0.3">
      <c r="B11" s="18" t="s">
        <v>186</v>
      </c>
      <c r="C11" s="17">
        <v>0.29074193753916899</v>
      </c>
      <c r="D11" s="17">
        <v>0.29744472886137002</v>
      </c>
      <c r="E11" s="17">
        <v>0.27948133417166199</v>
      </c>
      <c r="F11" s="17"/>
      <c r="G11" s="17">
        <v>0.30488324335682399</v>
      </c>
      <c r="H11" s="17">
        <v>0.26759069173024602</v>
      </c>
      <c r="I11" s="17">
        <v>0.27121411484778202</v>
      </c>
      <c r="J11" s="17">
        <v>0.32283628926351599</v>
      </c>
      <c r="K11" s="17"/>
      <c r="L11" s="17">
        <v>0.27797477860276598</v>
      </c>
      <c r="M11" s="17">
        <v>0.29097152281459299</v>
      </c>
      <c r="N11" s="17"/>
      <c r="O11" s="17">
        <v>0.28388269045949899</v>
      </c>
      <c r="P11" s="17">
        <v>0.27612896203752002</v>
      </c>
      <c r="Q11" s="17">
        <v>0.28669184449770502</v>
      </c>
      <c r="R11" s="17">
        <v>0.31222168614275903</v>
      </c>
      <c r="S11" s="17"/>
      <c r="T11" s="17">
        <v>0.35669722053450698</v>
      </c>
      <c r="U11" s="17">
        <v>0.27117630426301498</v>
      </c>
      <c r="V11" s="17"/>
      <c r="W11" s="17">
        <v>0.25167626070985599</v>
      </c>
      <c r="X11" s="17">
        <v>0.31021366378366499</v>
      </c>
      <c r="Y11" s="17"/>
      <c r="Z11" s="17">
        <v>0.27608726495485297</v>
      </c>
      <c r="AA11" s="17">
        <v>0.33464359751429301</v>
      </c>
      <c r="AB11" s="17">
        <v>0.32276571897155898</v>
      </c>
      <c r="AC11" s="17"/>
      <c r="AD11" s="17">
        <v>0.30133667882821102</v>
      </c>
      <c r="AE11" s="17"/>
      <c r="AF11" s="17">
        <v>0.26702122707003401</v>
      </c>
      <c r="AG11" s="17">
        <v>0.25476116307243801</v>
      </c>
      <c r="AH11" s="17">
        <v>0.34244793263151801</v>
      </c>
      <c r="AI11" s="17">
        <v>0.31979181632398102</v>
      </c>
    </row>
    <row r="12" spans="2:35" x14ac:dyDescent="0.3">
      <c r="B12" s="18" t="s">
        <v>187</v>
      </c>
      <c r="C12" s="17">
        <v>0.14223318055432099</v>
      </c>
      <c r="D12" s="17">
        <v>0.18097265375140101</v>
      </c>
      <c r="E12" s="17">
        <v>0.103074454789261</v>
      </c>
      <c r="F12" s="17"/>
      <c r="G12" s="17">
        <v>0.143582944655647</v>
      </c>
      <c r="H12" s="17">
        <v>0.17372364500205101</v>
      </c>
      <c r="I12" s="17">
        <v>0.16632334835634</v>
      </c>
      <c r="J12" s="17">
        <v>8.0671064849100901E-2</v>
      </c>
      <c r="K12" s="17"/>
      <c r="L12" s="17">
        <v>0.130686635450281</v>
      </c>
      <c r="M12" s="17">
        <v>0.18646059623379499</v>
      </c>
      <c r="N12" s="17"/>
      <c r="O12" s="17">
        <v>0.12420627964770101</v>
      </c>
      <c r="P12" s="17">
        <v>8.6979020526238598E-2</v>
      </c>
      <c r="Q12" s="17">
        <v>0.18542163307349799</v>
      </c>
      <c r="R12" s="17">
        <v>0.17485872420794199</v>
      </c>
      <c r="S12" s="17"/>
      <c r="T12" s="17">
        <v>8.5492004335553207E-2</v>
      </c>
      <c r="U12" s="17">
        <v>0.16345423139375001</v>
      </c>
      <c r="V12" s="17"/>
      <c r="W12" s="17">
        <v>8.0678939160709895E-2</v>
      </c>
      <c r="X12" s="17">
        <v>0.186839722971508</v>
      </c>
      <c r="Y12" s="17"/>
      <c r="Z12" s="17">
        <v>0.16325385031759901</v>
      </c>
      <c r="AA12" s="17">
        <v>8.26200582126531E-2</v>
      </c>
      <c r="AB12" s="17">
        <v>0.108229891095084</v>
      </c>
      <c r="AC12" s="17"/>
      <c r="AD12" s="17">
        <v>0.14148889159077699</v>
      </c>
      <c r="AE12" s="17"/>
      <c r="AF12" s="17">
        <v>0.124590558892734</v>
      </c>
      <c r="AG12" s="17">
        <v>0.174149751424204</v>
      </c>
      <c r="AH12" s="17">
        <v>0.155753620468985</v>
      </c>
      <c r="AI12" s="17">
        <v>0.118896985959246</v>
      </c>
    </row>
    <row r="13" spans="2:35" x14ac:dyDescent="0.3">
      <c r="B13" s="18" t="s">
        <v>188</v>
      </c>
      <c r="C13" s="17">
        <v>0.16505724658957099</v>
      </c>
      <c r="D13" s="17">
        <v>0.15527394984149001</v>
      </c>
      <c r="E13" s="17">
        <v>0.17428759418196399</v>
      </c>
      <c r="F13" s="17"/>
      <c r="G13" s="17">
        <v>0.13963492445497899</v>
      </c>
      <c r="H13" s="17">
        <v>0.150490838481495</v>
      </c>
      <c r="I13" s="17">
        <v>0.155068893109642</v>
      </c>
      <c r="J13" s="17">
        <v>0.217080560444503</v>
      </c>
      <c r="K13" s="17"/>
      <c r="L13" s="17">
        <v>0.119766906469289</v>
      </c>
      <c r="M13" s="17">
        <v>0.27014062816512902</v>
      </c>
      <c r="N13" s="17"/>
      <c r="O13" s="17">
        <v>0.14175557094407101</v>
      </c>
      <c r="P13" s="17">
        <v>0.199066194467378</v>
      </c>
      <c r="Q13" s="17">
        <v>0.147911068985042</v>
      </c>
      <c r="R13" s="17">
        <v>0.16539225598187099</v>
      </c>
      <c r="S13" s="17"/>
      <c r="T13" s="17">
        <v>0.103374940967498</v>
      </c>
      <c r="U13" s="17">
        <v>0.183557446106518</v>
      </c>
      <c r="V13" s="17"/>
      <c r="W13" s="17">
        <v>0.12662289033035301</v>
      </c>
      <c r="X13" s="17">
        <v>0.15095552778818</v>
      </c>
      <c r="Y13" s="17"/>
      <c r="Z13" s="17">
        <v>0.16714749327800901</v>
      </c>
      <c r="AA13" s="17">
        <v>0.18086952646552801</v>
      </c>
      <c r="AB13" s="17">
        <v>0.11797807754618</v>
      </c>
      <c r="AC13" s="17"/>
      <c r="AD13" s="17">
        <v>0.164542021211497</v>
      </c>
      <c r="AE13" s="17"/>
      <c r="AF13" s="17">
        <v>0.103736356913216</v>
      </c>
      <c r="AG13" s="17">
        <v>0.19448726072990799</v>
      </c>
      <c r="AH13" s="17">
        <v>0.21303652172032</v>
      </c>
      <c r="AI13" s="17">
        <v>0.17022036258040599</v>
      </c>
    </row>
    <row r="14" spans="2:35" x14ac:dyDescent="0.3">
      <c r="B14" s="18" t="s">
        <v>51</v>
      </c>
      <c r="C14" s="17">
        <v>5.76123869266933E-2</v>
      </c>
      <c r="D14" s="17">
        <v>5.5798642452582599E-2</v>
      </c>
      <c r="E14" s="17">
        <v>6.0719436344554401E-2</v>
      </c>
      <c r="F14" s="17"/>
      <c r="G14" s="17">
        <v>4.6751972346207003E-2</v>
      </c>
      <c r="H14" s="17">
        <v>3.0109485713247199E-2</v>
      </c>
      <c r="I14" s="17">
        <v>6.0220910396261602E-2</v>
      </c>
      <c r="J14" s="17">
        <v>9.5441710729714094E-2</v>
      </c>
      <c r="K14" s="17"/>
      <c r="L14" s="17">
        <v>2.4827088256394798E-2</v>
      </c>
      <c r="M14" s="17">
        <v>9.1336912497823594E-2</v>
      </c>
      <c r="N14" s="17"/>
      <c r="O14" s="17">
        <v>4.3719809196315899E-2</v>
      </c>
      <c r="P14" s="17">
        <v>7.3667507942407506E-2</v>
      </c>
      <c r="Q14" s="17">
        <v>3.3900976018247098E-2</v>
      </c>
      <c r="R14" s="17">
        <v>8.5891115366702506E-2</v>
      </c>
      <c r="S14" s="17"/>
      <c r="T14" s="17">
        <v>5.9187894575834003E-2</v>
      </c>
      <c r="U14" s="17">
        <v>5.1211674688936698E-2</v>
      </c>
      <c r="V14" s="17"/>
      <c r="W14" s="17">
        <v>2.7613832729123398E-2</v>
      </c>
      <c r="X14" s="17">
        <v>3.1630491078270997E-2</v>
      </c>
      <c r="Y14" s="17"/>
      <c r="Z14" s="17">
        <v>4.7536181616754603E-2</v>
      </c>
      <c r="AA14" s="17">
        <v>6.8442292113933906E-2</v>
      </c>
      <c r="AB14" s="17">
        <v>4.1502815945794601E-2</v>
      </c>
      <c r="AC14" s="17"/>
      <c r="AD14" s="17">
        <v>5.6346822915734097E-2</v>
      </c>
      <c r="AE14" s="17"/>
      <c r="AF14" s="17">
        <v>4.6366649212873298E-2</v>
      </c>
      <c r="AG14" s="17">
        <v>6.3083230684079394E-2</v>
      </c>
      <c r="AH14" s="17">
        <v>6.0335180401934002E-2</v>
      </c>
      <c r="AI14" s="17">
        <v>5.6729305756067598E-2</v>
      </c>
    </row>
    <row r="15" spans="2:35" x14ac:dyDescent="0.3">
      <c r="B15" s="18" t="s">
        <v>189</v>
      </c>
      <c r="C15" s="21">
        <v>0.34435524839024501</v>
      </c>
      <c r="D15" s="21">
        <v>0.31051002509315601</v>
      </c>
      <c r="E15" s="21">
        <v>0.38243718051255798</v>
      </c>
      <c r="F15" s="21"/>
      <c r="G15" s="21">
        <v>0.36514691518634201</v>
      </c>
      <c r="H15" s="21">
        <v>0.37808533907296099</v>
      </c>
      <c r="I15" s="21">
        <v>0.347172733289975</v>
      </c>
      <c r="J15" s="21">
        <v>0.283970374713166</v>
      </c>
      <c r="K15" s="21"/>
      <c r="L15" s="21">
        <v>0.44674459122126797</v>
      </c>
      <c r="M15" s="21">
        <v>0.16109034028865901</v>
      </c>
      <c r="N15" s="21"/>
      <c r="O15" s="21">
        <v>0.40643564975241397</v>
      </c>
      <c r="P15" s="21">
        <v>0.36415831502645601</v>
      </c>
      <c r="Q15" s="21">
        <v>0.34607447742550801</v>
      </c>
      <c r="R15" s="21">
        <v>0.26163621830072598</v>
      </c>
      <c r="S15" s="21"/>
      <c r="T15" s="21">
        <v>0.39524793958660798</v>
      </c>
      <c r="U15" s="21">
        <v>0.33060034354778001</v>
      </c>
      <c r="V15" s="21"/>
      <c r="W15" s="21">
        <v>0.51340807706995795</v>
      </c>
      <c r="X15" s="21">
        <v>0.320360594378376</v>
      </c>
      <c r="Y15" s="21"/>
      <c r="Z15" s="21">
        <v>0.34597520983278601</v>
      </c>
      <c r="AA15" s="21">
        <v>0.33342452569359199</v>
      </c>
      <c r="AB15" s="21">
        <v>0.40952349644138297</v>
      </c>
      <c r="AC15" s="21"/>
      <c r="AD15" s="21">
        <v>0.33628558545378001</v>
      </c>
      <c r="AE15" s="21"/>
      <c r="AF15" s="21">
        <v>0.45828520791114302</v>
      </c>
      <c r="AG15" s="21">
        <v>0.31351859408937</v>
      </c>
      <c r="AH15" s="21">
        <v>0.22842674477724301</v>
      </c>
      <c r="AI15" s="21">
        <v>0.334361529380301</v>
      </c>
    </row>
    <row r="16" spans="2:35" x14ac:dyDescent="0.3">
      <c r="B16" s="18" t="s">
        <v>190</v>
      </c>
      <c r="C16" s="21">
        <v>0.30729042714389199</v>
      </c>
      <c r="D16" s="21">
        <v>0.33624660359289099</v>
      </c>
      <c r="E16" s="21">
        <v>0.27736204897122502</v>
      </c>
      <c r="F16" s="21"/>
      <c r="G16" s="21">
        <v>0.28321786911062602</v>
      </c>
      <c r="H16" s="21">
        <v>0.32421448348354598</v>
      </c>
      <c r="I16" s="21">
        <v>0.321392241465981</v>
      </c>
      <c r="J16" s="21">
        <v>0.29775162529360399</v>
      </c>
      <c r="K16" s="21"/>
      <c r="L16" s="21">
        <v>0.25045354191957098</v>
      </c>
      <c r="M16" s="21">
        <v>0.45660122439892398</v>
      </c>
      <c r="N16" s="21"/>
      <c r="O16" s="21">
        <v>0.26596185059177202</v>
      </c>
      <c r="P16" s="21">
        <v>0.28604521499361601</v>
      </c>
      <c r="Q16" s="21">
        <v>0.33333270205853999</v>
      </c>
      <c r="R16" s="21">
        <v>0.34025098018981298</v>
      </c>
      <c r="S16" s="21"/>
      <c r="T16" s="21">
        <v>0.18886694530305101</v>
      </c>
      <c r="U16" s="21">
        <v>0.34701167750026801</v>
      </c>
      <c r="V16" s="21"/>
      <c r="W16" s="21">
        <v>0.20730182949106299</v>
      </c>
      <c r="X16" s="21">
        <v>0.33779525075968803</v>
      </c>
      <c r="Y16" s="21"/>
      <c r="Z16" s="21">
        <v>0.33040134359560702</v>
      </c>
      <c r="AA16" s="21">
        <v>0.26348958467818101</v>
      </c>
      <c r="AB16" s="21">
        <v>0.226207968641264</v>
      </c>
      <c r="AC16" s="21"/>
      <c r="AD16" s="21">
        <v>0.30603091280227501</v>
      </c>
      <c r="AE16" s="21"/>
      <c r="AF16" s="21">
        <v>0.22832691580594999</v>
      </c>
      <c r="AG16" s="21">
        <v>0.36863701215411299</v>
      </c>
      <c r="AH16" s="21">
        <v>0.368790142189305</v>
      </c>
      <c r="AI16" s="21">
        <v>0.28911734853965099</v>
      </c>
    </row>
    <row r="17" spans="2:2" x14ac:dyDescent="0.3">
      <c r="B17" s="16"/>
    </row>
    <row r="18" spans="2:2" x14ac:dyDescent="0.3">
      <c r="B18" t="s">
        <v>54</v>
      </c>
    </row>
    <row r="19" spans="2:2" x14ac:dyDescent="0.3">
      <c r="B19" t="s">
        <v>55</v>
      </c>
    </row>
    <row r="21" spans="2:2" x14ac:dyDescent="0.3">
      <c r="B21"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I21"/>
  <sheetViews>
    <sheetView showGridLines="0" topLeftCell="A5" workbookViewId="0">
      <pane xSplit="2" topLeftCell="C1" activePane="topRight" state="frozen"/>
      <selection pane="topRight" activeCell="E13" sqref="E13"/>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198</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184</v>
      </c>
      <c r="C9" s="17">
        <v>0.134535365604774</v>
      </c>
      <c r="D9" s="17">
        <v>0.12170452829362501</v>
      </c>
      <c r="E9" s="17">
        <v>0.15039147560795199</v>
      </c>
      <c r="F9" s="17"/>
      <c r="G9" s="17">
        <v>0.16483786864802499</v>
      </c>
      <c r="H9" s="17">
        <v>0.14562165105266001</v>
      </c>
      <c r="I9" s="17">
        <v>0.14210046278260999</v>
      </c>
      <c r="J9" s="17">
        <v>8.4027198050325602E-2</v>
      </c>
      <c r="K9" s="17"/>
      <c r="L9" s="17">
        <v>0.19097759310668999</v>
      </c>
      <c r="M9" s="17">
        <v>3.0706948758697099E-2</v>
      </c>
      <c r="N9" s="17"/>
      <c r="O9" s="17">
        <v>0.18271904195209501</v>
      </c>
      <c r="P9" s="17">
        <v>0.12576860359092201</v>
      </c>
      <c r="Q9" s="17">
        <v>0.134037130803357</v>
      </c>
      <c r="R9" s="17">
        <v>0.10475667185889601</v>
      </c>
      <c r="S9" s="17"/>
      <c r="T9" s="17">
        <v>0.166260600614967</v>
      </c>
      <c r="U9" s="17">
        <v>0.125064625922744</v>
      </c>
      <c r="V9" s="17"/>
      <c r="W9" s="17">
        <v>0.216112419373371</v>
      </c>
      <c r="X9" s="17">
        <v>0.147433028838552</v>
      </c>
      <c r="Y9" s="17"/>
      <c r="Z9" s="17">
        <v>0.14859433598187199</v>
      </c>
      <c r="AA9" s="17">
        <v>7.2130712359487398E-2</v>
      </c>
      <c r="AB9" s="17">
        <v>0.198124094272525</v>
      </c>
      <c r="AC9" s="17"/>
      <c r="AD9" s="17">
        <v>0.13669344475834799</v>
      </c>
      <c r="AE9" s="17"/>
      <c r="AF9" s="17">
        <v>0.24753787963814</v>
      </c>
      <c r="AG9" s="17">
        <v>7.2030814892999104E-2</v>
      </c>
      <c r="AH9" s="17">
        <v>4.5153528172780899E-2</v>
      </c>
      <c r="AI9" s="17">
        <v>0.142204563600134</v>
      </c>
    </row>
    <row r="10" spans="2:35" x14ac:dyDescent="0.3">
      <c r="B10" s="18" t="s">
        <v>185</v>
      </c>
      <c r="C10" s="17">
        <v>0.16998687566749801</v>
      </c>
      <c r="D10" s="17">
        <v>0.137467502432845</v>
      </c>
      <c r="E10" s="17">
        <v>0.20633852438358699</v>
      </c>
      <c r="F10" s="17"/>
      <c r="G10" s="17">
        <v>0.127497615513368</v>
      </c>
      <c r="H10" s="17">
        <v>0.24770158863271499</v>
      </c>
      <c r="I10" s="17">
        <v>0.14211867854413399</v>
      </c>
      <c r="J10" s="17">
        <v>0.158475743659622</v>
      </c>
      <c r="K10" s="17"/>
      <c r="L10" s="17">
        <v>0.20134069528881801</v>
      </c>
      <c r="M10" s="17">
        <v>0.11615909996927801</v>
      </c>
      <c r="N10" s="17"/>
      <c r="O10" s="17">
        <v>0.20049115821226701</v>
      </c>
      <c r="P10" s="17">
        <v>0.21079227593854</v>
      </c>
      <c r="Q10" s="17">
        <v>0.182174532819528</v>
      </c>
      <c r="R10" s="17">
        <v>7.6029672743719107E-2</v>
      </c>
      <c r="S10" s="17"/>
      <c r="T10" s="17">
        <v>0.20293260462228299</v>
      </c>
      <c r="U10" s="17">
        <v>0.16049044468276799</v>
      </c>
      <c r="V10" s="17"/>
      <c r="W10" s="17">
        <v>0.24694879815395401</v>
      </c>
      <c r="X10" s="17">
        <v>0.11469008621030299</v>
      </c>
      <c r="Y10" s="17"/>
      <c r="Z10" s="17">
        <v>0.160425968867173</v>
      </c>
      <c r="AA10" s="17">
        <v>0.21346888491826099</v>
      </c>
      <c r="AB10" s="17">
        <v>0.184045395205229</v>
      </c>
      <c r="AC10" s="17"/>
      <c r="AD10" s="17">
        <v>0.16750060775038</v>
      </c>
      <c r="AE10" s="17"/>
      <c r="AF10" s="17">
        <v>0.160211093581861</v>
      </c>
      <c r="AG10" s="17">
        <v>0.167439493988502</v>
      </c>
      <c r="AH10" s="17">
        <v>0.17601489687079999</v>
      </c>
      <c r="AI10" s="17">
        <v>0.18276164245637999</v>
      </c>
    </row>
    <row r="11" spans="2:35" x14ac:dyDescent="0.3">
      <c r="B11" s="18" t="s">
        <v>186</v>
      </c>
      <c r="C11" s="17">
        <v>0.319600585092913</v>
      </c>
      <c r="D11" s="17">
        <v>0.31567703077775</v>
      </c>
      <c r="E11" s="17">
        <v>0.31968562311085902</v>
      </c>
      <c r="F11" s="17"/>
      <c r="G11" s="17">
        <v>0.35469848594686898</v>
      </c>
      <c r="H11" s="17">
        <v>0.28577001806843599</v>
      </c>
      <c r="I11" s="17">
        <v>0.28621513500711598</v>
      </c>
      <c r="J11" s="17">
        <v>0.357320036108419</v>
      </c>
      <c r="K11" s="17"/>
      <c r="L11" s="17">
        <v>0.32344154906539002</v>
      </c>
      <c r="M11" s="17">
        <v>0.30328383161764599</v>
      </c>
      <c r="N11" s="17"/>
      <c r="O11" s="17">
        <v>0.33791884905259101</v>
      </c>
      <c r="P11" s="17">
        <v>0.30579795881712502</v>
      </c>
      <c r="Q11" s="17">
        <v>0.30462457927220499</v>
      </c>
      <c r="R11" s="17">
        <v>0.33086566279763302</v>
      </c>
      <c r="S11" s="17"/>
      <c r="T11" s="17">
        <v>0.342284880054322</v>
      </c>
      <c r="U11" s="17">
        <v>0.31303577996045201</v>
      </c>
      <c r="V11" s="17"/>
      <c r="W11" s="17">
        <v>0.26669141636277799</v>
      </c>
      <c r="X11" s="17">
        <v>0.33377207700577499</v>
      </c>
      <c r="Y11" s="17"/>
      <c r="Z11" s="17">
        <v>0.327727139470324</v>
      </c>
      <c r="AA11" s="17">
        <v>0.40651716726051401</v>
      </c>
      <c r="AB11" s="17">
        <v>0.28991628056087998</v>
      </c>
      <c r="AC11" s="17"/>
      <c r="AD11" s="17">
        <v>0.32519602481322202</v>
      </c>
      <c r="AE11" s="17"/>
      <c r="AF11" s="17">
        <v>0.32240516263235403</v>
      </c>
      <c r="AG11" s="17">
        <v>0.30902508903144399</v>
      </c>
      <c r="AH11" s="17">
        <v>0.33345018044366898</v>
      </c>
      <c r="AI11" s="17">
        <v>0.31228861313643802</v>
      </c>
    </row>
    <row r="12" spans="2:35" x14ac:dyDescent="0.3">
      <c r="B12" s="18" t="s">
        <v>187</v>
      </c>
      <c r="C12" s="17">
        <v>0.14229103201138099</v>
      </c>
      <c r="D12" s="17">
        <v>0.15922079320797999</v>
      </c>
      <c r="E12" s="17">
        <v>0.117122490951257</v>
      </c>
      <c r="F12" s="17"/>
      <c r="G12" s="17">
        <v>0.14840322700599001</v>
      </c>
      <c r="H12" s="17">
        <v>0.131892445147098</v>
      </c>
      <c r="I12" s="17">
        <v>0.15755347453819499</v>
      </c>
      <c r="J12" s="17">
        <v>0.13090966004902799</v>
      </c>
      <c r="K12" s="17"/>
      <c r="L12" s="17">
        <v>0.102601892248458</v>
      </c>
      <c r="M12" s="17">
        <v>0.21377939556237599</v>
      </c>
      <c r="N12" s="17"/>
      <c r="O12" s="17">
        <v>0.113805255482818</v>
      </c>
      <c r="P12" s="17">
        <v>0.119649122975463</v>
      </c>
      <c r="Q12" s="17">
        <v>0.159236464454235</v>
      </c>
      <c r="R12" s="17">
        <v>0.159199257280631</v>
      </c>
      <c r="S12" s="17"/>
      <c r="T12" s="17">
        <v>0.11613432990629</v>
      </c>
      <c r="U12" s="17">
        <v>0.15293177862847801</v>
      </c>
      <c r="V12" s="17"/>
      <c r="W12" s="17">
        <v>0.111541188730541</v>
      </c>
      <c r="X12" s="17">
        <v>0.165406113770838</v>
      </c>
      <c r="Y12" s="17"/>
      <c r="Z12" s="17">
        <v>0.135237949580473</v>
      </c>
      <c r="AA12" s="17">
        <v>7.7728250690912798E-2</v>
      </c>
      <c r="AB12" s="17">
        <v>0.132348607548787</v>
      </c>
      <c r="AC12" s="17"/>
      <c r="AD12" s="17">
        <v>0.13978222053911801</v>
      </c>
      <c r="AE12" s="17"/>
      <c r="AF12" s="17">
        <v>0.132136107514431</v>
      </c>
      <c r="AG12" s="17">
        <v>0.16423908483199701</v>
      </c>
      <c r="AH12" s="17">
        <v>0.16351047959304199</v>
      </c>
      <c r="AI12" s="17">
        <v>0.11351054948527201</v>
      </c>
    </row>
    <row r="13" spans="2:35" x14ac:dyDescent="0.3">
      <c r="B13" s="18" t="s">
        <v>188</v>
      </c>
      <c r="C13" s="17">
        <v>0.16338005191903901</v>
      </c>
      <c r="D13" s="17">
        <v>0.18668067399249599</v>
      </c>
      <c r="E13" s="17">
        <v>0.14372993509849</v>
      </c>
      <c r="F13" s="17"/>
      <c r="G13" s="17">
        <v>0.111029052157624</v>
      </c>
      <c r="H13" s="17">
        <v>0.145189690023424</v>
      </c>
      <c r="I13" s="17">
        <v>0.21847476758772399</v>
      </c>
      <c r="J13" s="17">
        <v>0.17575133509296301</v>
      </c>
      <c r="K13" s="17"/>
      <c r="L13" s="17">
        <v>0.140402888299962</v>
      </c>
      <c r="M13" s="17">
        <v>0.23551726740197401</v>
      </c>
      <c r="N13" s="17"/>
      <c r="O13" s="17">
        <v>0.108828468971262</v>
      </c>
      <c r="P13" s="17">
        <v>0.170313264152988</v>
      </c>
      <c r="Q13" s="17">
        <v>0.14369626651301701</v>
      </c>
      <c r="R13" s="17">
        <v>0.24575122023926399</v>
      </c>
      <c r="S13" s="17"/>
      <c r="T13" s="17">
        <v>8.36655958397029E-2</v>
      </c>
      <c r="U13" s="17">
        <v>0.190371783515634</v>
      </c>
      <c r="V13" s="17"/>
      <c r="W13" s="17">
        <v>0.114658128059655</v>
      </c>
      <c r="X13" s="17">
        <v>0.18170008909145699</v>
      </c>
      <c r="Y13" s="17"/>
      <c r="Z13" s="17">
        <v>0.16658697507044701</v>
      </c>
      <c r="AA13" s="17">
        <v>0.14763446471035299</v>
      </c>
      <c r="AB13" s="17">
        <v>0.13849281619446399</v>
      </c>
      <c r="AC13" s="17"/>
      <c r="AD13" s="17">
        <v>0.166524776582259</v>
      </c>
      <c r="AE13" s="17"/>
      <c r="AF13" s="17">
        <v>0.104686905311816</v>
      </c>
      <c r="AG13" s="17">
        <v>0.198091566184565</v>
      </c>
      <c r="AH13" s="17">
        <v>0.19928110185464901</v>
      </c>
      <c r="AI13" s="17">
        <v>0.17012750963182999</v>
      </c>
    </row>
    <row r="14" spans="2:35" x14ac:dyDescent="0.3">
      <c r="B14" s="18" t="s">
        <v>51</v>
      </c>
      <c r="C14" s="17">
        <v>7.0206089704394598E-2</v>
      </c>
      <c r="D14" s="17">
        <v>7.9249471295302895E-2</v>
      </c>
      <c r="E14" s="17">
        <v>6.2731950847855003E-2</v>
      </c>
      <c r="F14" s="17"/>
      <c r="G14" s="17">
        <v>9.3533750728123394E-2</v>
      </c>
      <c r="H14" s="17">
        <v>4.3824607075667099E-2</v>
      </c>
      <c r="I14" s="17">
        <v>5.3537481540220602E-2</v>
      </c>
      <c r="J14" s="17">
        <v>9.3516027039642194E-2</v>
      </c>
      <c r="K14" s="17"/>
      <c r="L14" s="17">
        <v>4.1235381990682003E-2</v>
      </c>
      <c r="M14" s="17">
        <v>0.10055345669002801</v>
      </c>
      <c r="N14" s="17"/>
      <c r="O14" s="17">
        <v>5.6237226328967403E-2</v>
      </c>
      <c r="P14" s="17">
        <v>6.7678774524961405E-2</v>
      </c>
      <c r="Q14" s="17">
        <v>7.6231026137658503E-2</v>
      </c>
      <c r="R14" s="17">
        <v>8.3397515079856294E-2</v>
      </c>
      <c r="S14" s="17"/>
      <c r="T14" s="17">
        <v>8.8721988962434703E-2</v>
      </c>
      <c r="U14" s="17">
        <v>5.8105587289923197E-2</v>
      </c>
      <c r="V14" s="17"/>
      <c r="W14" s="17">
        <v>4.4048049319699599E-2</v>
      </c>
      <c r="X14" s="17">
        <v>5.6998605083076602E-2</v>
      </c>
      <c r="Y14" s="17"/>
      <c r="Z14" s="17">
        <v>6.1427631029710501E-2</v>
      </c>
      <c r="AA14" s="17">
        <v>8.25205200604721E-2</v>
      </c>
      <c r="AB14" s="17">
        <v>5.7072806218116702E-2</v>
      </c>
      <c r="AC14" s="17"/>
      <c r="AD14" s="17">
        <v>6.4302925556671206E-2</v>
      </c>
      <c r="AE14" s="17"/>
      <c r="AF14" s="17">
        <v>3.3022851321397699E-2</v>
      </c>
      <c r="AG14" s="17">
        <v>8.9173951070492696E-2</v>
      </c>
      <c r="AH14" s="17">
        <v>8.2589813065058706E-2</v>
      </c>
      <c r="AI14" s="17">
        <v>7.9107121689946297E-2</v>
      </c>
    </row>
    <row r="15" spans="2:35" x14ac:dyDescent="0.3">
      <c r="B15" s="18" t="s">
        <v>189</v>
      </c>
      <c r="C15" s="21">
        <v>0.30452224127227301</v>
      </c>
      <c r="D15" s="21">
        <v>0.25917203072646999</v>
      </c>
      <c r="E15" s="21">
        <v>0.35672999999153898</v>
      </c>
      <c r="F15" s="21"/>
      <c r="G15" s="21">
        <v>0.29233548416139299</v>
      </c>
      <c r="H15" s="21">
        <v>0.39332323968537602</v>
      </c>
      <c r="I15" s="21">
        <v>0.28421914132674397</v>
      </c>
      <c r="J15" s="21">
        <v>0.24250294170994699</v>
      </c>
      <c r="K15" s="21"/>
      <c r="L15" s="21">
        <v>0.39231828839550797</v>
      </c>
      <c r="M15" s="21">
        <v>0.14686604872797501</v>
      </c>
      <c r="N15" s="21"/>
      <c r="O15" s="21">
        <v>0.38321020016436302</v>
      </c>
      <c r="P15" s="21">
        <v>0.33656087952946301</v>
      </c>
      <c r="Q15" s="21">
        <v>0.316211663622885</v>
      </c>
      <c r="R15" s="21">
        <v>0.180786344602615</v>
      </c>
      <c r="S15" s="21"/>
      <c r="T15" s="21">
        <v>0.36919320523725102</v>
      </c>
      <c r="U15" s="21">
        <v>0.285555070605512</v>
      </c>
      <c r="V15" s="21"/>
      <c r="W15" s="21">
        <v>0.46306121752732599</v>
      </c>
      <c r="X15" s="21">
        <v>0.26212311504885399</v>
      </c>
      <c r="Y15" s="21"/>
      <c r="Z15" s="21">
        <v>0.30902030484904502</v>
      </c>
      <c r="AA15" s="21">
        <v>0.28559959727774797</v>
      </c>
      <c r="AB15" s="21">
        <v>0.38216948947775298</v>
      </c>
      <c r="AC15" s="21"/>
      <c r="AD15" s="21">
        <v>0.304194052508729</v>
      </c>
      <c r="AE15" s="21"/>
      <c r="AF15" s="21">
        <v>0.40774897322000098</v>
      </c>
      <c r="AG15" s="21">
        <v>0.239470308881502</v>
      </c>
      <c r="AH15" s="21">
        <v>0.221168425043581</v>
      </c>
      <c r="AI15" s="21">
        <v>0.324966206056514</v>
      </c>
    </row>
    <row r="16" spans="2:35" x14ac:dyDescent="0.3">
      <c r="B16" s="18" t="s">
        <v>190</v>
      </c>
      <c r="C16" s="21">
        <v>0.30567108393041997</v>
      </c>
      <c r="D16" s="21">
        <v>0.34590146720047699</v>
      </c>
      <c r="E16" s="21">
        <v>0.26085242604974701</v>
      </c>
      <c r="F16" s="21"/>
      <c r="G16" s="21">
        <v>0.259432279163614</v>
      </c>
      <c r="H16" s="21">
        <v>0.27708213517052199</v>
      </c>
      <c r="I16" s="21">
        <v>0.37602824212592001</v>
      </c>
      <c r="J16" s="21">
        <v>0.30666099514199102</v>
      </c>
      <c r="K16" s="21"/>
      <c r="L16" s="21">
        <v>0.24300478054842001</v>
      </c>
      <c r="M16" s="21">
        <v>0.44929666296435</v>
      </c>
      <c r="N16" s="21"/>
      <c r="O16" s="21">
        <v>0.222633724454079</v>
      </c>
      <c r="P16" s="21">
        <v>0.28996238712845102</v>
      </c>
      <c r="Q16" s="21">
        <v>0.30293273096725198</v>
      </c>
      <c r="R16" s="21">
        <v>0.40495047751989499</v>
      </c>
      <c r="S16" s="21"/>
      <c r="T16" s="21">
        <v>0.19979992574599301</v>
      </c>
      <c r="U16" s="21">
        <v>0.34330356214411201</v>
      </c>
      <c r="V16" s="21"/>
      <c r="W16" s="21">
        <v>0.226199316790196</v>
      </c>
      <c r="X16" s="21">
        <v>0.34710620286229399</v>
      </c>
      <c r="Y16" s="21"/>
      <c r="Z16" s="21">
        <v>0.30182492465091998</v>
      </c>
      <c r="AA16" s="21">
        <v>0.22536271540126601</v>
      </c>
      <c r="AB16" s="21">
        <v>0.27084142374324999</v>
      </c>
      <c r="AC16" s="21"/>
      <c r="AD16" s="21">
        <v>0.30630699712137799</v>
      </c>
      <c r="AE16" s="21"/>
      <c r="AF16" s="21">
        <v>0.23682301282624699</v>
      </c>
      <c r="AG16" s="21">
        <v>0.36233065101656198</v>
      </c>
      <c r="AH16" s="21">
        <v>0.36279158144769103</v>
      </c>
      <c r="AI16" s="21">
        <v>0.28363805911710199</v>
      </c>
    </row>
    <row r="17" spans="2:2" x14ac:dyDescent="0.3">
      <c r="B17" s="16"/>
    </row>
    <row r="18" spans="2:2" x14ac:dyDescent="0.3">
      <c r="B18" t="s">
        <v>54</v>
      </c>
    </row>
    <row r="19" spans="2:2" x14ac:dyDescent="0.3">
      <c r="B19" t="s">
        <v>55</v>
      </c>
    </row>
    <row r="21" spans="2:2" x14ac:dyDescent="0.3">
      <c r="B21"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P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6" width="20.6640625" customWidth="1"/>
  </cols>
  <sheetData>
    <row r="2" spans="2:16" ht="40.049999999999997" customHeight="1" x14ac:dyDescent="0.3">
      <c r="D2" s="29" t="s">
        <v>215</v>
      </c>
      <c r="E2" s="25"/>
      <c r="F2" s="25"/>
      <c r="G2" s="25"/>
      <c r="H2" s="25"/>
      <c r="I2" s="25"/>
      <c r="J2" s="25"/>
      <c r="K2" s="25"/>
      <c r="L2" s="25"/>
      <c r="M2" s="25"/>
      <c r="N2" s="25"/>
      <c r="O2" s="25"/>
      <c r="P2" s="25"/>
    </row>
    <row r="6" spans="2:16" ht="49.95" customHeight="1" x14ac:dyDescent="0.3">
      <c r="B6" s="20" t="s">
        <v>15</v>
      </c>
      <c r="C6" s="20" t="s">
        <v>199</v>
      </c>
      <c r="D6" s="20" t="s">
        <v>200</v>
      </c>
      <c r="E6" s="20" t="s">
        <v>201</v>
      </c>
      <c r="F6" s="20" t="s">
        <v>202</v>
      </c>
      <c r="G6" s="20" t="s">
        <v>203</v>
      </c>
      <c r="H6" s="20" t="s">
        <v>204</v>
      </c>
      <c r="I6" s="20" t="s">
        <v>205</v>
      </c>
      <c r="J6" s="20" t="s">
        <v>206</v>
      </c>
      <c r="K6" s="20" t="s">
        <v>207</v>
      </c>
      <c r="L6" s="20" t="s">
        <v>208</v>
      </c>
      <c r="M6" s="20" t="s">
        <v>209</v>
      </c>
      <c r="N6" s="20" t="s">
        <v>210</v>
      </c>
      <c r="O6" s="20" t="s">
        <v>211</v>
      </c>
    </row>
    <row r="7" spans="2:16" ht="28.8" x14ac:dyDescent="0.3">
      <c r="B7" s="18" t="s">
        <v>212</v>
      </c>
      <c r="C7" s="17">
        <v>8.5183278742584606E-2</v>
      </c>
      <c r="D7" s="17">
        <v>0.154464556771435</v>
      </c>
      <c r="E7" s="17">
        <v>0.172691341853382</v>
      </c>
      <c r="F7" s="17">
        <v>0.168928577130497</v>
      </c>
      <c r="G7" s="17">
        <v>0.104157700030109</v>
      </c>
      <c r="H7" s="17">
        <v>0.12602878708627499</v>
      </c>
      <c r="I7" s="17">
        <v>0.104414339943054</v>
      </c>
      <c r="J7" s="17">
        <v>3.4208798140805602E-2</v>
      </c>
      <c r="K7" s="17">
        <v>0.15476978603713701</v>
      </c>
      <c r="L7" s="17">
        <v>7.1948458407161894E-2</v>
      </c>
      <c r="M7" s="17">
        <v>5.3876840625743799E-2</v>
      </c>
      <c r="N7" s="17">
        <v>0.13563638937339501</v>
      </c>
      <c r="O7" s="17">
        <v>0.34871743260997301</v>
      </c>
    </row>
    <row r="8" spans="2:16" ht="28.8" x14ac:dyDescent="0.3">
      <c r="B8" s="18" t="s">
        <v>213</v>
      </c>
      <c r="C8" s="17">
        <v>0.30100511273187103</v>
      </c>
      <c r="D8" s="17">
        <v>0.17518781421627699</v>
      </c>
      <c r="E8" s="17">
        <v>0.22593470911323099</v>
      </c>
      <c r="F8" s="17">
        <v>0.177277765688091</v>
      </c>
      <c r="G8" s="17">
        <v>0.159954208083394</v>
      </c>
      <c r="H8" s="17">
        <v>0.17057581554048101</v>
      </c>
      <c r="I8" s="17">
        <v>0.17381670810525601</v>
      </c>
      <c r="J8" s="17">
        <v>7.91200165821586E-2</v>
      </c>
      <c r="K8" s="17">
        <v>0.14291513574263401</v>
      </c>
      <c r="L8" s="17">
        <v>0.111230833500577</v>
      </c>
      <c r="M8" s="17">
        <v>0.11627431016952899</v>
      </c>
      <c r="N8" s="17">
        <v>0.121876040898431</v>
      </c>
      <c r="O8" s="17">
        <v>0.27649987578200702</v>
      </c>
    </row>
    <row r="9" spans="2:16" x14ac:dyDescent="0.3">
      <c r="B9" s="18" t="s">
        <v>214</v>
      </c>
      <c r="C9" s="17">
        <v>0.45146684751529897</v>
      </c>
      <c r="D9" s="17">
        <v>0.56623468469351701</v>
      </c>
      <c r="E9" s="17">
        <v>0.48500692464668699</v>
      </c>
      <c r="F9" s="17">
        <v>0.524484372495718</v>
      </c>
      <c r="G9" s="17">
        <v>0.57489472415666298</v>
      </c>
      <c r="H9" s="17">
        <v>0.58354196327025198</v>
      </c>
      <c r="I9" s="17">
        <v>0.58918282240001596</v>
      </c>
      <c r="J9" s="17">
        <v>0.60024198749988</v>
      </c>
      <c r="K9" s="17">
        <v>0.565467675636661</v>
      </c>
      <c r="L9" s="17">
        <v>0.63523371255279704</v>
      </c>
      <c r="M9" s="17">
        <v>0.61925143256806403</v>
      </c>
      <c r="N9" s="17">
        <v>0.587146716513675</v>
      </c>
      <c r="O9" s="17">
        <v>0.20415107788928999</v>
      </c>
    </row>
    <row r="10" spans="2:16" x14ac:dyDescent="0.3">
      <c r="B10" s="18" t="s">
        <v>139</v>
      </c>
      <c r="C10" s="17">
        <v>9.9845945301783104E-2</v>
      </c>
      <c r="D10" s="17">
        <v>6.4094381283277102E-2</v>
      </c>
      <c r="E10" s="17">
        <v>7.0943922056061204E-2</v>
      </c>
      <c r="F10" s="17">
        <v>8.2971126005210796E-2</v>
      </c>
      <c r="G10" s="17">
        <v>0.116497251054121</v>
      </c>
      <c r="H10" s="17">
        <v>7.4518237354760902E-2</v>
      </c>
      <c r="I10" s="17">
        <v>9.6227587956080302E-2</v>
      </c>
      <c r="J10" s="17">
        <v>0.243076285017295</v>
      </c>
      <c r="K10" s="17">
        <v>9.1364561055336399E-2</v>
      </c>
      <c r="L10" s="17">
        <v>0.12817510011859201</v>
      </c>
      <c r="M10" s="17">
        <v>0.13693829071653199</v>
      </c>
      <c r="N10" s="17">
        <v>0.10503817006543099</v>
      </c>
      <c r="O10" s="17">
        <v>0.13177106391307999</v>
      </c>
    </row>
    <row r="11" spans="2:16" x14ac:dyDescent="0.3">
      <c r="B11" s="18" t="s">
        <v>51</v>
      </c>
      <c r="C11" s="17">
        <v>6.2498815708462101E-2</v>
      </c>
      <c r="D11" s="17">
        <v>4.00185630354939E-2</v>
      </c>
      <c r="E11" s="17">
        <v>4.5423102330638898E-2</v>
      </c>
      <c r="F11" s="17">
        <v>4.6338158680484E-2</v>
      </c>
      <c r="G11" s="17">
        <v>4.4496116675712398E-2</v>
      </c>
      <c r="H11" s="17">
        <v>4.5335196748230798E-2</v>
      </c>
      <c r="I11" s="17">
        <v>3.6358541595593999E-2</v>
      </c>
      <c r="J11" s="17">
        <v>4.3352912759861202E-2</v>
      </c>
      <c r="K11" s="17">
        <v>4.5482841528232301E-2</v>
      </c>
      <c r="L11" s="17">
        <v>5.34118954208724E-2</v>
      </c>
      <c r="M11" s="17">
        <v>7.3659125920131102E-2</v>
      </c>
      <c r="N11" s="17">
        <v>5.03026831490683E-2</v>
      </c>
      <c r="O11" s="17">
        <v>3.8860549805649902E-2</v>
      </c>
    </row>
    <row r="12" spans="2:16" x14ac:dyDescent="0.3">
      <c r="B12" s="16"/>
      <c r="C12" s="16"/>
      <c r="D12" s="16"/>
      <c r="E12" s="16"/>
      <c r="F12" s="16"/>
      <c r="G12" s="16"/>
      <c r="H12" s="16"/>
      <c r="I12" s="16"/>
      <c r="J12" s="16"/>
      <c r="K12" s="16"/>
      <c r="L12" s="16"/>
      <c r="M12" s="16"/>
      <c r="N12" s="16"/>
      <c r="O12" s="16"/>
    </row>
    <row r="13" spans="2:16" x14ac:dyDescent="0.3">
      <c r="B13" t="s">
        <v>54</v>
      </c>
    </row>
    <row r="14" spans="2:16" x14ac:dyDescent="0.3">
      <c r="B14" t="s">
        <v>55</v>
      </c>
    </row>
    <row r="18" spans="2:2" x14ac:dyDescent="0.3">
      <c r="B18" s="8" t="str">
        <f>HYPERLINK("#'Contents'!A1", "Return to Contents")</f>
        <v>Return to Contents</v>
      </c>
    </row>
  </sheetData>
  <mergeCells count="1">
    <mergeCell ref="D2:P2"/>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216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8.5183278742584606E-2</v>
      </c>
      <c r="D9" s="17">
        <v>4.0793225510911899E-2</v>
      </c>
      <c r="E9" s="17">
        <v>0.12800330195704601</v>
      </c>
      <c r="F9" s="17"/>
      <c r="G9" s="17">
        <v>3.9294304819951699E-2</v>
      </c>
      <c r="H9" s="17">
        <v>0.106131746612271</v>
      </c>
      <c r="I9" s="17">
        <v>5.3862187531596099E-2</v>
      </c>
      <c r="J9" s="17">
        <v>0.14230926128496199</v>
      </c>
      <c r="K9" s="17"/>
      <c r="L9" s="17">
        <v>7.1027728087528705E-2</v>
      </c>
      <c r="M9" s="17">
        <v>0.11782705005541801</v>
      </c>
      <c r="N9" s="17"/>
      <c r="O9" s="17">
        <v>0.11450010585273999</v>
      </c>
      <c r="P9" s="17">
        <v>0.13828825399945199</v>
      </c>
      <c r="Q9" s="17">
        <v>4.3852648101066101E-2</v>
      </c>
      <c r="R9" s="17">
        <v>3.6588869229244203E-2</v>
      </c>
      <c r="S9" s="17"/>
      <c r="T9" s="17">
        <v>6.0761484588204899E-2</v>
      </c>
      <c r="U9" s="17">
        <v>9.4585031532287006E-2</v>
      </c>
      <c r="V9" s="17"/>
      <c r="W9" s="17">
        <v>0.102763261814257</v>
      </c>
      <c r="X9" s="17">
        <v>4.8177258575165603E-2</v>
      </c>
      <c r="Y9" s="17"/>
      <c r="Z9" s="17">
        <v>0.10074822567767899</v>
      </c>
      <c r="AA9" s="17">
        <v>8.2391419335859403E-2</v>
      </c>
      <c r="AB9" s="17">
        <v>7.5415573587035503E-2</v>
      </c>
      <c r="AC9" s="17"/>
      <c r="AD9" s="17">
        <v>8.9918010965264597E-2</v>
      </c>
      <c r="AE9" s="17"/>
      <c r="AF9" s="17">
        <v>6.1477624302889999E-2</v>
      </c>
      <c r="AG9" s="17">
        <v>0.115864804795825</v>
      </c>
      <c r="AH9" s="17">
        <v>8.6854395835903805E-2</v>
      </c>
      <c r="AI9" s="17">
        <v>8.1021735023356495E-2</v>
      </c>
    </row>
    <row r="10" spans="2:35" ht="28.8" x14ac:dyDescent="0.3">
      <c r="B10" s="18" t="s">
        <v>213</v>
      </c>
      <c r="C10" s="17">
        <v>0.30100511273187103</v>
      </c>
      <c r="D10" s="17">
        <v>0.28247974427488798</v>
      </c>
      <c r="E10" s="17">
        <v>0.31845905736472202</v>
      </c>
      <c r="F10" s="17"/>
      <c r="G10" s="17">
        <v>0.33783467178919102</v>
      </c>
      <c r="H10" s="17">
        <v>0.245489284311009</v>
      </c>
      <c r="I10" s="17">
        <v>0.32248754893956</v>
      </c>
      <c r="J10" s="17">
        <v>0.30104506190549002</v>
      </c>
      <c r="K10" s="17"/>
      <c r="L10" s="17">
        <v>0.32587000813755201</v>
      </c>
      <c r="M10" s="17">
        <v>0.24984659348476301</v>
      </c>
      <c r="N10" s="17"/>
      <c r="O10" s="17">
        <v>0.29779351759602601</v>
      </c>
      <c r="P10" s="17">
        <v>0.33419933720733502</v>
      </c>
      <c r="Q10" s="17">
        <v>0.28385897120032999</v>
      </c>
      <c r="R10" s="17">
        <v>0.28058436656326102</v>
      </c>
      <c r="S10" s="17"/>
      <c r="T10" s="17">
        <v>0.27038360800700401</v>
      </c>
      <c r="U10" s="17">
        <v>0.31074637176080899</v>
      </c>
      <c r="V10" s="17"/>
      <c r="W10" s="17">
        <v>0.306061585310759</v>
      </c>
      <c r="X10" s="17">
        <v>0.29399302750682199</v>
      </c>
      <c r="Y10" s="17"/>
      <c r="Z10" s="17">
        <v>0.30187661280127698</v>
      </c>
      <c r="AA10" s="17">
        <v>0.32515494886496299</v>
      </c>
      <c r="AB10" s="17">
        <v>0.29501932762356697</v>
      </c>
      <c r="AC10" s="17"/>
      <c r="AD10" s="17">
        <v>0.309796079081405</v>
      </c>
      <c r="AE10" s="17"/>
      <c r="AF10" s="17">
        <v>0.29831439728544101</v>
      </c>
      <c r="AG10" s="17">
        <v>0.23382244547266201</v>
      </c>
      <c r="AH10" s="17">
        <v>0.36441340861316102</v>
      </c>
      <c r="AI10" s="17">
        <v>0.32759887388435799</v>
      </c>
    </row>
    <row r="11" spans="2:35" x14ac:dyDescent="0.3">
      <c r="B11" s="18" t="s">
        <v>214</v>
      </c>
      <c r="C11" s="17">
        <v>0.45146684751529897</v>
      </c>
      <c r="D11" s="17">
        <v>0.50388583306739898</v>
      </c>
      <c r="E11" s="17">
        <v>0.40183586361015899</v>
      </c>
      <c r="F11" s="17"/>
      <c r="G11" s="17">
        <v>0.43996299171243403</v>
      </c>
      <c r="H11" s="17">
        <v>0.50346099348293405</v>
      </c>
      <c r="I11" s="17">
        <v>0.48083897681549098</v>
      </c>
      <c r="J11" s="17">
        <v>0.37482390511135</v>
      </c>
      <c r="K11" s="17"/>
      <c r="L11" s="17">
        <v>0.48390324403193302</v>
      </c>
      <c r="M11" s="17">
        <v>0.42429634014164203</v>
      </c>
      <c r="N11" s="17"/>
      <c r="O11" s="17">
        <v>0.42255243721879698</v>
      </c>
      <c r="P11" s="17">
        <v>0.38605671292598398</v>
      </c>
      <c r="Q11" s="17">
        <v>0.51062877541185503</v>
      </c>
      <c r="R11" s="17">
        <v>0.494619466239204</v>
      </c>
      <c r="S11" s="17"/>
      <c r="T11" s="17">
        <v>0.45803565214012198</v>
      </c>
      <c r="U11" s="17">
        <v>0.45195234092469999</v>
      </c>
      <c r="V11" s="17"/>
      <c r="W11" s="17">
        <v>0.45489022559238201</v>
      </c>
      <c r="X11" s="17">
        <v>0.51812825573566701</v>
      </c>
      <c r="Y11" s="17"/>
      <c r="Z11" s="17">
        <v>0.39641302650455501</v>
      </c>
      <c r="AA11" s="17">
        <v>0.46661828352742701</v>
      </c>
      <c r="AB11" s="17">
        <v>0.48330182639873098</v>
      </c>
      <c r="AC11" s="17"/>
      <c r="AD11" s="17">
        <v>0.44285931319494298</v>
      </c>
      <c r="AE11" s="17"/>
      <c r="AF11" s="17">
        <v>0.51261520798978399</v>
      </c>
      <c r="AG11" s="17">
        <v>0.47506617987903399</v>
      </c>
      <c r="AH11" s="17">
        <v>0.43325904537943</v>
      </c>
      <c r="AI11" s="17">
        <v>0.36902655090709802</v>
      </c>
    </row>
    <row r="12" spans="2:35" x14ac:dyDescent="0.3">
      <c r="B12" s="18" t="s">
        <v>139</v>
      </c>
      <c r="C12" s="17">
        <v>9.9845945301783104E-2</v>
      </c>
      <c r="D12" s="17">
        <v>0.10490898607065</v>
      </c>
      <c r="E12" s="17">
        <v>9.7019347400087094E-2</v>
      </c>
      <c r="F12" s="17"/>
      <c r="G12" s="17">
        <v>0.105063834734307</v>
      </c>
      <c r="H12" s="17">
        <v>0.120104010710414</v>
      </c>
      <c r="I12" s="17">
        <v>0.100252316849191</v>
      </c>
      <c r="J12" s="17">
        <v>7.2241582500217102E-2</v>
      </c>
      <c r="K12" s="17"/>
      <c r="L12" s="17">
        <v>8.2989761127231804E-2</v>
      </c>
      <c r="M12" s="17">
        <v>0.117092335467673</v>
      </c>
      <c r="N12" s="17"/>
      <c r="O12" s="17">
        <v>0.108568197816693</v>
      </c>
      <c r="P12" s="17">
        <v>8.8222957881472802E-2</v>
      </c>
      <c r="Q12" s="17">
        <v>0.116107116528752</v>
      </c>
      <c r="R12" s="17">
        <v>8.9520157379258794E-2</v>
      </c>
      <c r="S12" s="17"/>
      <c r="T12" s="17">
        <v>0.11881484865799199</v>
      </c>
      <c r="U12" s="17">
        <v>9.2128418411044993E-2</v>
      </c>
      <c r="V12" s="17"/>
      <c r="W12" s="17">
        <v>0.115235696168314</v>
      </c>
      <c r="X12" s="17">
        <v>8.9739319485755295E-2</v>
      </c>
      <c r="Y12" s="17"/>
      <c r="Z12" s="17">
        <v>0.111553483582559</v>
      </c>
      <c r="AA12" s="17">
        <v>8.6975192737170498E-2</v>
      </c>
      <c r="AB12" s="17">
        <v>0.105055382553894</v>
      </c>
      <c r="AC12" s="17"/>
      <c r="AD12" s="17">
        <v>9.3790300864530399E-2</v>
      </c>
      <c r="AE12" s="17"/>
      <c r="AF12" s="17">
        <v>0.102101730952859</v>
      </c>
      <c r="AG12" s="17">
        <v>9.1277997424267496E-2</v>
      </c>
      <c r="AH12" s="17">
        <v>8.1446394473909306E-2</v>
      </c>
      <c r="AI12" s="17">
        <v>0.11689651113897701</v>
      </c>
    </row>
    <row r="13" spans="2:35" x14ac:dyDescent="0.3">
      <c r="B13" s="18" t="s">
        <v>51</v>
      </c>
      <c r="C13" s="19">
        <v>6.2498815708462101E-2</v>
      </c>
      <c r="D13" s="19">
        <v>6.7932211076150995E-2</v>
      </c>
      <c r="E13" s="19">
        <v>5.4682429667985803E-2</v>
      </c>
      <c r="F13" s="19"/>
      <c r="G13" s="19">
        <v>7.7844196944116095E-2</v>
      </c>
      <c r="H13" s="19">
        <v>2.4813964883371599E-2</v>
      </c>
      <c r="I13" s="19">
        <v>4.2558969864162001E-2</v>
      </c>
      <c r="J13" s="19">
        <v>0.109580189197981</v>
      </c>
      <c r="K13" s="19"/>
      <c r="L13" s="19">
        <v>3.6209258615754698E-2</v>
      </c>
      <c r="M13" s="19">
        <v>9.0937680850504396E-2</v>
      </c>
      <c r="N13" s="19"/>
      <c r="O13" s="19">
        <v>5.6585741515743603E-2</v>
      </c>
      <c r="P13" s="19">
        <v>5.3232737985756E-2</v>
      </c>
      <c r="Q13" s="19">
        <v>4.5552488757996903E-2</v>
      </c>
      <c r="R13" s="19">
        <v>9.8687140589032205E-2</v>
      </c>
      <c r="S13" s="19"/>
      <c r="T13" s="19">
        <v>9.2004406606676595E-2</v>
      </c>
      <c r="U13" s="19">
        <v>5.0587837371159003E-2</v>
      </c>
      <c r="V13" s="19"/>
      <c r="W13" s="19">
        <v>2.1049231114287002E-2</v>
      </c>
      <c r="X13" s="19">
        <v>4.9962138696589803E-2</v>
      </c>
      <c r="Y13" s="19"/>
      <c r="Z13" s="19">
        <v>8.94086514339303E-2</v>
      </c>
      <c r="AA13" s="19">
        <v>3.8860155534579499E-2</v>
      </c>
      <c r="AB13" s="19">
        <v>4.1207889836772697E-2</v>
      </c>
      <c r="AC13" s="19"/>
      <c r="AD13" s="19">
        <v>6.3636295893856401E-2</v>
      </c>
      <c r="AE13" s="19"/>
      <c r="AF13" s="19">
        <v>2.5491039469026901E-2</v>
      </c>
      <c r="AG13" s="19">
        <v>8.3968572428210694E-2</v>
      </c>
      <c r="AH13" s="19">
        <v>3.40267556975965E-2</v>
      </c>
      <c r="AI13" s="19">
        <v>0.10545632904621</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217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0.154464556771435</v>
      </c>
      <c r="D9" s="17">
        <v>9.9798867727251397E-2</v>
      </c>
      <c r="E9" s="17">
        <v>0.20175264612789501</v>
      </c>
      <c r="F9" s="17"/>
      <c r="G9" s="17">
        <v>8.5835664379730503E-2</v>
      </c>
      <c r="H9" s="17">
        <v>0.110355160953286</v>
      </c>
      <c r="I9" s="17">
        <v>0.135061691910006</v>
      </c>
      <c r="J9" s="17">
        <v>0.29189839823268199</v>
      </c>
      <c r="K9" s="17"/>
      <c r="L9" s="17">
        <v>9.3784801445496696E-2</v>
      </c>
      <c r="M9" s="17">
        <v>0.29125913920221802</v>
      </c>
      <c r="N9" s="17"/>
      <c r="O9" s="17">
        <v>0.11014972069798901</v>
      </c>
      <c r="P9" s="17">
        <v>0.27152366090936503</v>
      </c>
      <c r="Q9" s="17">
        <v>8.9953064968782998E-2</v>
      </c>
      <c r="R9" s="17">
        <v>0.113329284482637</v>
      </c>
      <c r="S9" s="17"/>
      <c r="T9" s="17">
        <v>0.101666614689816</v>
      </c>
      <c r="U9" s="17">
        <v>0.17445822926093599</v>
      </c>
      <c r="V9" s="17"/>
      <c r="W9" s="17">
        <v>0.16183596646645501</v>
      </c>
      <c r="X9" s="17">
        <v>7.7768118651113799E-2</v>
      </c>
      <c r="Y9" s="17"/>
      <c r="Z9" s="17">
        <v>0.154300868533777</v>
      </c>
      <c r="AA9" s="17">
        <v>0.14000168046204001</v>
      </c>
      <c r="AB9" s="17">
        <v>0.14083362953062301</v>
      </c>
      <c r="AC9" s="17"/>
      <c r="AD9" s="17">
        <v>0.16026625425611399</v>
      </c>
      <c r="AE9" s="17"/>
      <c r="AF9" s="17">
        <v>9.2364556009467802E-2</v>
      </c>
      <c r="AG9" s="17">
        <v>0.178644774672226</v>
      </c>
      <c r="AH9" s="17">
        <v>0.16165228145909699</v>
      </c>
      <c r="AI9" s="17">
        <v>0.203605461677866</v>
      </c>
    </row>
    <row r="10" spans="2:35" ht="28.8" x14ac:dyDescent="0.3">
      <c r="B10" s="18" t="s">
        <v>213</v>
      </c>
      <c r="C10" s="17">
        <v>0.17518781421627699</v>
      </c>
      <c r="D10" s="17">
        <v>0.17896271517929099</v>
      </c>
      <c r="E10" s="17">
        <v>0.175340007250404</v>
      </c>
      <c r="F10" s="17"/>
      <c r="G10" s="17">
        <v>0.23201932614107701</v>
      </c>
      <c r="H10" s="17">
        <v>0.15923904826759799</v>
      </c>
      <c r="I10" s="17">
        <v>0.163209621362358</v>
      </c>
      <c r="J10" s="17">
        <v>0.14861050766095801</v>
      </c>
      <c r="K10" s="17"/>
      <c r="L10" s="17">
        <v>0.19443104325634999</v>
      </c>
      <c r="M10" s="17">
        <v>0.142522728057355</v>
      </c>
      <c r="N10" s="17"/>
      <c r="O10" s="17">
        <v>0.189089960255378</v>
      </c>
      <c r="P10" s="17">
        <v>0.164867108378973</v>
      </c>
      <c r="Q10" s="17">
        <v>0.197968624927127</v>
      </c>
      <c r="R10" s="17">
        <v>0.152844186704576</v>
      </c>
      <c r="S10" s="17"/>
      <c r="T10" s="17">
        <v>0.17163101000724301</v>
      </c>
      <c r="U10" s="17">
        <v>0.17596425503333199</v>
      </c>
      <c r="V10" s="17"/>
      <c r="W10" s="17">
        <v>0.169621619997572</v>
      </c>
      <c r="X10" s="17">
        <v>0.18998960022980599</v>
      </c>
      <c r="Y10" s="17"/>
      <c r="Z10" s="17">
        <v>0.16796329492560699</v>
      </c>
      <c r="AA10" s="17">
        <v>0.16507612692378801</v>
      </c>
      <c r="AB10" s="17">
        <v>0.18758385763187599</v>
      </c>
      <c r="AC10" s="17"/>
      <c r="AD10" s="17">
        <v>0.18131551958490799</v>
      </c>
      <c r="AE10" s="17"/>
      <c r="AF10" s="17">
        <v>0.202465199191665</v>
      </c>
      <c r="AG10" s="17">
        <v>0.135058604404623</v>
      </c>
      <c r="AH10" s="17">
        <v>0.19111300790650301</v>
      </c>
      <c r="AI10" s="17">
        <v>0.173491244604911</v>
      </c>
    </row>
    <row r="11" spans="2:35" x14ac:dyDescent="0.3">
      <c r="B11" s="18" t="s">
        <v>214</v>
      </c>
      <c r="C11" s="17">
        <v>0.56623468469351701</v>
      </c>
      <c r="D11" s="17">
        <v>0.63218915390335795</v>
      </c>
      <c r="E11" s="17">
        <v>0.50138646310385104</v>
      </c>
      <c r="F11" s="17"/>
      <c r="G11" s="17">
        <v>0.56117120710218404</v>
      </c>
      <c r="H11" s="17">
        <v>0.66320313213568505</v>
      </c>
      <c r="I11" s="17">
        <v>0.61212010104547299</v>
      </c>
      <c r="J11" s="17">
        <v>0.41653980984121403</v>
      </c>
      <c r="K11" s="17"/>
      <c r="L11" s="17">
        <v>0.626413748683599</v>
      </c>
      <c r="M11" s="17">
        <v>0.46216756568027101</v>
      </c>
      <c r="N11" s="17"/>
      <c r="O11" s="17">
        <v>0.58123847962798503</v>
      </c>
      <c r="P11" s="17">
        <v>0.44056573932141502</v>
      </c>
      <c r="Q11" s="17">
        <v>0.638855119984716</v>
      </c>
      <c r="R11" s="17">
        <v>0.62302857031554704</v>
      </c>
      <c r="S11" s="17"/>
      <c r="T11" s="17">
        <v>0.57230751281203696</v>
      </c>
      <c r="U11" s="17">
        <v>0.56636973133482305</v>
      </c>
      <c r="V11" s="17"/>
      <c r="W11" s="17">
        <v>0.56227174098101695</v>
      </c>
      <c r="X11" s="17">
        <v>0.660455423073672</v>
      </c>
      <c r="Y11" s="17"/>
      <c r="Z11" s="17">
        <v>0.56744919605316801</v>
      </c>
      <c r="AA11" s="17">
        <v>0.62190063486720804</v>
      </c>
      <c r="AB11" s="17">
        <v>0.54932500055765598</v>
      </c>
      <c r="AC11" s="17"/>
      <c r="AD11" s="17">
        <v>0.55894199221639995</v>
      </c>
      <c r="AE11" s="17"/>
      <c r="AF11" s="17">
        <v>0.61751431452245797</v>
      </c>
      <c r="AG11" s="17">
        <v>0.59147610208652501</v>
      </c>
      <c r="AH11" s="17">
        <v>0.57164739439094903</v>
      </c>
      <c r="AI11" s="17">
        <v>0.46695367107549701</v>
      </c>
    </row>
    <row r="12" spans="2:35" x14ac:dyDescent="0.3">
      <c r="B12" s="18" t="s">
        <v>139</v>
      </c>
      <c r="C12" s="17">
        <v>6.4094381283277102E-2</v>
      </c>
      <c r="D12" s="17">
        <v>5.5865964133908E-2</v>
      </c>
      <c r="E12" s="17">
        <v>7.3765350143334102E-2</v>
      </c>
      <c r="F12" s="17"/>
      <c r="G12" s="17">
        <v>8.5297209653193096E-2</v>
      </c>
      <c r="H12" s="17">
        <v>4.9886732478892103E-2</v>
      </c>
      <c r="I12" s="17">
        <v>6.2963341711443799E-2</v>
      </c>
      <c r="J12" s="17">
        <v>5.9508465320930799E-2</v>
      </c>
      <c r="K12" s="17"/>
      <c r="L12" s="17">
        <v>6.2349183725756603E-2</v>
      </c>
      <c r="M12" s="17">
        <v>5.5383097164214301E-2</v>
      </c>
      <c r="N12" s="17"/>
      <c r="O12" s="17">
        <v>6.7956593008144606E-2</v>
      </c>
      <c r="P12" s="17">
        <v>7.8189694431894996E-2</v>
      </c>
      <c r="Q12" s="17">
        <v>6.6082867512816404E-2</v>
      </c>
      <c r="R12" s="17">
        <v>4.1825569048069201E-2</v>
      </c>
      <c r="S12" s="17"/>
      <c r="T12" s="17">
        <v>8.9135258886277796E-2</v>
      </c>
      <c r="U12" s="17">
        <v>5.6148221102165399E-2</v>
      </c>
      <c r="V12" s="17"/>
      <c r="W12" s="17">
        <v>7.6795695031488004E-2</v>
      </c>
      <c r="X12" s="17">
        <v>4.9036922620375498E-2</v>
      </c>
      <c r="Y12" s="17"/>
      <c r="Z12" s="17">
        <v>6.3047297540480204E-2</v>
      </c>
      <c r="AA12" s="17">
        <v>3.4161402212384298E-2</v>
      </c>
      <c r="AB12" s="17">
        <v>9.6113088388999901E-2</v>
      </c>
      <c r="AC12" s="17"/>
      <c r="AD12" s="17">
        <v>6.0120101957176E-2</v>
      </c>
      <c r="AE12" s="17"/>
      <c r="AF12" s="17">
        <v>7.3559285189539497E-2</v>
      </c>
      <c r="AG12" s="17">
        <v>3.6744278096115301E-2</v>
      </c>
      <c r="AH12" s="17">
        <v>5.8719078486401101E-2</v>
      </c>
      <c r="AI12" s="17">
        <v>8.8711246560468499E-2</v>
      </c>
    </row>
    <row r="13" spans="2:35" x14ac:dyDescent="0.3">
      <c r="B13" s="18" t="s">
        <v>51</v>
      </c>
      <c r="C13" s="19">
        <v>4.00185630354939E-2</v>
      </c>
      <c r="D13" s="19">
        <v>3.3183299056192599E-2</v>
      </c>
      <c r="E13" s="19">
        <v>4.7755533374515498E-2</v>
      </c>
      <c r="F13" s="19"/>
      <c r="G13" s="19">
        <v>3.56765927238148E-2</v>
      </c>
      <c r="H13" s="19">
        <v>1.7315926164537601E-2</v>
      </c>
      <c r="I13" s="19">
        <v>2.66452439707189E-2</v>
      </c>
      <c r="J13" s="19">
        <v>8.3442818944215E-2</v>
      </c>
      <c r="K13" s="19"/>
      <c r="L13" s="19">
        <v>2.3021222888798199E-2</v>
      </c>
      <c r="M13" s="19">
        <v>4.8667469895941999E-2</v>
      </c>
      <c r="N13" s="19"/>
      <c r="O13" s="19">
        <v>5.1565246410503501E-2</v>
      </c>
      <c r="P13" s="19">
        <v>4.4853796958351899E-2</v>
      </c>
      <c r="Q13" s="19">
        <v>7.1403226065569004E-3</v>
      </c>
      <c r="R13" s="19">
        <v>6.8972389449170904E-2</v>
      </c>
      <c r="S13" s="19"/>
      <c r="T13" s="19">
        <v>6.5259603604626598E-2</v>
      </c>
      <c r="U13" s="19">
        <v>2.70595632687432E-2</v>
      </c>
      <c r="V13" s="19"/>
      <c r="W13" s="19">
        <v>2.9474977523467099E-2</v>
      </c>
      <c r="X13" s="19">
        <v>2.27499354250323E-2</v>
      </c>
      <c r="Y13" s="19"/>
      <c r="Z13" s="19">
        <v>4.72393429469668E-2</v>
      </c>
      <c r="AA13" s="19">
        <v>3.8860155534579499E-2</v>
      </c>
      <c r="AB13" s="19">
        <v>2.6144423890844901E-2</v>
      </c>
      <c r="AC13" s="19"/>
      <c r="AD13" s="19">
        <v>3.9356131985402297E-2</v>
      </c>
      <c r="AE13" s="19"/>
      <c r="AF13" s="19">
        <v>1.40966450868694E-2</v>
      </c>
      <c r="AG13" s="19">
        <v>5.8076240740511202E-2</v>
      </c>
      <c r="AH13" s="19">
        <v>1.6868237757049501E-2</v>
      </c>
      <c r="AI13" s="19">
        <v>6.7238376081257004E-2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218</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0.172691341853382</v>
      </c>
      <c r="D9" s="17">
        <v>0.104166103122965</v>
      </c>
      <c r="E9" s="17">
        <v>0.234190516563891</v>
      </c>
      <c r="F9" s="17"/>
      <c r="G9" s="17">
        <v>0.10400459837381</v>
      </c>
      <c r="H9" s="17">
        <v>0.132177824319159</v>
      </c>
      <c r="I9" s="17">
        <v>0.129144782344607</v>
      </c>
      <c r="J9" s="17">
        <v>0.332443168796203</v>
      </c>
      <c r="K9" s="17"/>
      <c r="L9" s="17">
        <v>9.8702250939661895E-2</v>
      </c>
      <c r="M9" s="17">
        <v>0.32971240762623</v>
      </c>
      <c r="N9" s="17"/>
      <c r="O9" s="17">
        <v>0.121553104237069</v>
      </c>
      <c r="P9" s="17">
        <v>0.31998282640026998</v>
      </c>
      <c r="Q9" s="17">
        <v>0.116490930718348</v>
      </c>
      <c r="R9" s="17">
        <v>8.7228931223966799E-2</v>
      </c>
      <c r="S9" s="17"/>
      <c r="T9" s="17">
        <v>0.145589518886233</v>
      </c>
      <c r="U9" s="17">
        <v>0.18219332014869599</v>
      </c>
      <c r="V9" s="17"/>
      <c r="W9" s="17">
        <v>0.18801156824934101</v>
      </c>
      <c r="X9" s="17">
        <v>9.5799047246122607E-2</v>
      </c>
      <c r="Y9" s="17"/>
      <c r="Z9" s="17">
        <v>0.188594314595632</v>
      </c>
      <c r="AA9" s="17">
        <v>0.15279198892938101</v>
      </c>
      <c r="AB9" s="17">
        <v>0.132083771333252</v>
      </c>
      <c r="AC9" s="17"/>
      <c r="AD9" s="17">
        <v>0.17987933511545701</v>
      </c>
      <c r="AE9" s="17"/>
      <c r="AF9" s="17">
        <v>0.120343275916153</v>
      </c>
      <c r="AG9" s="17">
        <v>0.179108244415915</v>
      </c>
      <c r="AH9" s="17">
        <v>0.20414621741799399</v>
      </c>
      <c r="AI9" s="17">
        <v>0.20746598772862701</v>
      </c>
    </row>
    <row r="10" spans="2:35" ht="28.8" x14ac:dyDescent="0.3">
      <c r="B10" s="18" t="s">
        <v>213</v>
      </c>
      <c r="C10" s="17">
        <v>0.22593470911323099</v>
      </c>
      <c r="D10" s="17">
        <v>0.23217702199703499</v>
      </c>
      <c r="E10" s="17">
        <v>0.220495253195684</v>
      </c>
      <c r="F10" s="17"/>
      <c r="G10" s="17">
        <v>0.25211938461416</v>
      </c>
      <c r="H10" s="17">
        <v>0.16814657847164499</v>
      </c>
      <c r="I10" s="17">
        <v>0.25761590426724201</v>
      </c>
      <c r="J10" s="17">
        <v>0.22803254705717399</v>
      </c>
      <c r="K10" s="17"/>
      <c r="L10" s="17">
        <v>0.26578784222572599</v>
      </c>
      <c r="M10" s="17">
        <v>0.15568064051399899</v>
      </c>
      <c r="N10" s="17"/>
      <c r="O10" s="17">
        <v>0.20964671653622299</v>
      </c>
      <c r="P10" s="17">
        <v>0.22875823615253099</v>
      </c>
      <c r="Q10" s="17">
        <v>0.207562780107061</v>
      </c>
      <c r="R10" s="17">
        <v>0.26600269970551499</v>
      </c>
      <c r="S10" s="17"/>
      <c r="T10" s="17">
        <v>0.23775709245922499</v>
      </c>
      <c r="U10" s="17">
        <v>0.22207995703290001</v>
      </c>
      <c r="V10" s="17"/>
      <c r="W10" s="17">
        <v>0.21645479738689899</v>
      </c>
      <c r="X10" s="17">
        <v>0.25015198498651298</v>
      </c>
      <c r="Y10" s="17"/>
      <c r="Z10" s="17">
        <v>0.24054242314334201</v>
      </c>
      <c r="AA10" s="17">
        <v>0.23831958375409301</v>
      </c>
      <c r="AB10" s="17">
        <v>0.224005414607197</v>
      </c>
      <c r="AC10" s="17"/>
      <c r="AD10" s="17">
        <v>0.22386011439126099</v>
      </c>
      <c r="AE10" s="17"/>
      <c r="AF10" s="17">
        <v>0.25127354341303998</v>
      </c>
      <c r="AG10" s="17">
        <v>0.202560205545673</v>
      </c>
      <c r="AH10" s="17">
        <v>0.26012000176550498</v>
      </c>
      <c r="AI10" s="17">
        <v>0.191923391576059</v>
      </c>
    </row>
    <row r="11" spans="2:35" x14ac:dyDescent="0.3">
      <c r="B11" s="18" t="s">
        <v>214</v>
      </c>
      <c r="C11" s="17">
        <v>0.48500692464668699</v>
      </c>
      <c r="D11" s="17">
        <v>0.55307715515503397</v>
      </c>
      <c r="E11" s="17">
        <v>0.424053721646452</v>
      </c>
      <c r="F11" s="17"/>
      <c r="G11" s="17">
        <v>0.50088181372542695</v>
      </c>
      <c r="H11" s="17">
        <v>0.59809620278881903</v>
      </c>
      <c r="I11" s="17">
        <v>0.50829308379544802</v>
      </c>
      <c r="J11" s="17">
        <v>0.32139197850281198</v>
      </c>
      <c r="K11" s="17"/>
      <c r="L11" s="17">
        <v>0.54705396760446501</v>
      </c>
      <c r="M11" s="17">
        <v>0.38907602499709998</v>
      </c>
      <c r="N11" s="17"/>
      <c r="O11" s="17">
        <v>0.52851678605320895</v>
      </c>
      <c r="P11" s="17">
        <v>0.344487550843113</v>
      </c>
      <c r="Q11" s="17">
        <v>0.56854101129268497</v>
      </c>
      <c r="R11" s="17">
        <v>0.53182622993131001</v>
      </c>
      <c r="S11" s="17"/>
      <c r="T11" s="17">
        <v>0.47088284496444699</v>
      </c>
      <c r="U11" s="17">
        <v>0.49290473390266198</v>
      </c>
      <c r="V11" s="17"/>
      <c r="W11" s="17">
        <v>0.49713255896617897</v>
      </c>
      <c r="X11" s="17">
        <v>0.55430609716048496</v>
      </c>
      <c r="Y11" s="17"/>
      <c r="Z11" s="17">
        <v>0.47034415628640402</v>
      </c>
      <c r="AA11" s="17">
        <v>0.44266261667961798</v>
      </c>
      <c r="AB11" s="17">
        <v>0.50164984950299696</v>
      </c>
      <c r="AC11" s="17"/>
      <c r="AD11" s="17">
        <v>0.48379576280491798</v>
      </c>
      <c r="AE11" s="17"/>
      <c r="AF11" s="17">
        <v>0.52399239667206099</v>
      </c>
      <c r="AG11" s="17">
        <v>0.54774689557381095</v>
      </c>
      <c r="AH11" s="17">
        <v>0.45052022188783297</v>
      </c>
      <c r="AI11" s="17">
        <v>0.40236029360475301</v>
      </c>
    </row>
    <row r="12" spans="2:35" x14ac:dyDescent="0.3">
      <c r="B12" s="18" t="s">
        <v>139</v>
      </c>
      <c r="C12" s="17">
        <v>7.0943922056061204E-2</v>
      </c>
      <c r="D12" s="17">
        <v>7.2025520352396302E-2</v>
      </c>
      <c r="E12" s="17">
        <v>6.7945555901692906E-2</v>
      </c>
      <c r="F12" s="17"/>
      <c r="G12" s="17">
        <v>8.5748179664303106E-2</v>
      </c>
      <c r="H12" s="17">
        <v>5.68577145383437E-2</v>
      </c>
      <c r="I12" s="17">
        <v>7.8300985621984495E-2</v>
      </c>
      <c r="J12" s="17">
        <v>6.3429570395596602E-2</v>
      </c>
      <c r="K12" s="17"/>
      <c r="L12" s="17">
        <v>5.9422424521977601E-2</v>
      </c>
      <c r="M12" s="17">
        <v>7.8350358457515104E-2</v>
      </c>
      <c r="N12" s="17"/>
      <c r="O12" s="17">
        <v>5.7476554014988197E-2</v>
      </c>
      <c r="P12" s="17">
        <v>7.5919459376461607E-2</v>
      </c>
      <c r="Q12" s="17">
        <v>8.0615518098541894E-2</v>
      </c>
      <c r="R12" s="17">
        <v>6.0220870971907099E-2</v>
      </c>
      <c r="S12" s="17"/>
      <c r="T12" s="17">
        <v>7.8620650863764394E-2</v>
      </c>
      <c r="U12" s="17">
        <v>6.90816491681258E-2</v>
      </c>
      <c r="V12" s="17"/>
      <c r="W12" s="17">
        <v>6.4032478519303701E-2</v>
      </c>
      <c r="X12" s="17">
        <v>6.5799395507082303E-2</v>
      </c>
      <c r="Y12" s="17"/>
      <c r="Z12" s="17">
        <v>5.0852225355721398E-2</v>
      </c>
      <c r="AA12" s="17">
        <v>0.11635278643853</v>
      </c>
      <c r="AB12" s="17">
        <v>0.107941110540084</v>
      </c>
      <c r="AC12" s="17"/>
      <c r="AD12" s="17">
        <v>6.9137455005266898E-2</v>
      </c>
      <c r="AE12" s="17"/>
      <c r="AF12" s="17">
        <v>9.0751608483154902E-2</v>
      </c>
      <c r="AG12" s="17">
        <v>2.43814162494898E-2</v>
      </c>
      <c r="AH12" s="17">
        <v>6.9404834386162795E-2</v>
      </c>
      <c r="AI12" s="17">
        <v>9.2433974550334794E-2</v>
      </c>
    </row>
    <row r="13" spans="2:35" x14ac:dyDescent="0.3">
      <c r="B13" s="18" t="s">
        <v>51</v>
      </c>
      <c r="C13" s="19">
        <v>4.5423102330638898E-2</v>
      </c>
      <c r="D13" s="19">
        <v>3.8554199372570402E-2</v>
      </c>
      <c r="E13" s="19">
        <v>5.3314952692279198E-2</v>
      </c>
      <c r="F13" s="19"/>
      <c r="G13" s="19">
        <v>5.7246023622300399E-2</v>
      </c>
      <c r="H13" s="19">
        <v>4.4721679882032801E-2</v>
      </c>
      <c r="I13" s="19">
        <v>2.66452439707189E-2</v>
      </c>
      <c r="J13" s="19">
        <v>5.4702735248214202E-2</v>
      </c>
      <c r="K13" s="19"/>
      <c r="L13" s="19">
        <v>2.90335147081691E-2</v>
      </c>
      <c r="M13" s="19">
        <v>4.7180568405156102E-2</v>
      </c>
      <c r="N13" s="19"/>
      <c r="O13" s="19">
        <v>8.2806839158510198E-2</v>
      </c>
      <c r="P13" s="19">
        <v>3.0851927227624601E-2</v>
      </c>
      <c r="Q13" s="19">
        <v>2.6789759783364401E-2</v>
      </c>
      <c r="R13" s="19">
        <v>5.47212681673016E-2</v>
      </c>
      <c r="S13" s="19"/>
      <c r="T13" s="19">
        <v>6.7149892826331006E-2</v>
      </c>
      <c r="U13" s="19">
        <v>3.3740339747615401E-2</v>
      </c>
      <c r="V13" s="19"/>
      <c r="W13" s="19">
        <v>3.4368596878277903E-2</v>
      </c>
      <c r="X13" s="19">
        <v>3.3943475099796998E-2</v>
      </c>
      <c r="Y13" s="19"/>
      <c r="Z13" s="19">
        <v>4.9666880618900199E-2</v>
      </c>
      <c r="AA13" s="19">
        <v>4.9873024198378801E-2</v>
      </c>
      <c r="AB13" s="19">
        <v>3.4319854016469899E-2</v>
      </c>
      <c r="AC13" s="19"/>
      <c r="AD13" s="19">
        <v>4.3327332683096603E-2</v>
      </c>
      <c r="AE13" s="19"/>
      <c r="AF13" s="19">
        <v>1.3639175515591699E-2</v>
      </c>
      <c r="AG13" s="19">
        <v>4.6203238215111499E-2</v>
      </c>
      <c r="AH13" s="19">
        <v>1.58087245425058E-2</v>
      </c>
      <c r="AI13" s="19">
        <v>0.10581635254022501</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219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0.168928577130497</v>
      </c>
      <c r="D9" s="17">
        <v>0.10045298468827001</v>
      </c>
      <c r="E9" s="17">
        <v>0.23035929822390699</v>
      </c>
      <c r="F9" s="17"/>
      <c r="G9" s="17">
        <v>0.105962298875248</v>
      </c>
      <c r="H9" s="17">
        <v>0.181728685620825</v>
      </c>
      <c r="I9" s="17">
        <v>0.15619725543663901</v>
      </c>
      <c r="J9" s="17">
        <v>0.231820336356237</v>
      </c>
      <c r="K9" s="17"/>
      <c r="L9" s="17">
        <v>0.106540566166936</v>
      </c>
      <c r="M9" s="17">
        <v>0.309621816817017</v>
      </c>
      <c r="N9" s="17"/>
      <c r="O9" s="17">
        <v>0.195200543158491</v>
      </c>
      <c r="P9" s="17">
        <v>0.257138596023128</v>
      </c>
      <c r="Q9" s="17">
        <v>0.108154291022327</v>
      </c>
      <c r="R9" s="17">
        <v>8.9869603442787604E-2</v>
      </c>
      <c r="S9" s="17"/>
      <c r="T9" s="17">
        <v>0.11958987450099701</v>
      </c>
      <c r="U9" s="17">
        <v>0.18788728683285699</v>
      </c>
      <c r="V9" s="17"/>
      <c r="W9" s="17">
        <v>0.21291268846440201</v>
      </c>
      <c r="X9" s="17">
        <v>6.8160472736678301E-2</v>
      </c>
      <c r="Y9" s="17"/>
      <c r="Z9" s="17">
        <v>0.172374088628409</v>
      </c>
      <c r="AA9" s="17">
        <v>0.126890511252648</v>
      </c>
      <c r="AB9" s="17">
        <v>0.16745026569862201</v>
      </c>
      <c r="AC9" s="17"/>
      <c r="AD9" s="17">
        <v>0.17257883291821099</v>
      </c>
      <c r="AE9" s="17"/>
      <c r="AF9" s="17">
        <v>0.10192229045785101</v>
      </c>
      <c r="AG9" s="17">
        <v>0.21766128251641401</v>
      </c>
      <c r="AH9" s="17">
        <v>0.18612798886055801</v>
      </c>
      <c r="AI9" s="17">
        <v>0.187717142307437</v>
      </c>
    </row>
    <row r="10" spans="2:35" ht="28.8" x14ac:dyDescent="0.3">
      <c r="B10" s="18" t="s">
        <v>213</v>
      </c>
      <c r="C10" s="17">
        <v>0.177277765688091</v>
      </c>
      <c r="D10" s="17">
        <v>0.141801470889002</v>
      </c>
      <c r="E10" s="17">
        <v>0.21249066838514</v>
      </c>
      <c r="F10" s="17"/>
      <c r="G10" s="17">
        <v>0.172662372945183</v>
      </c>
      <c r="H10" s="17">
        <v>0.16215886290196799</v>
      </c>
      <c r="I10" s="17">
        <v>0.19546924774508401</v>
      </c>
      <c r="J10" s="17">
        <v>0.178564530887555</v>
      </c>
      <c r="K10" s="17"/>
      <c r="L10" s="17">
        <v>0.19288173270716799</v>
      </c>
      <c r="M10" s="17">
        <v>0.14205071401144601</v>
      </c>
      <c r="N10" s="17"/>
      <c r="O10" s="17">
        <v>0.17379711543565399</v>
      </c>
      <c r="P10" s="17">
        <v>0.24196230853327</v>
      </c>
      <c r="Q10" s="17">
        <v>0.162276054326392</v>
      </c>
      <c r="R10" s="17">
        <v>0.113664644101311</v>
      </c>
      <c r="S10" s="17"/>
      <c r="T10" s="17">
        <v>0.188981338509114</v>
      </c>
      <c r="U10" s="17">
        <v>0.173405999120434</v>
      </c>
      <c r="V10" s="17"/>
      <c r="W10" s="17">
        <v>0.21544017210701399</v>
      </c>
      <c r="X10" s="17">
        <v>0.152890800978146</v>
      </c>
      <c r="Y10" s="17"/>
      <c r="Z10" s="17">
        <v>0.186013673509871</v>
      </c>
      <c r="AA10" s="17">
        <v>0.18259069134386999</v>
      </c>
      <c r="AB10" s="17">
        <v>0.182016110895074</v>
      </c>
      <c r="AC10" s="17"/>
      <c r="AD10" s="17">
        <v>0.17494263140316099</v>
      </c>
      <c r="AE10" s="17"/>
      <c r="AF10" s="17">
        <v>0.20365749112211701</v>
      </c>
      <c r="AG10" s="17">
        <v>0.14169829875082701</v>
      </c>
      <c r="AH10" s="17">
        <v>0.20823543778841699</v>
      </c>
      <c r="AI10" s="17">
        <v>0.15792082954455999</v>
      </c>
    </row>
    <row r="11" spans="2:35" x14ac:dyDescent="0.3">
      <c r="B11" s="18" t="s">
        <v>214</v>
      </c>
      <c r="C11" s="17">
        <v>0.524484372495718</v>
      </c>
      <c r="D11" s="17">
        <v>0.64136594587989604</v>
      </c>
      <c r="E11" s="17">
        <v>0.41200294848392599</v>
      </c>
      <c r="F11" s="17"/>
      <c r="G11" s="17">
        <v>0.58619877265375697</v>
      </c>
      <c r="H11" s="17">
        <v>0.55505582500208805</v>
      </c>
      <c r="I11" s="17">
        <v>0.53533630544665001</v>
      </c>
      <c r="J11" s="17">
        <v>0.41789463809226701</v>
      </c>
      <c r="K11" s="17"/>
      <c r="L11" s="17">
        <v>0.59132273405931501</v>
      </c>
      <c r="M11" s="17">
        <v>0.40600594908827198</v>
      </c>
      <c r="N11" s="17"/>
      <c r="O11" s="17">
        <v>0.495953185838379</v>
      </c>
      <c r="P11" s="17">
        <v>0.34806074113764002</v>
      </c>
      <c r="Q11" s="17">
        <v>0.62528544772028904</v>
      </c>
      <c r="R11" s="17">
        <v>0.66346428027386495</v>
      </c>
      <c r="S11" s="17"/>
      <c r="T11" s="17">
        <v>0.48769236693185503</v>
      </c>
      <c r="U11" s="17">
        <v>0.53837398876652398</v>
      </c>
      <c r="V11" s="17"/>
      <c r="W11" s="17">
        <v>0.46591813457278303</v>
      </c>
      <c r="X11" s="17">
        <v>0.66842327829751502</v>
      </c>
      <c r="Y11" s="17"/>
      <c r="Z11" s="17">
        <v>0.496344482702542</v>
      </c>
      <c r="AA11" s="17">
        <v>0.53621439868976795</v>
      </c>
      <c r="AB11" s="17">
        <v>0.53856669251923395</v>
      </c>
      <c r="AC11" s="17"/>
      <c r="AD11" s="17">
        <v>0.52251308271957098</v>
      </c>
      <c r="AE11" s="17"/>
      <c r="AF11" s="17">
        <v>0.59815646856155902</v>
      </c>
      <c r="AG11" s="17">
        <v>0.51577211072823903</v>
      </c>
      <c r="AH11" s="17">
        <v>0.49001895733641998</v>
      </c>
      <c r="AI11" s="17">
        <v>0.47029245829921301</v>
      </c>
    </row>
    <row r="12" spans="2:35" x14ac:dyDescent="0.3">
      <c r="B12" s="18" t="s">
        <v>139</v>
      </c>
      <c r="C12" s="17">
        <v>8.2971126005210796E-2</v>
      </c>
      <c r="D12" s="17">
        <v>7.5818912530982399E-2</v>
      </c>
      <c r="E12" s="17">
        <v>9.1988638584789201E-2</v>
      </c>
      <c r="F12" s="17"/>
      <c r="G12" s="17">
        <v>0.104281244142615</v>
      </c>
      <c r="H12" s="17">
        <v>7.0468814307117794E-2</v>
      </c>
      <c r="I12" s="17">
        <v>7.8414743126351993E-2</v>
      </c>
      <c r="J12" s="17">
        <v>8.0141260326170902E-2</v>
      </c>
      <c r="K12" s="17"/>
      <c r="L12" s="17">
        <v>7.8115511894735007E-2</v>
      </c>
      <c r="M12" s="17">
        <v>8.7418338964259795E-2</v>
      </c>
      <c r="N12" s="17"/>
      <c r="O12" s="17">
        <v>8.0960651982800294E-2</v>
      </c>
      <c r="P12" s="17">
        <v>0.100388302816102</v>
      </c>
      <c r="Q12" s="17">
        <v>9.0982429011821395E-2</v>
      </c>
      <c r="R12" s="17">
        <v>5.4980723660456601E-2</v>
      </c>
      <c r="S12" s="17"/>
      <c r="T12" s="17">
        <v>0.112675297410625</v>
      </c>
      <c r="U12" s="17">
        <v>7.3622809742464795E-2</v>
      </c>
      <c r="V12" s="17"/>
      <c r="W12" s="17">
        <v>7.8861208247954701E-2</v>
      </c>
      <c r="X12" s="17">
        <v>8.2311266426043694E-2</v>
      </c>
      <c r="Y12" s="17"/>
      <c r="Z12" s="17">
        <v>9.3745509738201699E-2</v>
      </c>
      <c r="AA12" s="17">
        <v>0.104431374515335</v>
      </c>
      <c r="AB12" s="17">
        <v>7.1108804994979402E-2</v>
      </c>
      <c r="AC12" s="17"/>
      <c r="AD12" s="17">
        <v>8.3809068497626094E-2</v>
      </c>
      <c r="AE12" s="17"/>
      <c r="AF12" s="17">
        <v>8.4483008782598207E-2</v>
      </c>
      <c r="AG12" s="17">
        <v>5.8593450815574197E-2</v>
      </c>
      <c r="AH12" s="17">
        <v>8.1128851316284806E-2</v>
      </c>
      <c r="AI12" s="17">
        <v>0.111626517491571</v>
      </c>
    </row>
    <row r="13" spans="2:35" x14ac:dyDescent="0.3">
      <c r="B13" s="18" t="s">
        <v>51</v>
      </c>
      <c r="C13" s="19">
        <v>4.6338158680484E-2</v>
      </c>
      <c r="D13" s="19">
        <v>4.05606860118497E-2</v>
      </c>
      <c r="E13" s="19">
        <v>5.3158446322237402E-2</v>
      </c>
      <c r="F13" s="19"/>
      <c r="G13" s="19">
        <v>3.0895311383196299E-2</v>
      </c>
      <c r="H13" s="19">
        <v>3.05878121680019E-2</v>
      </c>
      <c r="I13" s="19">
        <v>3.4582448245274802E-2</v>
      </c>
      <c r="J13" s="19">
        <v>9.1579234337770404E-2</v>
      </c>
      <c r="K13" s="19"/>
      <c r="L13" s="19">
        <v>3.11394551718462E-2</v>
      </c>
      <c r="M13" s="19">
        <v>5.4903181119004101E-2</v>
      </c>
      <c r="N13" s="19"/>
      <c r="O13" s="19">
        <v>5.40885035846757E-2</v>
      </c>
      <c r="P13" s="19">
        <v>5.2450051489860101E-2</v>
      </c>
      <c r="Q13" s="19">
        <v>1.3301777919170499E-2</v>
      </c>
      <c r="R13" s="19">
        <v>7.8020748521579794E-2</v>
      </c>
      <c r="S13" s="19"/>
      <c r="T13" s="19">
        <v>9.1061122647408801E-2</v>
      </c>
      <c r="U13" s="19">
        <v>2.67099155377203E-2</v>
      </c>
      <c r="V13" s="19"/>
      <c r="W13" s="19">
        <v>2.6867796607846901E-2</v>
      </c>
      <c r="X13" s="19">
        <v>2.8214181561617199E-2</v>
      </c>
      <c r="Y13" s="19"/>
      <c r="Z13" s="19">
        <v>5.15222454209757E-2</v>
      </c>
      <c r="AA13" s="19">
        <v>4.9873024198378801E-2</v>
      </c>
      <c r="AB13" s="19">
        <v>4.0858125892091E-2</v>
      </c>
      <c r="AC13" s="19"/>
      <c r="AD13" s="19">
        <v>4.61563844614305E-2</v>
      </c>
      <c r="AE13" s="19"/>
      <c r="AF13" s="19">
        <v>1.1780741075874601E-2</v>
      </c>
      <c r="AG13" s="19">
        <v>6.6274857188946004E-2</v>
      </c>
      <c r="AH13" s="19">
        <v>3.4488764698320899E-2</v>
      </c>
      <c r="AI13" s="19">
        <v>7.2443052357219304E-2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0.104157700030109</v>
      </c>
      <c r="D9" s="17">
        <v>6.56290231243013E-2</v>
      </c>
      <c r="E9" s="17">
        <v>0.13417071400306499</v>
      </c>
      <c r="F9" s="17"/>
      <c r="G9" s="17">
        <v>5.49042949014385E-2</v>
      </c>
      <c r="H9" s="17">
        <v>9.9099047696405304E-2</v>
      </c>
      <c r="I9" s="17">
        <v>0.109624232070647</v>
      </c>
      <c r="J9" s="17">
        <v>0.152969235476375</v>
      </c>
      <c r="K9" s="17"/>
      <c r="L9" s="17">
        <v>7.9701110745405701E-2</v>
      </c>
      <c r="M9" s="17">
        <v>0.16989262387828799</v>
      </c>
      <c r="N9" s="17"/>
      <c r="O9" s="17">
        <v>0.100853845759097</v>
      </c>
      <c r="P9" s="17">
        <v>0.159547105595502</v>
      </c>
      <c r="Q9" s="17">
        <v>6.0739204008045798E-2</v>
      </c>
      <c r="R9" s="17">
        <v>7.2348768799125204E-2</v>
      </c>
      <c r="S9" s="17"/>
      <c r="T9" s="17">
        <v>6.3309350119247501E-2</v>
      </c>
      <c r="U9" s="17">
        <v>0.11945459689094701</v>
      </c>
      <c r="V9" s="17"/>
      <c r="W9" s="17">
        <v>0.119865226379555</v>
      </c>
      <c r="X9" s="17">
        <v>5.5842021359229298E-2</v>
      </c>
      <c r="Y9" s="17"/>
      <c r="Z9" s="17">
        <v>9.7858454741381898E-2</v>
      </c>
      <c r="AA9" s="17">
        <v>7.5890983379826193E-2</v>
      </c>
      <c r="AB9" s="17">
        <v>0.12349138916826401</v>
      </c>
      <c r="AC9" s="17"/>
      <c r="AD9" s="17">
        <v>0.10865191837372599</v>
      </c>
      <c r="AE9" s="17"/>
      <c r="AF9" s="17">
        <v>4.6371840041519903E-2</v>
      </c>
      <c r="AG9" s="17">
        <v>0.10824195897500601</v>
      </c>
      <c r="AH9" s="17">
        <v>0.13814604516682299</v>
      </c>
      <c r="AI9" s="17">
        <v>0.145246996400929</v>
      </c>
    </row>
    <row r="10" spans="2:35" ht="28.8" x14ac:dyDescent="0.3">
      <c r="B10" s="18" t="s">
        <v>213</v>
      </c>
      <c r="C10" s="17">
        <v>0.159954208083394</v>
      </c>
      <c r="D10" s="17">
        <v>0.17599509451506401</v>
      </c>
      <c r="E10" s="17">
        <v>0.14323037764257401</v>
      </c>
      <c r="F10" s="17"/>
      <c r="G10" s="17">
        <v>0.17404186132805999</v>
      </c>
      <c r="H10" s="17">
        <v>0.13431761601924699</v>
      </c>
      <c r="I10" s="17">
        <v>0.17227965027085099</v>
      </c>
      <c r="J10" s="17">
        <v>0.16028696720514199</v>
      </c>
      <c r="K10" s="17"/>
      <c r="L10" s="17">
        <v>0.189282736333482</v>
      </c>
      <c r="M10" s="17">
        <v>8.3458162384526594E-2</v>
      </c>
      <c r="N10" s="17"/>
      <c r="O10" s="17">
        <v>0.12503330691140899</v>
      </c>
      <c r="P10" s="17">
        <v>0.157090503670264</v>
      </c>
      <c r="Q10" s="17">
        <v>0.174550650855957</v>
      </c>
      <c r="R10" s="17">
        <v>0.17798009514597499</v>
      </c>
      <c r="S10" s="17"/>
      <c r="T10" s="17">
        <v>0.18078560636711799</v>
      </c>
      <c r="U10" s="17">
        <v>0.15273081945431799</v>
      </c>
      <c r="V10" s="17"/>
      <c r="W10" s="17">
        <v>0.165709660875373</v>
      </c>
      <c r="X10" s="17">
        <v>0.196848493761419</v>
      </c>
      <c r="Y10" s="17"/>
      <c r="Z10" s="17">
        <v>0.157670989016713</v>
      </c>
      <c r="AA10" s="17">
        <v>0.16657357942846401</v>
      </c>
      <c r="AB10" s="17">
        <v>0.164319201325271</v>
      </c>
      <c r="AC10" s="17"/>
      <c r="AD10" s="17">
        <v>0.16499250394283799</v>
      </c>
      <c r="AE10" s="17"/>
      <c r="AF10" s="17">
        <v>0.22377206486335199</v>
      </c>
      <c r="AG10" s="17">
        <v>9.2076418989626402E-2</v>
      </c>
      <c r="AH10" s="17">
        <v>0.143741390903771</v>
      </c>
      <c r="AI10" s="17">
        <v>0.163222007187178</v>
      </c>
    </row>
    <row r="11" spans="2:35" x14ac:dyDescent="0.3">
      <c r="B11" s="18" t="s">
        <v>214</v>
      </c>
      <c r="C11" s="17">
        <v>0.57489472415666298</v>
      </c>
      <c r="D11" s="17">
        <v>0.60043684336691205</v>
      </c>
      <c r="E11" s="17">
        <v>0.554938382765366</v>
      </c>
      <c r="F11" s="17"/>
      <c r="G11" s="17">
        <v>0.608812630377216</v>
      </c>
      <c r="H11" s="17">
        <v>0.61268647468131299</v>
      </c>
      <c r="I11" s="17">
        <v>0.562493808500929</v>
      </c>
      <c r="J11" s="17">
        <v>0.51347008016145301</v>
      </c>
      <c r="K11" s="17"/>
      <c r="L11" s="17">
        <v>0.591842334358327</v>
      </c>
      <c r="M11" s="17">
        <v>0.58321628400126402</v>
      </c>
      <c r="N11" s="17"/>
      <c r="O11" s="17">
        <v>0.58621974065917104</v>
      </c>
      <c r="P11" s="17">
        <v>0.53111237422087698</v>
      </c>
      <c r="Q11" s="17">
        <v>0.62919695090396199</v>
      </c>
      <c r="R11" s="17">
        <v>0.56091378461263297</v>
      </c>
      <c r="S11" s="17"/>
      <c r="T11" s="17">
        <v>0.51155348663753497</v>
      </c>
      <c r="U11" s="17">
        <v>0.60094679649900695</v>
      </c>
      <c r="V11" s="17"/>
      <c r="W11" s="17">
        <v>0.54804885752560895</v>
      </c>
      <c r="X11" s="17">
        <v>0.61794826972195205</v>
      </c>
      <c r="Y11" s="17"/>
      <c r="Z11" s="17">
        <v>0.58849732512134101</v>
      </c>
      <c r="AA11" s="17">
        <v>0.59433729128111101</v>
      </c>
      <c r="AB11" s="17">
        <v>0.54102143470551001</v>
      </c>
      <c r="AC11" s="17"/>
      <c r="AD11" s="17">
        <v>0.57169399238788199</v>
      </c>
      <c r="AE11" s="17"/>
      <c r="AF11" s="17">
        <v>0.62928771816465401</v>
      </c>
      <c r="AG11" s="17">
        <v>0.63809445127692499</v>
      </c>
      <c r="AH11" s="17">
        <v>0.53080165046663397</v>
      </c>
      <c r="AI11" s="17">
        <v>0.48189158495265899</v>
      </c>
    </row>
    <row r="12" spans="2:35" x14ac:dyDescent="0.3">
      <c r="B12" s="18" t="s">
        <v>139</v>
      </c>
      <c r="C12" s="17">
        <v>0.116497251054121</v>
      </c>
      <c r="D12" s="17">
        <v>0.11189420817699899</v>
      </c>
      <c r="E12" s="17">
        <v>0.123716031693717</v>
      </c>
      <c r="F12" s="17"/>
      <c r="G12" s="17">
        <v>0.12359606877431201</v>
      </c>
      <c r="H12" s="17">
        <v>0.13009270868412301</v>
      </c>
      <c r="I12" s="17">
        <v>0.12101986091229699</v>
      </c>
      <c r="J12" s="17">
        <v>8.97705268884047E-2</v>
      </c>
      <c r="K12" s="17"/>
      <c r="L12" s="17">
        <v>0.11675992339973799</v>
      </c>
      <c r="M12" s="17">
        <v>0.108412620477325</v>
      </c>
      <c r="N12" s="17"/>
      <c r="O12" s="17">
        <v>0.143756142123696</v>
      </c>
      <c r="P12" s="17">
        <v>0.108452121349475</v>
      </c>
      <c r="Q12" s="17">
        <v>0.11444629660584001</v>
      </c>
      <c r="R12" s="17">
        <v>0.108387046710747</v>
      </c>
      <c r="S12" s="17"/>
      <c r="T12" s="17">
        <v>0.175931011361384</v>
      </c>
      <c r="U12" s="17">
        <v>9.4825093141304995E-2</v>
      </c>
      <c r="V12" s="17"/>
      <c r="W12" s="17">
        <v>0.13363625163209</v>
      </c>
      <c r="X12" s="17">
        <v>0.10169585833927899</v>
      </c>
      <c r="Y12" s="17"/>
      <c r="Z12" s="17">
        <v>0.100061611970407</v>
      </c>
      <c r="AA12" s="17">
        <v>0.12433799037602</v>
      </c>
      <c r="AB12" s="17">
        <v>0.13834837815642101</v>
      </c>
      <c r="AC12" s="17"/>
      <c r="AD12" s="17">
        <v>0.112331743092747</v>
      </c>
      <c r="AE12" s="17"/>
      <c r="AF12" s="17">
        <v>9.5020712312983605E-2</v>
      </c>
      <c r="AG12" s="17">
        <v>9.3857312510587904E-2</v>
      </c>
      <c r="AH12" s="17">
        <v>0.17006858166761901</v>
      </c>
      <c r="AI12" s="17">
        <v>0.123059298725402</v>
      </c>
    </row>
    <row r="13" spans="2:35" x14ac:dyDescent="0.3">
      <c r="B13" s="18" t="s">
        <v>51</v>
      </c>
      <c r="C13" s="19">
        <v>4.4496116675712398E-2</v>
      </c>
      <c r="D13" s="19">
        <v>4.6044830816723697E-2</v>
      </c>
      <c r="E13" s="19">
        <v>4.3944493895278498E-2</v>
      </c>
      <c r="F13" s="19"/>
      <c r="G13" s="19">
        <v>3.86451446189729E-2</v>
      </c>
      <c r="H13" s="19">
        <v>2.3804152918912001E-2</v>
      </c>
      <c r="I13" s="19">
        <v>3.4582448245274802E-2</v>
      </c>
      <c r="J13" s="19">
        <v>8.3503190268626307E-2</v>
      </c>
      <c r="K13" s="19"/>
      <c r="L13" s="19">
        <v>2.2413895163047801E-2</v>
      </c>
      <c r="M13" s="19">
        <v>5.5020309258595898E-2</v>
      </c>
      <c r="N13" s="19"/>
      <c r="O13" s="19">
        <v>4.4136964546626897E-2</v>
      </c>
      <c r="P13" s="19">
        <v>4.3797895163882002E-2</v>
      </c>
      <c r="Q13" s="19">
        <v>2.1066897626194899E-2</v>
      </c>
      <c r="R13" s="19">
        <v>8.0370304731519404E-2</v>
      </c>
      <c r="S13" s="19"/>
      <c r="T13" s="19">
        <v>6.8420545514716394E-2</v>
      </c>
      <c r="U13" s="19">
        <v>3.2042694014423001E-2</v>
      </c>
      <c r="V13" s="19"/>
      <c r="W13" s="19">
        <v>3.2740003587372897E-2</v>
      </c>
      <c r="X13" s="19">
        <v>2.76653568181204E-2</v>
      </c>
      <c r="Y13" s="19"/>
      <c r="Z13" s="19">
        <v>5.5911619150157903E-2</v>
      </c>
      <c r="AA13" s="19">
        <v>3.8860155534579499E-2</v>
      </c>
      <c r="AB13" s="19">
        <v>3.2819596644533502E-2</v>
      </c>
      <c r="AC13" s="19"/>
      <c r="AD13" s="19">
        <v>4.2329842202807097E-2</v>
      </c>
      <c r="AE13" s="19"/>
      <c r="AF13" s="19">
        <v>5.5476646174905404E-3</v>
      </c>
      <c r="AG13" s="19">
        <v>6.7729858247855407E-2</v>
      </c>
      <c r="AH13" s="19">
        <v>1.7242331795153401E-2</v>
      </c>
      <c r="AI13" s="19">
        <v>8.6580112733832607E-2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0.12602878708627499</v>
      </c>
      <c r="D9" s="17">
        <v>8.0874977002474605E-2</v>
      </c>
      <c r="E9" s="17">
        <v>0.16695619960239799</v>
      </c>
      <c r="F9" s="17"/>
      <c r="G9" s="17">
        <v>5.8660886719317303E-2</v>
      </c>
      <c r="H9" s="17">
        <v>0.112852586214008</v>
      </c>
      <c r="I9" s="17">
        <v>5.43341516340691E-2</v>
      </c>
      <c r="J9" s="17">
        <v>0.28534009347141298</v>
      </c>
      <c r="K9" s="17"/>
      <c r="L9" s="17">
        <v>8.4514875345974794E-2</v>
      </c>
      <c r="M9" s="17">
        <v>0.213906526445798</v>
      </c>
      <c r="N9" s="17"/>
      <c r="O9" s="17">
        <v>9.9059420203450904E-2</v>
      </c>
      <c r="P9" s="17">
        <v>0.21867100212453999</v>
      </c>
      <c r="Q9" s="17">
        <v>7.7718910904554794E-2</v>
      </c>
      <c r="R9" s="17">
        <v>8.5212143880581098E-2</v>
      </c>
      <c r="S9" s="17"/>
      <c r="T9" s="17">
        <v>0.14942115759646399</v>
      </c>
      <c r="U9" s="17">
        <v>0.11934571895240299</v>
      </c>
      <c r="V9" s="17"/>
      <c r="W9" s="17">
        <v>0.15461176413511701</v>
      </c>
      <c r="X9" s="17">
        <v>4.5742563442914802E-2</v>
      </c>
      <c r="Y9" s="17"/>
      <c r="Z9" s="17">
        <v>0.14928076400436999</v>
      </c>
      <c r="AA9" s="17">
        <v>8.0560814349811605E-2</v>
      </c>
      <c r="AB9" s="17">
        <v>9.0386961287810305E-2</v>
      </c>
      <c r="AC9" s="17"/>
      <c r="AD9" s="17">
        <v>0.12608111244951301</v>
      </c>
      <c r="AE9" s="17"/>
      <c r="AF9" s="17">
        <v>9.1225506334784504E-2</v>
      </c>
      <c r="AG9" s="17">
        <v>0.20144552468104199</v>
      </c>
      <c r="AH9" s="17">
        <v>0.107655206983374</v>
      </c>
      <c r="AI9" s="17">
        <v>0.104496185578846</v>
      </c>
    </row>
    <row r="10" spans="2:35" ht="28.8" x14ac:dyDescent="0.3">
      <c r="B10" s="18" t="s">
        <v>213</v>
      </c>
      <c r="C10" s="17">
        <v>0.17057581554048101</v>
      </c>
      <c r="D10" s="17">
        <v>0.17269851822132201</v>
      </c>
      <c r="E10" s="17">
        <v>0.172277756303825</v>
      </c>
      <c r="F10" s="17"/>
      <c r="G10" s="17">
        <v>0.14434254158035101</v>
      </c>
      <c r="H10" s="17">
        <v>0.11467611765774401</v>
      </c>
      <c r="I10" s="17">
        <v>0.20109018074148599</v>
      </c>
      <c r="J10" s="17">
        <v>0.224309866572489</v>
      </c>
      <c r="K10" s="17"/>
      <c r="L10" s="17">
        <v>0.19839187140141301</v>
      </c>
      <c r="M10" s="17">
        <v>0.12008186585304299</v>
      </c>
      <c r="N10" s="17"/>
      <c r="O10" s="17">
        <v>0.105597667984397</v>
      </c>
      <c r="P10" s="17">
        <v>0.22306584419436301</v>
      </c>
      <c r="Q10" s="17">
        <v>0.14632368687018299</v>
      </c>
      <c r="R10" s="17">
        <v>0.20894365422376501</v>
      </c>
      <c r="S10" s="17"/>
      <c r="T10" s="17">
        <v>0.197230117029976</v>
      </c>
      <c r="U10" s="17">
        <v>0.15904309833361899</v>
      </c>
      <c r="V10" s="17"/>
      <c r="W10" s="17">
        <v>0.20335326213541499</v>
      </c>
      <c r="X10" s="17">
        <v>0.18942565840165501</v>
      </c>
      <c r="Y10" s="17"/>
      <c r="Z10" s="17">
        <v>0.13220966927351499</v>
      </c>
      <c r="AA10" s="17">
        <v>0.223521812669005</v>
      </c>
      <c r="AB10" s="17">
        <v>0.208866827152594</v>
      </c>
      <c r="AC10" s="17"/>
      <c r="AD10" s="17">
        <v>0.1715710936581</v>
      </c>
      <c r="AE10" s="17"/>
      <c r="AF10" s="17">
        <v>0.21623245616495401</v>
      </c>
      <c r="AG10" s="17">
        <v>7.4291592534042494E-2</v>
      </c>
      <c r="AH10" s="17">
        <v>0.16114614153449899</v>
      </c>
      <c r="AI10" s="17">
        <v>0.23169149377730899</v>
      </c>
    </row>
    <row r="11" spans="2:35" x14ac:dyDescent="0.3">
      <c r="B11" s="18" t="s">
        <v>214</v>
      </c>
      <c r="C11" s="17">
        <v>0.58354196327025198</v>
      </c>
      <c r="D11" s="17">
        <v>0.65158788795343603</v>
      </c>
      <c r="E11" s="17">
        <v>0.513194497344164</v>
      </c>
      <c r="F11" s="17"/>
      <c r="G11" s="17">
        <v>0.670755799508018</v>
      </c>
      <c r="H11" s="17">
        <v>0.66008312031291005</v>
      </c>
      <c r="I11" s="17">
        <v>0.62583733149260501</v>
      </c>
      <c r="J11" s="17">
        <v>0.36758855799538898</v>
      </c>
      <c r="K11" s="17"/>
      <c r="L11" s="17">
        <v>0.62317100207433695</v>
      </c>
      <c r="M11" s="17">
        <v>0.52749605335445304</v>
      </c>
      <c r="N11" s="17"/>
      <c r="O11" s="17">
        <v>0.64799152745342803</v>
      </c>
      <c r="P11" s="17">
        <v>0.41052391628888701</v>
      </c>
      <c r="Q11" s="17">
        <v>0.67805702085726804</v>
      </c>
      <c r="R11" s="17">
        <v>0.615213159744049</v>
      </c>
      <c r="S11" s="17"/>
      <c r="T11" s="17">
        <v>0.51177299586363301</v>
      </c>
      <c r="U11" s="17">
        <v>0.61260640345261397</v>
      </c>
      <c r="V11" s="17"/>
      <c r="W11" s="17">
        <v>0.53906849938680901</v>
      </c>
      <c r="X11" s="17">
        <v>0.67096814148806605</v>
      </c>
      <c r="Y11" s="17"/>
      <c r="Z11" s="17">
        <v>0.58148983102539198</v>
      </c>
      <c r="AA11" s="17">
        <v>0.585658156496077</v>
      </c>
      <c r="AB11" s="17">
        <v>0.56313832018578103</v>
      </c>
      <c r="AC11" s="17"/>
      <c r="AD11" s="17">
        <v>0.58815766994650298</v>
      </c>
      <c r="AE11" s="17"/>
      <c r="AF11" s="17">
        <v>0.61814938230674699</v>
      </c>
      <c r="AG11" s="17">
        <v>0.61452759034312598</v>
      </c>
      <c r="AH11" s="17">
        <v>0.60871145931716497</v>
      </c>
      <c r="AI11" s="17">
        <v>0.48166944260314198</v>
      </c>
    </row>
    <row r="12" spans="2:35" x14ac:dyDescent="0.3">
      <c r="B12" s="18" t="s">
        <v>139</v>
      </c>
      <c r="C12" s="17">
        <v>7.4518237354760902E-2</v>
      </c>
      <c r="D12" s="17">
        <v>7.1743494346134903E-2</v>
      </c>
      <c r="E12" s="17">
        <v>7.8966052277869694E-2</v>
      </c>
      <c r="F12" s="17"/>
      <c r="G12" s="17">
        <v>8.3821825556725404E-2</v>
      </c>
      <c r="H12" s="17">
        <v>8.8584022896426307E-2</v>
      </c>
      <c r="I12" s="17">
        <v>8.5107788012683205E-2</v>
      </c>
      <c r="J12" s="17">
        <v>3.8504701603242902E-2</v>
      </c>
      <c r="K12" s="17"/>
      <c r="L12" s="17">
        <v>7.5884914876894402E-2</v>
      </c>
      <c r="M12" s="17">
        <v>7.8405958631033307E-2</v>
      </c>
      <c r="N12" s="17"/>
      <c r="O12" s="17">
        <v>8.0321276537383204E-2</v>
      </c>
      <c r="P12" s="17">
        <v>7.7933821359490604E-2</v>
      </c>
      <c r="Q12" s="17">
        <v>9.0760058761437196E-2</v>
      </c>
      <c r="R12" s="17">
        <v>4.5610323886939197E-2</v>
      </c>
      <c r="S12" s="17"/>
      <c r="T12" s="17">
        <v>7.9601068121507995E-2</v>
      </c>
      <c r="U12" s="17">
        <v>7.3593325997027503E-2</v>
      </c>
      <c r="V12" s="17"/>
      <c r="W12" s="17">
        <v>6.12455763288689E-2</v>
      </c>
      <c r="X12" s="17">
        <v>7.6971801247431401E-2</v>
      </c>
      <c r="Y12" s="17"/>
      <c r="Z12" s="17">
        <v>7.7833404626726804E-2</v>
      </c>
      <c r="AA12" s="17">
        <v>7.1399060950527296E-2</v>
      </c>
      <c r="AB12" s="17">
        <v>0.11146346748296999</v>
      </c>
      <c r="AC12" s="17"/>
      <c r="AD12" s="17">
        <v>7.09573827822466E-2</v>
      </c>
      <c r="AE12" s="17"/>
      <c r="AF12" s="17">
        <v>6.0296010106644898E-2</v>
      </c>
      <c r="AG12" s="17">
        <v>5.4880070075331501E-2</v>
      </c>
      <c r="AH12" s="17">
        <v>0.106428531432967</v>
      </c>
      <c r="AI12" s="17">
        <v>8.7337732615842906E-2</v>
      </c>
    </row>
    <row r="13" spans="2:35" x14ac:dyDescent="0.3">
      <c r="B13" s="18" t="s">
        <v>51</v>
      </c>
      <c r="C13" s="19">
        <v>4.5335196748230798E-2</v>
      </c>
      <c r="D13" s="19">
        <v>2.3095122476632101E-2</v>
      </c>
      <c r="E13" s="19">
        <v>6.8605494471743106E-2</v>
      </c>
      <c r="F13" s="19"/>
      <c r="G13" s="19">
        <v>4.2418946635588199E-2</v>
      </c>
      <c r="H13" s="19">
        <v>2.3804152918912001E-2</v>
      </c>
      <c r="I13" s="19">
        <v>3.3630548119156202E-2</v>
      </c>
      <c r="J13" s="19">
        <v>8.4256780357466199E-2</v>
      </c>
      <c r="K13" s="19"/>
      <c r="L13" s="19">
        <v>1.8037336301380401E-2</v>
      </c>
      <c r="M13" s="19">
        <v>6.01095957156733E-2</v>
      </c>
      <c r="N13" s="19"/>
      <c r="O13" s="19">
        <v>6.7030107821341098E-2</v>
      </c>
      <c r="P13" s="19">
        <v>6.9805416032718004E-2</v>
      </c>
      <c r="Q13" s="19">
        <v>7.1403226065569004E-3</v>
      </c>
      <c r="R13" s="19">
        <v>4.5020718264665999E-2</v>
      </c>
      <c r="S13" s="19"/>
      <c r="T13" s="19">
        <v>6.1974661388419602E-2</v>
      </c>
      <c r="U13" s="19">
        <v>3.5411453264335903E-2</v>
      </c>
      <c r="V13" s="19"/>
      <c r="W13" s="19">
        <v>4.1720898013789497E-2</v>
      </c>
      <c r="X13" s="19">
        <v>1.6891835419932399E-2</v>
      </c>
      <c r="Y13" s="19"/>
      <c r="Z13" s="19">
        <v>5.91863310699971E-2</v>
      </c>
      <c r="AA13" s="19">
        <v>3.8860155534579499E-2</v>
      </c>
      <c r="AB13" s="19">
        <v>2.6144423890844901E-2</v>
      </c>
      <c r="AC13" s="19"/>
      <c r="AD13" s="19">
        <v>4.3232741163637303E-2</v>
      </c>
      <c r="AE13" s="19"/>
      <c r="AF13" s="19">
        <v>1.40966450868694E-2</v>
      </c>
      <c r="AG13" s="19">
        <v>5.48552223664584E-2</v>
      </c>
      <c r="AH13" s="19">
        <v>1.6058660731993999E-2</v>
      </c>
      <c r="AI13" s="19">
        <v>9.4805145424859905E-2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0.104414339943054</v>
      </c>
      <c r="D9" s="17">
        <v>6.3721289595299602E-2</v>
      </c>
      <c r="E9" s="17">
        <v>0.14747382783419799</v>
      </c>
      <c r="F9" s="17"/>
      <c r="G9" s="17">
        <v>3.9187837300938402E-2</v>
      </c>
      <c r="H9" s="17">
        <v>0.113613466197807</v>
      </c>
      <c r="I9" s="17">
        <v>5.81669450032486E-2</v>
      </c>
      <c r="J9" s="17">
        <v>0.20977646699397601</v>
      </c>
      <c r="K9" s="17"/>
      <c r="L9" s="17">
        <v>8.3684848471174897E-2</v>
      </c>
      <c r="M9" s="17">
        <v>0.13487066086018801</v>
      </c>
      <c r="N9" s="17"/>
      <c r="O9" s="17">
        <v>0.108437940704847</v>
      </c>
      <c r="P9" s="17">
        <v>0.17720621296412301</v>
      </c>
      <c r="Q9" s="17">
        <v>5.5083782182648797E-2</v>
      </c>
      <c r="R9" s="17">
        <v>7.5591228277584993E-2</v>
      </c>
      <c r="S9" s="17"/>
      <c r="T9" s="17">
        <v>0.115605411589924</v>
      </c>
      <c r="U9" s="17">
        <v>0.10171063995902301</v>
      </c>
      <c r="V9" s="17"/>
      <c r="W9" s="17">
        <v>0.15972321363376199</v>
      </c>
      <c r="X9" s="17">
        <v>4.6163113533157801E-2</v>
      </c>
      <c r="Y9" s="17"/>
      <c r="Z9" s="17">
        <v>9.3558012811684202E-2</v>
      </c>
      <c r="AA9" s="17">
        <v>0.104705223760169</v>
      </c>
      <c r="AB9" s="17">
        <v>9.7503966711835505E-2</v>
      </c>
      <c r="AC9" s="17"/>
      <c r="AD9" s="17">
        <v>0.106555596245361</v>
      </c>
      <c r="AE9" s="17"/>
      <c r="AF9" s="17">
        <v>6.8637769375901603E-2</v>
      </c>
      <c r="AG9" s="17">
        <v>0.107866025287569</v>
      </c>
      <c r="AH9" s="17">
        <v>0.11027109796946399</v>
      </c>
      <c r="AI9" s="17">
        <v>0.143281124433733</v>
      </c>
    </row>
    <row r="10" spans="2:35" ht="28.8" x14ac:dyDescent="0.3">
      <c r="B10" s="18" t="s">
        <v>213</v>
      </c>
      <c r="C10" s="17">
        <v>0.17381670810525601</v>
      </c>
      <c r="D10" s="17">
        <v>0.156951186678703</v>
      </c>
      <c r="E10" s="17">
        <v>0.18708899811996099</v>
      </c>
      <c r="F10" s="17"/>
      <c r="G10" s="17">
        <v>0.15410744923939099</v>
      </c>
      <c r="H10" s="17">
        <v>0.105840282462128</v>
      </c>
      <c r="I10" s="17">
        <v>0.208054859361991</v>
      </c>
      <c r="J10" s="17">
        <v>0.23007576422304599</v>
      </c>
      <c r="K10" s="17"/>
      <c r="L10" s="17">
        <v>0.20116727796783901</v>
      </c>
      <c r="M10" s="17">
        <v>0.13027860711837</v>
      </c>
      <c r="N10" s="17"/>
      <c r="O10" s="17">
        <v>0.13919492312242501</v>
      </c>
      <c r="P10" s="17">
        <v>0.223568381271921</v>
      </c>
      <c r="Q10" s="17">
        <v>0.121404134187016</v>
      </c>
      <c r="R10" s="17">
        <v>0.20580108205410999</v>
      </c>
      <c r="S10" s="17"/>
      <c r="T10" s="17">
        <v>0.20378806105305899</v>
      </c>
      <c r="U10" s="17">
        <v>0.16358633795675301</v>
      </c>
      <c r="V10" s="17"/>
      <c r="W10" s="17">
        <v>0.23899371836220101</v>
      </c>
      <c r="X10" s="17">
        <v>0.16237766752625099</v>
      </c>
      <c r="Y10" s="17"/>
      <c r="Z10" s="17">
        <v>0.17428556737116699</v>
      </c>
      <c r="AA10" s="17">
        <v>0.106497373104167</v>
      </c>
      <c r="AB10" s="17">
        <v>0.21515045046226799</v>
      </c>
      <c r="AC10" s="17"/>
      <c r="AD10" s="17">
        <v>0.171003400698783</v>
      </c>
      <c r="AE10" s="17"/>
      <c r="AF10" s="17">
        <v>0.202044579368024</v>
      </c>
      <c r="AG10" s="17">
        <v>0.120474708635818</v>
      </c>
      <c r="AH10" s="17">
        <v>0.18140607643316001</v>
      </c>
      <c r="AI10" s="17">
        <v>0.19343748062119201</v>
      </c>
    </row>
    <row r="11" spans="2:35" x14ac:dyDescent="0.3">
      <c r="B11" s="18" t="s">
        <v>214</v>
      </c>
      <c r="C11" s="17">
        <v>0.58918282240001596</v>
      </c>
      <c r="D11" s="17">
        <v>0.67050860717618499</v>
      </c>
      <c r="E11" s="17">
        <v>0.50609569945315203</v>
      </c>
      <c r="F11" s="17"/>
      <c r="G11" s="17">
        <v>0.65129180335737302</v>
      </c>
      <c r="H11" s="17">
        <v>0.68784480922865798</v>
      </c>
      <c r="I11" s="17">
        <v>0.62233677686536004</v>
      </c>
      <c r="J11" s="17">
        <v>0.38427323837417698</v>
      </c>
      <c r="K11" s="17"/>
      <c r="L11" s="17">
        <v>0.61719637739844102</v>
      </c>
      <c r="M11" s="17">
        <v>0.56529017053707198</v>
      </c>
      <c r="N11" s="17"/>
      <c r="O11" s="17">
        <v>0.59107171964128402</v>
      </c>
      <c r="P11" s="17">
        <v>0.44137218617241802</v>
      </c>
      <c r="Q11" s="17">
        <v>0.72944467353054598</v>
      </c>
      <c r="R11" s="17">
        <v>0.589516781597343</v>
      </c>
      <c r="S11" s="17"/>
      <c r="T11" s="17">
        <v>0.51706544958893197</v>
      </c>
      <c r="U11" s="17">
        <v>0.61601723619585103</v>
      </c>
      <c r="V11" s="17"/>
      <c r="W11" s="17">
        <v>0.51414226898343196</v>
      </c>
      <c r="X11" s="17">
        <v>0.69380329604579805</v>
      </c>
      <c r="Y11" s="17"/>
      <c r="Z11" s="17">
        <v>0.57666777248921297</v>
      </c>
      <c r="AA11" s="17">
        <v>0.64037521230900296</v>
      </c>
      <c r="AB11" s="17">
        <v>0.59600198494969803</v>
      </c>
      <c r="AC11" s="17"/>
      <c r="AD11" s="17">
        <v>0.591482002202532</v>
      </c>
      <c r="AE11" s="17"/>
      <c r="AF11" s="17">
        <v>0.61029865409563799</v>
      </c>
      <c r="AG11" s="17">
        <v>0.64498701608415898</v>
      </c>
      <c r="AH11" s="17">
        <v>0.61730561939206496</v>
      </c>
      <c r="AI11" s="17">
        <v>0.47410198278548099</v>
      </c>
    </row>
    <row r="12" spans="2:35" x14ac:dyDescent="0.3">
      <c r="B12" s="18" t="s">
        <v>139</v>
      </c>
      <c r="C12" s="17">
        <v>9.6227587956080302E-2</v>
      </c>
      <c r="D12" s="17">
        <v>7.92145595282117E-2</v>
      </c>
      <c r="E12" s="17">
        <v>0.11540918308502</v>
      </c>
      <c r="F12" s="17"/>
      <c r="G12" s="17">
        <v>0.13077035657042199</v>
      </c>
      <c r="H12" s="17">
        <v>8.1314476286137194E-2</v>
      </c>
      <c r="I12" s="17">
        <v>9.16044949345418E-2</v>
      </c>
      <c r="J12" s="17">
        <v>8.2849041090844094E-2</v>
      </c>
      <c r="K12" s="17"/>
      <c r="L12" s="17">
        <v>7.46678106693906E-2</v>
      </c>
      <c r="M12" s="17">
        <v>0.126452865503456</v>
      </c>
      <c r="N12" s="17"/>
      <c r="O12" s="17">
        <v>0.129334127486641</v>
      </c>
      <c r="P12" s="17">
        <v>0.104802998870738</v>
      </c>
      <c r="Q12" s="17">
        <v>8.6927087493231803E-2</v>
      </c>
      <c r="R12" s="17">
        <v>6.8615757158894203E-2</v>
      </c>
      <c r="S12" s="17"/>
      <c r="T12" s="17">
        <v>9.8583167650701797E-2</v>
      </c>
      <c r="U12" s="17">
        <v>9.4086658837780002E-2</v>
      </c>
      <c r="V12" s="17"/>
      <c r="W12" s="17">
        <v>6.0169991450372703E-2</v>
      </c>
      <c r="X12" s="17">
        <v>7.4905987469760196E-2</v>
      </c>
      <c r="Y12" s="17"/>
      <c r="Z12" s="17">
        <v>0.10806312073796499</v>
      </c>
      <c r="AA12" s="17">
        <v>9.7406843680011193E-2</v>
      </c>
      <c r="AB12" s="17">
        <v>7.19259312190101E-2</v>
      </c>
      <c r="AC12" s="17"/>
      <c r="AD12" s="17">
        <v>9.5480864138634103E-2</v>
      </c>
      <c r="AE12" s="17"/>
      <c r="AF12" s="17">
        <v>0.11289989183686</v>
      </c>
      <c r="AG12" s="17">
        <v>6.03973928035084E-2</v>
      </c>
      <c r="AH12" s="17">
        <v>8.1705988099842003E-2</v>
      </c>
      <c r="AI12" s="17">
        <v>0.122222013095257</v>
      </c>
    </row>
    <row r="13" spans="2:35" x14ac:dyDescent="0.3">
      <c r="B13" s="18" t="s">
        <v>51</v>
      </c>
      <c r="C13" s="19">
        <v>3.6358541595593999E-2</v>
      </c>
      <c r="D13" s="19">
        <v>2.9604357021600601E-2</v>
      </c>
      <c r="E13" s="19">
        <v>4.39322915076681E-2</v>
      </c>
      <c r="F13" s="19"/>
      <c r="G13" s="19">
        <v>2.46425535318762E-2</v>
      </c>
      <c r="H13" s="19">
        <v>1.1386965825270901E-2</v>
      </c>
      <c r="I13" s="19">
        <v>1.9836923834859001E-2</v>
      </c>
      <c r="J13" s="19">
        <v>9.3025489317957802E-2</v>
      </c>
      <c r="K13" s="19"/>
      <c r="L13" s="19">
        <v>2.3283685493154301E-2</v>
      </c>
      <c r="M13" s="19">
        <v>4.3107695980913602E-2</v>
      </c>
      <c r="N13" s="19"/>
      <c r="O13" s="19">
        <v>3.1961289044801798E-2</v>
      </c>
      <c r="P13" s="19">
        <v>5.30502207207997E-2</v>
      </c>
      <c r="Q13" s="19">
        <v>7.1403226065569004E-3</v>
      </c>
      <c r="R13" s="19">
        <v>6.0475150912067101E-2</v>
      </c>
      <c r="S13" s="19"/>
      <c r="T13" s="19">
        <v>6.4957910117383402E-2</v>
      </c>
      <c r="U13" s="19">
        <v>2.4599127050593601E-2</v>
      </c>
      <c r="V13" s="19"/>
      <c r="W13" s="19">
        <v>2.69708075702325E-2</v>
      </c>
      <c r="X13" s="19">
        <v>2.27499354250323E-2</v>
      </c>
      <c r="Y13" s="19"/>
      <c r="Z13" s="19">
        <v>4.7425526589970998E-2</v>
      </c>
      <c r="AA13" s="19">
        <v>5.1015347146649903E-2</v>
      </c>
      <c r="AB13" s="19">
        <v>1.9417666657188901E-2</v>
      </c>
      <c r="AC13" s="19"/>
      <c r="AD13" s="19">
        <v>3.5478136714690398E-2</v>
      </c>
      <c r="AE13" s="19"/>
      <c r="AF13" s="19">
        <v>6.1191053235761196E-3</v>
      </c>
      <c r="AG13" s="19">
        <v>6.6274857188946004E-2</v>
      </c>
      <c r="AH13" s="19">
        <v>9.3112181054686698E-3</v>
      </c>
      <c r="AI13" s="19">
        <v>6.6957399064336995E-2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223</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3.4208798140805602E-2</v>
      </c>
      <c r="D9" s="17">
        <v>1.9439424125863299E-2</v>
      </c>
      <c r="E9" s="17">
        <v>4.9754342105225301E-2</v>
      </c>
      <c r="F9" s="17"/>
      <c r="G9" s="17">
        <v>1.6647204337359701E-2</v>
      </c>
      <c r="H9" s="17">
        <v>1.8387924900626702E-2</v>
      </c>
      <c r="I9" s="17">
        <v>1.7023842316979801E-2</v>
      </c>
      <c r="J9" s="17">
        <v>8.7526706763589701E-2</v>
      </c>
      <c r="K9" s="17"/>
      <c r="L9" s="17">
        <v>2.46397335279975E-2</v>
      </c>
      <c r="M9" s="17">
        <v>6.1351621672572902E-2</v>
      </c>
      <c r="N9" s="17"/>
      <c r="O9" s="17">
        <v>9.0864409787390008E-3</v>
      </c>
      <c r="P9" s="17">
        <v>8.0729780032681303E-2</v>
      </c>
      <c r="Q9" s="17">
        <v>2.3872401478683001E-2</v>
      </c>
      <c r="R9" s="17">
        <v>1.33474849998995E-2</v>
      </c>
      <c r="S9" s="17"/>
      <c r="T9" s="17">
        <v>2.6113907966778399E-2</v>
      </c>
      <c r="U9" s="17">
        <v>3.7391940325933098E-2</v>
      </c>
      <c r="V9" s="17"/>
      <c r="W9" s="17">
        <v>3.87466758687217E-2</v>
      </c>
      <c r="X9" s="17">
        <v>1.7506331636461599E-2</v>
      </c>
      <c r="Y9" s="17"/>
      <c r="Z9" s="17">
        <v>2.45890233732937E-2</v>
      </c>
      <c r="AA9" s="17">
        <v>5.32691730887902E-2</v>
      </c>
      <c r="AB9" s="17">
        <v>4.4448903048258201E-2</v>
      </c>
      <c r="AC9" s="17"/>
      <c r="AD9" s="17">
        <v>3.4753007639156501E-2</v>
      </c>
      <c r="AE9" s="17"/>
      <c r="AF9" s="17">
        <v>2.16849319225643E-2</v>
      </c>
      <c r="AG9" s="17">
        <v>4.0210554120385801E-2</v>
      </c>
      <c r="AH9" s="17">
        <v>2.5764395261613698E-2</v>
      </c>
      <c r="AI9" s="17">
        <v>5.1910871829225699E-2</v>
      </c>
    </row>
    <row r="10" spans="2:35" ht="28.8" x14ac:dyDescent="0.3">
      <c r="B10" s="18" t="s">
        <v>213</v>
      </c>
      <c r="C10" s="17">
        <v>7.91200165821586E-2</v>
      </c>
      <c r="D10" s="17">
        <v>8.4832075107791505E-2</v>
      </c>
      <c r="E10" s="17">
        <v>7.1592982584453305E-2</v>
      </c>
      <c r="F10" s="17"/>
      <c r="G10" s="17">
        <v>6.1825437079352098E-2</v>
      </c>
      <c r="H10" s="17">
        <v>3.33660491988279E-2</v>
      </c>
      <c r="I10" s="17">
        <v>9.2987632982174898E-2</v>
      </c>
      <c r="J10" s="17">
        <v>0.13095814298355599</v>
      </c>
      <c r="K10" s="17"/>
      <c r="L10" s="17">
        <v>8.7825142899713896E-2</v>
      </c>
      <c r="M10" s="17">
        <v>6.2257029762357897E-2</v>
      </c>
      <c r="N10" s="17"/>
      <c r="O10" s="17">
        <v>4.2348105500988803E-2</v>
      </c>
      <c r="P10" s="17">
        <v>9.3867868912554303E-2</v>
      </c>
      <c r="Q10" s="17">
        <v>5.0519128571667501E-2</v>
      </c>
      <c r="R10" s="17">
        <v>0.131986022645457</v>
      </c>
      <c r="S10" s="17"/>
      <c r="T10" s="17">
        <v>8.2136852405454999E-2</v>
      </c>
      <c r="U10" s="17">
        <v>7.8961327185133906E-2</v>
      </c>
      <c r="V10" s="17"/>
      <c r="W10" s="17">
        <v>9.7937555408477206E-2</v>
      </c>
      <c r="X10" s="17">
        <v>8.8385735675974894E-2</v>
      </c>
      <c r="Y10" s="17"/>
      <c r="Z10" s="17">
        <v>7.2076717068979002E-2</v>
      </c>
      <c r="AA10" s="17">
        <v>5.2621339525190797E-2</v>
      </c>
      <c r="AB10" s="17">
        <v>0.10007378870955599</v>
      </c>
      <c r="AC10" s="17"/>
      <c r="AD10" s="17">
        <v>8.1822903560768601E-2</v>
      </c>
      <c r="AE10" s="17"/>
      <c r="AF10" s="17">
        <v>0.111627086763887</v>
      </c>
      <c r="AG10" s="17">
        <v>3.1057554182357901E-2</v>
      </c>
      <c r="AH10" s="17">
        <v>0.105183630612575</v>
      </c>
      <c r="AI10" s="17">
        <v>6.8863158513016595E-2</v>
      </c>
    </row>
    <row r="11" spans="2:35" x14ac:dyDescent="0.3">
      <c r="B11" s="18" t="s">
        <v>214</v>
      </c>
      <c r="C11" s="17">
        <v>0.60024198749988</v>
      </c>
      <c r="D11" s="17">
        <v>0.64757244887109</v>
      </c>
      <c r="E11" s="17">
        <v>0.54750285812214206</v>
      </c>
      <c r="F11" s="17"/>
      <c r="G11" s="17">
        <v>0.60847187804149305</v>
      </c>
      <c r="H11" s="17">
        <v>0.65258328202981897</v>
      </c>
      <c r="I11" s="17">
        <v>0.62247987385633496</v>
      </c>
      <c r="J11" s="17">
        <v>0.51121798433133903</v>
      </c>
      <c r="K11" s="17"/>
      <c r="L11" s="17">
        <v>0.63784475355414805</v>
      </c>
      <c r="M11" s="17">
        <v>0.52719531872439995</v>
      </c>
      <c r="N11" s="17"/>
      <c r="O11" s="17">
        <v>0.55605492307266802</v>
      </c>
      <c r="P11" s="17">
        <v>0.540989024123119</v>
      </c>
      <c r="Q11" s="17">
        <v>0.687664007256789</v>
      </c>
      <c r="R11" s="17">
        <v>0.59247734828471998</v>
      </c>
      <c r="S11" s="17"/>
      <c r="T11" s="17">
        <v>0.61196054917164999</v>
      </c>
      <c r="U11" s="17">
        <v>0.59880424024442203</v>
      </c>
      <c r="V11" s="17"/>
      <c r="W11" s="17">
        <v>0.58852525912853704</v>
      </c>
      <c r="X11" s="17">
        <v>0.67596446604663396</v>
      </c>
      <c r="Y11" s="17"/>
      <c r="Z11" s="17">
        <v>0.59125894434842796</v>
      </c>
      <c r="AA11" s="17">
        <v>0.61622846496749595</v>
      </c>
      <c r="AB11" s="17">
        <v>0.64318602694060001</v>
      </c>
      <c r="AC11" s="17"/>
      <c r="AD11" s="17">
        <v>0.60210923979312603</v>
      </c>
      <c r="AE11" s="17"/>
      <c r="AF11" s="17">
        <v>0.63077631345253005</v>
      </c>
      <c r="AG11" s="17">
        <v>0.63012047023603501</v>
      </c>
      <c r="AH11" s="17">
        <v>0.58059565445084504</v>
      </c>
      <c r="AI11" s="17">
        <v>0.55410926813780603</v>
      </c>
    </row>
    <row r="12" spans="2:35" x14ac:dyDescent="0.3">
      <c r="B12" s="18" t="s">
        <v>139</v>
      </c>
      <c r="C12" s="17">
        <v>0.243076285017295</v>
      </c>
      <c r="D12" s="17">
        <v>0.21025867939597401</v>
      </c>
      <c r="E12" s="17">
        <v>0.28136570028107999</v>
      </c>
      <c r="F12" s="17"/>
      <c r="G12" s="17">
        <v>0.288412927009919</v>
      </c>
      <c r="H12" s="17">
        <v>0.27221257535587901</v>
      </c>
      <c r="I12" s="17">
        <v>0.24086340687379099</v>
      </c>
      <c r="J12" s="17">
        <v>0.16857261314666599</v>
      </c>
      <c r="K12" s="17"/>
      <c r="L12" s="17">
        <v>0.22726511902789101</v>
      </c>
      <c r="M12" s="17">
        <v>0.28768506504622998</v>
      </c>
      <c r="N12" s="17"/>
      <c r="O12" s="17">
        <v>0.34587360682052498</v>
      </c>
      <c r="P12" s="17">
        <v>0.23223209368977901</v>
      </c>
      <c r="Q12" s="17">
        <v>0.23080414008630401</v>
      </c>
      <c r="R12" s="17">
        <v>0.18202445082253901</v>
      </c>
      <c r="S12" s="17"/>
      <c r="T12" s="17">
        <v>0.22246812530150301</v>
      </c>
      <c r="U12" s="17">
        <v>0.250511160624588</v>
      </c>
      <c r="V12" s="17"/>
      <c r="W12" s="17">
        <v>0.255776520653199</v>
      </c>
      <c r="X12" s="17">
        <v>0.195393531215897</v>
      </c>
      <c r="Y12" s="17"/>
      <c r="Z12" s="17">
        <v>0.25926687130491999</v>
      </c>
      <c r="AA12" s="17">
        <v>0.239020866883944</v>
      </c>
      <c r="AB12" s="17">
        <v>0.171867774283224</v>
      </c>
      <c r="AC12" s="17"/>
      <c r="AD12" s="17">
        <v>0.24021516070893101</v>
      </c>
      <c r="AE12" s="17"/>
      <c r="AF12" s="17">
        <v>0.22979256253744301</v>
      </c>
      <c r="AG12" s="17">
        <v>0.21068235437989299</v>
      </c>
      <c r="AH12" s="17">
        <v>0.28108376178191802</v>
      </c>
      <c r="AI12" s="17">
        <v>0.25815930245561403</v>
      </c>
    </row>
    <row r="13" spans="2:35" x14ac:dyDescent="0.3">
      <c r="B13" s="18" t="s">
        <v>51</v>
      </c>
      <c r="C13" s="19">
        <v>4.3352912759861202E-2</v>
      </c>
      <c r="D13" s="19">
        <v>3.7897372499281497E-2</v>
      </c>
      <c r="E13" s="19">
        <v>4.97841169070996E-2</v>
      </c>
      <c r="F13" s="19"/>
      <c r="G13" s="19">
        <v>2.46425535318762E-2</v>
      </c>
      <c r="H13" s="19">
        <v>2.3450168514847599E-2</v>
      </c>
      <c r="I13" s="19">
        <v>2.66452439707189E-2</v>
      </c>
      <c r="J13" s="19">
        <v>0.101724552774849</v>
      </c>
      <c r="K13" s="19"/>
      <c r="L13" s="19">
        <v>2.2425250990250001E-2</v>
      </c>
      <c r="M13" s="19">
        <v>6.1510964794438697E-2</v>
      </c>
      <c r="N13" s="19"/>
      <c r="O13" s="19">
        <v>4.6636923627079198E-2</v>
      </c>
      <c r="P13" s="19">
        <v>5.2181233241866402E-2</v>
      </c>
      <c r="Q13" s="19">
        <v>7.1403226065569004E-3</v>
      </c>
      <c r="R13" s="19">
        <v>8.0164693247385205E-2</v>
      </c>
      <c r="S13" s="19"/>
      <c r="T13" s="19">
        <v>5.7320565154614103E-2</v>
      </c>
      <c r="U13" s="19">
        <v>3.4331331619923501E-2</v>
      </c>
      <c r="V13" s="19"/>
      <c r="W13" s="19">
        <v>1.9013988941064999E-2</v>
      </c>
      <c r="X13" s="19">
        <v>2.27499354250323E-2</v>
      </c>
      <c r="Y13" s="19"/>
      <c r="Z13" s="19">
        <v>5.2808443904379498E-2</v>
      </c>
      <c r="AA13" s="19">
        <v>3.8860155534579499E-2</v>
      </c>
      <c r="AB13" s="19">
        <v>4.0423507018361601E-2</v>
      </c>
      <c r="AC13" s="19"/>
      <c r="AD13" s="19">
        <v>4.1099688298018099E-2</v>
      </c>
      <c r="AE13" s="19"/>
      <c r="AF13" s="19">
        <v>6.1191053235761196E-3</v>
      </c>
      <c r="AG13" s="19">
        <v>8.7929067081328402E-2</v>
      </c>
      <c r="AH13" s="19">
        <v>7.3725578930480097E-3</v>
      </c>
      <c r="AI13" s="19">
        <v>6.6957399064336995E-2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224</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0.15476978603713701</v>
      </c>
      <c r="D9" s="17">
        <v>0.107204684264636</v>
      </c>
      <c r="E9" s="17">
        <v>0.19489424307841699</v>
      </c>
      <c r="F9" s="17"/>
      <c r="G9" s="17">
        <v>0.104204216606841</v>
      </c>
      <c r="H9" s="17">
        <v>9.3452637173546696E-2</v>
      </c>
      <c r="I9" s="17">
        <v>0.13907906628389499</v>
      </c>
      <c r="J9" s="17">
        <v>0.28876054646900001</v>
      </c>
      <c r="K9" s="17"/>
      <c r="L9" s="17">
        <v>0.105825272026653</v>
      </c>
      <c r="M9" s="17">
        <v>0.25656789129464203</v>
      </c>
      <c r="N9" s="17"/>
      <c r="O9" s="17">
        <v>0.117195002477615</v>
      </c>
      <c r="P9" s="17">
        <v>0.25407526638116901</v>
      </c>
      <c r="Q9" s="17">
        <v>8.4741787245100397E-2</v>
      </c>
      <c r="R9" s="17">
        <v>0.13807391510985101</v>
      </c>
      <c r="S9" s="17"/>
      <c r="T9" s="17">
        <v>0.115503451506109</v>
      </c>
      <c r="U9" s="17">
        <v>0.17008550136748399</v>
      </c>
      <c r="V9" s="17"/>
      <c r="W9" s="17">
        <v>0.177181657016559</v>
      </c>
      <c r="X9" s="17">
        <v>0.112537649097568</v>
      </c>
      <c r="Y9" s="17"/>
      <c r="Z9" s="17">
        <v>0.16705317043458401</v>
      </c>
      <c r="AA9" s="17">
        <v>9.6883224167602505E-2</v>
      </c>
      <c r="AB9" s="17">
        <v>0.117976261093503</v>
      </c>
      <c r="AC9" s="17"/>
      <c r="AD9" s="17">
        <v>0.15888343241540301</v>
      </c>
      <c r="AE9" s="17"/>
      <c r="AF9" s="17">
        <v>0.108074668234647</v>
      </c>
      <c r="AG9" s="17">
        <v>0.15860058568451699</v>
      </c>
      <c r="AH9" s="17">
        <v>0.17353676508607399</v>
      </c>
      <c r="AI9" s="17">
        <v>0.19641561278848199</v>
      </c>
    </row>
    <row r="10" spans="2:35" ht="28.8" x14ac:dyDescent="0.3">
      <c r="B10" s="18" t="s">
        <v>213</v>
      </c>
      <c r="C10" s="17">
        <v>0.14291513574263401</v>
      </c>
      <c r="D10" s="17">
        <v>0.14814588882499199</v>
      </c>
      <c r="E10" s="17">
        <v>0.137379392786385</v>
      </c>
      <c r="F10" s="17"/>
      <c r="G10" s="17">
        <v>0.150428347368087</v>
      </c>
      <c r="H10" s="17">
        <v>0.140553951157812</v>
      </c>
      <c r="I10" s="17">
        <v>0.13431890279559899</v>
      </c>
      <c r="J10" s="17">
        <v>0.14727245977669101</v>
      </c>
      <c r="K10" s="17"/>
      <c r="L10" s="17">
        <v>0.16817578880909501</v>
      </c>
      <c r="M10" s="17">
        <v>9.35130070230384E-2</v>
      </c>
      <c r="N10" s="17"/>
      <c r="O10" s="17">
        <v>0.14674152301044099</v>
      </c>
      <c r="P10" s="17">
        <v>0.13024855801027899</v>
      </c>
      <c r="Q10" s="17">
        <v>0.14421279844893201</v>
      </c>
      <c r="R10" s="17">
        <v>0.153550867294516</v>
      </c>
      <c r="S10" s="17"/>
      <c r="T10" s="17">
        <v>0.13609900265283101</v>
      </c>
      <c r="U10" s="17">
        <v>0.146871833844679</v>
      </c>
      <c r="V10" s="17"/>
      <c r="W10" s="17">
        <v>0.16148799373133699</v>
      </c>
      <c r="X10" s="17">
        <v>0.15670506649003499</v>
      </c>
      <c r="Y10" s="17"/>
      <c r="Z10" s="17">
        <v>0.134240779640934</v>
      </c>
      <c r="AA10" s="17">
        <v>0.17520430095061101</v>
      </c>
      <c r="AB10" s="17">
        <v>0.13976982150700601</v>
      </c>
      <c r="AC10" s="17"/>
      <c r="AD10" s="17">
        <v>0.143587889687428</v>
      </c>
      <c r="AE10" s="17"/>
      <c r="AF10" s="17">
        <v>0.20337618171640801</v>
      </c>
      <c r="AG10" s="17">
        <v>0.105237354268223</v>
      </c>
      <c r="AH10" s="17">
        <v>8.22423326639935E-2</v>
      </c>
      <c r="AI10" s="17">
        <v>0.16465223047685401</v>
      </c>
    </row>
    <row r="11" spans="2:35" x14ac:dyDescent="0.3">
      <c r="B11" s="18" t="s">
        <v>214</v>
      </c>
      <c r="C11" s="17">
        <v>0.565467675636661</v>
      </c>
      <c r="D11" s="17">
        <v>0.62140129910503505</v>
      </c>
      <c r="E11" s="17">
        <v>0.51792254876568999</v>
      </c>
      <c r="F11" s="17"/>
      <c r="G11" s="17">
        <v>0.614988162748622</v>
      </c>
      <c r="H11" s="17">
        <v>0.63825399058771404</v>
      </c>
      <c r="I11" s="17">
        <v>0.61571022002574705</v>
      </c>
      <c r="J11" s="17">
        <v>0.38266592423954898</v>
      </c>
      <c r="K11" s="17"/>
      <c r="L11" s="17">
        <v>0.60494168604898801</v>
      </c>
      <c r="M11" s="17">
        <v>0.50636624747148096</v>
      </c>
      <c r="N11" s="17"/>
      <c r="O11" s="17">
        <v>0.62104624701452604</v>
      </c>
      <c r="P11" s="17">
        <v>0.43937653027259099</v>
      </c>
      <c r="Q11" s="17">
        <v>0.63159550484487204</v>
      </c>
      <c r="R11" s="17">
        <v>0.60739209584007003</v>
      </c>
      <c r="S11" s="17"/>
      <c r="T11" s="17">
        <v>0.57130857955064396</v>
      </c>
      <c r="U11" s="17">
        <v>0.56567437886629002</v>
      </c>
      <c r="V11" s="17"/>
      <c r="W11" s="17">
        <v>0.52451012932851404</v>
      </c>
      <c r="X11" s="17">
        <v>0.62566034608744403</v>
      </c>
      <c r="Y11" s="17"/>
      <c r="Z11" s="17">
        <v>0.55691669886328099</v>
      </c>
      <c r="AA11" s="17">
        <v>0.59551601164321799</v>
      </c>
      <c r="AB11" s="17">
        <v>0.584490244965297</v>
      </c>
      <c r="AC11" s="17"/>
      <c r="AD11" s="17">
        <v>0.56882648139943104</v>
      </c>
      <c r="AE11" s="17"/>
      <c r="AF11" s="17">
        <v>0.58111804509402898</v>
      </c>
      <c r="AG11" s="17">
        <v>0.60097359478630596</v>
      </c>
      <c r="AH11" s="17">
        <v>0.63284930055376898</v>
      </c>
      <c r="AI11" s="17">
        <v>0.44433058421466698</v>
      </c>
    </row>
    <row r="12" spans="2:35" x14ac:dyDescent="0.3">
      <c r="B12" s="18" t="s">
        <v>139</v>
      </c>
      <c r="C12" s="17">
        <v>9.1364561055336399E-2</v>
      </c>
      <c r="D12" s="17">
        <v>8.2434920248094498E-2</v>
      </c>
      <c r="E12" s="17">
        <v>9.8628375690810399E-2</v>
      </c>
      <c r="F12" s="17"/>
      <c r="G12" s="17">
        <v>8.6805452363936303E-2</v>
      </c>
      <c r="H12" s="17">
        <v>0.101472262826323</v>
      </c>
      <c r="I12" s="17">
        <v>7.8146825622959701E-2</v>
      </c>
      <c r="J12" s="17">
        <v>9.9292872879908498E-2</v>
      </c>
      <c r="K12" s="17"/>
      <c r="L12" s="17">
        <v>8.9588224165522604E-2</v>
      </c>
      <c r="M12" s="17">
        <v>9.3721093815871501E-2</v>
      </c>
      <c r="N12" s="17"/>
      <c r="O12" s="17">
        <v>7.2973361276283899E-2</v>
      </c>
      <c r="P12" s="17">
        <v>0.118168978586778</v>
      </c>
      <c r="Q12" s="17">
        <v>0.11045171845353199</v>
      </c>
      <c r="R12" s="17">
        <v>4.3933340928413202E-2</v>
      </c>
      <c r="S12" s="17"/>
      <c r="T12" s="17">
        <v>0.112423202268217</v>
      </c>
      <c r="U12" s="17">
        <v>8.5101123479538202E-2</v>
      </c>
      <c r="V12" s="17"/>
      <c r="W12" s="17">
        <v>0.10081174889877199</v>
      </c>
      <c r="X12" s="17">
        <v>7.1407366121698707E-2</v>
      </c>
      <c r="Y12" s="17"/>
      <c r="Z12" s="17">
        <v>8.5348142121932799E-2</v>
      </c>
      <c r="AA12" s="17">
        <v>9.4172837272851403E-2</v>
      </c>
      <c r="AB12" s="17">
        <v>0.124698730177132</v>
      </c>
      <c r="AC12" s="17"/>
      <c r="AD12" s="17">
        <v>8.34661830393153E-2</v>
      </c>
      <c r="AE12" s="17"/>
      <c r="AF12" s="17">
        <v>9.0564720258523496E-2</v>
      </c>
      <c r="AG12" s="17">
        <v>6.7062775389049603E-2</v>
      </c>
      <c r="AH12" s="17">
        <v>8.3652366408153003E-2</v>
      </c>
      <c r="AI12" s="17">
        <v>0.12841976621595899</v>
      </c>
    </row>
    <row r="13" spans="2:35" x14ac:dyDescent="0.3">
      <c r="B13" s="18" t="s">
        <v>51</v>
      </c>
      <c r="C13" s="19">
        <v>4.5482841528232301E-2</v>
      </c>
      <c r="D13" s="19">
        <v>4.0813207557242499E-2</v>
      </c>
      <c r="E13" s="19">
        <v>5.11754396786974E-2</v>
      </c>
      <c r="F13" s="19"/>
      <c r="G13" s="19">
        <v>4.35738209125138E-2</v>
      </c>
      <c r="H13" s="19">
        <v>2.6267158254603899E-2</v>
      </c>
      <c r="I13" s="19">
        <v>3.2744985271798803E-2</v>
      </c>
      <c r="J13" s="19">
        <v>8.2008196634850997E-2</v>
      </c>
      <c r="K13" s="19"/>
      <c r="L13" s="19">
        <v>3.1469028949741698E-2</v>
      </c>
      <c r="M13" s="19">
        <v>4.9831760394967999E-2</v>
      </c>
      <c r="N13" s="19"/>
      <c r="O13" s="19">
        <v>4.2043866221134298E-2</v>
      </c>
      <c r="P13" s="19">
        <v>5.8130666749182498E-2</v>
      </c>
      <c r="Q13" s="19">
        <v>2.8998191007564199E-2</v>
      </c>
      <c r="R13" s="19">
        <v>5.7049780827149503E-2</v>
      </c>
      <c r="S13" s="19"/>
      <c r="T13" s="19">
        <v>6.4665764022199507E-2</v>
      </c>
      <c r="U13" s="19">
        <v>3.2267162442008897E-2</v>
      </c>
      <c r="V13" s="19"/>
      <c r="W13" s="19">
        <v>3.6008471024818099E-2</v>
      </c>
      <c r="X13" s="19">
        <v>3.36895722032537E-2</v>
      </c>
      <c r="Y13" s="19"/>
      <c r="Z13" s="19">
        <v>5.6441208939268302E-2</v>
      </c>
      <c r="AA13" s="19">
        <v>3.8223625965717302E-2</v>
      </c>
      <c r="AB13" s="19">
        <v>3.3064942257062302E-2</v>
      </c>
      <c r="AC13" s="19"/>
      <c r="AD13" s="19">
        <v>4.5236013458421799E-2</v>
      </c>
      <c r="AE13" s="19"/>
      <c r="AF13" s="19">
        <v>1.6866384696392098E-2</v>
      </c>
      <c r="AG13" s="19">
        <v>6.8125689871903899E-2</v>
      </c>
      <c r="AH13" s="19">
        <v>2.7719235288010801E-2</v>
      </c>
      <c r="AI13" s="19">
        <v>6.6181806304037999E-2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7.1948458407161894E-2</v>
      </c>
      <c r="D9" s="17">
        <v>6.1226436907652802E-2</v>
      </c>
      <c r="E9" s="17">
        <v>7.6923002164221002E-2</v>
      </c>
      <c r="F9" s="17"/>
      <c r="G9" s="17">
        <v>3.9863338146059399E-2</v>
      </c>
      <c r="H9" s="17">
        <v>5.2131959939417397E-2</v>
      </c>
      <c r="I9" s="17">
        <v>6.1197606260126602E-2</v>
      </c>
      <c r="J9" s="17">
        <v>0.137148208500942</v>
      </c>
      <c r="K9" s="17"/>
      <c r="L9" s="17">
        <v>4.6791275801802E-2</v>
      </c>
      <c r="M9" s="17">
        <v>0.11855005280509601</v>
      </c>
      <c r="N9" s="17"/>
      <c r="O9" s="17">
        <v>3.1665236664987301E-2</v>
      </c>
      <c r="P9" s="17">
        <v>0.111394392797259</v>
      </c>
      <c r="Q9" s="17">
        <v>5.71256817000362E-2</v>
      </c>
      <c r="R9" s="17">
        <v>6.6861825746124801E-2</v>
      </c>
      <c r="S9" s="17"/>
      <c r="T9" s="17">
        <v>0.108241488588611</v>
      </c>
      <c r="U9" s="17">
        <v>6.0197376204226598E-2</v>
      </c>
      <c r="V9" s="17"/>
      <c r="W9" s="17">
        <v>6.7875353543505407E-2</v>
      </c>
      <c r="X9" s="17">
        <v>4.20421306824919E-2</v>
      </c>
      <c r="Y9" s="17"/>
      <c r="Z9" s="17">
        <v>6.0017571848413998E-2</v>
      </c>
      <c r="AA9" s="17">
        <v>6.6824052636970194E-2</v>
      </c>
      <c r="AB9" s="17">
        <v>9.1798193524555094E-2</v>
      </c>
      <c r="AC9" s="17"/>
      <c r="AD9" s="17">
        <v>7.3377205818514701E-2</v>
      </c>
      <c r="AE9" s="17"/>
      <c r="AF9" s="17">
        <v>4.73474762569552E-2</v>
      </c>
      <c r="AG9" s="17">
        <v>0.105321505280785</v>
      </c>
      <c r="AH9" s="17">
        <v>6.5386086082540304E-2</v>
      </c>
      <c r="AI9" s="17">
        <v>7.3195392375342797E-2</v>
      </c>
    </row>
    <row r="10" spans="2:35" ht="28.8" x14ac:dyDescent="0.3">
      <c r="B10" s="18" t="s">
        <v>213</v>
      </c>
      <c r="C10" s="17">
        <v>0.111230833500577</v>
      </c>
      <c r="D10" s="17">
        <v>0.105659629670193</v>
      </c>
      <c r="E10" s="17">
        <v>0.11503925760294401</v>
      </c>
      <c r="F10" s="17"/>
      <c r="G10" s="17">
        <v>0.10415710815743499</v>
      </c>
      <c r="H10" s="17">
        <v>8.27354536141372E-2</v>
      </c>
      <c r="I10" s="17">
        <v>9.9623410127074694E-2</v>
      </c>
      <c r="J10" s="17">
        <v>0.161749262375322</v>
      </c>
      <c r="K10" s="17"/>
      <c r="L10" s="17">
        <v>0.13188545944892599</v>
      </c>
      <c r="M10" s="17">
        <v>7.0768080882467402E-2</v>
      </c>
      <c r="N10" s="17"/>
      <c r="O10" s="17">
        <v>0.106086407514197</v>
      </c>
      <c r="P10" s="17">
        <v>0.121858356806891</v>
      </c>
      <c r="Q10" s="17">
        <v>8.3261859705735006E-2</v>
      </c>
      <c r="R10" s="17">
        <v>0.136439360835306</v>
      </c>
      <c r="S10" s="17"/>
      <c r="T10" s="17">
        <v>0.19278905659573201</v>
      </c>
      <c r="U10" s="17">
        <v>8.4259283513754293E-2</v>
      </c>
      <c r="V10" s="17"/>
      <c r="W10" s="17">
        <v>0.17147891832696699</v>
      </c>
      <c r="X10" s="17">
        <v>0.109590722718753</v>
      </c>
      <c r="Y10" s="17"/>
      <c r="Z10" s="17">
        <v>0.10065040273095199</v>
      </c>
      <c r="AA10" s="17">
        <v>0.118063043290191</v>
      </c>
      <c r="AB10" s="17">
        <v>0.12444109066795001</v>
      </c>
      <c r="AC10" s="17"/>
      <c r="AD10" s="17">
        <v>0.11079728674655299</v>
      </c>
      <c r="AE10" s="17"/>
      <c r="AF10" s="17">
        <v>0.153974591459039</v>
      </c>
      <c r="AG10" s="17">
        <v>7.8107823684152505E-2</v>
      </c>
      <c r="AH10" s="17">
        <v>7.67600933495384E-2</v>
      </c>
      <c r="AI10" s="17">
        <v>0.126432863800998</v>
      </c>
    </row>
    <row r="11" spans="2:35" x14ac:dyDescent="0.3">
      <c r="B11" s="18" t="s">
        <v>214</v>
      </c>
      <c r="C11" s="17">
        <v>0.63523371255279704</v>
      </c>
      <c r="D11" s="17">
        <v>0.68409823328109498</v>
      </c>
      <c r="E11" s="17">
        <v>0.59335992739526899</v>
      </c>
      <c r="F11" s="17"/>
      <c r="G11" s="17">
        <v>0.64974028652638405</v>
      </c>
      <c r="H11" s="17">
        <v>0.69133274610866902</v>
      </c>
      <c r="I11" s="17">
        <v>0.67569612933759204</v>
      </c>
      <c r="J11" s="17">
        <v>0.51611890071015298</v>
      </c>
      <c r="K11" s="17"/>
      <c r="L11" s="17">
        <v>0.67051156525186395</v>
      </c>
      <c r="M11" s="17">
        <v>0.597491207694683</v>
      </c>
      <c r="N11" s="17"/>
      <c r="O11" s="17">
        <v>0.63631324433720104</v>
      </c>
      <c r="P11" s="17">
        <v>0.56064376143000405</v>
      </c>
      <c r="Q11" s="17">
        <v>0.69753784033769695</v>
      </c>
      <c r="R11" s="17">
        <v>0.66562909582574104</v>
      </c>
      <c r="S11" s="17"/>
      <c r="T11" s="17">
        <v>0.51070708148983202</v>
      </c>
      <c r="U11" s="17">
        <v>0.68132252023666695</v>
      </c>
      <c r="V11" s="17"/>
      <c r="W11" s="17">
        <v>0.60630332348893501</v>
      </c>
      <c r="X11" s="17">
        <v>0.70656539472192703</v>
      </c>
      <c r="Y11" s="17"/>
      <c r="Z11" s="17">
        <v>0.65558661427082199</v>
      </c>
      <c r="AA11" s="17">
        <v>0.63049535405014401</v>
      </c>
      <c r="AB11" s="17">
        <v>0.63249372125953995</v>
      </c>
      <c r="AC11" s="17"/>
      <c r="AD11" s="17">
        <v>0.63721342757319099</v>
      </c>
      <c r="AE11" s="17"/>
      <c r="AF11" s="17">
        <v>0.62305090791404705</v>
      </c>
      <c r="AG11" s="17">
        <v>0.67571364878511997</v>
      </c>
      <c r="AH11" s="17">
        <v>0.66164806802788301</v>
      </c>
      <c r="AI11" s="17">
        <v>0.58305550188435695</v>
      </c>
    </row>
    <row r="12" spans="2:35" x14ac:dyDescent="0.3">
      <c r="B12" s="18" t="s">
        <v>139</v>
      </c>
      <c r="C12" s="17">
        <v>0.12817510011859201</v>
      </c>
      <c r="D12" s="17">
        <v>9.4963559960032001E-2</v>
      </c>
      <c r="E12" s="17">
        <v>0.16428151735164701</v>
      </c>
      <c r="F12" s="17"/>
      <c r="G12" s="17">
        <v>0.15484975114229099</v>
      </c>
      <c r="H12" s="17">
        <v>0.14233006160796799</v>
      </c>
      <c r="I12" s="17">
        <v>0.12480122974164</v>
      </c>
      <c r="J12" s="17">
        <v>8.9820933723102098E-2</v>
      </c>
      <c r="K12" s="17"/>
      <c r="L12" s="17">
        <v>0.115809385687884</v>
      </c>
      <c r="M12" s="17">
        <v>0.15440437584120401</v>
      </c>
      <c r="N12" s="17"/>
      <c r="O12" s="17">
        <v>0.180160652792974</v>
      </c>
      <c r="P12" s="17">
        <v>0.15218688840399999</v>
      </c>
      <c r="Q12" s="17">
        <v>0.124584280827664</v>
      </c>
      <c r="R12" s="17">
        <v>5.4257818867535501E-2</v>
      </c>
      <c r="S12" s="17"/>
      <c r="T12" s="17">
        <v>0.12008702534247399</v>
      </c>
      <c r="U12" s="17">
        <v>0.13240695987325601</v>
      </c>
      <c r="V12" s="17"/>
      <c r="W12" s="17">
        <v>0.12423944752109101</v>
      </c>
      <c r="X12" s="17">
        <v>9.8365749507882502E-2</v>
      </c>
      <c r="Y12" s="17"/>
      <c r="Z12" s="17">
        <v>0.123505697583526</v>
      </c>
      <c r="AA12" s="17">
        <v>0.145757394488116</v>
      </c>
      <c r="AB12" s="17">
        <v>9.2934842795108705E-2</v>
      </c>
      <c r="AC12" s="17"/>
      <c r="AD12" s="17">
        <v>0.126555209526509</v>
      </c>
      <c r="AE12" s="17"/>
      <c r="AF12" s="17">
        <v>0.15093790064270199</v>
      </c>
      <c r="AG12" s="17">
        <v>8.4745690588665407E-2</v>
      </c>
      <c r="AH12" s="17">
        <v>0.157955717215889</v>
      </c>
      <c r="AI12" s="17">
        <v>0.12271021521365701</v>
      </c>
    </row>
    <row r="13" spans="2:35" x14ac:dyDescent="0.3">
      <c r="B13" s="18" t="s">
        <v>51</v>
      </c>
      <c r="C13" s="19">
        <v>5.34118954208724E-2</v>
      </c>
      <c r="D13" s="19">
        <v>5.4052140181026997E-2</v>
      </c>
      <c r="E13" s="19">
        <v>5.0396295485918098E-2</v>
      </c>
      <c r="F13" s="19"/>
      <c r="G13" s="19">
        <v>5.13895160278309E-2</v>
      </c>
      <c r="H13" s="19">
        <v>3.1469778729809099E-2</v>
      </c>
      <c r="I13" s="19">
        <v>3.8681624533566702E-2</v>
      </c>
      <c r="J13" s="19">
        <v>9.5162694690480304E-2</v>
      </c>
      <c r="K13" s="19"/>
      <c r="L13" s="19">
        <v>3.5002313809522997E-2</v>
      </c>
      <c r="M13" s="19">
        <v>5.8786282776549403E-2</v>
      </c>
      <c r="N13" s="19"/>
      <c r="O13" s="19">
        <v>4.5774458690640597E-2</v>
      </c>
      <c r="P13" s="19">
        <v>5.3916600561847099E-2</v>
      </c>
      <c r="Q13" s="19">
        <v>3.7490337428867697E-2</v>
      </c>
      <c r="R13" s="19">
        <v>7.6811898725292704E-2</v>
      </c>
      <c r="S13" s="19"/>
      <c r="T13" s="19">
        <v>6.81753479833513E-2</v>
      </c>
      <c r="U13" s="19">
        <v>4.1813860172096699E-2</v>
      </c>
      <c r="V13" s="19"/>
      <c r="W13" s="19">
        <v>3.0102957119501499E-2</v>
      </c>
      <c r="X13" s="19">
        <v>4.3436002368944897E-2</v>
      </c>
      <c r="Y13" s="19"/>
      <c r="Z13" s="19">
        <v>6.0239713566285699E-2</v>
      </c>
      <c r="AA13" s="19">
        <v>3.8860155534579499E-2</v>
      </c>
      <c r="AB13" s="19">
        <v>5.83321517528472E-2</v>
      </c>
      <c r="AC13" s="19"/>
      <c r="AD13" s="19">
        <v>5.2056870335232201E-2</v>
      </c>
      <c r="AE13" s="19"/>
      <c r="AF13" s="19">
        <v>2.4689123727256498E-2</v>
      </c>
      <c r="AG13" s="19">
        <v>5.6111331661276999E-2</v>
      </c>
      <c r="AH13" s="19">
        <v>3.8250035324148703E-2</v>
      </c>
      <c r="AI13" s="19">
        <v>9.4606026725645304E-2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5.3876840625743799E-2</v>
      </c>
      <c r="D9" s="17">
        <v>4.2352566966593397E-2</v>
      </c>
      <c r="E9" s="17">
        <v>5.9457349245872197E-2</v>
      </c>
      <c r="F9" s="17"/>
      <c r="G9" s="17">
        <v>1.7147158801566299E-2</v>
      </c>
      <c r="H9" s="17">
        <v>4.7545105355171598E-2</v>
      </c>
      <c r="I9" s="17">
        <v>2.69210623129005E-2</v>
      </c>
      <c r="J9" s="17">
        <v>0.12666799549862201</v>
      </c>
      <c r="K9" s="17"/>
      <c r="L9" s="17">
        <v>1.9498784625648101E-2</v>
      </c>
      <c r="M9" s="17">
        <v>0.12004368489145099</v>
      </c>
      <c r="N9" s="17"/>
      <c r="O9" s="17">
        <v>3.2174738747077103E-2</v>
      </c>
      <c r="P9" s="17">
        <v>8.0237639956621198E-2</v>
      </c>
      <c r="Q9" s="17">
        <v>3.3535895856511302E-2</v>
      </c>
      <c r="R9" s="17">
        <v>5.4468718126738501E-2</v>
      </c>
      <c r="S9" s="17"/>
      <c r="T9" s="17">
        <v>2.25473709143259E-2</v>
      </c>
      <c r="U9" s="17">
        <v>6.5318177530144503E-2</v>
      </c>
      <c r="V9" s="17"/>
      <c r="W9" s="17">
        <v>3.1485165009235497E-2</v>
      </c>
      <c r="X9" s="17">
        <v>1.75281887162335E-2</v>
      </c>
      <c r="Y9" s="17"/>
      <c r="Z9" s="17">
        <v>6.6173331477762304E-2</v>
      </c>
      <c r="AA9" s="17">
        <v>3.1712620299133902E-2</v>
      </c>
      <c r="AB9" s="17">
        <v>5.02724395710532E-2</v>
      </c>
      <c r="AC9" s="17"/>
      <c r="AD9" s="17">
        <v>5.4013892565089802E-2</v>
      </c>
      <c r="AE9" s="17"/>
      <c r="AF9" s="17">
        <v>4.9481861328253801E-2</v>
      </c>
      <c r="AG9" s="17">
        <v>7.3546545942396693E-2</v>
      </c>
      <c r="AH9" s="17">
        <v>3.2749772073910201E-2</v>
      </c>
      <c r="AI9" s="17">
        <v>5.7401270585857901E-2</v>
      </c>
    </row>
    <row r="10" spans="2:35" ht="28.8" x14ac:dyDescent="0.3">
      <c r="B10" s="18" t="s">
        <v>213</v>
      </c>
      <c r="C10" s="17">
        <v>0.11627431016952899</v>
      </c>
      <c r="D10" s="17">
        <v>9.9716485134592095E-2</v>
      </c>
      <c r="E10" s="17">
        <v>0.128161179652174</v>
      </c>
      <c r="F10" s="17"/>
      <c r="G10" s="17">
        <v>8.5041330719218794E-2</v>
      </c>
      <c r="H10" s="17">
        <v>4.53814849152347E-2</v>
      </c>
      <c r="I10" s="17">
        <v>0.123571029086538</v>
      </c>
      <c r="J10" s="17">
        <v>0.21640307148523</v>
      </c>
      <c r="K10" s="17"/>
      <c r="L10" s="17">
        <v>0.124756675011021</v>
      </c>
      <c r="M10" s="17">
        <v>0.104469230962021</v>
      </c>
      <c r="N10" s="17"/>
      <c r="O10" s="17">
        <v>6.5164544003768907E-2</v>
      </c>
      <c r="P10" s="17">
        <v>0.17614369960314499</v>
      </c>
      <c r="Q10" s="17">
        <v>6.3861055635674097E-2</v>
      </c>
      <c r="R10" s="17">
        <v>0.148990162046963</v>
      </c>
      <c r="S10" s="17"/>
      <c r="T10" s="17">
        <v>0.169251412326097</v>
      </c>
      <c r="U10" s="17">
        <v>9.6833392709337995E-2</v>
      </c>
      <c r="V10" s="17"/>
      <c r="W10" s="17">
        <v>0.17010249709297601</v>
      </c>
      <c r="X10" s="17">
        <v>8.7730348009708706E-2</v>
      </c>
      <c r="Y10" s="17"/>
      <c r="Z10" s="17">
        <v>0.11141219789269</v>
      </c>
      <c r="AA10" s="17">
        <v>0.10341899425722401</v>
      </c>
      <c r="AB10" s="17">
        <v>0.16787810314757301</v>
      </c>
      <c r="AC10" s="17"/>
      <c r="AD10" s="17">
        <v>0.115894881889995</v>
      </c>
      <c r="AE10" s="17"/>
      <c r="AF10" s="17">
        <v>0.12050883864654099</v>
      </c>
      <c r="AG10" s="17">
        <v>8.3168346740059601E-2</v>
      </c>
      <c r="AH10" s="17">
        <v>9.4232471350502001E-2</v>
      </c>
      <c r="AI10" s="17">
        <v>0.17022466964601299</v>
      </c>
    </row>
    <row r="11" spans="2:35" x14ac:dyDescent="0.3">
      <c r="B11" s="18" t="s">
        <v>214</v>
      </c>
      <c r="C11" s="17">
        <v>0.61925143256806403</v>
      </c>
      <c r="D11" s="17">
        <v>0.68537497492550103</v>
      </c>
      <c r="E11" s="17">
        <v>0.55899614127904595</v>
      </c>
      <c r="F11" s="17"/>
      <c r="G11" s="17">
        <v>0.63750276024069297</v>
      </c>
      <c r="H11" s="17">
        <v>0.702457257885026</v>
      </c>
      <c r="I11" s="17">
        <v>0.68190151547500999</v>
      </c>
      <c r="J11" s="17">
        <v>0.44298953765287002</v>
      </c>
      <c r="K11" s="17"/>
      <c r="L11" s="17">
        <v>0.68918983913092702</v>
      </c>
      <c r="M11" s="17">
        <v>0.51946048955027602</v>
      </c>
      <c r="N11" s="17"/>
      <c r="O11" s="17">
        <v>0.64664919939690102</v>
      </c>
      <c r="P11" s="17">
        <v>0.492233613937476</v>
      </c>
      <c r="Q11" s="17">
        <v>0.68966590004668504</v>
      </c>
      <c r="R11" s="17">
        <v>0.67947824851527105</v>
      </c>
      <c r="S11" s="17"/>
      <c r="T11" s="17">
        <v>0.60248765767676604</v>
      </c>
      <c r="U11" s="17">
        <v>0.62788001805218197</v>
      </c>
      <c r="V11" s="17"/>
      <c r="W11" s="17">
        <v>0.62220087926559198</v>
      </c>
      <c r="X11" s="17">
        <v>0.73297756684665605</v>
      </c>
      <c r="Y11" s="17"/>
      <c r="Z11" s="17">
        <v>0.57159485907924901</v>
      </c>
      <c r="AA11" s="17">
        <v>0.64660414554323797</v>
      </c>
      <c r="AB11" s="17">
        <v>0.65055404889131196</v>
      </c>
      <c r="AC11" s="17"/>
      <c r="AD11" s="17">
        <v>0.61462548534436401</v>
      </c>
      <c r="AE11" s="17"/>
      <c r="AF11" s="17">
        <v>0.67937117060591101</v>
      </c>
      <c r="AG11" s="17">
        <v>0.64886172697692701</v>
      </c>
      <c r="AH11" s="17">
        <v>0.65279414924488299</v>
      </c>
      <c r="AI11" s="17">
        <v>0.47873274633745</v>
      </c>
    </row>
    <row r="12" spans="2:35" x14ac:dyDescent="0.3">
      <c r="B12" s="18" t="s">
        <v>139</v>
      </c>
      <c r="C12" s="17">
        <v>0.13693829071653199</v>
      </c>
      <c r="D12" s="17">
        <v>0.106062967924615</v>
      </c>
      <c r="E12" s="17">
        <v>0.17090363853344101</v>
      </c>
      <c r="F12" s="17"/>
      <c r="G12" s="17">
        <v>0.17924260295970099</v>
      </c>
      <c r="H12" s="17">
        <v>0.16091164657326501</v>
      </c>
      <c r="I12" s="17">
        <v>9.3884855831369005E-2</v>
      </c>
      <c r="J12" s="17">
        <v>0.11530406408749599</v>
      </c>
      <c r="K12" s="17"/>
      <c r="L12" s="17">
        <v>0.116499181567754</v>
      </c>
      <c r="M12" s="17">
        <v>0.15851235671008501</v>
      </c>
      <c r="N12" s="17"/>
      <c r="O12" s="17">
        <v>0.17841570099177401</v>
      </c>
      <c r="P12" s="17">
        <v>0.16518194112738199</v>
      </c>
      <c r="Q12" s="17">
        <v>0.16321187197120399</v>
      </c>
      <c r="R12" s="17">
        <v>2.7527117894629999E-2</v>
      </c>
      <c r="S12" s="17"/>
      <c r="T12" s="17">
        <v>0.112042379066084</v>
      </c>
      <c r="U12" s="17">
        <v>0.14708298250488699</v>
      </c>
      <c r="V12" s="17"/>
      <c r="W12" s="17">
        <v>0.120388259905207</v>
      </c>
      <c r="X12" s="17">
        <v>9.7266495187455407E-2</v>
      </c>
      <c r="Y12" s="17"/>
      <c r="Z12" s="17">
        <v>0.157597095897693</v>
      </c>
      <c r="AA12" s="17">
        <v>0.168810639965741</v>
      </c>
      <c r="AB12" s="17">
        <v>7.1304234953411705E-2</v>
      </c>
      <c r="AC12" s="17"/>
      <c r="AD12" s="17">
        <v>0.14175480386397499</v>
      </c>
      <c r="AE12" s="17"/>
      <c r="AF12" s="17">
        <v>0.117677272709515</v>
      </c>
      <c r="AG12" s="17">
        <v>9.1877809992884502E-2</v>
      </c>
      <c r="AH12" s="17">
        <v>0.18053141810836501</v>
      </c>
      <c r="AI12" s="17">
        <v>0.175452116158994</v>
      </c>
    </row>
    <row r="13" spans="2:35" x14ac:dyDescent="0.3">
      <c r="B13" s="18" t="s">
        <v>51</v>
      </c>
      <c r="C13" s="19">
        <v>7.3659125920131102E-2</v>
      </c>
      <c r="D13" s="19">
        <v>6.64930050486989E-2</v>
      </c>
      <c r="E13" s="19">
        <v>8.2481691289466696E-2</v>
      </c>
      <c r="F13" s="19"/>
      <c r="G13" s="19">
        <v>8.1066147278820805E-2</v>
      </c>
      <c r="H13" s="19">
        <v>4.37045052713027E-2</v>
      </c>
      <c r="I13" s="19">
        <v>7.3721537294182501E-2</v>
      </c>
      <c r="J13" s="19">
        <v>9.8635331275783306E-2</v>
      </c>
      <c r="K13" s="19"/>
      <c r="L13" s="19">
        <v>5.0055519664650702E-2</v>
      </c>
      <c r="M13" s="19">
        <v>9.7514237886167102E-2</v>
      </c>
      <c r="N13" s="19"/>
      <c r="O13" s="19">
        <v>7.7595816860479297E-2</v>
      </c>
      <c r="P13" s="19">
        <v>8.6203105375375302E-2</v>
      </c>
      <c r="Q13" s="19">
        <v>4.9725276489926098E-2</v>
      </c>
      <c r="R13" s="19">
        <v>8.9535753416396899E-2</v>
      </c>
      <c r="S13" s="19"/>
      <c r="T13" s="19">
        <v>9.3671180016727001E-2</v>
      </c>
      <c r="U13" s="19">
        <v>6.2885429203448501E-2</v>
      </c>
      <c r="V13" s="19"/>
      <c r="W13" s="19">
        <v>5.5823198726990299E-2</v>
      </c>
      <c r="X13" s="19">
        <v>6.4497401239946697E-2</v>
      </c>
      <c r="Y13" s="19"/>
      <c r="Z13" s="19">
        <v>9.3222515652606003E-2</v>
      </c>
      <c r="AA13" s="19">
        <v>4.9453599934663403E-2</v>
      </c>
      <c r="AB13" s="19">
        <v>5.9991173436649899E-2</v>
      </c>
      <c r="AC13" s="19"/>
      <c r="AD13" s="19">
        <v>7.3710936336575897E-2</v>
      </c>
      <c r="AE13" s="19"/>
      <c r="AF13" s="19">
        <v>3.2960856709778899E-2</v>
      </c>
      <c r="AG13" s="19">
        <v>0.102545570347732</v>
      </c>
      <c r="AH13" s="19">
        <v>3.9692189222340198E-2</v>
      </c>
      <c r="AI13" s="19">
        <v>0.118189197271685</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227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ht="28.8" x14ac:dyDescent="0.3">
      <c r="B9" s="18" t="s">
        <v>212</v>
      </c>
      <c r="C9" s="17">
        <v>0.13563638937339501</v>
      </c>
      <c r="D9" s="17">
        <v>8.70408205201159E-2</v>
      </c>
      <c r="E9" s="17">
        <v>0.176362782024308</v>
      </c>
      <c r="F9" s="17"/>
      <c r="G9" s="17">
        <v>6.99826982275851E-2</v>
      </c>
      <c r="H9" s="17">
        <v>0.10571382197523201</v>
      </c>
      <c r="I9" s="17">
        <v>0.12774602346956501</v>
      </c>
      <c r="J9" s="17">
        <v>0.24225409159636199</v>
      </c>
      <c r="K9" s="17"/>
      <c r="L9" s="17">
        <v>8.6137716524096505E-2</v>
      </c>
      <c r="M9" s="17">
        <v>0.24334464754514901</v>
      </c>
      <c r="N9" s="17"/>
      <c r="O9" s="17">
        <v>8.6500962710284096E-2</v>
      </c>
      <c r="P9" s="17">
        <v>0.24480765203499499</v>
      </c>
      <c r="Q9" s="17">
        <v>9.0102154392568606E-2</v>
      </c>
      <c r="R9" s="17">
        <v>8.2833837693242193E-2</v>
      </c>
      <c r="S9" s="17"/>
      <c r="T9" s="17">
        <v>9.3844459862784599E-2</v>
      </c>
      <c r="U9" s="17">
        <v>0.149806047090007</v>
      </c>
      <c r="V9" s="17"/>
      <c r="W9" s="17">
        <v>0.14850503835727</v>
      </c>
      <c r="X9" s="17">
        <v>6.5971985024272095E-2</v>
      </c>
      <c r="Y9" s="17"/>
      <c r="Z9" s="17">
        <v>0.151540019360835</v>
      </c>
      <c r="AA9" s="17">
        <v>0.134785789394124</v>
      </c>
      <c r="AB9" s="17">
        <v>9.4135090201429295E-2</v>
      </c>
      <c r="AC9" s="17"/>
      <c r="AD9" s="17">
        <v>0.14015458817642901</v>
      </c>
      <c r="AE9" s="17"/>
      <c r="AF9" s="17">
        <v>0.10418959184007</v>
      </c>
      <c r="AG9" s="17">
        <v>0.17689263847181799</v>
      </c>
      <c r="AH9" s="17">
        <v>0.119790757822201</v>
      </c>
      <c r="AI9" s="17">
        <v>0.14630843234312499</v>
      </c>
    </row>
    <row r="10" spans="2:35" ht="28.8" x14ac:dyDescent="0.3">
      <c r="B10" s="18" t="s">
        <v>213</v>
      </c>
      <c r="C10" s="17">
        <v>0.121876040898431</v>
      </c>
      <c r="D10" s="17">
        <v>0.14035963032925</v>
      </c>
      <c r="E10" s="17">
        <v>0.10185396578285801</v>
      </c>
      <c r="F10" s="17"/>
      <c r="G10" s="17">
        <v>0.11599853416594599</v>
      </c>
      <c r="H10" s="17">
        <v>9.0130756161198894E-2</v>
      </c>
      <c r="I10" s="17">
        <v>0.11135804410830601</v>
      </c>
      <c r="J10" s="17">
        <v>0.17353876928555301</v>
      </c>
      <c r="K10" s="17"/>
      <c r="L10" s="17">
        <v>0.13959151114851601</v>
      </c>
      <c r="M10" s="17">
        <v>8.5265890994502894E-2</v>
      </c>
      <c r="N10" s="17"/>
      <c r="O10" s="17">
        <v>8.6197388274310102E-2</v>
      </c>
      <c r="P10" s="17">
        <v>0.113779079480368</v>
      </c>
      <c r="Q10" s="17">
        <v>0.11475287660411899</v>
      </c>
      <c r="R10" s="17">
        <v>0.17554924951550999</v>
      </c>
      <c r="S10" s="17"/>
      <c r="T10" s="17">
        <v>0.150663201777507</v>
      </c>
      <c r="U10" s="17">
        <v>0.113280149275806</v>
      </c>
      <c r="V10" s="17"/>
      <c r="W10" s="17">
        <v>0.13963243199111</v>
      </c>
      <c r="X10" s="17">
        <v>0.16093006165739099</v>
      </c>
      <c r="Y10" s="17"/>
      <c r="Z10" s="17">
        <v>9.3139173893338006E-2</v>
      </c>
      <c r="AA10" s="17">
        <v>0.14832244376609899</v>
      </c>
      <c r="AB10" s="17">
        <v>0.11630184062918</v>
      </c>
      <c r="AC10" s="17"/>
      <c r="AD10" s="17">
        <v>0.121878746058878</v>
      </c>
      <c r="AE10" s="17"/>
      <c r="AF10" s="17">
        <v>0.182611150713759</v>
      </c>
      <c r="AG10" s="17">
        <v>4.7768985111998001E-2</v>
      </c>
      <c r="AH10" s="17">
        <v>8.9769435178972096E-2</v>
      </c>
      <c r="AI10" s="17">
        <v>0.158173707574193</v>
      </c>
    </row>
    <row r="11" spans="2:35" x14ac:dyDescent="0.3">
      <c r="B11" s="18" t="s">
        <v>214</v>
      </c>
      <c r="C11" s="17">
        <v>0.587146716513675</v>
      </c>
      <c r="D11" s="17">
        <v>0.63961254864131101</v>
      </c>
      <c r="E11" s="17">
        <v>0.54431134347375498</v>
      </c>
      <c r="F11" s="17"/>
      <c r="G11" s="17">
        <v>0.62699574872770303</v>
      </c>
      <c r="H11" s="17">
        <v>0.635174294361595</v>
      </c>
      <c r="I11" s="17">
        <v>0.65561837272687895</v>
      </c>
      <c r="J11" s="17">
        <v>0.42109018073343102</v>
      </c>
      <c r="K11" s="17"/>
      <c r="L11" s="17">
        <v>0.65272882751072103</v>
      </c>
      <c r="M11" s="17">
        <v>0.46188126536261198</v>
      </c>
      <c r="N11" s="17"/>
      <c r="O11" s="17">
        <v>0.60643311277316303</v>
      </c>
      <c r="P11" s="17">
        <v>0.49699518120384301</v>
      </c>
      <c r="Q11" s="17">
        <v>0.649773933384453</v>
      </c>
      <c r="R11" s="17">
        <v>0.62564844903873895</v>
      </c>
      <c r="S11" s="17"/>
      <c r="T11" s="17">
        <v>0.57946247077834101</v>
      </c>
      <c r="U11" s="17">
        <v>0.59166718283406905</v>
      </c>
      <c r="V11" s="17"/>
      <c r="W11" s="17">
        <v>0.57353417993641898</v>
      </c>
      <c r="X11" s="17">
        <v>0.66376102241698198</v>
      </c>
      <c r="Y11" s="17"/>
      <c r="Z11" s="17">
        <v>0.56770289695336595</v>
      </c>
      <c r="AA11" s="17">
        <v>0.62065096388570695</v>
      </c>
      <c r="AB11" s="17">
        <v>0.65689561129256901</v>
      </c>
      <c r="AC11" s="17"/>
      <c r="AD11" s="17">
        <v>0.586244449877382</v>
      </c>
      <c r="AE11" s="17"/>
      <c r="AF11" s="17">
        <v>0.56840541244627696</v>
      </c>
      <c r="AG11" s="17">
        <v>0.63360227867694996</v>
      </c>
      <c r="AH11" s="17">
        <v>0.62668304905665395</v>
      </c>
      <c r="AI11" s="17">
        <v>0.52399349330951595</v>
      </c>
    </row>
    <row r="12" spans="2:35" x14ac:dyDescent="0.3">
      <c r="B12" s="18" t="s">
        <v>139</v>
      </c>
      <c r="C12" s="17">
        <v>0.10503817006543099</v>
      </c>
      <c r="D12" s="17">
        <v>9.0404769162275703E-2</v>
      </c>
      <c r="E12" s="17">
        <v>0.118315867769578</v>
      </c>
      <c r="F12" s="17"/>
      <c r="G12" s="17">
        <v>0.144892993055833</v>
      </c>
      <c r="H12" s="17">
        <v>0.12171807091641</v>
      </c>
      <c r="I12" s="17">
        <v>7.9873167034030704E-2</v>
      </c>
      <c r="J12" s="17">
        <v>7.43755411038175E-2</v>
      </c>
      <c r="K12" s="17"/>
      <c r="L12" s="17">
        <v>8.8344121508161802E-2</v>
      </c>
      <c r="M12" s="17">
        <v>0.13447214811438499</v>
      </c>
      <c r="N12" s="17"/>
      <c r="O12" s="17">
        <v>0.15450034631908399</v>
      </c>
      <c r="P12" s="17">
        <v>9.0755309240591595E-2</v>
      </c>
      <c r="Q12" s="17">
        <v>0.116673592184</v>
      </c>
      <c r="R12" s="17">
        <v>5.4305313193417498E-2</v>
      </c>
      <c r="S12" s="17"/>
      <c r="T12" s="17">
        <v>0.11287452784873001</v>
      </c>
      <c r="U12" s="17">
        <v>0.101099672721989</v>
      </c>
      <c r="V12" s="17"/>
      <c r="W12" s="17">
        <v>0.10120445936991999</v>
      </c>
      <c r="X12" s="17">
        <v>7.9180757388242901E-2</v>
      </c>
      <c r="Y12" s="17"/>
      <c r="Z12" s="17">
        <v>0.126834328808582</v>
      </c>
      <c r="AA12" s="17">
        <v>6.9159272535967403E-2</v>
      </c>
      <c r="AB12" s="17">
        <v>8.1485832864111499E-2</v>
      </c>
      <c r="AC12" s="17"/>
      <c r="AD12" s="17">
        <v>0.10123937183817699</v>
      </c>
      <c r="AE12" s="17"/>
      <c r="AF12" s="17">
        <v>0.121250612918038</v>
      </c>
      <c r="AG12" s="17">
        <v>6.8752313708133603E-2</v>
      </c>
      <c r="AH12" s="17">
        <v>0.13549677426878401</v>
      </c>
      <c r="AI12" s="17">
        <v>9.1284196249690794E-2</v>
      </c>
    </row>
    <row r="13" spans="2:35" x14ac:dyDescent="0.3">
      <c r="B13" s="18" t="s">
        <v>51</v>
      </c>
      <c r="C13" s="19">
        <v>5.03026831490683E-2</v>
      </c>
      <c r="D13" s="19">
        <v>4.2582231347047701E-2</v>
      </c>
      <c r="E13" s="19">
        <v>5.9156040949500201E-2</v>
      </c>
      <c r="F13" s="19"/>
      <c r="G13" s="19">
        <v>4.2130025822932501E-2</v>
      </c>
      <c r="H13" s="19">
        <v>4.7263056585564601E-2</v>
      </c>
      <c r="I13" s="19">
        <v>2.5404392661218599E-2</v>
      </c>
      <c r="J13" s="19">
        <v>8.8741417280836704E-2</v>
      </c>
      <c r="K13" s="19"/>
      <c r="L13" s="19">
        <v>3.3197823308504799E-2</v>
      </c>
      <c r="M13" s="19">
        <v>7.5036047983350507E-2</v>
      </c>
      <c r="N13" s="19"/>
      <c r="O13" s="19">
        <v>6.6368189923158405E-2</v>
      </c>
      <c r="P13" s="19">
        <v>5.3662778040202502E-2</v>
      </c>
      <c r="Q13" s="19">
        <v>2.8697443434859402E-2</v>
      </c>
      <c r="R13" s="19">
        <v>6.1663150559090801E-2</v>
      </c>
      <c r="S13" s="19"/>
      <c r="T13" s="19">
        <v>6.3155339732638205E-2</v>
      </c>
      <c r="U13" s="19">
        <v>4.4146948078129203E-2</v>
      </c>
      <c r="V13" s="19"/>
      <c r="W13" s="19">
        <v>3.7123890345281498E-2</v>
      </c>
      <c r="X13" s="19">
        <v>3.01561735131116E-2</v>
      </c>
      <c r="Y13" s="19"/>
      <c r="Z13" s="19">
        <v>6.07835809838791E-2</v>
      </c>
      <c r="AA13" s="19">
        <v>2.7081530418102299E-2</v>
      </c>
      <c r="AB13" s="19">
        <v>5.11816250127103E-2</v>
      </c>
      <c r="AC13" s="19"/>
      <c r="AD13" s="19">
        <v>5.0482844049133897E-2</v>
      </c>
      <c r="AE13" s="19"/>
      <c r="AF13" s="19">
        <v>2.35432320818574E-2</v>
      </c>
      <c r="AG13" s="19">
        <v>7.2983784031100604E-2</v>
      </c>
      <c r="AH13" s="19">
        <v>2.8259983673388299E-2</v>
      </c>
      <c r="AI13" s="19">
        <v>8.0240170523474694E-2</v>
      </c>
    </row>
    <row r="14" spans="2:35" x14ac:dyDescent="0.3">
      <c r="B14" s="16"/>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I18"/>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230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285</v>
      </c>
      <c r="D7" s="10" t="s">
        <v>228</v>
      </c>
      <c r="E7" s="10">
        <v>285</v>
      </c>
      <c r="F7" s="10"/>
      <c r="G7" s="10">
        <v>54</v>
      </c>
      <c r="H7" s="10">
        <v>68</v>
      </c>
      <c r="I7" s="10">
        <v>75</v>
      </c>
      <c r="J7" s="10">
        <v>88</v>
      </c>
      <c r="K7" s="10"/>
      <c r="L7" s="10">
        <v>158</v>
      </c>
      <c r="M7" s="10">
        <v>108</v>
      </c>
      <c r="N7" s="10"/>
      <c r="O7" s="10">
        <v>122</v>
      </c>
      <c r="P7" s="10">
        <v>163</v>
      </c>
      <c r="Q7" s="10" t="s">
        <v>228</v>
      </c>
      <c r="R7" s="10" t="s">
        <v>228</v>
      </c>
      <c r="S7" s="10"/>
      <c r="T7" s="10">
        <v>72</v>
      </c>
      <c r="U7" s="10">
        <v>209</v>
      </c>
      <c r="V7" s="10"/>
      <c r="W7" s="10">
        <v>154</v>
      </c>
      <c r="X7" s="10" t="s">
        <v>228</v>
      </c>
      <c r="Y7" s="10"/>
      <c r="Z7" s="10">
        <v>124</v>
      </c>
      <c r="AA7" s="10">
        <v>47</v>
      </c>
      <c r="AB7" s="10">
        <v>64</v>
      </c>
      <c r="AC7" s="10"/>
      <c r="AD7" s="10">
        <v>259</v>
      </c>
      <c r="AE7" s="10"/>
      <c r="AF7" s="10">
        <v>87</v>
      </c>
      <c r="AG7" s="10">
        <v>64</v>
      </c>
      <c r="AH7" s="10">
        <v>58</v>
      </c>
      <c r="AI7" s="10">
        <v>76</v>
      </c>
    </row>
    <row r="8" spans="2:35" ht="30" customHeight="1" x14ac:dyDescent="0.3">
      <c r="B8" s="11" t="s">
        <v>20</v>
      </c>
      <c r="C8" s="11">
        <v>272</v>
      </c>
      <c r="D8" s="11" t="s">
        <v>228</v>
      </c>
      <c r="E8" s="11">
        <v>272</v>
      </c>
      <c r="F8" s="11"/>
      <c r="G8" s="11">
        <v>56</v>
      </c>
      <c r="H8" s="11">
        <v>62</v>
      </c>
      <c r="I8" s="11">
        <v>69</v>
      </c>
      <c r="J8" s="11">
        <v>85</v>
      </c>
      <c r="K8" s="11"/>
      <c r="L8" s="11">
        <v>147</v>
      </c>
      <c r="M8" s="11">
        <v>106</v>
      </c>
      <c r="N8" s="11"/>
      <c r="O8" s="11">
        <v>118</v>
      </c>
      <c r="P8" s="11">
        <v>154</v>
      </c>
      <c r="Q8" s="11" t="s">
        <v>228</v>
      </c>
      <c r="R8" s="11" t="s">
        <v>228</v>
      </c>
      <c r="S8" s="11"/>
      <c r="T8" s="11">
        <v>69</v>
      </c>
      <c r="U8" s="11">
        <v>200</v>
      </c>
      <c r="V8" s="11"/>
      <c r="W8" s="11">
        <v>146</v>
      </c>
      <c r="X8" s="11" t="s">
        <v>228</v>
      </c>
      <c r="Y8" s="11"/>
      <c r="Z8" s="11">
        <v>123</v>
      </c>
      <c r="AA8" s="11">
        <v>43</v>
      </c>
      <c r="AB8" s="11">
        <v>54</v>
      </c>
      <c r="AC8" s="11"/>
      <c r="AD8" s="11">
        <v>248</v>
      </c>
      <c r="AE8" s="11"/>
      <c r="AF8" s="11">
        <v>77</v>
      </c>
      <c r="AG8" s="11">
        <v>68</v>
      </c>
      <c r="AH8" s="11">
        <v>58</v>
      </c>
      <c r="AI8" s="11">
        <v>69</v>
      </c>
    </row>
    <row r="9" spans="2:35" ht="28.8" x14ac:dyDescent="0.3">
      <c r="B9" s="18" t="s">
        <v>212</v>
      </c>
      <c r="C9" s="17">
        <v>0.34871743260997301</v>
      </c>
      <c r="D9" s="17" t="s">
        <v>229</v>
      </c>
      <c r="E9" s="17">
        <v>0.34871743260997301</v>
      </c>
      <c r="F9" s="17"/>
      <c r="G9" s="17">
        <v>0.17929857398691301</v>
      </c>
      <c r="H9" s="17">
        <v>0.37097084948033798</v>
      </c>
      <c r="I9" s="17">
        <v>0.317933382974604</v>
      </c>
      <c r="J9" s="17">
        <v>0.46831256187076797</v>
      </c>
      <c r="K9" s="17"/>
      <c r="L9" s="17">
        <v>0.30020594495967001</v>
      </c>
      <c r="M9" s="17">
        <v>0.458260807449548</v>
      </c>
      <c r="N9" s="17"/>
      <c r="O9" s="17">
        <v>0.28033821873520798</v>
      </c>
      <c r="P9" s="17">
        <v>0.40079969002272497</v>
      </c>
      <c r="Q9" s="17" t="s">
        <v>229</v>
      </c>
      <c r="R9" s="17" t="s">
        <v>229</v>
      </c>
      <c r="S9" s="17"/>
      <c r="T9" s="17">
        <v>0.26922155372572198</v>
      </c>
      <c r="U9" s="17">
        <v>0.38222824965805302</v>
      </c>
      <c r="V9" s="17"/>
      <c r="W9" s="17">
        <v>0.30987098067500402</v>
      </c>
      <c r="X9" s="17" t="s">
        <v>229</v>
      </c>
      <c r="Y9" s="17"/>
      <c r="Z9" s="17">
        <v>0.357899104277771</v>
      </c>
      <c r="AA9" s="17">
        <v>0.40575737866098799</v>
      </c>
      <c r="AB9" s="17">
        <v>0.34642009143660202</v>
      </c>
      <c r="AC9" s="17"/>
      <c r="AD9" s="17">
        <v>0.35640571497483098</v>
      </c>
      <c r="AE9" s="17"/>
      <c r="AF9" s="17">
        <v>0.32251302535841903</v>
      </c>
      <c r="AG9" s="17">
        <v>0.38029900980143899</v>
      </c>
      <c r="AH9" s="17">
        <v>0.34032994860653898</v>
      </c>
      <c r="AI9" s="17">
        <v>0.35407628688714898</v>
      </c>
    </row>
    <row r="10" spans="2:35" ht="28.8" x14ac:dyDescent="0.3">
      <c r="B10" s="18" t="s">
        <v>213</v>
      </c>
      <c r="C10" s="17">
        <v>0.27649987578200702</v>
      </c>
      <c r="D10" s="17" t="s">
        <v>229</v>
      </c>
      <c r="E10" s="17">
        <v>0.27649987578200702</v>
      </c>
      <c r="F10" s="17"/>
      <c r="G10" s="17">
        <v>0.182992511184385</v>
      </c>
      <c r="H10" s="17">
        <v>0.25406163188283798</v>
      </c>
      <c r="I10" s="17">
        <v>0.40910192794179301</v>
      </c>
      <c r="J10" s="17">
        <v>0.24593030638771299</v>
      </c>
      <c r="K10" s="17"/>
      <c r="L10" s="17">
        <v>0.28721601766413801</v>
      </c>
      <c r="M10" s="17">
        <v>0.238953566232355</v>
      </c>
      <c r="N10" s="17"/>
      <c r="O10" s="17">
        <v>0.22045645159757099</v>
      </c>
      <c r="P10" s="17">
        <v>0.31918635723252098</v>
      </c>
      <c r="Q10" s="17" t="s">
        <v>229</v>
      </c>
      <c r="R10" s="17" t="s">
        <v>229</v>
      </c>
      <c r="S10" s="17"/>
      <c r="T10" s="17">
        <v>0.306331833718885</v>
      </c>
      <c r="U10" s="17">
        <v>0.25797242590391201</v>
      </c>
      <c r="V10" s="17"/>
      <c r="W10" s="17">
        <v>0.286935853966998</v>
      </c>
      <c r="X10" s="17" t="s">
        <v>229</v>
      </c>
      <c r="Y10" s="17"/>
      <c r="Z10" s="17">
        <v>0.27415430385487199</v>
      </c>
      <c r="AA10" s="17">
        <v>0.32028024429438601</v>
      </c>
      <c r="AB10" s="17">
        <v>0.255792849702284</v>
      </c>
      <c r="AC10" s="17"/>
      <c r="AD10" s="17">
        <v>0.27520828784381901</v>
      </c>
      <c r="AE10" s="17"/>
      <c r="AF10" s="17">
        <v>0.33903819963563497</v>
      </c>
      <c r="AG10" s="17">
        <v>0.20193178511062099</v>
      </c>
      <c r="AH10" s="17">
        <v>0.29707561788509501</v>
      </c>
      <c r="AI10" s="17">
        <v>0.26246036413440099</v>
      </c>
    </row>
    <row r="11" spans="2:35" x14ac:dyDescent="0.3">
      <c r="B11" s="18" t="s">
        <v>214</v>
      </c>
      <c r="C11" s="17">
        <v>0.20415107788928999</v>
      </c>
      <c r="D11" s="17" t="s">
        <v>229</v>
      </c>
      <c r="E11" s="17">
        <v>0.20415107788928999</v>
      </c>
      <c r="F11" s="17"/>
      <c r="G11" s="17">
        <v>0.29923387833275999</v>
      </c>
      <c r="H11" s="17">
        <v>0.234341594793195</v>
      </c>
      <c r="I11" s="17">
        <v>0.15094444255047401</v>
      </c>
      <c r="J11" s="17">
        <v>0.16335735238734</v>
      </c>
      <c r="K11" s="17"/>
      <c r="L11" s="17">
        <v>0.24077820086507901</v>
      </c>
      <c r="M11" s="17">
        <v>0.16604786860252699</v>
      </c>
      <c r="N11" s="17"/>
      <c r="O11" s="17">
        <v>0.26502604488963799</v>
      </c>
      <c r="P11" s="17">
        <v>0.15778456500261601</v>
      </c>
      <c r="Q11" s="17" t="s">
        <v>229</v>
      </c>
      <c r="R11" s="17" t="s">
        <v>229</v>
      </c>
      <c r="S11" s="17"/>
      <c r="T11" s="17">
        <v>0.22921578942780499</v>
      </c>
      <c r="U11" s="17">
        <v>0.199183092919378</v>
      </c>
      <c r="V11" s="17"/>
      <c r="W11" s="17">
        <v>0.22938346415295799</v>
      </c>
      <c r="X11" s="17" t="s">
        <v>229</v>
      </c>
      <c r="Y11" s="17"/>
      <c r="Z11" s="17">
        <v>0.195575749119653</v>
      </c>
      <c r="AA11" s="17">
        <v>0.16883439949203299</v>
      </c>
      <c r="AB11" s="17">
        <v>0.176469628574069</v>
      </c>
      <c r="AC11" s="17"/>
      <c r="AD11" s="17">
        <v>0.20459522710754699</v>
      </c>
      <c r="AE11" s="17"/>
      <c r="AF11" s="17">
        <v>0.203723473403082</v>
      </c>
      <c r="AG11" s="17">
        <v>0.22012337043158101</v>
      </c>
      <c r="AH11" s="17">
        <v>0.22998516393709101</v>
      </c>
      <c r="AI11" s="17">
        <v>0.16745708753941099</v>
      </c>
    </row>
    <row r="12" spans="2:35" x14ac:dyDescent="0.3">
      <c r="B12" s="18" t="s">
        <v>139</v>
      </c>
      <c r="C12" s="17">
        <v>0.13177106391307999</v>
      </c>
      <c r="D12" s="17" t="s">
        <v>229</v>
      </c>
      <c r="E12" s="17">
        <v>0.13177106391307999</v>
      </c>
      <c r="F12" s="17"/>
      <c r="G12" s="17">
        <v>0.30017904497320902</v>
      </c>
      <c r="H12" s="17">
        <v>9.7494723304513295E-2</v>
      </c>
      <c r="I12" s="17">
        <v>0.107044077581856</v>
      </c>
      <c r="J12" s="17">
        <v>6.6822881843085893E-2</v>
      </c>
      <c r="K12" s="17"/>
      <c r="L12" s="17">
        <v>0.15735128659310901</v>
      </c>
      <c r="M12" s="17">
        <v>9.2824097869364297E-2</v>
      </c>
      <c r="N12" s="17"/>
      <c r="O12" s="17">
        <v>0.193334422793323</v>
      </c>
      <c r="P12" s="17">
        <v>8.4880224976749796E-2</v>
      </c>
      <c r="Q12" s="17" t="s">
        <v>229</v>
      </c>
      <c r="R12" s="17" t="s">
        <v>229</v>
      </c>
      <c r="S12" s="17"/>
      <c r="T12" s="17">
        <v>0.124246365175729</v>
      </c>
      <c r="U12" s="17">
        <v>0.13670317474844201</v>
      </c>
      <c r="V12" s="17"/>
      <c r="W12" s="17">
        <v>0.14762168042930701</v>
      </c>
      <c r="X12" s="17" t="s">
        <v>229</v>
      </c>
      <c r="Y12" s="17"/>
      <c r="Z12" s="17">
        <v>0.108307193476851</v>
      </c>
      <c r="AA12" s="17">
        <v>8.1125465351292406E-2</v>
      </c>
      <c r="AB12" s="17">
        <v>0.19104342873892899</v>
      </c>
      <c r="AC12" s="17"/>
      <c r="AD12" s="17">
        <v>0.128698113148283</v>
      </c>
      <c r="AE12" s="17"/>
      <c r="AF12" s="17">
        <v>0.121720864564556</v>
      </c>
      <c r="AG12" s="17">
        <v>0.135930003971546</v>
      </c>
      <c r="AH12" s="17">
        <v>0.132609269571275</v>
      </c>
      <c r="AI12" s="17">
        <v>0.13819789242606201</v>
      </c>
    </row>
    <row r="13" spans="2:35" x14ac:dyDescent="0.3">
      <c r="B13" s="18" t="s">
        <v>51</v>
      </c>
      <c r="C13" s="19">
        <v>3.8860549805649902E-2</v>
      </c>
      <c r="D13" s="19" t="s">
        <v>229</v>
      </c>
      <c r="E13" s="19">
        <v>3.8860549805649902E-2</v>
      </c>
      <c r="F13" s="19"/>
      <c r="G13" s="19">
        <v>3.8295991522732803E-2</v>
      </c>
      <c r="H13" s="19">
        <v>4.3131200539115802E-2</v>
      </c>
      <c r="I13" s="19">
        <v>1.49761689512723E-2</v>
      </c>
      <c r="J13" s="19">
        <v>5.5576897511093203E-2</v>
      </c>
      <c r="K13" s="19"/>
      <c r="L13" s="19">
        <v>1.44485499180039E-2</v>
      </c>
      <c r="M13" s="19">
        <v>4.3913659846205197E-2</v>
      </c>
      <c r="N13" s="19"/>
      <c r="O13" s="19">
        <v>4.0844861984261002E-2</v>
      </c>
      <c r="P13" s="19">
        <v>3.7349162765387099E-2</v>
      </c>
      <c r="Q13" s="19" t="s">
        <v>229</v>
      </c>
      <c r="R13" s="19" t="s">
        <v>229</v>
      </c>
      <c r="S13" s="19"/>
      <c r="T13" s="19">
        <v>7.0984457951859398E-2</v>
      </c>
      <c r="U13" s="19">
        <v>2.3913056770215099E-2</v>
      </c>
      <c r="V13" s="19"/>
      <c r="W13" s="19">
        <v>2.6188020775732301E-2</v>
      </c>
      <c r="X13" s="19" t="s">
        <v>229</v>
      </c>
      <c r="Y13" s="19"/>
      <c r="Z13" s="19">
        <v>6.4063649270852799E-2</v>
      </c>
      <c r="AA13" s="19">
        <v>2.4002512201300799E-2</v>
      </c>
      <c r="AB13" s="19">
        <v>3.0274001548116498E-2</v>
      </c>
      <c r="AC13" s="19"/>
      <c r="AD13" s="19">
        <v>3.5092656925519702E-2</v>
      </c>
      <c r="AE13" s="19"/>
      <c r="AF13" s="19">
        <v>1.3004437038307301E-2</v>
      </c>
      <c r="AG13" s="19">
        <v>6.1715830684813601E-2</v>
      </c>
      <c r="AH13" s="19">
        <v>0</v>
      </c>
      <c r="AI13" s="19">
        <v>7.7808369012977094E-2</v>
      </c>
    </row>
    <row r="14" spans="2:35" x14ac:dyDescent="0.3">
      <c r="B14" s="16" t="s">
        <v>231</v>
      </c>
    </row>
    <row r="15" spans="2:35" x14ac:dyDescent="0.3">
      <c r="B15" t="s">
        <v>54</v>
      </c>
    </row>
    <row r="16" spans="2:35" x14ac:dyDescent="0.3">
      <c r="B16" t="s">
        <v>55</v>
      </c>
    </row>
    <row r="18" spans="2:2" x14ac:dyDescent="0.3">
      <c r="B18"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G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7" width="20.6640625" customWidth="1"/>
  </cols>
  <sheetData>
    <row r="2" spans="2:7" ht="40.049999999999997" customHeight="1" x14ac:dyDescent="0.3">
      <c r="D2" s="29" t="s">
        <v>238</v>
      </c>
      <c r="E2" s="25"/>
      <c r="F2" s="25"/>
      <c r="G2" s="25"/>
    </row>
    <row r="6" spans="2:7" ht="49.95" customHeight="1" x14ac:dyDescent="0.3">
      <c r="B6" s="20" t="s">
        <v>15</v>
      </c>
      <c r="C6" s="20" t="s">
        <v>232</v>
      </c>
      <c r="D6" s="20" t="s">
        <v>233</v>
      </c>
      <c r="E6" s="20" t="s">
        <v>234</v>
      </c>
      <c r="F6" s="20" t="s">
        <v>235</v>
      </c>
    </row>
    <row r="7" spans="2:7" x14ac:dyDescent="0.3">
      <c r="B7" s="18" t="s">
        <v>236</v>
      </c>
      <c r="C7" s="17">
        <v>0.25606468730604998</v>
      </c>
      <c r="D7" s="17">
        <v>0.26436320760938398</v>
      </c>
      <c r="E7" s="17">
        <v>0.160355162794072</v>
      </c>
      <c r="F7" s="17">
        <v>0.29598514099290202</v>
      </c>
    </row>
    <row r="8" spans="2:7" x14ac:dyDescent="0.3">
      <c r="B8" s="18" t="s">
        <v>237</v>
      </c>
      <c r="C8" s="17">
        <v>0.66684037766749804</v>
      </c>
      <c r="D8" s="17">
        <v>0.68802168067945502</v>
      </c>
      <c r="E8" s="17">
        <v>0.77591932204673197</v>
      </c>
      <c r="F8" s="17">
        <v>0.66164440570176097</v>
      </c>
    </row>
    <row r="9" spans="2:7" x14ac:dyDescent="0.3">
      <c r="B9" s="18" t="s">
        <v>51</v>
      </c>
      <c r="C9" s="17">
        <v>7.7094935026451997E-2</v>
      </c>
      <c r="D9" s="17">
        <v>4.7615111711161097E-2</v>
      </c>
      <c r="E9" s="17">
        <v>6.3725515159195903E-2</v>
      </c>
      <c r="F9" s="17">
        <v>4.2370453305336897E-2</v>
      </c>
    </row>
    <row r="10" spans="2:7" x14ac:dyDescent="0.3">
      <c r="B10" s="16"/>
      <c r="C10" s="16"/>
      <c r="D10" s="16"/>
      <c r="E10" s="16"/>
      <c r="F10" s="16"/>
    </row>
    <row r="11" spans="2:7" x14ac:dyDescent="0.3">
      <c r="B11" t="s">
        <v>54</v>
      </c>
    </row>
    <row r="12" spans="2:7" x14ac:dyDescent="0.3">
      <c r="B12" t="s">
        <v>55</v>
      </c>
    </row>
    <row r="16" spans="2:7" x14ac:dyDescent="0.3">
      <c r="B16"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239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0.25606468730604998</v>
      </c>
      <c r="D9" s="17">
        <v>0.197081425860236</v>
      </c>
      <c r="E9" s="17">
        <v>0.31704528759177097</v>
      </c>
      <c r="F9" s="17"/>
      <c r="G9" s="17">
        <v>0.217650851996332</v>
      </c>
      <c r="H9" s="17">
        <v>0.23319748705736101</v>
      </c>
      <c r="I9" s="17">
        <v>0.198435628928433</v>
      </c>
      <c r="J9" s="17">
        <v>0.38168280279426497</v>
      </c>
      <c r="K9" s="17"/>
      <c r="L9" s="17">
        <v>0.25640702225926298</v>
      </c>
      <c r="M9" s="17">
        <v>0.25975495612409499</v>
      </c>
      <c r="N9" s="17"/>
      <c r="O9" s="17">
        <v>0.27373418520106202</v>
      </c>
      <c r="P9" s="17">
        <v>0.35003396727554598</v>
      </c>
      <c r="Q9" s="17">
        <v>0.18990265459532399</v>
      </c>
      <c r="R9" s="17">
        <v>0.20694672271704101</v>
      </c>
      <c r="S9" s="17"/>
      <c r="T9" s="17">
        <v>0.29994899959668297</v>
      </c>
      <c r="U9" s="17">
        <v>0.24133314365842801</v>
      </c>
      <c r="V9" s="17"/>
      <c r="W9" s="17">
        <v>0.34157525735798999</v>
      </c>
      <c r="X9" s="17">
        <v>0.20702529703118999</v>
      </c>
      <c r="Y9" s="17"/>
      <c r="Z9" s="17">
        <v>0.22816457763787801</v>
      </c>
      <c r="AA9" s="17">
        <v>0.28992644455176603</v>
      </c>
      <c r="AB9" s="17">
        <v>0.304379190531818</v>
      </c>
      <c r="AC9" s="17"/>
      <c r="AD9" s="17">
        <v>0.25368106141024699</v>
      </c>
      <c r="AE9" s="17"/>
      <c r="AF9" s="17">
        <v>0.21798393230006299</v>
      </c>
      <c r="AG9" s="17">
        <v>0.19209232729175901</v>
      </c>
      <c r="AH9" s="17">
        <v>0.31000812530766297</v>
      </c>
      <c r="AI9" s="17">
        <v>0.33290375437149</v>
      </c>
    </row>
    <row r="10" spans="2:35" x14ac:dyDescent="0.3">
      <c r="B10" s="18" t="s">
        <v>237</v>
      </c>
      <c r="C10" s="17">
        <v>0.66684037766749804</v>
      </c>
      <c r="D10" s="17">
        <v>0.71458443524910398</v>
      </c>
      <c r="E10" s="17">
        <v>0.61537654661595698</v>
      </c>
      <c r="F10" s="17"/>
      <c r="G10" s="17">
        <v>0.72497695959492203</v>
      </c>
      <c r="H10" s="17">
        <v>0.70508014276580799</v>
      </c>
      <c r="I10" s="17">
        <v>0.742227267726704</v>
      </c>
      <c r="J10" s="17">
        <v>0.48560825265276703</v>
      </c>
      <c r="K10" s="17"/>
      <c r="L10" s="17">
        <v>0.69061757690070202</v>
      </c>
      <c r="M10" s="17">
        <v>0.64999990466723101</v>
      </c>
      <c r="N10" s="17"/>
      <c r="O10" s="17">
        <v>0.66081244167008102</v>
      </c>
      <c r="P10" s="17">
        <v>0.58076948040543097</v>
      </c>
      <c r="Q10" s="17">
        <v>0.75480715057096504</v>
      </c>
      <c r="R10" s="17">
        <v>0.65930909461017895</v>
      </c>
      <c r="S10" s="17"/>
      <c r="T10" s="17">
        <v>0.60882059091467</v>
      </c>
      <c r="U10" s="17">
        <v>0.69256606551755895</v>
      </c>
      <c r="V10" s="17"/>
      <c r="W10" s="17">
        <v>0.61259121260120197</v>
      </c>
      <c r="X10" s="17">
        <v>0.73610596417883301</v>
      </c>
      <c r="Y10" s="17"/>
      <c r="Z10" s="17">
        <v>0.66914435684215101</v>
      </c>
      <c r="AA10" s="17">
        <v>0.62911412205089701</v>
      </c>
      <c r="AB10" s="17">
        <v>0.64005877976716496</v>
      </c>
      <c r="AC10" s="17"/>
      <c r="AD10" s="17">
        <v>0.67062213810375604</v>
      </c>
      <c r="AE10" s="17"/>
      <c r="AF10" s="17">
        <v>0.73109706226081295</v>
      </c>
      <c r="AG10" s="17">
        <v>0.70894325217207899</v>
      </c>
      <c r="AH10" s="17">
        <v>0.63538039159874005</v>
      </c>
      <c r="AI10" s="17">
        <v>0.56679399980033196</v>
      </c>
    </row>
    <row r="11" spans="2:35" x14ac:dyDescent="0.3">
      <c r="B11" s="18" t="s">
        <v>51</v>
      </c>
      <c r="C11" s="19">
        <v>7.7094935026451997E-2</v>
      </c>
      <c r="D11" s="19">
        <v>8.8334138890660205E-2</v>
      </c>
      <c r="E11" s="19">
        <v>6.7578165792271896E-2</v>
      </c>
      <c r="F11" s="19"/>
      <c r="G11" s="19">
        <v>5.7372188408746201E-2</v>
      </c>
      <c r="H11" s="19">
        <v>6.1722370176831097E-2</v>
      </c>
      <c r="I11" s="19">
        <v>5.9337103344863598E-2</v>
      </c>
      <c r="J11" s="19">
        <v>0.132708944552968</v>
      </c>
      <c r="K11" s="19"/>
      <c r="L11" s="19">
        <v>5.2975400840034902E-2</v>
      </c>
      <c r="M11" s="19">
        <v>9.0245139208673095E-2</v>
      </c>
      <c r="N11" s="19"/>
      <c r="O11" s="19">
        <v>6.5453373128856407E-2</v>
      </c>
      <c r="P11" s="19">
        <v>6.9196552319022803E-2</v>
      </c>
      <c r="Q11" s="19">
        <v>5.5290194833710803E-2</v>
      </c>
      <c r="R11" s="19">
        <v>0.13374418267277999</v>
      </c>
      <c r="S11" s="19"/>
      <c r="T11" s="19">
        <v>9.1230409488647496E-2</v>
      </c>
      <c r="U11" s="19">
        <v>6.6100790824012198E-2</v>
      </c>
      <c r="V11" s="19"/>
      <c r="W11" s="19">
        <v>4.5833530040807903E-2</v>
      </c>
      <c r="X11" s="19">
        <v>5.68687387899771E-2</v>
      </c>
      <c r="Y11" s="19"/>
      <c r="Z11" s="19">
        <v>0.10269106551997099</v>
      </c>
      <c r="AA11" s="19">
        <v>8.0959433397337299E-2</v>
      </c>
      <c r="AB11" s="19">
        <v>5.5562029701017403E-2</v>
      </c>
      <c r="AC11" s="19"/>
      <c r="AD11" s="19">
        <v>7.5696800485997001E-2</v>
      </c>
      <c r="AE11" s="19"/>
      <c r="AF11" s="19">
        <v>5.0919005439123997E-2</v>
      </c>
      <c r="AG11" s="19">
        <v>9.8964420536161196E-2</v>
      </c>
      <c r="AH11" s="19">
        <v>5.4611483093597001E-2</v>
      </c>
      <c r="AI11" s="19">
        <v>0.100302245828179</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240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0.26436320760938398</v>
      </c>
      <c r="D9" s="17">
        <v>0.24164421728847599</v>
      </c>
      <c r="E9" s="17">
        <v>0.28498287321889099</v>
      </c>
      <c r="F9" s="17"/>
      <c r="G9" s="17">
        <v>0.19295528927639299</v>
      </c>
      <c r="H9" s="17">
        <v>0.179483318284266</v>
      </c>
      <c r="I9" s="17">
        <v>0.24139501486461901</v>
      </c>
      <c r="J9" s="17">
        <v>0.45260654818474599</v>
      </c>
      <c r="K9" s="17"/>
      <c r="L9" s="17">
        <v>0.28196513865248202</v>
      </c>
      <c r="M9" s="17">
        <v>0.224251197204442</v>
      </c>
      <c r="N9" s="17"/>
      <c r="O9" s="17">
        <v>0.18266525396363401</v>
      </c>
      <c r="P9" s="17">
        <v>0.36291492715668699</v>
      </c>
      <c r="Q9" s="17">
        <v>0.18840190349851399</v>
      </c>
      <c r="R9" s="17">
        <v>0.314811506159826</v>
      </c>
      <c r="S9" s="17"/>
      <c r="T9" s="17">
        <v>0.30280190810759899</v>
      </c>
      <c r="U9" s="17">
        <v>0.24980265445854999</v>
      </c>
      <c r="V9" s="17"/>
      <c r="W9" s="17">
        <v>0.30869303795875103</v>
      </c>
      <c r="X9" s="17">
        <v>0.27001643819321802</v>
      </c>
      <c r="Y9" s="17"/>
      <c r="Z9" s="17">
        <v>0.243191083051818</v>
      </c>
      <c r="AA9" s="17">
        <v>0.31852979989667601</v>
      </c>
      <c r="AB9" s="17">
        <v>0.27713923274345698</v>
      </c>
      <c r="AC9" s="17"/>
      <c r="AD9" s="17">
        <v>0.26234975056455401</v>
      </c>
      <c r="AE9" s="17"/>
      <c r="AF9" s="17">
        <v>0.24940583707726099</v>
      </c>
      <c r="AG9" s="17">
        <v>0.24178758841893899</v>
      </c>
      <c r="AH9" s="17">
        <v>0.28713637662931102</v>
      </c>
      <c r="AI9" s="17">
        <v>0.29279454031743501</v>
      </c>
    </row>
    <row r="10" spans="2:35" x14ac:dyDescent="0.3">
      <c r="B10" s="18" t="s">
        <v>237</v>
      </c>
      <c r="C10" s="17">
        <v>0.68802168067945502</v>
      </c>
      <c r="D10" s="17">
        <v>0.71472331778648102</v>
      </c>
      <c r="E10" s="17">
        <v>0.66234899178244599</v>
      </c>
      <c r="F10" s="17"/>
      <c r="G10" s="17">
        <v>0.77646023341358805</v>
      </c>
      <c r="H10" s="17">
        <v>0.77785471804908102</v>
      </c>
      <c r="I10" s="17">
        <v>0.72619033033198599</v>
      </c>
      <c r="J10" s="17">
        <v>0.46091463367132002</v>
      </c>
      <c r="K10" s="17"/>
      <c r="L10" s="17">
        <v>0.68846844628097004</v>
      </c>
      <c r="M10" s="17">
        <v>0.72145817242969701</v>
      </c>
      <c r="N10" s="17"/>
      <c r="O10" s="17">
        <v>0.75440964813965405</v>
      </c>
      <c r="P10" s="17">
        <v>0.59222933801215705</v>
      </c>
      <c r="Q10" s="17">
        <v>0.79418797560620602</v>
      </c>
      <c r="R10" s="17">
        <v>0.60552044586217602</v>
      </c>
      <c r="S10" s="17"/>
      <c r="T10" s="17">
        <v>0.62843446280936599</v>
      </c>
      <c r="U10" s="17">
        <v>0.71633234950486102</v>
      </c>
      <c r="V10" s="17"/>
      <c r="W10" s="17">
        <v>0.65882013626650504</v>
      </c>
      <c r="X10" s="17">
        <v>0.69771074295041802</v>
      </c>
      <c r="Y10" s="17"/>
      <c r="Z10" s="17">
        <v>0.70455778871562402</v>
      </c>
      <c r="AA10" s="17">
        <v>0.60420083931895496</v>
      </c>
      <c r="AB10" s="17">
        <v>0.68961859169814999</v>
      </c>
      <c r="AC10" s="17"/>
      <c r="AD10" s="17">
        <v>0.69179023493524905</v>
      </c>
      <c r="AE10" s="17"/>
      <c r="AF10" s="17">
        <v>0.72037348584971495</v>
      </c>
      <c r="AG10" s="17">
        <v>0.69408675597728897</v>
      </c>
      <c r="AH10" s="17">
        <v>0.67729320238247404</v>
      </c>
      <c r="AI10" s="17">
        <v>0.65169614878109605</v>
      </c>
    </row>
    <row r="11" spans="2:35" x14ac:dyDescent="0.3">
      <c r="B11" s="18" t="s">
        <v>51</v>
      </c>
      <c r="C11" s="19">
        <v>4.7615111711161097E-2</v>
      </c>
      <c r="D11" s="19">
        <v>4.3632464925043302E-2</v>
      </c>
      <c r="E11" s="19">
        <v>5.2668134998663199E-2</v>
      </c>
      <c r="F11" s="19"/>
      <c r="G11" s="19">
        <v>3.0584477310019599E-2</v>
      </c>
      <c r="H11" s="19">
        <v>4.26619636666523E-2</v>
      </c>
      <c r="I11" s="19">
        <v>3.2414654803394699E-2</v>
      </c>
      <c r="J11" s="19">
        <v>8.6478818143934197E-2</v>
      </c>
      <c r="K11" s="19"/>
      <c r="L11" s="19">
        <v>2.9566415066547998E-2</v>
      </c>
      <c r="M11" s="19">
        <v>5.4290630365860897E-2</v>
      </c>
      <c r="N11" s="19"/>
      <c r="O11" s="19">
        <v>6.2925097896711801E-2</v>
      </c>
      <c r="P11" s="19">
        <v>4.4855734831156097E-2</v>
      </c>
      <c r="Q11" s="19">
        <v>1.7410120895280001E-2</v>
      </c>
      <c r="R11" s="19">
        <v>7.9668047977997397E-2</v>
      </c>
      <c r="S11" s="19"/>
      <c r="T11" s="19">
        <v>6.8763629083035099E-2</v>
      </c>
      <c r="U11" s="19">
        <v>3.3864996036588497E-2</v>
      </c>
      <c r="V11" s="19"/>
      <c r="W11" s="19">
        <v>3.2486825774744203E-2</v>
      </c>
      <c r="X11" s="19">
        <v>3.2272818856363301E-2</v>
      </c>
      <c r="Y11" s="19"/>
      <c r="Z11" s="19">
        <v>5.2251128232558001E-2</v>
      </c>
      <c r="AA11" s="19">
        <v>7.7269360784369398E-2</v>
      </c>
      <c r="AB11" s="19">
        <v>3.3242175558393199E-2</v>
      </c>
      <c r="AC11" s="19"/>
      <c r="AD11" s="19">
        <v>4.5860014500196999E-2</v>
      </c>
      <c r="AE11" s="19"/>
      <c r="AF11" s="19">
        <v>3.02206770730238E-2</v>
      </c>
      <c r="AG11" s="19">
        <v>6.4125655603771703E-2</v>
      </c>
      <c r="AH11" s="19">
        <v>3.5570420988214897E-2</v>
      </c>
      <c r="AI11" s="19">
        <v>5.5509310901469197E-2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241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0.160355162794072</v>
      </c>
      <c r="D9" s="17">
        <v>0.12514289928404801</v>
      </c>
      <c r="E9" s="17">
        <v>0.19114277538522201</v>
      </c>
      <c r="F9" s="17"/>
      <c r="G9" s="17">
        <v>7.9991572988282106E-2</v>
      </c>
      <c r="H9" s="17">
        <v>9.7095918356493602E-2</v>
      </c>
      <c r="I9" s="17">
        <v>0.123306863237618</v>
      </c>
      <c r="J9" s="17">
        <v>0.34938525859339598</v>
      </c>
      <c r="K9" s="17"/>
      <c r="L9" s="17">
        <v>0.168017730201866</v>
      </c>
      <c r="M9" s="17">
        <v>0.132051044886696</v>
      </c>
      <c r="N9" s="17"/>
      <c r="O9" s="17">
        <v>8.5057717157374799E-2</v>
      </c>
      <c r="P9" s="17">
        <v>0.27194436693888802</v>
      </c>
      <c r="Q9" s="17">
        <v>9.1743611039428005E-2</v>
      </c>
      <c r="R9" s="17">
        <v>0.17104126840324099</v>
      </c>
      <c r="S9" s="17"/>
      <c r="T9" s="17">
        <v>0.21689561240940899</v>
      </c>
      <c r="U9" s="17">
        <v>0.14017454943517399</v>
      </c>
      <c r="V9" s="17"/>
      <c r="W9" s="17">
        <v>0.21267464050364401</v>
      </c>
      <c r="X9" s="17">
        <v>0.134898104904419</v>
      </c>
      <c r="Y9" s="17"/>
      <c r="Z9" s="17">
        <v>0.14361484971556199</v>
      </c>
      <c r="AA9" s="17">
        <v>0.15362834033161599</v>
      </c>
      <c r="AB9" s="17">
        <v>0.16996349382507001</v>
      </c>
      <c r="AC9" s="17"/>
      <c r="AD9" s="17">
        <v>0.157834200924448</v>
      </c>
      <c r="AE9" s="17"/>
      <c r="AF9" s="17">
        <v>0.13065839074313201</v>
      </c>
      <c r="AG9" s="17">
        <v>0.11515166950745601</v>
      </c>
      <c r="AH9" s="17">
        <v>0.166720567735758</v>
      </c>
      <c r="AI9" s="17">
        <v>0.246889979008768</v>
      </c>
    </row>
    <row r="10" spans="2:35" x14ac:dyDescent="0.3">
      <c r="B10" s="18" t="s">
        <v>237</v>
      </c>
      <c r="C10" s="17">
        <v>0.77591932204673197</v>
      </c>
      <c r="D10" s="17">
        <v>0.81873708560316905</v>
      </c>
      <c r="E10" s="17">
        <v>0.73609230592431196</v>
      </c>
      <c r="F10" s="17"/>
      <c r="G10" s="17">
        <v>0.88799005067144199</v>
      </c>
      <c r="H10" s="17">
        <v>0.85814089407830096</v>
      </c>
      <c r="I10" s="17">
        <v>0.82836681669844703</v>
      </c>
      <c r="J10" s="17">
        <v>0.51795710451513299</v>
      </c>
      <c r="K10" s="17"/>
      <c r="L10" s="17">
        <v>0.79292304431111205</v>
      </c>
      <c r="M10" s="17">
        <v>0.78622509239951199</v>
      </c>
      <c r="N10" s="17"/>
      <c r="O10" s="17">
        <v>0.85767063835805502</v>
      </c>
      <c r="P10" s="17">
        <v>0.64348998356909404</v>
      </c>
      <c r="Q10" s="17">
        <v>0.88351543397756804</v>
      </c>
      <c r="R10" s="17">
        <v>0.72971660939290695</v>
      </c>
      <c r="S10" s="17"/>
      <c r="T10" s="17">
        <v>0.70701001038298095</v>
      </c>
      <c r="U10" s="17">
        <v>0.80663245128688599</v>
      </c>
      <c r="V10" s="17"/>
      <c r="W10" s="17">
        <v>0.748843595865617</v>
      </c>
      <c r="X10" s="17">
        <v>0.82719836176324502</v>
      </c>
      <c r="Y10" s="17"/>
      <c r="Z10" s="17">
        <v>0.78232212404109702</v>
      </c>
      <c r="AA10" s="17">
        <v>0.75045040712852396</v>
      </c>
      <c r="AB10" s="17">
        <v>0.78121168939498897</v>
      </c>
      <c r="AC10" s="17"/>
      <c r="AD10" s="17">
        <v>0.78088872761742101</v>
      </c>
      <c r="AE10" s="17"/>
      <c r="AF10" s="17">
        <v>0.82783250365064598</v>
      </c>
      <c r="AG10" s="17">
        <v>0.79697413434733799</v>
      </c>
      <c r="AH10" s="17">
        <v>0.76924292632851599</v>
      </c>
      <c r="AI10" s="17">
        <v>0.69489243836241799</v>
      </c>
    </row>
    <row r="11" spans="2:35" x14ac:dyDescent="0.3">
      <c r="B11" s="18" t="s">
        <v>51</v>
      </c>
      <c r="C11" s="19">
        <v>6.3725515159195903E-2</v>
      </c>
      <c r="D11" s="19">
        <v>5.6120015112783299E-2</v>
      </c>
      <c r="E11" s="19">
        <v>7.2764918690466501E-2</v>
      </c>
      <c r="F11" s="19"/>
      <c r="G11" s="19">
        <v>3.2018376340276399E-2</v>
      </c>
      <c r="H11" s="19">
        <v>4.4763187565206003E-2</v>
      </c>
      <c r="I11" s="19">
        <v>4.8326320063935099E-2</v>
      </c>
      <c r="J11" s="19">
        <v>0.13265763689147</v>
      </c>
      <c r="K11" s="19"/>
      <c r="L11" s="19">
        <v>3.9059225487022398E-2</v>
      </c>
      <c r="M11" s="19">
        <v>8.1723862713791798E-2</v>
      </c>
      <c r="N11" s="19"/>
      <c r="O11" s="19">
        <v>5.72716444845702E-2</v>
      </c>
      <c r="P11" s="19">
        <v>8.4565649492018405E-2</v>
      </c>
      <c r="Q11" s="19">
        <v>2.4740954983004101E-2</v>
      </c>
      <c r="R11" s="19">
        <v>9.9242122203851896E-2</v>
      </c>
      <c r="S11" s="19"/>
      <c r="T11" s="19">
        <v>7.6094377207609795E-2</v>
      </c>
      <c r="U11" s="19">
        <v>5.3192999277939801E-2</v>
      </c>
      <c r="V11" s="19"/>
      <c r="W11" s="19">
        <v>3.8481763630739102E-2</v>
      </c>
      <c r="X11" s="19">
        <v>3.7903533332335801E-2</v>
      </c>
      <c r="Y11" s="19"/>
      <c r="Z11" s="19">
        <v>7.4063026243340893E-2</v>
      </c>
      <c r="AA11" s="19">
        <v>9.59212525398596E-2</v>
      </c>
      <c r="AB11" s="19">
        <v>4.8824816779941403E-2</v>
      </c>
      <c r="AC11" s="19"/>
      <c r="AD11" s="19">
        <v>6.1277071458131299E-2</v>
      </c>
      <c r="AE11" s="19"/>
      <c r="AF11" s="19">
        <v>4.1509105606221203E-2</v>
      </c>
      <c r="AG11" s="19">
        <v>8.7874196145206196E-2</v>
      </c>
      <c r="AH11" s="19">
        <v>6.4036505935726198E-2</v>
      </c>
      <c r="AI11" s="19">
        <v>5.8217582628814199E-2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242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0.29598514099290202</v>
      </c>
      <c r="D9" s="17">
        <v>0.271815671446962</v>
      </c>
      <c r="E9" s="17">
        <v>0.31876542082616799</v>
      </c>
      <c r="F9" s="17"/>
      <c r="G9" s="17">
        <v>0.25186612704238398</v>
      </c>
      <c r="H9" s="17">
        <v>0.22491082094749201</v>
      </c>
      <c r="I9" s="17">
        <v>0.27284598203434501</v>
      </c>
      <c r="J9" s="17">
        <v>0.44216875719771698</v>
      </c>
      <c r="K9" s="17"/>
      <c r="L9" s="17">
        <v>0.31579571333573497</v>
      </c>
      <c r="M9" s="17">
        <v>0.262204175777838</v>
      </c>
      <c r="N9" s="17"/>
      <c r="O9" s="17">
        <v>0.22468072882119999</v>
      </c>
      <c r="P9" s="17">
        <v>0.39042671773105497</v>
      </c>
      <c r="Q9" s="17">
        <v>0.24768006754463701</v>
      </c>
      <c r="R9" s="17">
        <v>0.30498358953881</v>
      </c>
      <c r="S9" s="17"/>
      <c r="T9" s="17">
        <v>0.37169832972408301</v>
      </c>
      <c r="U9" s="17">
        <v>0.27068867150964498</v>
      </c>
      <c r="V9" s="17"/>
      <c r="W9" s="17">
        <v>0.35491657315708802</v>
      </c>
      <c r="X9" s="17">
        <v>0.31234504753488301</v>
      </c>
      <c r="Y9" s="17"/>
      <c r="Z9" s="17">
        <v>0.24493952345539499</v>
      </c>
      <c r="AA9" s="17">
        <v>0.35513751134704802</v>
      </c>
      <c r="AB9" s="17">
        <v>0.35685131976734802</v>
      </c>
      <c r="AC9" s="17"/>
      <c r="AD9" s="17">
        <v>0.29653816311098902</v>
      </c>
      <c r="AE9" s="17"/>
      <c r="AF9" s="17">
        <v>0.31696401332505703</v>
      </c>
      <c r="AG9" s="17">
        <v>0.24354037027640901</v>
      </c>
      <c r="AH9" s="17">
        <v>0.32174084358737998</v>
      </c>
      <c r="AI9" s="17">
        <v>0.30937480440923798</v>
      </c>
    </row>
    <row r="10" spans="2:35" x14ac:dyDescent="0.3">
      <c r="B10" s="18" t="s">
        <v>237</v>
      </c>
      <c r="C10" s="17">
        <v>0.66164440570176097</v>
      </c>
      <c r="D10" s="17">
        <v>0.69463174927914495</v>
      </c>
      <c r="E10" s="17">
        <v>0.62909060109571802</v>
      </c>
      <c r="F10" s="17"/>
      <c r="G10" s="17">
        <v>0.70983126036342103</v>
      </c>
      <c r="H10" s="17">
        <v>0.74351002654835296</v>
      </c>
      <c r="I10" s="17">
        <v>0.70812161596170797</v>
      </c>
      <c r="J10" s="17">
        <v>0.47441948400801798</v>
      </c>
      <c r="K10" s="17"/>
      <c r="L10" s="17">
        <v>0.65458619417517505</v>
      </c>
      <c r="M10" s="17">
        <v>0.70148252809865197</v>
      </c>
      <c r="N10" s="17"/>
      <c r="O10" s="17">
        <v>0.71118954543945201</v>
      </c>
      <c r="P10" s="17">
        <v>0.56655846434935597</v>
      </c>
      <c r="Q10" s="17">
        <v>0.73940406348141297</v>
      </c>
      <c r="R10" s="17">
        <v>0.63310420448461802</v>
      </c>
      <c r="S10" s="17"/>
      <c r="T10" s="17">
        <v>0.55999660183201305</v>
      </c>
      <c r="U10" s="17">
        <v>0.702405445879556</v>
      </c>
      <c r="V10" s="17"/>
      <c r="W10" s="17">
        <v>0.59348001453605304</v>
      </c>
      <c r="X10" s="17">
        <v>0.67076311704518499</v>
      </c>
      <c r="Y10" s="17"/>
      <c r="Z10" s="17">
        <v>0.70416027659462099</v>
      </c>
      <c r="AA10" s="17">
        <v>0.59754505088161003</v>
      </c>
      <c r="AB10" s="17">
        <v>0.61735888001436101</v>
      </c>
      <c r="AC10" s="17"/>
      <c r="AD10" s="17">
        <v>0.66918471897933296</v>
      </c>
      <c r="AE10" s="17"/>
      <c r="AF10" s="17">
        <v>0.64061475428554804</v>
      </c>
      <c r="AG10" s="17">
        <v>0.69846879591172994</v>
      </c>
      <c r="AH10" s="17">
        <v>0.67083472989480097</v>
      </c>
      <c r="AI10" s="17">
        <v>0.64121758148911301</v>
      </c>
    </row>
    <row r="11" spans="2:35" x14ac:dyDescent="0.3">
      <c r="B11" s="18" t="s">
        <v>51</v>
      </c>
      <c r="C11" s="19">
        <v>4.2370453305336897E-2</v>
      </c>
      <c r="D11" s="19">
        <v>3.3552579273892602E-2</v>
      </c>
      <c r="E11" s="19">
        <v>5.2143978078114002E-2</v>
      </c>
      <c r="F11" s="19"/>
      <c r="G11" s="19">
        <v>3.8302612594195103E-2</v>
      </c>
      <c r="H11" s="19">
        <v>3.1579152504154502E-2</v>
      </c>
      <c r="I11" s="19">
        <v>1.9032402003947801E-2</v>
      </c>
      <c r="J11" s="19">
        <v>8.3411758794264296E-2</v>
      </c>
      <c r="K11" s="19"/>
      <c r="L11" s="19">
        <v>2.9618092489090302E-2</v>
      </c>
      <c r="M11" s="19">
        <v>3.63132961235101E-2</v>
      </c>
      <c r="N11" s="19"/>
      <c r="O11" s="19">
        <v>6.41297257393484E-2</v>
      </c>
      <c r="P11" s="19">
        <v>4.3014817919589797E-2</v>
      </c>
      <c r="Q11" s="19">
        <v>1.29158689739507E-2</v>
      </c>
      <c r="R11" s="19">
        <v>6.1912205976571502E-2</v>
      </c>
      <c r="S11" s="19"/>
      <c r="T11" s="19">
        <v>6.8305068443904299E-2</v>
      </c>
      <c r="U11" s="19">
        <v>2.6905882610798199E-2</v>
      </c>
      <c r="V11" s="19"/>
      <c r="W11" s="19">
        <v>5.1603412306859303E-2</v>
      </c>
      <c r="X11" s="19">
        <v>1.6891835419932399E-2</v>
      </c>
      <c r="Y11" s="19"/>
      <c r="Z11" s="19">
        <v>5.0900199949984397E-2</v>
      </c>
      <c r="AA11" s="19">
        <v>4.7317437771342098E-2</v>
      </c>
      <c r="AB11" s="19">
        <v>2.57898002182913E-2</v>
      </c>
      <c r="AC11" s="19"/>
      <c r="AD11" s="19">
        <v>3.42771179096781E-2</v>
      </c>
      <c r="AE11" s="19"/>
      <c r="AF11" s="19">
        <v>4.2421232389395602E-2</v>
      </c>
      <c r="AG11" s="19">
        <v>5.7990833811861403E-2</v>
      </c>
      <c r="AH11" s="19">
        <v>7.4244265178198101E-3</v>
      </c>
      <c r="AI11" s="19">
        <v>4.9407614101649601E-2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H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8" width="20.6640625" customWidth="1"/>
  </cols>
  <sheetData>
    <row r="2" spans="2:8" ht="40.049999999999997" customHeight="1" x14ac:dyDescent="0.3">
      <c r="D2" s="29" t="s">
        <v>248</v>
      </c>
      <c r="E2" s="25"/>
      <c r="F2" s="25"/>
      <c r="G2" s="25"/>
      <c r="H2" s="25"/>
    </row>
    <row r="6" spans="2:8" ht="49.95" customHeight="1" x14ac:dyDescent="0.3">
      <c r="B6" s="20" t="s">
        <v>15</v>
      </c>
      <c r="C6" s="20" t="s">
        <v>243</v>
      </c>
      <c r="D6" s="20" t="s">
        <v>244</v>
      </c>
      <c r="E6" s="20" t="s">
        <v>245</v>
      </c>
      <c r="F6" s="20" t="s">
        <v>246</v>
      </c>
      <c r="G6" s="20" t="s">
        <v>247</v>
      </c>
    </row>
    <row r="7" spans="2:8" x14ac:dyDescent="0.3">
      <c r="B7" s="18" t="s">
        <v>79</v>
      </c>
      <c r="C7" s="17">
        <v>0.33845219839660401</v>
      </c>
      <c r="D7" s="17">
        <v>0.29480301506133699</v>
      </c>
      <c r="E7" s="17">
        <v>0.22451302067645901</v>
      </c>
      <c r="F7" s="17">
        <v>0.12517668685560901</v>
      </c>
      <c r="G7" s="17">
        <v>0.22821043572163299</v>
      </c>
    </row>
    <row r="8" spans="2:8" x14ac:dyDescent="0.3">
      <c r="B8" s="18" t="s">
        <v>80</v>
      </c>
      <c r="C8" s="17">
        <v>0.61838104343657196</v>
      </c>
      <c r="D8" s="17">
        <v>0.64783807289301698</v>
      </c>
      <c r="E8" s="17">
        <v>0.71431106818031598</v>
      </c>
      <c r="F8" s="17">
        <v>0.81355452806635697</v>
      </c>
      <c r="G8" s="17">
        <v>0.71307870977573296</v>
      </c>
    </row>
    <row r="9" spans="2:8" x14ac:dyDescent="0.3">
      <c r="B9" s="18" t="s">
        <v>59</v>
      </c>
      <c r="C9" s="17">
        <v>4.3166758166824498E-2</v>
      </c>
      <c r="D9" s="17">
        <v>5.7358912045646103E-2</v>
      </c>
      <c r="E9" s="17">
        <v>6.11759111432248E-2</v>
      </c>
      <c r="F9" s="17">
        <v>6.1268785078033801E-2</v>
      </c>
      <c r="G9" s="17">
        <v>5.8710854502634399E-2</v>
      </c>
    </row>
    <row r="10" spans="2:8" x14ac:dyDescent="0.3">
      <c r="B10" s="16"/>
      <c r="C10" s="16"/>
      <c r="D10" s="16"/>
      <c r="E10" s="16"/>
      <c r="F10" s="16"/>
      <c r="G10" s="16"/>
    </row>
    <row r="11" spans="2:8" x14ac:dyDescent="0.3">
      <c r="B11" t="s">
        <v>54</v>
      </c>
    </row>
    <row r="12" spans="2:8" x14ac:dyDescent="0.3">
      <c r="B12" t="s">
        <v>55</v>
      </c>
    </row>
    <row r="16" spans="2:8" x14ac:dyDescent="0.3">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249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0.33845219839660401</v>
      </c>
      <c r="D9" s="17">
        <v>0.30534666484929901</v>
      </c>
      <c r="E9" s="17">
        <v>0.360459955182095</v>
      </c>
      <c r="F9" s="17"/>
      <c r="G9" s="17">
        <v>0.30029987490735399</v>
      </c>
      <c r="H9" s="17">
        <v>0.27606548154549698</v>
      </c>
      <c r="I9" s="17">
        <v>0.32490350156962</v>
      </c>
      <c r="J9" s="17">
        <v>0.45886788670378498</v>
      </c>
      <c r="K9" s="17"/>
      <c r="L9" s="17">
        <v>0.30169806114183501</v>
      </c>
      <c r="M9" s="17">
        <v>0.439708638209661</v>
      </c>
      <c r="N9" s="17"/>
      <c r="O9" s="17">
        <v>0.27330140426816901</v>
      </c>
      <c r="P9" s="17">
        <v>0.42684583222267403</v>
      </c>
      <c r="Q9" s="17">
        <v>0.29844538146011801</v>
      </c>
      <c r="R9" s="17">
        <v>0.314830629000655</v>
      </c>
      <c r="S9" s="17"/>
      <c r="T9" s="17">
        <v>0.242610897997493</v>
      </c>
      <c r="U9" s="17">
        <v>0.37298144300963598</v>
      </c>
      <c r="V9" s="17"/>
      <c r="W9" s="17">
        <v>0.342042037359851</v>
      </c>
      <c r="X9" s="17">
        <v>0.30583733022124998</v>
      </c>
      <c r="Y9" s="17"/>
      <c r="Z9" s="17">
        <v>0.34900224857734202</v>
      </c>
      <c r="AA9" s="17">
        <v>0.24958769296445399</v>
      </c>
      <c r="AB9" s="17">
        <v>0.29530948390709599</v>
      </c>
      <c r="AC9" s="17"/>
      <c r="AD9" s="17">
        <v>0.34150679659454702</v>
      </c>
      <c r="AE9" s="17"/>
      <c r="AF9" s="17">
        <v>0.35468751832863699</v>
      </c>
      <c r="AG9" s="17">
        <v>0.28508652932254103</v>
      </c>
      <c r="AH9" s="17">
        <v>0.33513470376916399</v>
      </c>
      <c r="AI9" s="17">
        <v>0.386218959784284</v>
      </c>
    </row>
    <row r="10" spans="2:35" x14ac:dyDescent="0.3">
      <c r="B10" s="18" t="s">
        <v>80</v>
      </c>
      <c r="C10" s="17">
        <v>0.61838104343657196</v>
      </c>
      <c r="D10" s="17">
        <v>0.65671649645490604</v>
      </c>
      <c r="E10" s="17">
        <v>0.59017201437691802</v>
      </c>
      <c r="F10" s="17"/>
      <c r="G10" s="17">
        <v>0.66789376893813601</v>
      </c>
      <c r="H10" s="17">
        <v>0.70680105284211303</v>
      </c>
      <c r="I10" s="17">
        <v>0.62136367119908298</v>
      </c>
      <c r="J10" s="17">
        <v>0.46984879433628302</v>
      </c>
      <c r="K10" s="17"/>
      <c r="L10" s="17">
        <v>0.66749170738281305</v>
      </c>
      <c r="M10" s="17">
        <v>0.53036988785785799</v>
      </c>
      <c r="N10" s="17"/>
      <c r="O10" s="17">
        <v>0.670136758637497</v>
      </c>
      <c r="P10" s="17">
        <v>0.52926542948765598</v>
      </c>
      <c r="Q10" s="17">
        <v>0.70155461853988199</v>
      </c>
      <c r="R10" s="17">
        <v>0.59509851636518996</v>
      </c>
      <c r="S10" s="17"/>
      <c r="T10" s="17">
        <v>0.70842986179496803</v>
      </c>
      <c r="U10" s="17">
        <v>0.59233912507861397</v>
      </c>
      <c r="V10" s="17"/>
      <c r="W10" s="17">
        <v>0.63929599590316899</v>
      </c>
      <c r="X10" s="17">
        <v>0.66543046688921104</v>
      </c>
      <c r="Y10" s="17"/>
      <c r="Z10" s="17">
        <v>0.60235657635462903</v>
      </c>
      <c r="AA10" s="17">
        <v>0.701008351658433</v>
      </c>
      <c r="AB10" s="17">
        <v>0.66448516680991199</v>
      </c>
      <c r="AC10" s="17"/>
      <c r="AD10" s="17">
        <v>0.61749358176705604</v>
      </c>
      <c r="AE10" s="17"/>
      <c r="AF10" s="17">
        <v>0.63970902236478899</v>
      </c>
      <c r="AG10" s="17">
        <v>0.63552678459281797</v>
      </c>
      <c r="AH10" s="17">
        <v>0.64724350496642402</v>
      </c>
      <c r="AI10" s="17">
        <v>0.54662629843975297</v>
      </c>
    </row>
    <row r="11" spans="2:35" x14ac:dyDescent="0.3">
      <c r="B11" s="18" t="s">
        <v>59</v>
      </c>
      <c r="C11" s="19">
        <v>4.3166758166824498E-2</v>
      </c>
      <c r="D11" s="19">
        <v>3.7936838695794901E-2</v>
      </c>
      <c r="E11" s="19">
        <v>4.9368030440986997E-2</v>
      </c>
      <c r="F11" s="19"/>
      <c r="G11" s="19">
        <v>3.1806356154509101E-2</v>
      </c>
      <c r="H11" s="19">
        <v>1.7133465612390101E-2</v>
      </c>
      <c r="I11" s="19">
        <v>5.3732827231297103E-2</v>
      </c>
      <c r="J11" s="19">
        <v>7.1283318959931993E-2</v>
      </c>
      <c r="K11" s="19"/>
      <c r="L11" s="19">
        <v>3.0810231475352098E-2</v>
      </c>
      <c r="M11" s="19">
        <v>2.9921473932481801E-2</v>
      </c>
      <c r="N11" s="19"/>
      <c r="O11" s="19">
        <v>5.6561837094334502E-2</v>
      </c>
      <c r="P11" s="19">
        <v>4.3888738289670201E-2</v>
      </c>
      <c r="Q11" s="19">
        <v>0</v>
      </c>
      <c r="R11" s="19">
        <v>9.0070854634154901E-2</v>
      </c>
      <c r="S11" s="19"/>
      <c r="T11" s="19">
        <v>4.8959240207539598E-2</v>
      </c>
      <c r="U11" s="19">
        <v>3.46794319117497E-2</v>
      </c>
      <c r="V11" s="19"/>
      <c r="W11" s="19">
        <v>1.866196673698E-2</v>
      </c>
      <c r="X11" s="19">
        <v>2.8732202889538601E-2</v>
      </c>
      <c r="Y11" s="19"/>
      <c r="Z11" s="19">
        <v>4.86411750680288E-2</v>
      </c>
      <c r="AA11" s="19">
        <v>4.9403955377113097E-2</v>
      </c>
      <c r="AB11" s="19">
        <v>4.0205349282991902E-2</v>
      </c>
      <c r="AC11" s="19"/>
      <c r="AD11" s="19">
        <v>4.0999621638397502E-2</v>
      </c>
      <c r="AE11" s="19"/>
      <c r="AF11" s="19">
        <v>5.60345930657401E-3</v>
      </c>
      <c r="AG11" s="19">
        <v>7.9386686084640806E-2</v>
      </c>
      <c r="AH11" s="19">
        <v>1.7621791264412E-2</v>
      </c>
      <c r="AI11" s="19">
        <v>6.7154741775963103E-2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250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0.29480301506133699</v>
      </c>
      <c r="D9" s="17">
        <v>0.26299385014303001</v>
      </c>
      <c r="E9" s="17">
        <v>0.31812075325656097</v>
      </c>
      <c r="F9" s="17"/>
      <c r="G9" s="17">
        <v>0.261278522769535</v>
      </c>
      <c r="H9" s="17">
        <v>0.26436150117618601</v>
      </c>
      <c r="I9" s="17">
        <v>0.26914820362331399</v>
      </c>
      <c r="J9" s="17">
        <v>0.389098526453245</v>
      </c>
      <c r="K9" s="17"/>
      <c r="L9" s="17">
        <v>0.286286143970919</v>
      </c>
      <c r="M9" s="17">
        <v>0.33184039192140202</v>
      </c>
      <c r="N9" s="17"/>
      <c r="O9" s="17">
        <v>0.24972580975306699</v>
      </c>
      <c r="P9" s="17">
        <v>0.370214991423786</v>
      </c>
      <c r="Q9" s="17">
        <v>0.27270283268369</v>
      </c>
      <c r="R9" s="17">
        <v>0.24965145610279699</v>
      </c>
      <c r="S9" s="17"/>
      <c r="T9" s="17">
        <v>0.21458161883214599</v>
      </c>
      <c r="U9" s="17">
        <v>0.32344017979988199</v>
      </c>
      <c r="V9" s="17"/>
      <c r="W9" s="17">
        <v>0.33407781987320301</v>
      </c>
      <c r="X9" s="17">
        <v>0.26639514956361598</v>
      </c>
      <c r="Y9" s="17"/>
      <c r="Z9" s="17">
        <v>0.30419747543356002</v>
      </c>
      <c r="AA9" s="17">
        <v>0.24457111912655999</v>
      </c>
      <c r="AB9" s="17">
        <v>0.25246100755641998</v>
      </c>
      <c r="AC9" s="17"/>
      <c r="AD9" s="17">
        <v>0.29546751758105999</v>
      </c>
      <c r="AE9" s="17"/>
      <c r="AF9" s="17">
        <v>0.30709540146955799</v>
      </c>
      <c r="AG9" s="17">
        <v>0.23524898090890201</v>
      </c>
      <c r="AH9" s="17">
        <v>0.31383657394410802</v>
      </c>
      <c r="AI9" s="17">
        <v>0.33364137709046898</v>
      </c>
    </row>
    <row r="10" spans="2:35" x14ac:dyDescent="0.3">
      <c r="B10" s="18" t="s">
        <v>80</v>
      </c>
      <c r="C10" s="17">
        <v>0.64783807289301698</v>
      </c>
      <c r="D10" s="17">
        <v>0.688312893746438</v>
      </c>
      <c r="E10" s="17">
        <v>0.61814909365668103</v>
      </c>
      <c r="F10" s="17"/>
      <c r="G10" s="17">
        <v>0.70619868536088104</v>
      </c>
      <c r="H10" s="17">
        <v>0.70513996665684997</v>
      </c>
      <c r="I10" s="17">
        <v>0.66983934564908598</v>
      </c>
      <c r="J10" s="17">
        <v>0.50356569669525997</v>
      </c>
      <c r="K10" s="17"/>
      <c r="L10" s="17">
        <v>0.67742518932801099</v>
      </c>
      <c r="M10" s="17">
        <v>0.60879734743373903</v>
      </c>
      <c r="N10" s="17"/>
      <c r="O10" s="17">
        <v>0.69268583533720196</v>
      </c>
      <c r="P10" s="17">
        <v>0.56137684450473002</v>
      </c>
      <c r="Q10" s="17">
        <v>0.71532482650362506</v>
      </c>
      <c r="R10" s="17">
        <v>0.65119223263438697</v>
      </c>
      <c r="S10" s="17"/>
      <c r="T10" s="17">
        <v>0.70001861472527005</v>
      </c>
      <c r="U10" s="17">
        <v>0.63522649385742902</v>
      </c>
      <c r="V10" s="17"/>
      <c r="W10" s="17">
        <v>0.62736793696917503</v>
      </c>
      <c r="X10" s="17">
        <v>0.69427266901245999</v>
      </c>
      <c r="Y10" s="17"/>
      <c r="Z10" s="17">
        <v>0.63480449527870197</v>
      </c>
      <c r="AA10" s="17">
        <v>0.67346345096730698</v>
      </c>
      <c r="AB10" s="17">
        <v>0.69951051649837204</v>
      </c>
      <c r="AC10" s="17"/>
      <c r="AD10" s="17">
        <v>0.65034763841399701</v>
      </c>
      <c r="AE10" s="17"/>
      <c r="AF10" s="17">
        <v>0.67467415342710502</v>
      </c>
      <c r="AG10" s="17">
        <v>0.67837532712354998</v>
      </c>
      <c r="AH10" s="17">
        <v>0.63514485649917096</v>
      </c>
      <c r="AI10" s="17">
        <v>0.59209654495772901</v>
      </c>
    </row>
    <row r="11" spans="2:35" x14ac:dyDescent="0.3">
      <c r="B11" s="18" t="s">
        <v>59</v>
      </c>
      <c r="C11" s="19">
        <v>5.7358912045646103E-2</v>
      </c>
      <c r="D11" s="19">
        <v>4.8693256110532698E-2</v>
      </c>
      <c r="E11" s="19">
        <v>6.3730153086757904E-2</v>
      </c>
      <c r="F11" s="19"/>
      <c r="G11" s="19">
        <v>3.2522791869584802E-2</v>
      </c>
      <c r="H11" s="19">
        <v>3.0498532166964899E-2</v>
      </c>
      <c r="I11" s="19">
        <v>6.1012450727599803E-2</v>
      </c>
      <c r="J11" s="19">
        <v>0.10733577685149601</v>
      </c>
      <c r="K11" s="19"/>
      <c r="L11" s="19">
        <v>3.6288666701069797E-2</v>
      </c>
      <c r="M11" s="19">
        <v>5.93622606448585E-2</v>
      </c>
      <c r="N11" s="19"/>
      <c r="O11" s="19">
        <v>5.7588354909731097E-2</v>
      </c>
      <c r="P11" s="19">
        <v>6.8408164071483896E-2</v>
      </c>
      <c r="Q11" s="19">
        <v>1.19723408126852E-2</v>
      </c>
      <c r="R11" s="19">
        <v>9.9156311262815405E-2</v>
      </c>
      <c r="S11" s="19"/>
      <c r="T11" s="19">
        <v>8.5399766442583194E-2</v>
      </c>
      <c r="U11" s="19">
        <v>4.1333326342688603E-2</v>
      </c>
      <c r="V11" s="19"/>
      <c r="W11" s="19">
        <v>3.8554243157622001E-2</v>
      </c>
      <c r="X11" s="19">
        <v>3.9332181423923702E-2</v>
      </c>
      <c r="Y11" s="19"/>
      <c r="Z11" s="19">
        <v>6.0998029287737399E-2</v>
      </c>
      <c r="AA11" s="19">
        <v>8.19654299061328E-2</v>
      </c>
      <c r="AB11" s="19">
        <v>4.8028475945208302E-2</v>
      </c>
      <c r="AC11" s="19"/>
      <c r="AD11" s="19">
        <v>5.4184844004943E-2</v>
      </c>
      <c r="AE11" s="19"/>
      <c r="AF11" s="19">
        <v>1.8230445103336702E-2</v>
      </c>
      <c r="AG11" s="19">
        <v>8.6375691967548102E-2</v>
      </c>
      <c r="AH11" s="19">
        <v>5.10185695567211E-2</v>
      </c>
      <c r="AI11" s="19">
        <v>7.4262077951801703E-2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251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0.22451302067645901</v>
      </c>
      <c r="D9" s="17">
        <v>0.123732249869641</v>
      </c>
      <c r="E9" s="17">
        <v>0.31168113773026501</v>
      </c>
      <c r="F9" s="17"/>
      <c r="G9" s="17">
        <v>0.18478917654155599</v>
      </c>
      <c r="H9" s="17">
        <v>0.19824486035949099</v>
      </c>
      <c r="I9" s="17">
        <v>0.19045376510426801</v>
      </c>
      <c r="J9" s="17">
        <v>0.32959156535794998</v>
      </c>
      <c r="K9" s="17"/>
      <c r="L9" s="17">
        <v>0.21456533564824901</v>
      </c>
      <c r="M9" s="17">
        <v>0.24118137703130099</v>
      </c>
      <c r="N9" s="17"/>
      <c r="O9" s="17">
        <v>0.27802596087864001</v>
      </c>
      <c r="P9" s="17">
        <v>0.337315208155063</v>
      </c>
      <c r="Q9" s="17">
        <v>0.12740606575472699</v>
      </c>
      <c r="R9" s="17">
        <v>0.11868357469026</v>
      </c>
      <c r="S9" s="17"/>
      <c r="T9" s="17">
        <v>0.17052537564636699</v>
      </c>
      <c r="U9" s="17">
        <v>0.243288162389734</v>
      </c>
      <c r="V9" s="17"/>
      <c r="W9" s="17">
        <v>0.32767328196527601</v>
      </c>
      <c r="X9" s="17">
        <v>0.154123888406756</v>
      </c>
      <c r="Y9" s="17"/>
      <c r="Z9" s="17">
        <v>0.246222217862965</v>
      </c>
      <c r="AA9" s="17">
        <v>0.16798040886614399</v>
      </c>
      <c r="AB9" s="17">
        <v>0.21071780374829199</v>
      </c>
      <c r="AC9" s="17"/>
      <c r="AD9" s="17">
        <v>0.23063586317757101</v>
      </c>
      <c r="AE9" s="17"/>
      <c r="AF9" s="17">
        <v>0.25935615636054199</v>
      </c>
      <c r="AG9" s="17">
        <v>0.196901311719858</v>
      </c>
      <c r="AH9" s="17">
        <v>0.21072247497490701</v>
      </c>
      <c r="AI9" s="17">
        <v>0.226668951227047</v>
      </c>
    </row>
    <row r="10" spans="2:35" x14ac:dyDescent="0.3">
      <c r="B10" s="18" t="s">
        <v>80</v>
      </c>
      <c r="C10" s="17">
        <v>0.71431106818031598</v>
      </c>
      <c r="D10" s="17">
        <v>0.81747270252618698</v>
      </c>
      <c r="E10" s="17">
        <v>0.62338851358613701</v>
      </c>
      <c r="F10" s="17"/>
      <c r="G10" s="17">
        <v>0.744193427322559</v>
      </c>
      <c r="H10" s="17">
        <v>0.77765490629172496</v>
      </c>
      <c r="I10" s="17">
        <v>0.74889671466958296</v>
      </c>
      <c r="J10" s="17">
        <v>0.57833843405400798</v>
      </c>
      <c r="K10" s="17"/>
      <c r="L10" s="17">
        <v>0.75024398507680701</v>
      </c>
      <c r="M10" s="17">
        <v>0.67634943974528905</v>
      </c>
      <c r="N10" s="17"/>
      <c r="O10" s="17">
        <v>0.66389908658665597</v>
      </c>
      <c r="P10" s="17">
        <v>0.59253290745390896</v>
      </c>
      <c r="Q10" s="17">
        <v>0.83452450304725501</v>
      </c>
      <c r="R10" s="17">
        <v>0.79403957339089903</v>
      </c>
      <c r="S10" s="17"/>
      <c r="T10" s="17">
        <v>0.76757474762267397</v>
      </c>
      <c r="U10" s="17">
        <v>0.70206831328785502</v>
      </c>
      <c r="V10" s="17"/>
      <c r="W10" s="17">
        <v>0.64678397133368204</v>
      </c>
      <c r="X10" s="17">
        <v>0.80892372838611404</v>
      </c>
      <c r="Y10" s="17"/>
      <c r="Z10" s="17">
        <v>0.68270591338099895</v>
      </c>
      <c r="AA10" s="17">
        <v>0.77194896067254104</v>
      </c>
      <c r="AB10" s="17">
        <v>0.74157334958717902</v>
      </c>
      <c r="AC10" s="17"/>
      <c r="AD10" s="17">
        <v>0.71069688541166498</v>
      </c>
      <c r="AE10" s="17"/>
      <c r="AF10" s="17">
        <v>0.70698847159066303</v>
      </c>
      <c r="AG10" s="17">
        <v>0.72994743930822503</v>
      </c>
      <c r="AH10" s="17">
        <v>0.72703030764889698</v>
      </c>
      <c r="AI10" s="17">
        <v>0.69771017298696503</v>
      </c>
    </row>
    <row r="11" spans="2:35" x14ac:dyDescent="0.3">
      <c r="B11" s="18" t="s">
        <v>59</v>
      </c>
      <c r="C11" s="19">
        <v>6.11759111432248E-2</v>
      </c>
      <c r="D11" s="19">
        <v>5.8795047604171903E-2</v>
      </c>
      <c r="E11" s="19">
        <v>6.4930348683598205E-2</v>
      </c>
      <c r="F11" s="19"/>
      <c r="G11" s="19">
        <v>7.1017396135884203E-2</v>
      </c>
      <c r="H11" s="19">
        <v>2.4100233348784101E-2</v>
      </c>
      <c r="I11" s="19">
        <v>6.0649520226149202E-2</v>
      </c>
      <c r="J11" s="19">
        <v>9.2070000588041503E-2</v>
      </c>
      <c r="K11" s="19"/>
      <c r="L11" s="19">
        <v>3.51906792749433E-2</v>
      </c>
      <c r="M11" s="19">
        <v>8.2469183223409598E-2</v>
      </c>
      <c r="N11" s="19"/>
      <c r="O11" s="19">
        <v>5.8074952534704301E-2</v>
      </c>
      <c r="P11" s="19">
        <v>7.0151884391028305E-2</v>
      </c>
      <c r="Q11" s="19">
        <v>3.8069431198017499E-2</v>
      </c>
      <c r="R11" s="19">
        <v>8.7276851918840895E-2</v>
      </c>
      <c r="S11" s="19"/>
      <c r="T11" s="19">
        <v>6.18998767309593E-2</v>
      </c>
      <c r="U11" s="19">
        <v>5.4643524322411E-2</v>
      </c>
      <c r="V11" s="19"/>
      <c r="W11" s="19">
        <v>2.5542746701042601E-2</v>
      </c>
      <c r="X11" s="19">
        <v>3.6952383207130499E-2</v>
      </c>
      <c r="Y11" s="19"/>
      <c r="Z11" s="19">
        <v>7.1071868756035994E-2</v>
      </c>
      <c r="AA11" s="19">
        <v>6.0070630461315298E-2</v>
      </c>
      <c r="AB11" s="19">
        <v>4.7708846664528598E-2</v>
      </c>
      <c r="AC11" s="19"/>
      <c r="AD11" s="19">
        <v>5.8667251410763399E-2</v>
      </c>
      <c r="AE11" s="19"/>
      <c r="AF11" s="19">
        <v>3.36553720487947E-2</v>
      </c>
      <c r="AG11" s="19">
        <v>7.3151248971917299E-2</v>
      </c>
      <c r="AH11" s="19">
        <v>6.2247217376195402E-2</v>
      </c>
      <c r="AI11" s="19">
        <v>7.5620875785988098E-2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252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0.12517668685560901</v>
      </c>
      <c r="D9" s="17">
        <v>0.13450571489359001</v>
      </c>
      <c r="E9" s="17">
        <v>0.111147699459708</v>
      </c>
      <c r="F9" s="17"/>
      <c r="G9" s="17">
        <v>8.9079271320677098E-2</v>
      </c>
      <c r="H9" s="17">
        <v>0.101525697959651</v>
      </c>
      <c r="I9" s="17">
        <v>0.148263759380416</v>
      </c>
      <c r="J9" s="17">
        <v>0.16188501179262199</v>
      </c>
      <c r="K9" s="17"/>
      <c r="L9" s="17">
        <v>0.13304864921557499</v>
      </c>
      <c r="M9" s="17">
        <v>0.108709696529908</v>
      </c>
      <c r="N9" s="17"/>
      <c r="O9" s="17">
        <v>8.7972550469530397E-2</v>
      </c>
      <c r="P9" s="17">
        <v>0.128799468277874</v>
      </c>
      <c r="Q9" s="17">
        <v>0.10120921294983901</v>
      </c>
      <c r="R9" s="17">
        <v>0.18026283179378</v>
      </c>
      <c r="S9" s="17"/>
      <c r="T9" s="17">
        <v>0.14167708668498399</v>
      </c>
      <c r="U9" s="17">
        <v>0.1184547647101</v>
      </c>
      <c r="V9" s="17"/>
      <c r="W9" s="17">
        <v>0.13715648943862599</v>
      </c>
      <c r="X9" s="17">
        <v>0.134164942597853</v>
      </c>
      <c r="Y9" s="17"/>
      <c r="Z9" s="17">
        <v>0.14089122950333699</v>
      </c>
      <c r="AA9" s="17">
        <v>4.1790458377294899E-2</v>
      </c>
      <c r="AB9" s="17">
        <v>0.14284462695953701</v>
      </c>
      <c r="AC9" s="17"/>
      <c r="AD9" s="17">
        <v>0.12881642442211499</v>
      </c>
      <c r="AE9" s="17"/>
      <c r="AF9" s="17">
        <v>0.132480813117892</v>
      </c>
      <c r="AG9" s="17">
        <v>0.114708294511152</v>
      </c>
      <c r="AH9" s="17">
        <v>0.122436304662977</v>
      </c>
      <c r="AI9" s="17">
        <v>0.13202975201008599</v>
      </c>
    </row>
    <row r="10" spans="2:35" x14ac:dyDescent="0.3">
      <c r="B10" s="18" t="s">
        <v>80</v>
      </c>
      <c r="C10" s="17">
        <v>0.81355452806635697</v>
      </c>
      <c r="D10" s="17">
        <v>0.81542371190385199</v>
      </c>
      <c r="E10" s="17">
        <v>0.815004341714334</v>
      </c>
      <c r="F10" s="17"/>
      <c r="G10" s="17">
        <v>0.85348552355593499</v>
      </c>
      <c r="H10" s="17">
        <v>0.87467014912143703</v>
      </c>
      <c r="I10" s="17">
        <v>0.78570447441454405</v>
      </c>
      <c r="J10" s="17">
        <v>0.737585834556574</v>
      </c>
      <c r="K10" s="17"/>
      <c r="L10" s="17">
        <v>0.82696505276377297</v>
      </c>
      <c r="M10" s="17">
        <v>0.83303413101750701</v>
      </c>
      <c r="N10" s="17"/>
      <c r="O10" s="17">
        <v>0.84629077608777803</v>
      </c>
      <c r="P10" s="17">
        <v>0.79117446657787505</v>
      </c>
      <c r="Q10" s="17">
        <v>0.878096285338826</v>
      </c>
      <c r="R10" s="17">
        <v>0.72929705890155105</v>
      </c>
      <c r="S10" s="17"/>
      <c r="T10" s="17">
        <v>0.78763191681165201</v>
      </c>
      <c r="U10" s="17">
        <v>0.82981702813754898</v>
      </c>
      <c r="V10" s="17"/>
      <c r="W10" s="17">
        <v>0.81784458197274601</v>
      </c>
      <c r="X10" s="17">
        <v>0.82433097712993597</v>
      </c>
      <c r="Y10" s="17"/>
      <c r="Z10" s="17">
        <v>0.79837704121995401</v>
      </c>
      <c r="AA10" s="17">
        <v>0.89699658821311901</v>
      </c>
      <c r="AB10" s="17">
        <v>0.79546294319230204</v>
      </c>
      <c r="AC10" s="17"/>
      <c r="AD10" s="17">
        <v>0.81260819285390495</v>
      </c>
      <c r="AE10" s="17"/>
      <c r="AF10" s="17">
        <v>0.83413673872959504</v>
      </c>
      <c r="AG10" s="17">
        <v>0.82168872640157697</v>
      </c>
      <c r="AH10" s="17">
        <v>0.81698931324463597</v>
      </c>
      <c r="AI10" s="17">
        <v>0.779243339603504</v>
      </c>
    </row>
    <row r="11" spans="2:35" x14ac:dyDescent="0.3">
      <c r="B11" s="18" t="s">
        <v>59</v>
      </c>
      <c r="C11" s="19">
        <v>6.1268785078033801E-2</v>
      </c>
      <c r="D11" s="19">
        <v>5.0070573202558602E-2</v>
      </c>
      <c r="E11" s="19">
        <v>7.3847958825958293E-2</v>
      </c>
      <c r="F11" s="19"/>
      <c r="G11" s="19">
        <v>5.7435205123387699E-2</v>
      </c>
      <c r="H11" s="19">
        <v>2.3804152918912001E-2</v>
      </c>
      <c r="I11" s="19">
        <v>6.6031766205040102E-2</v>
      </c>
      <c r="J11" s="19">
        <v>0.100529153650805</v>
      </c>
      <c r="K11" s="19"/>
      <c r="L11" s="19">
        <v>3.9986298020652497E-2</v>
      </c>
      <c r="M11" s="19">
        <v>5.8256172452585402E-2</v>
      </c>
      <c r="N11" s="19"/>
      <c r="O11" s="19">
        <v>6.5736673442691296E-2</v>
      </c>
      <c r="P11" s="19">
        <v>8.0026065144251493E-2</v>
      </c>
      <c r="Q11" s="19">
        <v>2.0694501711335501E-2</v>
      </c>
      <c r="R11" s="19">
        <v>9.0440109304669003E-2</v>
      </c>
      <c r="S11" s="19"/>
      <c r="T11" s="19">
        <v>7.0690996503364703E-2</v>
      </c>
      <c r="U11" s="19">
        <v>5.1728207152351199E-2</v>
      </c>
      <c r="V11" s="19"/>
      <c r="W11" s="19">
        <v>4.4998928588628202E-2</v>
      </c>
      <c r="X11" s="19">
        <v>4.15040802722106E-2</v>
      </c>
      <c r="Y11" s="19"/>
      <c r="Z11" s="19">
        <v>6.0731729276709202E-2</v>
      </c>
      <c r="AA11" s="19">
        <v>6.1212953409586303E-2</v>
      </c>
      <c r="AB11" s="19">
        <v>6.1692429848161097E-2</v>
      </c>
      <c r="AC11" s="19"/>
      <c r="AD11" s="19">
        <v>5.85753827239801E-2</v>
      </c>
      <c r="AE11" s="19"/>
      <c r="AF11" s="19">
        <v>3.33824481525129E-2</v>
      </c>
      <c r="AG11" s="19">
        <v>6.3602979087270403E-2</v>
      </c>
      <c r="AH11" s="19">
        <v>6.05743820923864E-2</v>
      </c>
      <c r="AI11" s="19">
        <v>8.87269083864103E-2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253</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79</v>
      </c>
      <c r="C9" s="17">
        <v>0.22821043572163299</v>
      </c>
      <c r="D9" s="17">
        <v>0.16862859928114199</v>
      </c>
      <c r="E9" s="17">
        <v>0.27477828540291699</v>
      </c>
      <c r="F9" s="17"/>
      <c r="G9" s="17">
        <v>0.18424974258659299</v>
      </c>
      <c r="H9" s="17">
        <v>0.157249601718254</v>
      </c>
      <c r="I9" s="17">
        <v>0.203019883242677</v>
      </c>
      <c r="J9" s="17">
        <v>0.37633513087920201</v>
      </c>
      <c r="K9" s="17"/>
      <c r="L9" s="17">
        <v>0.16904125900470801</v>
      </c>
      <c r="M9" s="17">
        <v>0.367178536003536</v>
      </c>
      <c r="N9" s="17"/>
      <c r="O9" s="17">
        <v>0.21598797128541899</v>
      </c>
      <c r="P9" s="17">
        <v>0.31955698494824802</v>
      </c>
      <c r="Q9" s="17">
        <v>0.136035087119077</v>
      </c>
      <c r="R9" s="17">
        <v>0.21341964516058101</v>
      </c>
      <c r="S9" s="17"/>
      <c r="T9" s="17">
        <v>0.210542614293109</v>
      </c>
      <c r="U9" s="17">
        <v>0.23687544950162401</v>
      </c>
      <c r="V9" s="17"/>
      <c r="W9" s="17">
        <v>0.242760935074291</v>
      </c>
      <c r="X9" s="17">
        <v>0.151494268300087</v>
      </c>
      <c r="Y9" s="17"/>
      <c r="Z9" s="17">
        <v>0.25217729324610599</v>
      </c>
      <c r="AA9" s="17">
        <v>0.207298564381205</v>
      </c>
      <c r="AB9" s="17">
        <v>0.18121211459103301</v>
      </c>
      <c r="AC9" s="17"/>
      <c r="AD9" s="17">
        <v>0.237783658152695</v>
      </c>
      <c r="AE9" s="17"/>
      <c r="AF9" s="17">
        <v>0.20665414411888899</v>
      </c>
      <c r="AG9" s="17">
        <v>0.23951842401381199</v>
      </c>
      <c r="AH9" s="17">
        <v>0.199368376453782</v>
      </c>
      <c r="AI9" s="17">
        <v>0.27328809680266403</v>
      </c>
    </row>
    <row r="10" spans="2:35" x14ac:dyDescent="0.3">
      <c r="B10" s="18" t="s">
        <v>80</v>
      </c>
      <c r="C10" s="17">
        <v>0.71307870977573296</v>
      </c>
      <c r="D10" s="17">
        <v>0.76691444145407595</v>
      </c>
      <c r="E10" s="17">
        <v>0.670943570111322</v>
      </c>
      <c r="F10" s="17"/>
      <c r="G10" s="17">
        <v>0.76580616001733004</v>
      </c>
      <c r="H10" s="17">
        <v>0.78752336243600396</v>
      </c>
      <c r="I10" s="17">
        <v>0.75018836745097695</v>
      </c>
      <c r="J10" s="17">
        <v>0.539500756670661</v>
      </c>
      <c r="K10" s="17"/>
      <c r="L10" s="17">
        <v>0.78439904109638403</v>
      </c>
      <c r="M10" s="17">
        <v>0.59063089204499997</v>
      </c>
      <c r="N10" s="17"/>
      <c r="O10" s="17">
        <v>0.71553303847818295</v>
      </c>
      <c r="P10" s="17">
        <v>0.63698120000227298</v>
      </c>
      <c r="Q10" s="17">
        <v>0.82305962634777496</v>
      </c>
      <c r="R10" s="17">
        <v>0.68975793435600896</v>
      </c>
      <c r="S10" s="17"/>
      <c r="T10" s="17">
        <v>0.71821024956939805</v>
      </c>
      <c r="U10" s="17">
        <v>0.71506022437068895</v>
      </c>
      <c r="V10" s="17"/>
      <c r="W10" s="17">
        <v>0.72107007534982803</v>
      </c>
      <c r="X10" s="17">
        <v>0.79692224229059005</v>
      </c>
      <c r="Y10" s="17"/>
      <c r="Z10" s="17">
        <v>0.68538757159423802</v>
      </c>
      <c r="AA10" s="17">
        <v>0.72127174291408302</v>
      </c>
      <c r="AB10" s="17">
        <v>0.77752841109222703</v>
      </c>
      <c r="AC10" s="17"/>
      <c r="AD10" s="17">
        <v>0.70445748334061598</v>
      </c>
      <c r="AE10" s="17"/>
      <c r="AF10" s="17">
        <v>0.78130923940067498</v>
      </c>
      <c r="AG10" s="17">
        <v>0.67798874045631896</v>
      </c>
      <c r="AH10" s="17">
        <v>0.75537902882525898</v>
      </c>
      <c r="AI10" s="17">
        <v>0.62885447708360598</v>
      </c>
    </row>
    <row r="11" spans="2:35" x14ac:dyDescent="0.3">
      <c r="B11" s="18" t="s">
        <v>59</v>
      </c>
      <c r="C11" s="19">
        <v>5.8710854502634399E-2</v>
      </c>
      <c r="D11" s="19">
        <v>6.4456959264782204E-2</v>
      </c>
      <c r="E11" s="19">
        <v>5.4278144485761098E-2</v>
      </c>
      <c r="F11" s="19"/>
      <c r="G11" s="19">
        <v>4.99440973960774E-2</v>
      </c>
      <c r="H11" s="19">
        <v>5.5227035845742303E-2</v>
      </c>
      <c r="I11" s="19">
        <v>4.6791749306345901E-2</v>
      </c>
      <c r="J11" s="19">
        <v>8.4164112450136802E-2</v>
      </c>
      <c r="K11" s="19"/>
      <c r="L11" s="19">
        <v>4.65596998989087E-2</v>
      </c>
      <c r="M11" s="19">
        <v>4.2190571951463501E-2</v>
      </c>
      <c r="N11" s="19"/>
      <c r="O11" s="19">
        <v>6.8478990236398002E-2</v>
      </c>
      <c r="P11" s="19">
        <v>4.3461815049478797E-2</v>
      </c>
      <c r="Q11" s="19">
        <v>4.0905286533147199E-2</v>
      </c>
      <c r="R11" s="19">
        <v>9.6822420483410193E-2</v>
      </c>
      <c r="S11" s="19"/>
      <c r="T11" s="19">
        <v>7.1247136137493797E-2</v>
      </c>
      <c r="U11" s="19">
        <v>4.80643261276874E-2</v>
      </c>
      <c r="V11" s="19"/>
      <c r="W11" s="19">
        <v>3.6168989575881001E-2</v>
      </c>
      <c r="X11" s="19">
        <v>5.1583489409323197E-2</v>
      </c>
      <c r="Y11" s="19"/>
      <c r="Z11" s="19">
        <v>6.2435135159655798E-2</v>
      </c>
      <c r="AA11" s="19">
        <v>7.1429692704711903E-2</v>
      </c>
      <c r="AB11" s="19">
        <v>4.1259474316740097E-2</v>
      </c>
      <c r="AC11" s="19"/>
      <c r="AD11" s="19">
        <v>5.7758858506689E-2</v>
      </c>
      <c r="AE11" s="19"/>
      <c r="AF11" s="19">
        <v>1.20366164804352E-2</v>
      </c>
      <c r="AG11" s="19">
        <v>8.2492835529868802E-2</v>
      </c>
      <c r="AH11" s="19">
        <v>4.5252594720958897E-2</v>
      </c>
      <c r="AI11" s="19">
        <v>9.7857426113730203E-2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K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263</v>
      </c>
      <c r="E2" s="25"/>
      <c r="F2" s="25"/>
      <c r="G2" s="25"/>
      <c r="H2" s="25"/>
      <c r="I2" s="25"/>
      <c r="J2" s="25"/>
      <c r="K2" s="25"/>
    </row>
    <row r="6" spans="2:11" ht="49.95" customHeight="1" x14ac:dyDescent="0.3">
      <c r="B6" s="20" t="s">
        <v>15</v>
      </c>
      <c r="C6" s="20" t="s">
        <v>254</v>
      </c>
      <c r="D6" s="20" t="s">
        <v>255</v>
      </c>
      <c r="E6" s="20" t="s">
        <v>256</v>
      </c>
      <c r="F6" s="20" t="s">
        <v>257</v>
      </c>
      <c r="G6" s="20" t="s">
        <v>258</v>
      </c>
      <c r="H6" s="20" t="s">
        <v>259</v>
      </c>
      <c r="I6" s="20" t="s">
        <v>260</v>
      </c>
      <c r="J6" s="20" t="s">
        <v>261</v>
      </c>
    </row>
    <row r="7" spans="2:11" x14ac:dyDescent="0.3">
      <c r="B7" s="18" t="s">
        <v>236</v>
      </c>
      <c r="C7" s="17">
        <v>0.258812116162146</v>
      </c>
      <c r="D7" s="17">
        <v>0.18258106486925199</v>
      </c>
      <c r="E7" s="17">
        <v>0.18427006475576299</v>
      </c>
      <c r="F7" s="17">
        <v>0.36808769031134397</v>
      </c>
      <c r="G7" s="17">
        <v>0.15800827962352901</v>
      </c>
      <c r="H7" s="17">
        <v>0.23646677920158901</v>
      </c>
      <c r="I7" s="17">
        <v>7.9144849156617805E-2</v>
      </c>
      <c r="J7" s="17">
        <v>0.118087249797012</v>
      </c>
    </row>
    <row r="8" spans="2:11" x14ac:dyDescent="0.3">
      <c r="B8" s="18" t="s">
        <v>262</v>
      </c>
      <c r="C8" s="17">
        <v>0.68236533762726903</v>
      </c>
      <c r="D8" s="17">
        <v>0.76089435803554195</v>
      </c>
      <c r="E8" s="17">
        <v>0.76030349382260998</v>
      </c>
      <c r="F8" s="17">
        <v>0.57791579165387497</v>
      </c>
      <c r="G8" s="17">
        <v>0.78086214186789105</v>
      </c>
      <c r="H8" s="17">
        <v>0.70390006802735705</v>
      </c>
      <c r="I8" s="17">
        <v>0.84991242121305499</v>
      </c>
      <c r="J8" s="17">
        <v>0.82882346997092304</v>
      </c>
    </row>
    <row r="9" spans="2:11" x14ac:dyDescent="0.3">
      <c r="B9" s="18" t="s">
        <v>51</v>
      </c>
      <c r="C9" s="17">
        <v>5.8822546210585698E-2</v>
      </c>
      <c r="D9" s="17">
        <v>5.6524577095206197E-2</v>
      </c>
      <c r="E9" s="17">
        <v>5.5426441421627198E-2</v>
      </c>
      <c r="F9" s="17">
        <v>5.39965180347814E-2</v>
      </c>
      <c r="G9" s="17">
        <v>6.1129578508580203E-2</v>
      </c>
      <c r="H9" s="17">
        <v>5.9633152771053598E-2</v>
      </c>
      <c r="I9" s="17">
        <v>7.0942729630327495E-2</v>
      </c>
      <c r="J9" s="17">
        <v>5.3089280232065002E-2</v>
      </c>
    </row>
    <row r="10" spans="2:11" x14ac:dyDescent="0.3">
      <c r="B10" s="16"/>
      <c r="C10" s="16"/>
      <c r="D10" s="16"/>
      <c r="E10" s="16"/>
      <c r="F10" s="16"/>
      <c r="G10" s="16"/>
      <c r="H10" s="16"/>
      <c r="I10" s="16"/>
      <c r="J10" s="16"/>
    </row>
    <row r="11" spans="2:11" x14ac:dyDescent="0.3">
      <c r="B11" t="s">
        <v>54</v>
      </c>
    </row>
    <row r="12" spans="2:11" x14ac:dyDescent="0.3">
      <c r="B12" t="s">
        <v>55</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264</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0.258812116162146</v>
      </c>
      <c r="D9" s="17">
        <v>0.21786111953824899</v>
      </c>
      <c r="E9" s="17">
        <v>0.28674947552955998</v>
      </c>
      <c r="F9" s="17"/>
      <c r="G9" s="17">
        <v>0.18710846893101701</v>
      </c>
      <c r="H9" s="17">
        <v>0.18833515936464301</v>
      </c>
      <c r="I9" s="17">
        <v>0.27393170706515202</v>
      </c>
      <c r="J9" s="17">
        <v>0.390486243112312</v>
      </c>
      <c r="K9" s="17"/>
      <c r="L9" s="17">
        <v>0.22715118074131499</v>
      </c>
      <c r="M9" s="17">
        <v>0.33225088879694098</v>
      </c>
      <c r="N9" s="17"/>
      <c r="O9" s="17">
        <v>0.21616238196993001</v>
      </c>
      <c r="P9" s="17">
        <v>0.34051340419249798</v>
      </c>
      <c r="Q9" s="17">
        <v>0.166533108293377</v>
      </c>
      <c r="R9" s="17">
        <v>0.28839771268408398</v>
      </c>
      <c r="S9" s="17"/>
      <c r="T9" s="17">
        <v>0.22440135725105401</v>
      </c>
      <c r="U9" s="17">
        <v>0.27119813062567899</v>
      </c>
      <c r="V9" s="17"/>
      <c r="W9" s="17">
        <v>0.33233814099486803</v>
      </c>
      <c r="X9" s="17">
        <v>0.24226072051585601</v>
      </c>
      <c r="Y9" s="17"/>
      <c r="Z9" s="17">
        <v>0.24969639608031999</v>
      </c>
      <c r="AA9" s="17">
        <v>0.20152375375220899</v>
      </c>
      <c r="AB9" s="17">
        <v>0.213383821358402</v>
      </c>
      <c r="AC9" s="17"/>
      <c r="AD9" s="17">
        <v>0.263596562882014</v>
      </c>
      <c r="AE9" s="17"/>
      <c r="AF9" s="17">
        <v>0.269842537686591</v>
      </c>
      <c r="AG9" s="17">
        <v>0.211729506974909</v>
      </c>
      <c r="AH9" s="17">
        <v>0.26055990103599402</v>
      </c>
      <c r="AI9" s="17">
        <v>0.30034289155842703</v>
      </c>
    </row>
    <row r="10" spans="2:35" x14ac:dyDescent="0.3">
      <c r="B10" s="18" t="s">
        <v>262</v>
      </c>
      <c r="C10" s="17">
        <v>0.68236533762726903</v>
      </c>
      <c r="D10" s="17">
        <v>0.73626087875231805</v>
      </c>
      <c r="E10" s="17">
        <v>0.64015628901935195</v>
      </c>
      <c r="F10" s="17"/>
      <c r="G10" s="17">
        <v>0.75454101097951398</v>
      </c>
      <c r="H10" s="17">
        <v>0.77948725849016898</v>
      </c>
      <c r="I10" s="17">
        <v>0.67234493702593201</v>
      </c>
      <c r="J10" s="17">
        <v>0.51582968399166296</v>
      </c>
      <c r="K10" s="17"/>
      <c r="L10" s="17">
        <v>0.73334841074735102</v>
      </c>
      <c r="M10" s="17">
        <v>0.60265051918636103</v>
      </c>
      <c r="N10" s="17"/>
      <c r="O10" s="17">
        <v>0.71636932835815004</v>
      </c>
      <c r="P10" s="17">
        <v>0.58210725762333104</v>
      </c>
      <c r="Q10" s="17">
        <v>0.80569306148936803</v>
      </c>
      <c r="R10" s="17">
        <v>0.64084495465609903</v>
      </c>
      <c r="S10" s="17"/>
      <c r="T10" s="17">
        <v>0.68435652745811903</v>
      </c>
      <c r="U10" s="17">
        <v>0.68750338964373203</v>
      </c>
      <c r="V10" s="17"/>
      <c r="W10" s="17">
        <v>0.62303936065460797</v>
      </c>
      <c r="X10" s="17">
        <v>0.72807487178186103</v>
      </c>
      <c r="Y10" s="17"/>
      <c r="Z10" s="17">
        <v>0.68458639815794697</v>
      </c>
      <c r="AA10" s="17">
        <v>0.72447157165727205</v>
      </c>
      <c r="AB10" s="17">
        <v>0.738240755889357</v>
      </c>
      <c r="AC10" s="17"/>
      <c r="AD10" s="17">
        <v>0.68064363762328495</v>
      </c>
      <c r="AE10" s="17"/>
      <c r="AF10" s="17">
        <v>0.69503016411572105</v>
      </c>
      <c r="AG10" s="17">
        <v>0.70629618172573305</v>
      </c>
      <c r="AH10" s="17">
        <v>0.67467741331909903</v>
      </c>
      <c r="AI10" s="17">
        <v>0.648500483169412</v>
      </c>
    </row>
    <row r="11" spans="2:35" x14ac:dyDescent="0.3">
      <c r="B11" s="18" t="s">
        <v>51</v>
      </c>
      <c r="C11" s="19">
        <v>5.8822546210585698E-2</v>
      </c>
      <c r="D11" s="19">
        <v>4.5878001709432799E-2</v>
      </c>
      <c r="E11" s="19">
        <v>7.3094235451088202E-2</v>
      </c>
      <c r="F11" s="19"/>
      <c r="G11" s="19">
        <v>5.8350520089469803E-2</v>
      </c>
      <c r="H11" s="19">
        <v>3.2177582145188198E-2</v>
      </c>
      <c r="I11" s="19">
        <v>5.3723355908915298E-2</v>
      </c>
      <c r="J11" s="19">
        <v>9.3684072896025206E-2</v>
      </c>
      <c r="K11" s="19"/>
      <c r="L11" s="19">
        <v>3.9500408511333601E-2</v>
      </c>
      <c r="M11" s="19">
        <v>6.5098592016697904E-2</v>
      </c>
      <c r="N11" s="19"/>
      <c r="O11" s="19">
        <v>6.7468289671920603E-2</v>
      </c>
      <c r="P11" s="19">
        <v>7.7379338184170796E-2</v>
      </c>
      <c r="Q11" s="19">
        <v>2.7773830217254599E-2</v>
      </c>
      <c r="R11" s="19">
        <v>7.0757332659816999E-2</v>
      </c>
      <c r="S11" s="19"/>
      <c r="T11" s="19">
        <v>9.1242115290827194E-2</v>
      </c>
      <c r="U11" s="19">
        <v>4.1298479730588998E-2</v>
      </c>
      <c r="V11" s="19"/>
      <c r="W11" s="19">
        <v>4.4622498350524002E-2</v>
      </c>
      <c r="X11" s="19">
        <v>2.9664407702283398E-2</v>
      </c>
      <c r="Y11" s="19"/>
      <c r="Z11" s="19">
        <v>6.5717205761732803E-2</v>
      </c>
      <c r="AA11" s="19">
        <v>7.4004674590518904E-2</v>
      </c>
      <c r="AB11" s="19">
        <v>4.8375422752240799E-2</v>
      </c>
      <c r="AC11" s="19"/>
      <c r="AD11" s="19">
        <v>5.57597994947013E-2</v>
      </c>
      <c r="AE11" s="19"/>
      <c r="AF11" s="19">
        <v>3.5127298197687798E-2</v>
      </c>
      <c r="AG11" s="19">
        <v>8.1974311299358102E-2</v>
      </c>
      <c r="AH11" s="19">
        <v>6.4762685644906906E-2</v>
      </c>
      <c r="AI11" s="19">
        <v>5.11566252721605E-2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265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0.18258106486925199</v>
      </c>
      <c r="D9" s="17">
        <v>0.15063876309133301</v>
      </c>
      <c r="E9" s="17">
        <v>0.211283271135837</v>
      </c>
      <c r="F9" s="17"/>
      <c r="G9" s="17">
        <v>0.11691041565922</v>
      </c>
      <c r="H9" s="17">
        <v>0.10167342288383401</v>
      </c>
      <c r="I9" s="17">
        <v>0.18091820839401401</v>
      </c>
      <c r="J9" s="17">
        <v>0.337703087411659</v>
      </c>
      <c r="K9" s="17"/>
      <c r="L9" s="17">
        <v>0.139686840215723</v>
      </c>
      <c r="M9" s="17">
        <v>0.291301508443432</v>
      </c>
      <c r="N9" s="17"/>
      <c r="O9" s="17">
        <v>8.4314695479397295E-2</v>
      </c>
      <c r="P9" s="17">
        <v>0.30799116913507901</v>
      </c>
      <c r="Q9" s="17">
        <v>0.127405770644649</v>
      </c>
      <c r="R9" s="17">
        <v>0.18256628367953301</v>
      </c>
      <c r="S9" s="17"/>
      <c r="T9" s="17">
        <v>0.125919274855124</v>
      </c>
      <c r="U9" s="17">
        <v>0.200006524063647</v>
      </c>
      <c r="V9" s="17"/>
      <c r="W9" s="17">
        <v>0.201033417647659</v>
      </c>
      <c r="X9" s="17">
        <v>0.15652485372310401</v>
      </c>
      <c r="Y9" s="17"/>
      <c r="Z9" s="17">
        <v>0.17938939816858299</v>
      </c>
      <c r="AA9" s="17">
        <v>0.15702342669608099</v>
      </c>
      <c r="AB9" s="17">
        <v>0.16882019701637699</v>
      </c>
      <c r="AC9" s="17"/>
      <c r="AD9" s="17">
        <v>0.182498201942741</v>
      </c>
      <c r="AE9" s="17"/>
      <c r="AF9" s="17">
        <v>0.122185426718998</v>
      </c>
      <c r="AG9" s="17">
        <v>0.17543311135429401</v>
      </c>
      <c r="AH9" s="17">
        <v>0.197015518652051</v>
      </c>
      <c r="AI9" s="17">
        <v>0.258853387780558</v>
      </c>
    </row>
    <row r="10" spans="2:35" x14ac:dyDescent="0.3">
      <c r="B10" s="18" t="s">
        <v>262</v>
      </c>
      <c r="C10" s="17">
        <v>0.76089435803554195</v>
      </c>
      <c r="D10" s="17">
        <v>0.80258945119192804</v>
      </c>
      <c r="E10" s="17">
        <v>0.72488613276421698</v>
      </c>
      <c r="F10" s="17"/>
      <c r="G10" s="17">
        <v>0.83803387471832402</v>
      </c>
      <c r="H10" s="17">
        <v>0.85944621133903298</v>
      </c>
      <c r="I10" s="17">
        <v>0.77546578269227096</v>
      </c>
      <c r="J10" s="17">
        <v>0.56120462356252199</v>
      </c>
      <c r="K10" s="17"/>
      <c r="L10" s="17">
        <v>0.820908258959132</v>
      </c>
      <c r="M10" s="17">
        <v>0.65915299543414296</v>
      </c>
      <c r="N10" s="17"/>
      <c r="O10" s="17">
        <v>0.86568280787262597</v>
      </c>
      <c r="P10" s="17">
        <v>0.61764581424745202</v>
      </c>
      <c r="Q10" s="17">
        <v>0.83683981244946604</v>
      </c>
      <c r="R10" s="17">
        <v>0.75552151034389603</v>
      </c>
      <c r="S10" s="17"/>
      <c r="T10" s="17">
        <v>0.77661332167793595</v>
      </c>
      <c r="U10" s="17">
        <v>0.76396736085905104</v>
      </c>
      <c r="V10" s="17"/>
      <c r="W10" s="17">
        <v>0.75529676298841097</v>
      </c>
      <c r="X10" s="17">
        <v>0.81364127144212495</v>
      </c>
      <c r="Y10" s="17"/>
      <c r="Z10" s="17">
        <v>0.76448472412956603</v>
      </c>
      <c r="AA10" s="17">
        <v>0.74847616118392601</v>
      </c>
      <c r="AB10" s="17">
        <v>0.79831702488929601</v>
      </c>
      <c r="AC10" s="17"/>
      <c r="AD10" s="17">
        <v>0.76410731077966398</v>
      </c>
      <c r="AE10" s="17"/>
      <c r="AF10" s="17">
        <v>0.82811330091393198</v>
      </c>
      <c r="AG10" s="17">
        <v>0.74282751429241101</v>
      </c>
      <c r="AH10" s="17">
        <v>0.75915597113092903</v>
      </c>
      <c r="AI10" s="17">
        <v>0.699588786581678</v>
      </c>
    </row>
    <row r="11" spans="2:35" x14ac:dyDescent="0.3">
      <c r="B11" s="18" t="s">
        <v>51</v>
      </c>
      <c r="C11" s="19">
        <v>5.6524577095206197E-2</v>
      </c>
      <c r="D11" s="19">
        <v>4.6771785716738498E-2</v>
      </c>
      <c r="E11" s="19">
        <v>6.3830596099946693E-2</v>
      </c>
      <c r="F11" s="19"/>
      <c r="G11" s="19">
        <v>4.5055709622455802E-2</v>
      </c>
      <c r="H11" s="19">
        <v>3.8880365777132601E-2</v>
      </c>
      <c r="I11" s="19">
        <v>4.3616008913714699E-2</v>
      </c>
      <c r="J11" s="19">
        <v>0.101092289025819</v>
      </c>
      <c r="K11" s="19"/>
      <c r="L11" s="19">
        <v>3.9404900825145701E-2</v>
      </c>
      <c r="M11" s="19">
        <v>4.9545496122424502E-2</v>
      </c>
      <c r="N11" s="19"/>
      <c r="O11" s="19">
        <v>5.0002496647976902E-2</v>
      </c>
      <c r="P11" s="19">
        <v>7.4363016617468997E-2</v>
      </c>
      <c r="Q11" s="19">
        <v>3.5754416905884899E-2</v>
      </c>
      <c r="R11" s="19">
        <v>6.1912205976571502E-2</v>
      </c>
      <c r="S11" s="19"/>
      <c r="T11" s="19">
        <v>9.74674034669403E-2</v>
      </c>
      <c r="U11" s="19">
        <v>3.6026115077302502E-2</v>
      </c>
      <c r="V11" s="19"/>
      <c r="W11" s="19">
        <v>4.3669819363929802E-2</v>
      </c>
      <c r="X11" s="19">
        <v>2.98338748347712E-2</v>
      </c>
      <c r="Y11" s="19"/>
      <c r="Z11" s="19">
        <v>5.6125877701851297E-2</v>
      </c>
      <c r="AA11" s="19">
        <v>9.4500412119992896E-2</v>
      </c>
      <c r="AB11" s="19">
        <v>3.2862778094327201E-2</v>
      </c>
      <c r="AC11" s="19"/>
      <c r="AD11" s="19">
        <v>5.33944872775955E-2</v>
      </c>
      <c r="AE11" s="19"/>
      <c r="AF11" s="19">
        <v>4.9701272367070198E-2</v>
      </c>
      <c r="AG11" s="19">
        <v>8.1739374353295896E-2</v>
      </c>
      <c r="AH11" s="19">
        <v>4.3828510217019397E-2</v>
      </c>
      <c r="AI11" s="19">
        <v>4.1557825637764403E-2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266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0.18427006475576299</v>
      </c>
      <c r="D9" s="17">
        <v>0.14638553455842099</v>
      </c>
      <c r="E9" s="17">
        <v>0.22252892682348699</v>
      </c>
      <c r="F9" s="17"/>
      <c r="G9" s="17">
        <v>0.117763164223467</v>
      </c>
      <c r="H9" s="17">
        <v>0.14638721936961899</v>
      </c>
      <c r="I9" s="17">
        <v>0.18504471137236</v>
      </c>
      <c r="J9" s="17">
        <v>0.29097751395507099</v>
      </c>
      <c r="K9" s="17"/>
      <c r="L9" s="17">
        <v>0.16612360429456899</v>
      </c>
      <c r="M9" s="17">
        <v>0.224416418893778</v>
      </c>
      <c r="N9" s="17"/>
      <c r="O9" s="17">
        <v>0.162097130516239</v>
      </c>
      <c r="P9" s="17">
        <v>0.268557890785453</v>
      </c>
      <c r="Q9" s="17">
        <v>0.11066295814024001</v>
      </c>
      <c r="R9" s="17">
        <v>0.19547664052216601</v>
      </c>
      <c r="S9" s="17"/>
      <c r="T9" s="17">
        <v>0.129516256418124</v>
      </c>
      <c r="U9" s="17">
        <v>0.20286012283688901</v>
      </c>
      <c r="V9" s="17"/>
      <c r="W9" s="17">
        <v>0.240834991710111</v>
      </c>
      <c r="X9" s="17">
        <v>0.13791016001391099</v>
      </c>
      <c r="Y9" s="17"/>
      <c r="Z9" s="17">
        <v>0.19832790449187701</v>
      </c>
      <c r="AA9" s="17">
        <v>0.15371169879810501</v>
      </c>
      <c r="AB9" s="17">
        <v>0.152445467679276</v>
      </c>
      <c r="AC9" s="17"/>
      <c r="AD9" s="17">
        <v>0.18822842732116701</v>
      </c>
      <c r="AE9" s="17"/>
      <c r="AF9" s="17">
        <v>0.17934283486265901</v>
      </c>
      <c r="AG9" s="17">
        <v>0.18305283402641101</v>
      </c>
      <c r="AH9" s="17">
        <v>0.17016367519894501</v>
      </c>
      <c r="AI9" s="17">
        <v>0.20781872635277601</v>
      </c>
    </row>
    <row r="10" spans="2:35" x14ac:dyDescent="0.3">
      <c r="B10" s="18" t="s">
        <v>262</v>
      </c>
      <c r="C10" s="17">
        <v>0.76030349382260998</v>
      </c>
      <c r="D10" s="17">
        <v>0.80747726227597605</v>
      </c>
      <c r="E10" s="17">
        <v>0.71522707533038699</v>
      </c>
      <c r="F10" s="17"/>
      <c r="G10" s="17">
        <v>0.821646666093787</v>
      </c>
      <c r="H10" s="17">
        <v>0.81516819326967904</v>
      </c>
      <c r="I10" s="17">
        <v>0.77598615533261694</v>
      </c>
      <c r="J10" s="17">
        <v>0.62253401384793206</v>
      </c>
      <c r="K10" s="17"/>
      <c r="L10" s="17">
        <v>0.78791701542838</v>
      </c>
      <c r="M10" s="17">
        <v>0.74460307418860705</v>
      </c>
      <c r="N10" s="17"/>
      <c r="O10" s="17">
        <v>0.769231228395718</v>
      </c>
      <c r="P10" s="17">
        <v>0.67409384138508899</v>
      </c>
      <c r="Q10" s="17">
        <v>0.85489232778878599</v>
      </c>
      <c r="R10" s="17">
        <v>0.742317964186195</v>
      </c>
      <c r="S10" s="17"/>
      <c r="T10" s="17">
        <v>0.78316807606472805</v>
      </c>
      <c r="U10" s="17">
        <v>0.75909201337193299</v>
      </c>
      <c r="V10" s="17"/>
      <c r="W10" s="17">
        <v>0.72419575462910202</v>
      </c>
      <c r="X10" s="17">
        <v>0.80967666909093505</v>
      </c>
      <c r="Y10" s="17"/>
      <c r="Z10" s="17">
        <v>0.75372972864045595</v>
      </c>
      <c r="AA10" s="17">
        <v>0.75161549534828598</v>
      </c>
      <c r="AB10" s="17">
        <v>0.81433713055384305</v>
      </c>
      <c r="AC10" s="17"/>
      <c r="AD10" s="17">
        <v>0.76164510391100204</v>
      </c>
      <c r="AE10" s="17"/>
      <c r="AF10" s="17">
        <v>0.76724920048411605</v>
      </c>
      <c r="AG10" s="17">
        <v>0.74307258554537503</v>
      </c>
      <c r="AH10" s="17">
        <v>0.77949844926635903</v>
      </c>
      <c r="AI10" s="17">
        <v>0.75724501280378298</v>
      </c>
    </row>
    <row r="11" spans="2:35" x14ac:dyDescent="0.3">
      <c r="B11" s="18" t="s">
        <v>51</v>
      </c>
      <c r="C11" s="19">
        <v>5.5426441421627198E-2</v>
      </c>
      <c r="D11" s="19">
        <v>4.6137203165602499E-2</v>
      </c>
      <c r="E11" s="19">
        <v>6.2243997846125797E-2</v>
      </c>
      <c r="F11" s="19"/>
      <c r="G11" s="19">
        <v>6.0590169682745901E-2</v>
      </c>
      <c r="H11" s="19">
        <v>3.8444587360701998E-2</v>
      </c>
      <c r="I11" s="19">
        <v>3.8969133295023703E-2</v>
      </c>
      <c r="J11" s="19">
        <v>8.6488472196997804E-2</v>
      </c>
      <c r="K11" s="19"/>
      <c r="L11" s="19">
        <v>4.5959380277051598E-2</v>
      </c>
      <c r="M11" s="19">
        <v>3.0980506917614701E-2</v>
      </c>
      <c r="N11" s="19"/>
      <c r="O11" s="19">
        <v>6.8671641088043106E-2</v>
      </c>
      <c r="P11" s="19">
        <v>5.7348267829457497E-2</v>
      </c>
      <c r="Q11" s="19">
        <v>3.4444714070973603E-2</v>
      </c>
      <c r="R11" s="19">
        <v>6.22053952916388E-2</v>
      </c>
      <c r="S11" s="19"/>
      <c r="T11" s="19">
        <v>8.7315667517147394E-2</v>
      </c>
      <c r="U11" s="19">
        <v>3.8047863791178298E-2</v>
      </c>
      <c r="V11" s="19"/>
      <c r="W11" s="19">
        <v>3.4969253660787097E-2</v>
      </c>
      <c r="X11" s="19">
        <v>5.2413170895153197E-2</v>
      </c>
      <c r="Y11" s="19"/>
      <c r="Z11" s="19">
        <v>4.7942366867666501E-2</v>
      </c>
      <c r="AA11" s="19">
        <v>9.4672805853608599E-2</v>
      </c>
      <c r="AB11" s="19">
        <v>3.32174017668809E-2</v>
      </c>
      <c r="AC11" s="19"/>
      <c r="AD11" s="19">
        <v>5.0126468767831403E-2</v>
      </c>
      <c r="AE11" s="19"/>
      <c r="AF11" s="19">
        <v>5.3407964653223998E-2</v>
      </c>
      <c r="AG11" s="19">
        <v>7.3874580428213599E-2</v>
      </c>
      <c r="AH11" s="19">
        <v>5.0337875534695702E-2</v>
      </c>
      <c r="AI11" s="19">
        <v>3.4936260843440897E-2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267</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0.36808769031134397</v>
      </c>
      <c r="D9" s="17">
        <v>0.30844069775292898</v>
      </c>
      <c r="E9" s="17">
        <v>0.41731758175816402</v>
      </c>
      <c r="F9" s="17"/>
      <c r="G9" s="17">
        <v>0.36592236960930602</v>
      </c>
      <c r="H9" s="17">
        <v>0.32074979812875498</v>
      </c>
      <c r="I9" s="17">
        <v>0.32319837460088502</v>
      </c>
      <c r="J9" s="17">
        <v>0.47016581956418402</v>
      </c>
      <c r="K9" s="17"/>
      <c r="L9" s="17">
        <v>0.32966470137965997</v>
      </c>
      <c r="M9" s="17">
        <v>0.46366211387698802</v>
      </c>
      <c r="N9" s="17"/>
      <c r="O9" s="17">
        <v>0.37293381751642402</v>
      </c>
      <c r="P9" s="17">
        <v>0.45112327362263699</v>
      </c>
      <c r="Q9" s="17">
        <v>0.31966277832318002</v>
      </c>
      <c r="R9" s="17">
        <v>0.29301895605213901</v>
      </c>
      <c r="S9" s="17"/>
      <c r="T9" s="17">
        <v>0.36685063050420202</v>
      </c>
      <c r="U9" s="17">
        <v>0.370827178006577</v>
      </c>
      <c r="V9" s="17"/>
      <c r="W9" s="17">
        <v>0.42507501002403603</v>
      </c>
      <c r="X9" s="17">
        <v>0.31474714395178999</v>
      </c>
      <c r="Y9" s="17"/>
      <c r="Z9" s="17">
        <v>0.39758232948095001</v>
      </c>
      <c r="AA9" s="17">
        <v>0.35652573976285301</v>
      </c>
      <c r="AB9" s="17">
        <v>0.29924239884823201</v>
      </c>
      <c r="AC9" s="17"/>
      <c r="AD9" s="17">
        <v>0.37182072185884102</v>
      </c>
      <c r="AE9" s="17"/>
      <c r="AF9" s="17">
        <v>0.45862324902401203</v>
      </c>
      <c r="AG9" s="17">
        <v>0.29880104863704299</v>
      </c>
      <c r="AH9" s="17">
        <v>0.33602342031573901</v>
      </c>
      <c r="AI9" s="17">
        <v>0.364066611096173</v>
      </c>
    </row>
    <row r="10" spans="2:35" x14ac:dyDescent="0.3">
      <c r="B10" s="18" t="s">
        <v>262</v>
      </c>
      <c r="C10" s="17">
        <v>0.57791579165387497</v>
      </c>
      <c r="D10" s="17">
        <v>0.62826437849594197</v>
      </c>
      <c r="E10" s="17">
        <v>0.53677878828136605</v>
      </c>
      <c r="F10" s="17"/>
      <c r="G10" s="17">
        <v>0.61670498027168197</v>
      </c>
      <c r="H10" s="17">
        <v>0.63074741995314199</v>
      </c>
      <c r="I10" s="17">
        <v>0.60892756687959304</v>
      </c>
      <c r="J10" s="17">
        <v>0.44829624921733302</v>
      </c>
      <c r="K10" s="17"/>
      <c r="L10" s="17">
        <v>0.61914102661916504</v>
      </c>
      <c r="M10" s="17">
        <v>0.50078459398876796</v>
      </c>
      <c r="N10" s="17"/>
      <c r="O10" s="17">
        <v>0.58043834853840404</v>
      </c>
      <c r="P10" s="17">
        <v>0.50352469939992395</v>
      </c>
      <c r="Q10" s="17">
        <v>0.656532111420846</v>
      </c>
      <c r="R10" s="17">
        <v>0.58941795666660701</v>
      </c>
      <c r="S10" s="17"/>
      <c r="T10" s="17">
        <v>0.56482848366609495</v>
      </c>
      <c r="U10" s="17">
        <v>0.58649416848362101</v>
      </c>
      <c r="V10" s="17"/>
      <c r="W10" s="17">
        <v>0.542660563245976</v>
      </c>
      <c r="X10" s="17">
        <v>0.63070126804689297</v>
      </c>
      <c r="Y10" s="17"/>
      <c r="Z10" s="17">
        <v>0.55209000622747295</v>
      </c>
      <c r="AA10" s="17">
        <v>0.58249061293641002</v>
      </c>
      <c r="AB10" s="17">
        <v>0.62461073440077897</v>
      </c>
      <c r="AC10" s="17"/>
      <c r="AD10" s="17">
        <v>0.57552620500143903</v>
      </c>
      <c r="AE10" s="17"/>
      <c r="AF10" s="17">
        <v>0.53210843423120402</v>
      </c>
      <c r="AG10" s="17">
        <v>0.59984797208246099</v>
      </c>
      <c r="AH10" s="17">
        <v>0.59123001984618395</v>
      </c>
      <c r="AI10" s="17">
        <v>0.601468085132151</v>
      </c>
    </row>
    <row r="11" spans="2:35" x14ac:dyDescent="0.3">
      <c r="B11" s="18" t="s">
        <v>51</v>
      </c>
      <c r="C11" s="19">
        <v>5.39965180347814E-2</v>
      </c>
      <c r="D11" s="19">
        <v>6.32949237511298E-2</v>
      </c>
      <c r="E11" s="19">
        <v>4.5903629960469698E-2</v>
      </c>
      <c r="F11" s="19"/>
      <c r="G11" s="19">
        <v>1.73726501190128E-2</v>
      </c>
      <c r="H11" s="19">
        <v>4.8502781918102998E-2</v>
      </c>
      <c r="I11" s="19">
        <v>6.7874058519522107E-2</v>
      </c>
      <c r="J11" s="19">
        <v>8.1537931218482601E-2</v>
      </c>
      <c r="K11" s="19"/>
      <c r="L11" s="19">
        <v>5.1194272001175101E-2</v>
      </c>
      <c r="M11" s="19">
        <v>3.5553292134244401E-2</v>
      </c>
      <c r="N11" s="19"/>
      <c r="O11" s="19">
        <v>4.6627833945171997E-2</v>
      </c>
      <c r="P11" s="19">
        <v>4.5352026977439203E-2</v>
      </c>
      <c r="Q11" s="19">
        <v>2.38051102559734E-2</v>
      </c>
      <c r="R11" s="19">
        <v>0.117563087281254</v>
      </c>
      <c r="S11" s="19"/>
      <c r="T11" s="19">
        <v>6.8320885829703207E-2</v>
      </c>
      <c r="U11" s="19">
        <v>4.2678653509801802E-2</v>
      </c>
      <c r="V11" s="19"/>
      <c r="W11" s="19">
        <v>3.2264426729987798E-2</v>
      </c>
      <c r="X11" s="19">
        <v>5.4551588001317403E-2</v>
      </c>
      <c r="Y11" s="19"/>
      <c r="Z11" s="19">
        <v>5.0327664291577402E-2</v>
      </c>
      <c r="AA11" s="19">
        <v>6.0983647300736701E-2</v>
      </c>
      <c r="AB11" s="19">
        <v>7.6146866750989001E-2</v>
      </c>
      <c r="AC11" s="19"/>
      <c r="AD11" s="19">
        <v>5.2653073139720501E-2</v>
      </c>
      <c r="AE11" s="19"/>
      <c r="AF11" s="19">
        <v>9.2683167447843405E-3</v>
      </c>
      <c r="AG11" s="19">
        <v>0.101350979280496</v>
      </c>
      <c r="AH11" s="19">
        <v>7.2746559838077193E-2</v>
      </c>
      <c r="AI11" s="19">
        <v>3.4465303771675899E-2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268</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0.15800827962352901</v>
      </c>
      <c r="D9" s="17">
        <v>7.6152852373050806E-2</v>
      </c>
      <c r="E9" s="17">
        <v>0.23994964126302601</v>
      </c>
      <c r="F9" s="17"/>
      <c r="G9" s="17">
        <v>0.106302334457921</v>
      </c>
      <c r="H9" s="17">
        <v>9.2687995968020007E-2</v>
      </c>
      <c r="I9" s="17">
        <v>0.16455857681665001</v>
      </c>
      <c r="J9" s="17">
        <v>0.27338171012339202</v>
      </c>
      <c r="K9" s="17"/>
      <c r="L9" s="17">
        <v>0.15054963205008001</v>
      </c>
      <c r="M9" s="17">
        <v>0.177292776210424</v>
      </c>
      <c r="N9" s="17"/>
      <c r="O9" s="17">
        <v>0.15401999413825501</v>
      </c>
      <c r="P9" s="17">
        <v>0.305399501642174</v>
      </c>
      <c r="Q9" s="17">
        <v>5.83155390326658E-2</v>
      </c>
      <c r="R9" s="17">
        <v>0.100665458324274</v>
      </c>
      <c r="S9" s="17"/>
      <c r="T9" s="17">
        <v>0.12612007256716601</v>
      </c>
      <c r="U9" s="17">
        <v>0.17080769553794301</v>
      </c>
      <c r="V9" s="17"/>
      <c r="W9" s="17">
        <v>0.29169041533990597</v>
      </c>
      <c r="X9" s="17">
        <v>7.7189264480869796E-2</v>
      </c>
      <c r="Y9" s="17"/>
      <c r="Z9" s="17">
        <v>0.17050908815965199</v>
      </c>
      <c r="AA9" s="17">
        <v>0.17210671296838101</v>
      </c>
      <c r="AB9" s="17">
        <v>0.11958182171244799</v>
      </c>
      <c r="AC9" s="17"/>
      <c r="AD9" s="17">
        <v>0.15843694843119699</v>
      </c>
      <c r="AE9" s="17"/>
      <c r="AF9" s="17">
        <v>0.14122662891122201</v>
      </c>
      <c r="AG9" s="17">
        <v>0.20001832841405701</v>
      </c>
      <c r="AH9" s="17">
        <v>0.15924403782992</v>
      </c>
      <c r="AI9" s="17">
        <v>0.13356127502613299</v>
      </c>
    </row>
    <row r="10" spans="2:35" x14ac:dyDescent="0.3">
      <c r="B10" s="18" t="s">
        <v>262</v>
      </c>
      <c r="C10" s="17">
        <v>0.78086214186789105</v>
      </c>
      <c r="D10" s="17">
        <v>0.85471630178193703</v>
      </c>
      <c r="E10" s="17">
        <v>0.70933729436801596</v>
      </c>
      <c r="F10" s="17"/>
      <c r="G10" s="17">
        <v>0.83564477649998503</v>
      </c>
      <c r="H10" s="17">
        <v>0.86295359210295697</v>
      </c>
      <c r="I10" s="17">
        <v>0.77803354105383604</v>
      </c>
      <c r="J10" s="17">
        <v>0.64021142036303302</v>
      </c>
      <c r="K10" s="17"/>
      <c r="L10" s="17">
        <v>0.80856315690540204</v>
      </c>
      <c r="M10" s="17">
        <v>0.76512921175001603</v>
      </c>
      <c r="N10" s="17"/>
      <c r="O10" s="17">
        <v>0.79046982392060805</v>
      </c>
      <c r="P10" s="17">
        <v>0.64754124481931996</v>
      </c>
      <c r="Q10" s="17">
        <v>0.894170599293863</v>
      </c>
      <c r="R10" s="17">
        <v>0.80049694545081695</v>
      </c>
      <c r="S10" s="17"/>
      <c r="T10" s="17">
        <v>0.80965298829892396</v>
      </c>
      <c r="U10" s="17">
        <v>0.77541672664387196</v>
      </c>
      <c r="V10" s="17"/>
      <c r="W10" s="17">
        <v>0.67780794413712697</v>
      </c>
      <c r="X10" s="17">
        <v>0.86114656287156999</v>
      </c>
      <c r="Y10" s="17"/>
      <c r="Z10" s="17">
        <v>0.77115577481199105</v>
      </c>
      <c r="AA10" s="17">
        <v>0.72807248438317995</v>
      </c>
      <c r="AB10" s="17">
        <v>0.802636206482643</v>
      </c>
      <c r="AC10" s="17"/>
      <c r="AD10" s="17">
        <v>0.78478524172848796</v>
      </c>
      <c r="AE10" s="17"/>
      <c r="AF10" s="17">
        <v>0.82221480015638904</v>
      </c>
      <c r="AG10" s="17">
        <v>0.73761460520887401</v>
      </c>
      <c r="AH10" s="17">
        <v>0.77931366627405296</v>
      </c>
      <c r="AI10" s="17">
        <v>0.78183436230034598</v>
      </c>
    </row>
    <row r="11" spans="2:35" x14ac:dyDescent="0.3">
      <c r="B11" s="18" t="s">
        <v>51</v>
      </c>
      <c r="C11" s="19">
        <v>6.1129578508580203E-2</v>
      </c>
      <c r="D11" s="19">
        <v>6.9130845845011696E-2</v>
      </c>
      <c r="E11" s="19">
        <v>5.0713064368958602E-2</v>
      </c>
      <c r="F11" s="19"/>
      <c r="G11" s="19">
        <v>5.8052889042093901E-2</v>
      </c>
      <c r="H11" s="19">
        <v>4.4358411929023199E-2</v>
      </c>
      <c r="I11" s="19">
        <v>5.74078821295144E-2</v>
      </c>
      <c r="J11" s="19">
        <v>8.6406869513574402E-2</v>
      </c>
      <c r="K11" s="19"/>
      <c r="L11" s="19">
        <v>4.0887211044518597E-2</v>
      </c>
      <c r="M11" s="19">
        <v>5.75780120395602E-2</v>
      </c>
      <c r="N11" s="19"/>
      <c r="O11" s="19">
        <v>5.5510181941136903E-2</v>
      </c>
      <c r="P11" s="19">
        <v>4.7059253538506401E-2</v>
      </c>
      <c r="Q11" s="19">
        <v>4.7513861673470603E-2</v>
      </c>
      <c r="R11" s="19">
        <v>9.8837596224908703E-2</v>
      </c>
      <c r="S11" s="19"/>
      <c r="T11" s="19">
        <v>6.4226939133910907E-2</v>
      </c>
      <c r="U11" s="19">
        <v>5.3775577818184601E-2</v>
      </c>
      <c r="V11" s="19"/>
      <c r="W11" s="19">
        <v>3.0501640522966798E-2</v>
      </c>
      <c r="X11" s="19">
        <v>6.16641726475603E-2</v>
      </c>
      <c r="Y11" s="19"/>
      <c r="Z11" s="19">
        <v>5.8335137028356701E-2</v>
      </c>
      <c r="AA11" s="19">
        <v>9.9820802648438095E-2</v>
      </c>
      <c r="AB11" s="19">
        <v>7.7781971804909006E-2</v>
      </c>
      <c r="AC11" s="19"/>
      <c r="AD11" s="19">
        <v>5.6777809840314698E-2</v>
      </c>
      <c r="AE11" s="19"/>
      <c r="AF11" s="19">
        <v>3.6558570932388401E-2</v>
      </c>
      <c r="AG11" s="19">
        <v>6.2367066377068903E-2</v>
      </c>
      <c r="AH11" s="19">
        <v>6.1442295896027198E-2</v>
      </c>
      <c r="AI11" s="19">
        <v>8.4604362673520603E-2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269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0.23646677920158901</v>
      </c>
      <c r="D9" s="17">
        <v>0.13821879373420101</v>
      </c>
      <c r="E9" s="17">
        <v>0.33278880630086399</v>
      </c>
      <c r="F9" s="17"/>
      <c r="G9" s="17">
        <v>0.15152683732935601</v>
      </c>
      <c r="H9" s="17">
        <v>0.177080751459775</v>
      </c>
      <c r="I9" s="17">
        <v>0.22458011141530099</v>
      </c>
      <c r="J9" s="17">
        <v>0.39861880789593401</v>
      </c>
      <c r="K9" s="17"/>
      <c r="L9" s="17">
        <v>0.21082330419835199</v>
      </c>
      <c r="M9" s="17">
        <v>0.30101850611132402</v>
      </c>
      <c r="N9" s="17"/>
      <c r="O9" s="17">
        <v>0.22106567790301401</v>
      </c>
      <c r="P9" s="17">
        <v>0.41788473534783599</v>
      </c>
      <c r="Q9" s="17">
        <v>0.122822319742599</v>
      </c>
      <c r="R9" s="17">
        <v>0.15937712025974901</v>
      </c>
      <c r="S9" s="17"/>
      <c r="T9" s="17">
        <v>0.224147516495729</v>
      </c>
      <c r="U9" s="17">
        <v>0.24337376761105201</v>
      </c>
      <c r="V9" s="17"/>
      <c r="W9" s="17">
        <v>0.34443871930924502</v>
      </c>
      <c r="X9" s="17">
        <v>0.13363395882319201</v>
      </c>
      <c r="Y9" s="17"/>
      <c r="Z9" s="17">
        <v>0.25325944108773801</v>
      </c>
      <c r="AA9" s="17">
        <v>0.26061251275192598</v>
      </c>
      <c r="AB9" s="17">
        <v>0.196835959488847</v>
      </c>
      <c r="AC9" s="17"/>
      <c r="AD9" s="17">
        <v>0.24561187719719099</v>
      </c>
      <c r="AE9" s="17"/>
      <c r="AF9" s="17">
        <v>0.23824482217074799</v>
      </c>
      <c r="AG9" s="17">
        <v>0.234538333777533</v>
      </c>
      <c r="AH9" s="17">
        <v>0.23251902102642</v>
      </c>
      <c r="AI9" s="17">
        <v>0.24367693994614001</v>
      </c>
    </row>
    <row r="10" spans="2:35" x14ac:dyDescent="0.3">
      <c r="B10" s="18" t="s">
        <v>262</v>
      </c>
      <c r="C10" s="17">
        <v>0.70390006802735705</v>
      </c>
      <c r="D10" s="17">
        <v>0.80036125299507699</v>
      </c>
      <c r="E10" s="17">
        <v>0.61161453485592299</v>
      </c>
      <c r="F10" s="17"/>
      <c r="G10" s="17">
        <v>0.76961186417757499</v>
      </c>
      <c r="H10" s="17">
        <v>0.78364911167504103</v>
      </c>
      <c r="I10" s="17">
        <v>0.73604518097860006</v>
      </c>
      <c r="J10" s="17">
        <v>0.51696960222830202</v>
      </c>
      <c r="K10" s="17"/>
      <c r="L10" s="17">
        <v>0.73899113950667294</v>
      </c>
      <c r="M10" s="17">
        <v>0.66191960834641195</v>
      </c>
      <c r="N10" s="17"/>
      <c r="O10" s="17">
        <v>0.71000769291106103</v>
      </c>
      <c r="P10" s="17">
        <v>0.53667161733618096</v>
      </c>
      <c r="Q10" s="17">
        <v>0.82685630356847695</v>
      </c>
      <c r="R10" s="17">
        <v>0.76395090789601505</v>
      </c>
      <c r="S10" s="17"/>
      <c r="T10" s="17">
        <v>0.67880814779009402</v>
      </c>
      <c r="U10" s="17">
        <v>0.71623496895317595</v>
      </c>
      <c r="V10" s="17"/>
      <c r="W10" s="17">
        <v>0.61996160089819097</v>
      </c>
      <c r="X10" s="17">
        <v>0.80181523788882403</v>
      </c>
      <c r="Y10" s="17"/>
      <c r="Z10" s="17">
        <v>0.69821658681082699</v>
      </c>
      <c r="AA10" s="17">
        <v>0.66652513560582605</v>
      </c>
      <c r="AB10" s="17">
        <v>0.73716767277797501</v>
      </c>
      <c r="AC10" s="17"/>
      <c r="AD10" s="17">
        <v>0.69738096913082803</v>
      </c>
      <c r="AE10" s="17"/>
      <c r="AF10" s="17">
        <v>0.73928887943926003</v>
      </c>
      <c r="AG10" s="17">
        <v>0.66984845830610595</v>
      </c>
      <c r="AH10" s="17">
        <v>0.705051348735517</v>
      </c>
      <c r="AI10" s="17">
        <v>0.69851925200781395</v>
      </c>
    </row>
    <row r="11" spans="2:35" x14ac:dyDescent="0.3">
      <c r="B11" s="18" t="s">
        <v>51</v>
      </c>
      <c r="C11" s="19">
        <v>5.9633152771053598E-2</v>
      </c>
      <c r="D11" s="19">
        <v>6.1419953270722603E-2</v>
      </c>
      <c r="E11" s="19">
        <v>5.5596658843213201E-2</v>
      </c>
      <c r="F11" s="19"/>
      <c r="G11" s="19">
        <v>7.8861298493069401E-2</v>
      </c>
      <c r="H11" s="19">
        <v>3.92701368651844E-2</v>
      </c>
      <c r="I11" s="19">
        <v>3.9374707606098798E-2</v>
      </c>
      <c r="J11" s="19">
        <v>8.4411589875763707E-2</v>
      </c>
      <c r="K11" s="19"/>
      <c r="L11" s="19">
        <v>5.0185556294975002E-2</v>
      </c>
      <c r="M11" s="19">
        <v>3.7061885542263903E-2</v>
      </c>
      <c r="N11" s="19"/>
      <c r="O11" s="19">
        <v>6.8926629185924806E-2</v>
      </c>
      <c r="P11" s="19">
        <v>4.5443647315982501E-2</v>
      </c>
      <c r="Q11" s="19">
        <v>5.0321376688923301E-2</v>
      </c>
      <c r="R11" s="19">
        <v>7.6671971844235604E-2</v>
      </c>
      <c r="S11" s="19"/>
      <c r="T11" s="19">
        <v>9.7044335714177199E-2</v>
      </c>
      <c r="U11" s="19">
        <v>4.0391263435772699E-2</v>
      </c>
      <c r="V11" s="19"/>
      <c r="W11" s="19">
        <v>3.5599679792564197E-2</v>
      </c>
      <c r="X11" s="19">
        <v>6.4550803287984904E-2</v>
      </c>
      <c r="Y11" s="19"/>
      <c r="Z11" s="19">
        <v>4.8523972101434602E-2</v>
      </c>
      <c r="AA11" s="19">
        <v>7.28623516422479E-2</v>
      </c>
      <c r="AB11" s="19">
        <v>6.5996367733178504E-2</v>
      </c>
      <c r="AC11" s="19"/>
      <c r="AD11" s="19">
        <v>5.70071536719804E-2</v>
      </c>
      <c r="AE11" s="19"/>
      <c r="AF11" s="19">
        <v>2.2466298389992201E-2</v>
      </c>
      <c r="AG11" s="19">
        <v>9.5613207916360604E-2</v>
      </c>
      <c r="AH11" s="19">
        <v>6.2429630238062403E-2</v>
      </c>
      <c r="AI11" s="19">
        <v>5.7803808046046498E-2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270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7.9144849156617805E-2</v>
      </c>
      <c r="D9" s="17">
        <v>7.1614760396872604E-2</v>
      </c>
      <c r="E9" s="17">
        <v>8.0686316162851393E-2</v>
      </c>
      <c r="F9" s="17"/>
      <c r="G9" s="17">
        <v>6.8113642467924507E-2</v>
      </c>
      <c r="H9" s="17">
        <v>4.4599953307557602E-2</v>
      </c>
      <c r="I9" s="17">
        <v>8.6748959401788894E-2</v>
      </c>
      <c r="J9" s="17">
        <v>0.119361906916191</v>
      </c>
      <c r="K9" s="17"/>
      <c r="L9" s="17">
        <v>6.03906262205368E-2</v>
      </c>
      <c r="M9" s="17">
        <v>0.116039133834279</v>
      </c>
      <c r="N9" s="17"/>
      <c r="O9" s="17">
        <v>6.0793857166971298E-2</v>
      </c>
      <c r="P9" s="17">
        <v>9.5837765138172201E-2</v>
      </c>
      <c r="Q9" s="17">
        <v>5.2223084220168602E-2</v>
      </c>
      <c r="R9" s="17">
        <v>9.8263421424599803E-2</v>
      </c>
      <c r="S9" s="17"/>
      <c r="T9" s="17">
        <v>6.2669222097701802E-2</v>
      </c>
      <c r="U9" s="17">
        <v>8.5730015994964201E-2</v>
      </c>
      <c r="V9" s="17"/>
      <c r="W9" s="17">
        <v>7.8599922623335899E-2</v>
      </c>
      <c r="X9" s="17">
        <v>7.1323867091569806E-2</v>
      </c>
      <c r="Y9" s="17"/>
      <c r="Z9" s="17">
        <v>7.5565516927856E-2</v>
      </c>
      <c r="AA9" s="17">
        <v>7.6656658504509395E-2</v>
      </c>
      <c r="AB9" s="17">
        <v>8.6329208066545093E-2</v>
      </c>
      <c r="AC9" s="17"/>
      <c r="AD9" s="17">
        <v>7.9176053535756796E-2</v>
      </c>
      <c r="AE9" s="17"/>
      <c r="AF9" s="17">
        <v>8.11521206920158E-2</v>
      </c>
      <c r="AG9" s="17">
        <v>6.5395287801525898E-2</v>
      </c>
      <c r="AH9" s="17">
        <v>5.7335725024744301E-2</v>
      </c>
      <c r="AI9" s="17">
        <v>0.11325129648648399</v>
      </c>
    </row>
    <row r="10" spans="2:35" x14ac:dyDescent="0.3">
      <c r="B10" s="18" t="s">
        <v>262</v>
      </c>
      <c r="C10" s="17">
        <v>0.84991242121305499</v>
      </c>
      <c r="D10" s="17">
        <v>0.85760917535495595</v>
      </c>
      <c r="E10" s="17">
        <v>0.84661298264825002</v>
      </c>
      <c r="F10" s="17"/>
      <c r="G10" s="17">
        <v>0.875515120501275</v>
      </c>
      <c r="H10" s="17">
        <v>0.87189171593997705</v>
      </c>
      <c r="I10" s="17">
        <v>0.87480423391153495</v>
      </c>
      <c r="J10" s="17">
        <v>0.77353268888064797</v>
      </c>
      <c r="K10" s="17"/>
      <c r="L10" s="17">
        <v>0.88577167875432194</v>
      </c>
      <c r="M10" s="17">
        <v>0.83047860520973704</v>
      </c>
      <c r="N10" s="17"/>
      <c r="O10" s="17">
        <v>0.85912017069848301</v>
      </c>
      <c r="P10" s="17">
        <v>0.83708665804418303</v>
      </c>
      <c r="Q10" s="17">
        <v>0.88446358925213397</v>
      </c>
      <c r="R10" s="17">
        <v>0.82070498169355899</v>
      </c>
      <c r="S10" s="17"/>
      <c r="T10" s="17">
        <v>0.83519964026851201</v>
      </c>
      <c r="U10" s="17">
        <v>0.85799788769319196</v>
      </c>
      <c r="V10" s="17"/>
      <c r="W10" s="17">
        <v>0.86453980378945705</v>
      </c>
      <c r="X10" s="17">
        <v>0.87999501175663197</v>
      </c>
      <c r="Y10" s="17"/>
      <c r="Z10" s="17">
        <v>0.85401532536241898</v>
      </c>
      <c r="AA10" s="17">
        <v>0.84159557824439701</v>
      </c>
      <c r="AB10" s="17">
        <v>0.82685411926769103</v>
      </c>
      <c r="AC10" s="17"/>
      <c r="AD10" s="17">
        <v>0.85164703030103805</v>
      </c>
      <c r="AE10" s="17"/>
      <c r="AF10" s="17">
        <v>0.85358776572458805</v>
      </c>
      <c r="AG10" s="17">
        <v>0.84356056587433204</v>
      </c>
      <c r="AH10" s="17">
        <v>0.89438693381668699</v>
      </c>
      <c r="AI10" s="17">
        <v>0.81714370476174703</v>
      </c>
    </row>
    <row r="11" spans="2:35" x14ac:dyDescent="0.3">
      <c r="B11" s="18" t="s">
        <v>51</v>
      </c>
      <c r="C11" s="19">
        <v>7.0942729630327495E-2</v>
      </c>
      <c r="D11" s="19">
        <v>7.0776064248171303E-2</v>
      </c>
      <c r="E11" s="19">
        <v>7.2700701188898501E-2</v>
      </c>
      <c r="F11" s="19"/>
      <c r="G11" s="19">
        <v>5.6371237030800297E-2</v>
      </c>
      <c r="H11" s="19">
        <v>8.3508330752465595E-2</v>
      </c>
      <c r="I11" s="19">
        <v>3.8446806686675702E-2</v>
      </c>
      <c r="J11" s="19">
        <v>0.107105404203161</v>
      </c>
      <c r="K11" s="19"/>
      <c r="L11" s="19">
        <v>5.3837695025141297E-2</v>
      </c>
      <c r="M11" s="19">
        <v>5.34822609559834E-2</v>
      </c>
      <c r="N11" s="19"/>
      <c r="O11" s="19">
        <v>8.0085972134545699E-2</v>
      </c>
      <c r="P11" s="19">
        <v>6.70755768176447E-2</v>
      </c>
      <c r="Q11" s="19">
        <v>6.3313326527697597E-2</v>
      </c>
      <c r="R11" s="19">
        <v>8.1031596881840806E-2</v>
      </c>
      <c r="S11" s="19"/>
      <c r="T11" s="19">
        <v>0.10213113763378601</v>
      </c>
      <c r="U11" s="19">
        <v>5.6272096311843801E-2</v>
      </c>
      <c r="V11" s="19"/>
      <c r="W11" s="19">
        <v>5.68602735872073E-2</v>
      </c>
      <c r="X11" s="19">
        <v>4.8681121151798602E-2</v>
      </c>
      <c r="Y11" s="19"/>
      <c r="Z11" s="19">
        <v>7.04191577097249E-2</v>
      </c>
      <c r="AA11" s="19">
        <v>8.17477632510938E-2</v>
      </c>
      <c r="AB11" s="19">
        <v>8.68166726657634E-2</v>
      </c>
      <c r="AC11" s="19"/>
      <c r="AD11" s="19">
        <v>6.9176916163205204E-2</v>
      </c>
      <c r="AE11" s="19"/>
      <c r="AF11" s="19">
        <v>6.5260113583396201E-2</v>
      </c>
      <c r="AG11" s="19">
        <v>9.1044146324142497E-2</v>
      </c>
      <c r="AH11" s="19">
        <v>4.8277341158568597E-2</v>
      </c>
      <c r="AI11" s="19">
        <v>6.9604998751769204E-2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271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236</v>
      </c>
      <c r="C9" s="17">
        <v>0.118087249797012</v>
      </c>
      <c r="D9" s="17">
        <v>0.11048262915818299</v>
      </c>
      <c r="E9" s="17">
        <v>0.124563541404156</v>
      </c>
      <c r="F9" s="17"/>
      <c r="G9" s="17">
        <v>8.2734683429168607E-2</v>
      </c>
      <c r="H9" s="17">
        <v>0.100107859538661</v>
      </c>
      <c r="I9" s="17">
        <v>0.116816622393042</v>
      </c>
      <c r="J9" s="17">
        <v>0.174294001965701</v>
      </c>
      <c r="K9" s="17"/>
      <c r="L9" s="17">
        <v>0.12780686781795</v>
      </c>
      <c r="M9" s="17">
        <v>0.10257865729546101</v>
      </c>
      <c r="N9" s="17"/>
      <c r="O9" s="17">
        <v>8.9395920463150702E-2</v>
      </c>
      <c r="P9" s="17">
        <v>0.15134959205689</v>
      </c>
      <c r="Q9" s="17">
        <v>9.3540097031926298E-2</v>
      </c>
      <c r="R9" s="17">
        <v>0.133765598173848</v>
      </c>
      <c r="S9" s="17"/>
      <c r="T9" s="17">
        <v>0.27752806008233799</v>
      </c>
      <c r="U9" s="17">
        <v>6.1834612462866902E-2</v>
      </c>
      <c r="V9" s="17"/>
      <c r="W9" s="17">
        <v>0.16400365112541099</v>
      </c>
      <c r="X9" s="17">
        <v>0.11225345355836799</v>
      </c>
      <c r="Y9" s="17"/>
      <c r="Z9" s="17">
        <v>0.116266434160718</v>
      </c>
      <c r="AA9" s="17">
        <v>0.11410288066023599</v>
      </c>
      <c r="AB9" s="17">
        <v>0.111547001816728</v>
      </c>
      <c r="AC9" s="17"/>
      <c r="AD9" s="17">
        <v>0.11982809859065501</v>
      </c>
      <c r="AE9" s="17"/>
      <c r="AF9" s="17">
        <v>0.15518221283674399</v>
      </c>
      <c r="AG9" s="17">
        <v>0.111019447084012</v>
      </c>
      <c r="AH9" s="17">
        <v>9.4346489064867201E-2</v>
      </c>
      <c r="AI9" s="17">
        <v>0.101423266478365</v>
      </c>
    </row>
    <row r="10" spans="2:35" x14ac:dyDescent="0.3">
      <c r="B10" s="18" t="s">
        <v>262</v>
      </c>
      <c r="C10" s="17">
        <v>0.82882346997092304</v>
      </c>
      <c r="D10" s="17">
        <v>0.83519788905605996</v>
      </c>
      <c r="E10" s="17">
        <v>0.82597351389601803</v>
      </c>
      <c r="F10" s="17"/>
      <c r="G10" s="17">
        <v>0.87434389477913199</v>
      </c>
      <c r="H10" s="17">
        <v>0.86850916546788304</v>
      </c>
      <c r="I10" s="17">
        <v>0.85063723307269301</v>
      </c>
      <c r="J10" s="17">
        <v>0.71667863168075796</v>
      </c>
      <c r="K10" s="17"/>
      <c r="L10" s="17">
        <v>0.82630476774181005</v>
      </c>
      <c r="M10" s="17">
        <v>0.8740877730262</v>
      </c>
      <c r="N10" s="17"/>
      <c r="O10" s="17">
        <v>0.86153616502936703</v>
      </c>
      <c r="P10" s="17">
        <v>0.79888658139633695</v>
      </c>
      <c r="Q10" s="17">
        <v>0.87860611111095499</v>
      </c>
      <c r="R10" s="17">
        <v>0.77554492327753199</v>
      </c>
      <c r="S10" s="17"/>
      <c r="T10" s="17">
        <v>0.64581055901459705</v>
      </c>
      <c r="U10" s="17">
        <v>0.89960344942564896</v>
      </c>
      <c r="V10" s="17"/>
      <c r="W10" s="17">
        <v>0.79653335071460896</v>
      </c>
      <c r="X10" s="17">
        <v>0.84080546535046496</v>
      </c>
      <c r="Y10" s="17"/>
      <c r="Z10" s="17">
        <v>0.83039625390667804</v>
      </c>
      <c r="AA10" s="17">
        <v>0.81443025687155302</v>
      </c>
      <c r="AB10" s="17">
        <v>0.84886346285528902</v>
      </c>
      <c r="AC10" s="17"/>
      <c r="AD10" s="17">
        <v>0.83242101452804695</v>
      </c>
      <c r="AE10" s="17"/>
      <c r="AF10" s="17">
        <v>0.80644511369569505</v>
      </c>
      <c r="AG10" s="17">
        <v>0.80667443683395701</v>
      </c>
      <c r="AH10" s="17">
        <v>0.87278155092485199</v>
      </c>
      <c r="AI10" s="17">
        <v>0.84793620494704003</v>
      </c>
    </row>
    <row r="11" spans="2:35" x14ac:dyDescent="0.3">
      <c r="B11" s="18" t="s">
        <v>51</v>
      </c>
      <c r="C11" s="19">
        <v>5.3089280232065002E-2</v>
      </c>
      <c r="D11" s="19">
        <v>5.4319481785756699E-2</v>
      </c>
      <c r="E11" s="19">
        <v>4.9462944699825803E-2</v>
      </c>
      <c r="F11" s="19"/>
      <c r="G11" s="19">
        <v>4.29214217916997E-2</v>
      </c>
      <c r="H11" s="19">
        <v>3.1382974993455201E-2</v>
      </c>
      <c r="I11" s="19">
        <v>3.2546144534264902E-2</v>
      </c>
      <c r="J11" s="19">
        <v>0.109027366353541</v>
      </c>
      <c r="K11" s="19"/>
      <c r="L11" s="19">
        <v>4.5888364440240102E-2</v>
      </c>
      <c r="M11" s="19">
        <v>2.3333569678339501E-2</v>
      </c>
      <c r="N11" s="19"/>
      <c r="O11" s="19">
        <v>4.9067914507482102E-2</v>
      </c>
      <c r="P11" s="19">
        <v>4.9763826546773297E-2</v>
      </c>
      <c r="Q11" s="19">
        <v>2.78537918571184E-2</v>
      </c>
      <c r="R11" s="19">
        <v>9.0689478548620001E-2</v>
      </c>
      <c r="S11" s="19"/>
      <c r="T11" s="19">
        <v>7.6661380903065193E-2</v>
      </c>
      <c r="U11" s="19">
        <v>3.8561938111484201E-2</v>
      </c>
      <c r="V11" s="19"/>
      <c r="W11" s="19">
        <v>3.9462998159979598E-2</v>
      </c>
      <c r="X11" s="19">
        <v>4.6941081091166501E-2</v>
      </c>
      <c r="Y11" s="19"/>
      <c r="Z11" s="19">
        <v>5.3337311932603999E-2</v>
      </c>
      <c r="AA11" s="19">
        <v>7.1466862468211906E-2</v>
      </c>
      <c r="AB11" s="19">
        <v>3.9589535327983198E-2</v>
      </c>
      <c r="AC11" s="19"/>
      <c r="AD11" s="19">
        <v>4.7750886881297798E-2</v>
      </c>
      <c r="AE11" s="19"/>
      <c r="AF11" s="19">
        <v>3.8372673467561201E-2</v>
      </c>
      <c r="AG11" s="19">
        <v>8.2306116082030895E-2</v>
      </c>
      <c r="AH11" s="19">
        <v>3.2871960010281101E-2</v>
      </c>
      <c r="AI11" s="19">
        <v>5.0640528574594799E-2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K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11" width="20.6640625" customWidth="1"/>
  </cols>
  <sheetData>
    <row r="2" spans="2:11" ht="40.049999999999997" customHeight="1" x14ac:dyDescent="0.3">
      <c r="D2" s="29" t="s">
        <v>278</v>
      </c>
      <c r="E2" s="25"/>
      <c r="F2" s="25"/>
      <c r="G2" s="25"/>
      <c r="H2" s="25"/>
      <c r="I2" s="25"/>
      <c r="J2" s="25"/>
      <c r="K2" s="25"/>
    </row>
    <row r="6" spans="2:11" ht="49.95" customHeight="1" x14ac:dyDescent="0.3">
      <c r="B6" s="20" t="s">
        <v>15</v>
      </c>
      <c r="C6" s="20" t="s">
        <v>272</v>
      </c>
      <c r="D6" s="20" t="s">
        <v>273</v>
      </c>
      <c r="E6" s="20" t="s">
        <v>274</v>
      </c>
      <c r="F6" s="20" t="s">
        <v>257</v>
      </c>
      <c r="G6" s="20" t="s">
        <v>275</v>
      </c>
      <c r="H6" s="20" t="s">
        <v>259</v>
      </c>
      <c r="I6" s="20" t="s">
        <v>260</v>
      </c>
      <c r="J6" s="20" t="s">
        <v>261</v>
      </c>
    </row>
    <row r="7" spans="2:11" x14ac:dyDescent="0.3">
      <c r="B7" s="18" t="s">
        <v>276</v>
      </c>
      <c r="C7" s="17">
        <v>0.456087785896299</v>
      </c>
      <c r="D7" s="17">
        <v>0.44578060785554102</v>
      </c>
      <c r="E7" s="17">
        <v>0.36745965971773498</v>
      </c>
      <c r="F7" s="17">
        <v>0.53470009792196505</v>
      </c>
      <c r="G7" s="17">
        <v>0.27423936548991201</v>
      </c>
      <c r="H7" s="17">
        <v>0.37899637759143001</v>
      </c>
      <c r="I7" s="17">
        <v>0.249804588305583</v>
      </c>
      <c r="J7" s="17">
        <v>0.29238100282180002</v>
      </c>
    </row>
    <row r="8" spans="2:11" x14ac:dyDescent="0.3">
      <c r="B8" s="18" t="s">
        <v>277</v>
      </c>
      <c r="C8" s="17">
        <v>0.48922892686124603</v>
      </c>
      <c r="D8" s="17">
        <v>0.49823621461556999</v>
      </c>
      <c r="E8" s="17">
        <v>0.57832089677756304</v>
      </c>
      <c r="F8" s="17">
        <v>0.42436464146143998</v>
      </c>
      <c r="G8" s="17">
        <v>0.64824669330325602</v>
      </c>
      <c r="H8" s="17">
        <v>0.55168818578034096</v>
      </c>
      <c r="I8" s="17">
        <v>0.69003482832177798</v>
      </c>
      <c r="J8" s="17">
        <v>0.656880084049142</v>
      </c>
    </row>
    <row r="9" spans="2:11" x14ac:dyDescent="0.3">
      <c r="B9" s="18" t="s">
        <v>51</v>
      </c>
      <c r="C9" s="17">
        <v>5.4683287242454998E-2</v>
      </c>
      <c r="D9" s="17">
        <v>5.5983177528889101E-2</v>
      </c>
      <c r="E9" s="17">
        <v>5.4219443504701502E-2</v>
      </c>
      <c r="F9" s="17">
        <v>4.0935260616595401E-2</v>
      </c>
      <c r="G9" s="17">
        <v>7.7513941206831902E-2</v>
      </c>
      <c r="H9" s="17">
        <v>6.9315436628229907E-2</v>
      </c>
      <c r="I9" s="17">
        <v>6.0160583372639097E-2</v>
      </c>
      <c r="J9" s="17">
        <v>5.0738913129058302E-2</v>
      </c>
    </row>
    <row r="10" spans="2:11" x14ac:dyDescent="0.3">
      <c r="B10" s="16"/>
      <c r="C10" s="16"/>
      <c r="D10" s="16"/>
      <c r="E10" s="16"/>
      <c r="F10" s="16"/>
      <c r="G10" s="16"/>
      <c r="H10" s="16"/>
      <c r="I10" s="16"/>
      <c r="J10" s="16"/>
    </row>
    <row r="11" spans="2:11" x14ac:dyDescent="0.3">
      <c r="B11" t="s">
        <v>54</v>
      </c>
    </row>
    <row r="12" spans="2:11" x14ac:dyDescent="0.3">
      <c r="B12" t="s">
        <v>55</v>
      </c>
    </row>
    <row r="16" spans="2:11" x14ac:dyDescent="0.3">
      <c r="B16"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279</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0.456087785896299</v>
      </c>
      <c r="D9" s="17">
        <v>0.38743791264652699</v>
      </c>
      <c r="E9" s="17">
        <v>0.51629976753859597</v>
      </c>
      <c r="F9" s="17"/>
      <c r="G9" s="17">
        <v>0.33191926227012902</v>
      </c>
      <c r="H9" s="17">
        <v>0.433951470744878</v>
      </c>
      <c r="I9" s="17">
        <v>0.47353118507257203</v>
      </c>
      <c r="J9" s="17">
        <v>0.58534030182888097</v>
      </c>
      <c r="K9" s="17"/>
      <c r="L9" s="17">
        <v>0.438759193895078</v>
      </c>
      <c r="M9" s="17">
        <v>0.51488334617584397</v>
      </c>
      <c r="N9" s="17"/>
      <c r="O9" s="17">
        <v>0.41655724432832703</v>
      </c>
      <c r="P9" s="17">
        <v>0.59227045328454198</v>
      </c>
      <c r="Q9" s="17">
        <v>0.36139987482404201</v>
      </c>
      <c r="R9" s="17">
        <v>0.42322021622027001</v>
      </c>
      <c r="S9" s="17"/>
      <c r="T9" s="17">
        <v>0.38390738412015002</v>
      </c>
      <c r="U9" s="17">
        <v>0.48374717935350198</v>
      </c>
      <c r="V9" s="17"/>
      <c r="W9" s="17">
        <v>0.552564847428063</v>
      </c>
      <c r="X9" s="17">
        <v>0.40594326684422199</v>
      </c>
      <c r="Y9" s="17"/>
      <c r="Z9" s="17">
        <v>0.440802365362016</v>
      </c>
      <c r="AA9" s="17">
        <v>0.43570910653818001</v>
      </c>
      <c r="AB9" s="17">
        <v>0.43596092117157897</v>
      </c>
      <c r="AC9" s="17"/>
      <c r="AD9" s="17">
        <v>0.45768877737848901</v>
      </c>
      <c r="AE9" s="17"/>
      <c r="AF9" s="17">
        <v>0.47475741563601698</v>
      </c>
      <c r="AG9" s="17">
        <v>0.47125192477981298</v>
      </c>
      <c r="AH9" s="17">
        <v>0.43635489462222399</v>
      </c>
      <c r="AI9" s="17">
        <v>0.439844119487941</v>
      </c>
    </row>
    <row r="10" spans="2:35" x14ac:dyDescent="0.3">
      <c r="B10" s="18" t="s">
        <v>277</v>
      </c>
      <c r="C10" s="17">
        <v>0.48922892686124603</v>
      </c>
      <c r="D10" s="17">
        <v>0.55819217272453503</v>
      </c>
      <c r="E10" s="17">
        <v>0.42747686840108901</v>
      </c>
      <c r="F10" s="17"/>
      <c r="G10" s="17">
        <v>0.62672876106762299</v>
      </c>
      <c r="H10" s="17">
        <v>0.526841593855507</v>
      </c>
      <c r="I10" s="17">
        <v>0.47137809286222199</v>
      </c>
      <c r="J10" s="17">
        <v>0.33032044024336199</v>
      </c>
      <c r="K10" s="17"/>
      <c r="L10" s="17">
        <v>0.52050965555644002</v>
      </c>
      <c r="M10" s="17">
        <v>0.423804115939801</v>
      </c>
      <c r="N10" s="17"/>
      <c r="O10" s="17">
        <v>0.546058654905207</v>
      </c>
      <c r="P10" s="17">
        <v>0.33715691911821499</v>
      </c>
      <c r="Q10" s="17">
        <v>0.59623414544824305</v>
      </c>
      <c r="R10" s="17">
        <v>0.50591367824565103</v>
      </c>
      <c r="S10" s="17"/>
      <c r="T10" s="17">
        <v>0.53831947953285098</v>
      </c>
      <c r="U10" s="17">
        <v>0.47591220658800398</v>
      </c>
      <c r="V10" s="17"/>
      <c r="W10" s="17">
        <v>0.41009250385541601</v>
      </c>
      <c r="X10" s="17">
        <v>0.54040682399918305</v>
      </c>
      <c r="Y10" s="17"/>
      <c r="Z10" s="17">
        <v>0.51526643212164003</v>
      </c>
      <c r="AA10" s="17">
        <v>0.475850314890159</v>
      </c>
      <c r="AB10" s="17">
        <v>0.50218339840426396</v>
      </c>
      <c r="AC10" s="17"/>
      <c r="AD10" s="17">
        <v>0.48717499445579199</v>
      </c>
      <c r="AE10" s="17"/>
      <c r="AF10" s="17">
        <v>0.49243948244653302</v>
      </c>
      <c r="AG10" s="17">
        <v>0.44822254891052898</v>
      </c>
      <c r="AH10" s="17">
        <v>0.52579762169149002</v>
      </c>
      <c r="AI10" s="17">
        <v>0.497849500095979</v>
      </c>
    </row>
    <row r="11" spans="2:35" x14ac:dyDescent="0.3">
      <c r="B11" s="18" t="s">
        <v>51</v>
      </c>
      <c r="C11" s="19">
        <v>5.4683287242454998E-2</v>
      </c>
      <c r="D11" s="19">
        <v>5.4369914628937699E-2</v>
      </c>
      <c r="E11" s="19">
        <v>5.6223364060315598E-2</v>
      </c>
      <c r="F11" s="19"/>
      <c r="G11" s="19">
        <v>4.1351976662248803E-2</v>
      </c>
      <c r="H11" s="19">
        <v>3.92069353996157E-2</v>
      </c>
      <c r="I11" s="19">
        <v>5.5090722065205502E-2</v>
      </c>
      <c r="J11" s="19">
        <v>8.4339257927757594E-2</v>
      </c>
      <c r="K11" s="19"/>
      <c r="L11" s="19">
        <v>4.0731150548482802E-2</v>
      </c>
      <c r="M11" s="19">
        <v>6.1312537884355402E-2</v>
      </c>
      <c r="N11" s="19"/>
      <c r="O11" s="19">
        <v>3.73841007664657E-2</v>
      </c>
      <c r="P11" s="19">
        <v>7.0572627597242699E-2</v>
      </c>
      <c r="Q11" s="19">
        <v>4.2365979727715102E-2</v>
      </c>
      <c r="R11" s="19">
        <v>7.0866105534078697E-2</v>
      </c>
      <c r="S11" s="19"/>
      <c r="T11" s="19">
        <v>7.7773136346998895E-2</v>
      </c>
      <c r="U11" s="19">
        <v>4.0340614058494401E-2</v>
      </c>
      <c r="V11" s="19"/>
      <c r="W11" s="19">
        <v>3.7342648716521099E-2</v>
      </c>
      <c r="X11" s="19">
        <v>5.3649909156595399E-2</v>
      </c>
      <c r="Y11" s="19"/>
      <c r="Z11" s="19">
        <v>4.3931202516343998E-2</v>
      </c>
      <c r="AA11" s="19">
        <v>8.8440578571661002E-2</v>
      </c>
      <c r="AB11" s="19">
        <v>6.1855680424157997E-2</v>
      </c>
      <c r="AC11" s="19"/>
      <c r="AD11" s="19">
        <v>5.5136228165719503E-2</v>
      </c>
      <c r="AE11" s="19"/>
      <c r="AF11" s="19">
        <v>3.2803101917450103E-2</v>
      </c>
      <c r="AG11" s="19">
        <v>8.0525526309658396E-2</v>
      </c>
      <c r="AH11" s="19">
        <v>3.7847483686285398E-2</v>
      </c>
      <c r="AI11" s="19">
        <v>6.2306380416079901E-2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280</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0.44578060785554102</v>
      </c>
      <c r="D9" s="17">
        <v>0.40455561653166699</v>
      </c>
      <c r="E9" s="17">
        <v>0.47832002374314497</v>
      </c>
      <c r="F9" s="17"/>
      <c r="G9" s="17">
        <v>0.34764801707485898</v>
      </c>
      <c r="H9" s="17">
        <v>0.43139872431396298</v>
      </c>
      <c r="I9" s="17">
        <v>0.45572705762378102</v>
      </c>
      <c r="J9" s="17">
        <v>0.54871825189067303</v>
      </c>
      <c r="K9" s="17"/>
      <c r="L9" s="17">
        <v>0.44243280783926597</v>
      </c>
      <c r="M9" s="17">
        <v>0.47705757811366001</v>
      </c>
      <c r="N9" s="17"/>
      <c r="O9" s="17">
        <v>0.39519141660561502</v>
      </c>
      <c r="P9" s="17">
        <v>0.541636421665323</v>
      </c>
      <c r="Q9" s="17">
        <v>0.38821749243867198</v>
      </c>
      <c r="R9" s="17">
        <v>0.42700798871526602</v>
      </c>
      <c r="S9" s="17"/>
      <c r="T9" s="17">
        <v>0.387340612481543</v>
      </c>
      <c r="U9" s="17">
        <v>0.46857110165240001</v>
      </c>
      <c r="V9" s="17"/>
      <c r="W9" s="17">
        <v>0.51598496947875305</v>
      </c>
      <c r="X9" s="17">
        <v>0.42091769837417398</v>
      </c>
      <c r="Y9" s="17"/>
      <c r="Z9" s="17">
        <v>0.42252635296104202</v>
      </c>
      <c r="AA9" s="17">
        <v>0.41591202238153602</v>
      </c>
      <c r="AB9" s="17">
        <v>0.47094383449563099</v>
      </c>
      <c r="AC9" s="17"/>
      <c r="AD9" s="17">
        <v>0.445068987416671</v>
      </c>
      <c r="AE9" s="17"/>
      <c r="AF9" s="17">
        <v>0.49746490709975899</v>
      </c>
      <c r="AG9" s="17">
        <v>0.45557899248264799</v>
      </c>
      <c r="AH9" s="17">
        <v>0.42215210623127403</v>
      </c>
      <c r="AI9" s="17">
        <v>0.396125697263501</v>
      </c>
    </row>
    <row r="10" spans="2:35" x14ac:dyDescent="0.3">
      <c r="B10" s="18" t="s">
        <v>277</v>
      </c>
      <c r="C10" s="17">
        <v>0.49823621461556999</v>
      </c>
      <c r="D10" s="17">
        <v>0.55011319078811205</v>
      </c>
      <c r="E10" s="17">
        <v>0.45378273386502899</v>
      </c>
      <c r="F10" s="17"/>
      <c r="G10" s="17">
        <v>0.62087614368619404</v>
      </c>
      <c r="H10" s="17">
        <v>0.53116293297477302</v>
      </c>
      <c r="I10" s="17">
        <v>0.47716383549656599</v>
      </c>
      <c r="J10" s="17">
        <v>0.36275408470139497</v>
      </c>
      <c r="K10" s="17"/>
      <c r="L10" s="17">
        <v>0.52067236736552902</v>
      </c>
      <c r="M10" s="17">
        <v>0.46143156754494902</v>
      </c>
      <c r="N10" s="17"/>
      <c r="O10" s="17">
        <v>0.541182993990174</v>
      </c>
      <c r="P10" s="17">
        <v>0.38721275465883198</v>
      </c>
      <c r="Q10" s="17">
        <v>0.59889211562550604</v>
      </c>
      <c r="R10" s="17">
        <v>0.48307963363484602</v>
      </c>
      <c r="S10" s="17"/>
      <c r="T10" s="17">
        <v>0.54170588705648404</v>
      </c>
      <c r="U10" s="17">
        <v>0.48696483675269697</v>
      </c>
      <c r="V10" s="17"/>
      <c r="W10" s="17">
        <v>0.45319687837688599</v>
      </c>
      <c r="X10" s="17">
        <v>0.54426406914076597</v>
      </c>
      <c r="Y10" s="17"/>
      <c r="Z10" s="17">
        <v>0.52933874181363205</v>
      </c>
      <c r="AA10" s="17">
        <v>0.48580005196035397</v>
      </c>
      <c r="AB10" s="17">
        <v>0.48379664480901002</v>
      </c>
      <c r="AC10" s="17"/>
      <c r="AD10" s="17">
        <v>0.49839602686483903</v>
      </c>
      <c r="AE10" s="17"/>
      <c r="AF10" s="17">
        <v>0.48641147239404497</v>
      </c>
      <c r="AG10" s="17">
        <v>0.44902958579510999</v>
      </c>
      <c r="AH10" s="17">
        <v>0.52220830467512802</v>
      </c>
      <c r="AI10" s="17">
        <v>0.54730386538030595</v>
      </c>
    </row>
    <row r="11" spans="2:35" x14ac:dyDescent="0.3">
      <c r="B11" s="18" t="s">
        <v>51</v>
      </c>
      <c r="C11" s="19">
        <v>5.5983177528889101E-2</v>
      </c>
      <c r="D11" s="19">
        <v>4.5331192680221101E-2</v>
      </c>
      <c r="E11" s="19">
        <v>6.7897242391825596E-2</v>
      </c>
      <c r="F11" s="19"/>
      <c r="G11" s="19">
        <v>3.1475839238946E-2</v>
      </c>
      <c r="H11" s="19">
        <v>3.74383427112637E-2</v>
      </c>
      <c r="I11" s="19">
        <v>6.7109106879653102E-2</v>
      </c>
      <c r="J11" s="19">
        <v>8.8527663407932194E-2</v>
      </c>
      <c r="K11" s="19"/>
      <c r="L11" s="19">
        <v>3.6894824795205297E-2</v>
      </c>
      <c r="M11" s="19">
        <v>6.15108543413918E-2</v>
      </c>
      <c r="N11" s="19"/>
      <c r="O11" s="19">
        <v>6.3625589404210897E-2</v>
      </c>
      <c r="P11" s="19">
        <v>7.1150823675845104E-2</v>
      </c>
      <c r="Q11" s="19">
        <v>1.28903919358222E-2</v>
      </c>
      <c r="R11" s="19">
        <v>8.9912377649888006E-2</v>
      </c>
      <c r="S11" s="19"/>
      <c r="T11" s="19">
        <v>7.0953500461973698E-2</v>
      </c>
      <c r="U11" s="19">
        <v>4.4464061594902203E-2</v>
      </c>
      <c r="V11" s="19"/>
      <c r="W11" s="19">
        <v>3.0818152144361101E-2</v>
      </c>
      <c r="X11" s="19">
        <v>3.4818232485060198E-2</v>
      </c>
      <c r="Y11" s="19"/>
      <c r="Z11" s="19">
        <v>4.8134905225326298E-2</v>
      </c>
      <c r="AA11" s="19">
        <v>9.8287925658109204E-2</v>
      </c>
      <c r="AB11" s="19">
        <v>4.5259520695359198E-2</v>
      </c>
      <c r="AC11" s="19"/>
      <c r="AD11" s="19">
        <v>5.6534985718490499E-2</v>
      </c>
      <c r="AE11" s="19"/>
      <c r="AF11" s="19">
        <v>1.6123620506195101E-2</v>
      </c>
      <c r="AG11" s="19">
        <v>9.5391421722241798E-2</v>
      </c>
      <c r="AH11" s="19">
        <v>5.5639589093597903E-2</v>
      </c>
      <c r="AI11" s="19">
        <v>5.6570437356192799E-2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281</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0.36745965971773498</v>
      </c>
      <c r="D9" s="17">
        <v>0.330378677137038</v>
      </c>
      <c r="E9" s="17">
        <v>0.39768203531177598</v>
      </c>
      <c r="F9" s="17"/>
      <c r="G9" s="17">
        <v>0.30391964755853002</v>
      </c>
      <c r="H9" s="17">
        <v>0.34140926650981901</v>
      </c>
      <c r="I9" s="17">
        <v>0.339656986477403</v>
      </c>
      <c r="J9" s="17">
        <v>0.48934049386254103</v>
      </c>
      <c r="K9" s="17"/>
      <c r="L9" s="17">
        <v>0.36870839230823999</v>
      </c>
      <c r="M9" s="17">
        <v>0.382991787143871</v>
      </c>
      <c r="N9" s="17"/>
      <c r="O9" s="17">
        <v>0.31215373048536199</v>
      </c>
      <c r="P9" s="17">
        <v>0.462826206114968</v>
      </c>
      <c r="Q9" s="17">
        <v>0.33182049240384898</v>
      </c>
      <c r="R9" s="17">
        <v>0.328397288526805</v>
      </c>
      <c r="S9" s="17"/>
      <c r="T9" s="17">
        <v>0.31948379604429</v>
      </c>
      <c r="U9" s="17">
        <v>0.38575392900657002</v>
      </c>
      <c r="V9" s="17"/>
      <c r="W9" s="17">
        <v>0.44560791481702999</v>
      </c>
      <c r="X9" s="17">
        <v>0.31876163237966099</v>
      </c>
      <c r="Y9" s="17"/>
      <c r="Z9" s="17">
        <v>0.37790001759140701</v>
      </c>
      <c r="AA9" s="17">
        <v>0.34888715235046103</v>
      </c>
      <c r="AB9" s="17">
        <v>0.33763015654828799</v>
      </c>
      <c r="AC9" s="17"/>
      <c r="AD9" s="17">
        <v>0.36908734836929002</v>
      </c>
      <c r="AE9" s="17"/>
      <c r="AF9" s="17">
        <v>0.41130285328744698</v>
      </c>
      <c r="AG9" s="17">
        <v>0.34050590539535103</v>
      </c>
      <c r="AH9" s="17">
        <v>0.36723280229055399</v>
      </c>
      <c r="AI9" s="17">
        <v>0.347074424247025</v>
      </c>
    </row>
    <row r="10" spans="2:35" x14ac:dyDescent="0.3">
      <c r="B10" s="18" t="s">
        <v>277</v>
      </c>
      <c r="C10" s="17">
        <v>0.57832089677756304</v>
      </c>
      <c r="D10" s="17">
        <v>0.61795090202871295</v>
      </c>
      <c r="E10" s="17">
        <v>0.54433185303649601</v>
      </c>
      <c r="F10" s="17"/>
      <c r="G10" s="17">
        <v>0.64659962528309101</v>
      </c>
      <c r="H10" s="17">
        <v>0.62792670452432597</v>
      </c>
      <c r="I10" s="17">
        <v>0.61626918584108503</v>
      </c>
      <c r="J10" s="17">
        <v>0.41519189672756102</v>
      </c>
      <c r="K10" s="17"/>
      <c r="L10" s="17">
        <v>0.59286438333203895</v>
      </c>
      <c r="M10" s="17">
        <v>0.56684327894409103</v>
      </c>
      <c r="N10" s="17"/>
      <c r="O10" s="17">
        <v>0.62844655254961801</v>
      </c>
      <c r="P10" s="17">
        <v>0.48026438013073502</v>
      </c>
      <c r="Q10" s="17">
        <v>0.64319272005947203</v>
      </c>
      <c r="R10" s="17">
        <v>0.58326278913451501</v>
      </c>
      <c r="S10" s="17"/>
      <c r="T10" s="17">
        <v>0.56762265149753699</v>
      </c>
      <c r="U10" s="17">
        <v>0.58668515755582795</v>
      </c>
      <c r="V10" s="17"/>
      <c r="W10" s="17">
        <v>0.51783270979189999</v>
      </c>
      <c r="X10" s="17">
        <v>0.63107725618350696</v>
      </c>
      <c r="Y10" s="17"/>
      <c r="Z10" s="17">
        <v>0.58439588728441805</v>
      </c>
      <c r="AA10" s="17">
        <v>0.54851575998836899</v>
      </c>
      <c r="AB10" s="17">
        <v>0.60724556793784201</v>
      </c>
      <c r="AC10" s="17"/>
      <c r="AD10" s="17">
        <v>0.57811513126577696</v>
      </c>
      <c r="AE10" s="17"/>
      <c r="AF10" s="17">
        <v>0.55587931834165605</v>
      </c>
      <c r="AG10" s="17">
        <v>0.59381813062486999</v>
      </c>
      <c r="AH10" s="17">
        <v>0.58811015746427897</v>
      </c>
      <c r="AI10" s="17">
        <v>0.58203749741698196</v>
      </c>
    </row>
    <row r="11" spans="2:35" x14ac:dyDescent="0.3">
      <c r="B11" s="18" t="s">
        <v>51</v>
      </c>
      <c r="C11" s="19">
        <v>5.4219443504701502E-2</v>
      </c>
      <c r="D11" s="19">
        <v>5.1670420834248998E-2</v>
      </c>
      <c r="E11" s="19">
        <v>5.7986111651727602E-2</v>
      </c>
      <c r="F11" s="19"/>
      <c r="G11" s="19">
        <v>4.9480727158378902E-2</v>
      </c>
      <c r="H11" s="19">
        <v>3.0664028965854399E-2</v>
      </c>
      <c r="I11" s="19">
        <v>4.4073827681511503E-2</v>
      </c>
      <c r="J11" s="19">
        <v>9.5467609409897902E-2</v>
      </c>
      <c r="K11" s="19"/>
      <c r="L11" s="19">
        <v>3.8427224359720902E-2</v>
      </c>
      <c r="M11" s="19">
        <v>5.0164933912037898E-2</v>
      </c>
      <c r="N11" s="19"/>
      <c r="O11" s="19">
        <v>5.9399716965020298E-2</v>
      </c>
      <c r="P11" s="19">
        <v>5.6909413754296603E-2</v>
      </c>
      <c r="Q11" s="19">
        <v>2.4986787536679801E-2</v>
      </c>
      <c r="R11" s="19">
        <v>8.8339922338680404E-2</v>
      </c>
      <c r="S11" s="19"/>
      <c r="T11" s="19">
        <v>0.11289355245817299</v>
      </c>
      <c r="U11" s="19">
        <v>2.7560913437601201E-2</v>
      </c>
      <c r="V11" s="19"/>
      <c r="W11" s="19">
        <v>3.6559375391069703E-2</v>
      </c>
      <c r="X11" s="19">
        <v>5.0161111436832197E-2</v>
      </c>
      <c r="Y11" s="19"/>
      <c r="Z11" s="19">
        <v>3.7704095124174802E-2</v>
      </c>
      <c r="AA11" s="19">
        <v>0.102597087661169</v>
      </c>
      <c r="AB11" s="19">
        <v>5.51242755138701E-2</v>
      </c>
      <c r="AC11" s="19"/>
      <c r="AD11" s="19">
        <v>5.27975203649328E-2</v>
      </c>
      <c r="AE11" s="19"/>
      <c r="AF11" s="19">
        <v>3.2817828370896897E-2</v>
      </c>
      <c r="AG11" s="19">
        <v>6.5675963979778804E-2</v>
      </c>
      <c r="AH11" s="19">
        <v>4.4657040245167E-2</v>
      </c>
      <c r="AI11" s="19">
        <v>7.0888078335993296E-2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282</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0.53470009792196505</v>
      </c>
      <c r="D9" s="17">
        <v>0.496642168727712</v>
      </c>
      <c r="E9" s="17">
        <v>0.56606496091609504</v>
      </c>
      <c r="F9" s="17"/>
      <c r="G9" s="17">
        <v>0.46258856300356199</v>
      </c>
      <c r="H9" s="17">
        <v>0.51907096447293799</v>
      </c>
      <c r="I9" s="17">
        <v>0.53940505311613096</v>
      </c>
      <c r="J9" s="17">
        <v>0.61864615928313405</v>
      </c>
      <c r="K9" s="17"/>
      <c r="L9" s="17">
        <v>0.51661522662696202</v>
      </c>
      <c r="M9" s="17">
        <v>0.61262746740023999</v>
      </c>
      <c r="N9" s="17"/>
      <c r="O9" s="17">
        <v>0.467365327161052</v>
      </c>
      <c r="P9" s="17">
        <v>0.64124131116178895</v>
      </c>
      <c r="Q9" s="17">
        <v>0.51031947604712602</v>
      </c>
      <c r="R9" s="17">
        <v>0.477846375975922</v>
      </c>
      <c r="S9" s="17"/>
      <c r="T9" s="17">
        <v>0.47993968183699898</v>
      </c>
      <c r="U9" s="17">
        <v>0.55540644604247502</v>
      </c>
      <c r="V9" s="17"/>
      <c r="W9" s="17">
        <v>0.58124608712568104</v>
      </c>
      <c r="X9" s="17">
        <v>0.50694862568312204</v>
      </c>
      <c r="Y9" s="17"/>
      <c r="Z9" s="17">
        <v>0.561227736456825</v>
      </c>
      <c r="AA9" s="17">
        <v>0.56944726798416001</v>
      </c>
      <c r="AB9" s="17">
        <v>0.47932564776008202</v>
      </c>
      <c r="AC9" s="17"/>
      <c r="AD9" s="17">
        <v>0.534688460118523</v>
      </c>
      <c r="AE9" s="17"/>
      <c r="AF9" s="17">
        <v>0.60585672006297797</v>
      </c>
      <c r="AG9" s="17">
        <v>0.48092683873946401</v>
      </c>
      <c r="AH9" s="17">
        <v>0.51741119694955695</v>
      </c>
      <c r="AI9" s="17">
        <v>0.52743022704441</v>
      </c>
    </row>
    <row r="10" spans="2:35" x14ac:dyDescent="0.3">
      <c r="B10" s="18" t="s">
        <v>277</v>
      </c>
      <c r="C10" s="17">
        <v>0.42436464146143998</v>
      </c>
      <c r="D10" s="17">
        <v>0.45592170296210799</v>
      </c>
      <c r="E10" s="17">
        <v>0.39858640217057101</v>
      </c>
      <c r="F10" s="17"/>
      <c r="G10" s="17">
        <v>0.52126215062560299</v>
      </c>
      <c r="H10" s="17">
        <v>0.45603426566369898</v>
      </c>
      <c r="I10" s="17">
        <v>0.40723358293821599</v>
      </c>
      <c r="J10" s="17">
        <v>0.31171701947832098</v>
      </c>
      <c r="K10" s="17"/>
      <c r="L10" s="17">
        <v>0.44941431130917597</v>
      </c>
      <c r="M10" s="17">
        <v>0.36393388173225</v>
      </c>
      <c r="N10" s="17"/>
      <c r="O10" s="17">
        <v>0.501480535870931</v>
      </c>
      <c r="P10" s="17">
        <v>0.32021523564240401</v>
      </c>
      <c r="Q10" s="17">
        <v>0.476790132017051</v>
      </c>
      <c r="R10" s="17">
        <v>0.427243640942155</v>
      </c>
      <c r="S10" s="17"/>
      <c r="T10" s="17">
        <v>0.46486252230610398</v>
      </c>
      <c r="U10" s="17">
        <v>0.41510086521051098</v>
      </c>
      <c r="V10" s="17"/>
      <c r="W10" s="17">
        <v>0.40621664840643601</v>
      </c>
      <c r="X10" s="17">
        <v>0.44904838662843599</v>
      </c>
      <c r="Y10" s="17"/>
      <c r="Z10" s="17">
        <v>0.40714076586435299</v>
      </c>
      <c r="AA10" s="17">
        <v>0.368846148232921</v>
      </c>
      <c r="AB10" s="17">
        <v>0.46630026636146499</v>
      </c>
      <c r="AC10" s="17"/>
      <c r="AD10" s="17">
        <v>0.42668025426502998</v>
      </c>
      <c r="AE10" s="17"/>
      <c r="AF10" s="17">
        <v>0.38882010554603602</v>
      </c>
      <c r="AG10" s="17">
        <v>0.44529746640961199</v>
      </c>
      <c r="AH10" s="17">
        <v>0.44723620958669302</v>
      </c>
      <c r="AI10" s="17">
        <v>0.42458230710654898</v>
      </c>
    </row>
    <row r="11" spans="2:35" x14ac:dyDescent="0.3">
      <c r="B11" s="18" t="s">
        <v>51</v>
      </c>
      <c r="C11" s="19">
        <v>4.0935260616595401E-2</v>
      </c>
      <c r="D11" s="19">
        <v>4.7436128310180202E-2</v>
      </c>
      <c r="E11" s="19">
        <v>3.5348636913333897E-2</v>
      </c>
      <c r="F11" s="19"/>
      <c r="G11" s="19">
        <v>1.6149286370834799E-2</v>
      </c>
      <c r="H11" s="19">
        <v>2.4894769863363E-2</v>
      </c>
      <c r="I11" s="19">
        <v>5.3361363945653502E-2</v>
      </c>
      <c r="J11" s="19">
        <v>6.9636821238545005E-2</v>
      </c>
      <c r="K11" s="19"/>
      <c r="L11" s="19">
        <v>3.39704620638622E-2</v>
      </c>
      <c r="M11" s="19">
        <v>2.3438650867509299E-2</v>
      </c>
      <c r="N11" s="19"/>
      <c r="O11" s="19">
        <v>3.1154136968016801E-2</v>
      </c>
      <c r="P11" s="19">
        <v>3.8543453195806598E-2</v>
      </c>
      <c r="Q11" s="19">
        <v>1.28903919358222E-2</v>
      </c>
      <c r="R11" s="19">
        <v>9.4909983081922195E-2</v>
      </c>
      <c r="S11" s="19"/>
      <c r="T11" s="19">
        <v>5.5197795856896298E-2</v>
      </c>
      <c r="U11" s="19">
        <v>2.9492688747013902E-2</v>
      </c>
      <c r="V11" s="19"/>
      <c r="W11" s="19">
        <v>1.25372644678829E-2</v>
      </c>
      <c r="X11" s="19">
        <v>4.4002987688442102E-2</v>
      </c>
      <c r="Y11" s="19"/>
      <c r="Z11" s="19">
        <v>3.1631497678821299E-2</v>
      </c>
      <c r="AA11" s="19">
        <v>6.17065837829196E-2</v>
      </c>
      <c r="AB11" s="19">
        <v>5.4374085878453597E-2</v>
      </c>
      <c r="AC11" s="19"/>
      <c r="AD11" s="19">
        <v>3.8631285616446603E-2</v>
      </c>
      <c r="AE11" s="19"/>
      <c r="AF11" s="19">
        <v>5.3231743909862798E-3</v>
      </c>
      <c r="AG11" s="19">
        <v>7.3775694850923307E-2</v>
      </c>
      <c r="AH11" s="19">
        <v>3.5352593463750803E-2</v>
      </c>
      <c r="AI11" s="19">
        <v>4.7987465849041303E-2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283</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0.27423936548991201</v>
      </c>
      <c r="D9" s="17">
        <v>0.20347665996559999</v>
      </c>
      <c r="E9" s="17">
        <v>0.34033382576429899</v>
      </c>
      <c r="F9" s="17"/>
      <c r="G9" s="17">
        <v>0.131227445370978</v>
      </c>
      <c r="H9" s="17">
        <v>0.21410287180915</v>
      </c>
      <c r="I9" s="17">
        <v>0.29250775055677097</v>
      </c>
      <c r="J9" s="17">
        <v>0.46260840327390701</v>
      </c>
      <c r="K9" s="17"/>
      <c r="L9" s="17">
        <v>0.26313453424420402</v>
      </c>
      <c r="M9" s="17">
        <v>0.31982261196805001</v>
      </c>
      <c r="N9" s="17"/>
      <c r="O9" s="17">
        <v>0.19053313635484001</v>
      </c>
      <c r="P9" s="17">
        <v>0.45443221362702502</v>
      </c>
      <c r="Q9" s="17">
        <v>0.162221169464625</v>
      </c>
      <c r="R9" s="17">
        <v>0.260171273256113</v>
      </c>
      <c r="S9" s="17"/>
      <c r="T9" s="17">
        <v>0.252129083197285</v>
      </c>
      <c r="U9" s="17">
        <v>0.28495614939250302</v>
      </c>
      <c r="V9" s="17"/>
      <c r="W9" s="17">
        <v>0.39439485963809501</v>
      </c>
      <c r="X9" s="17">
        <v>0.20235573189619199</v>
      </c>
      <c r="Y9" s="17"/>
      <c r="Z9" s="17">
        <v>0.286118644953608</v>
      </c>
      <c r="AA9" s="17">
        <v>0.27538437816000799</v>
      </c>
      <c r="AB9" s="17">
        <v>0.255584496946273</v>
      </c>
      <c r="AC9" s="17"/>
      <c r="AD9" s="17">
        <v>0.278084275284047</v>
      </c>
      <c r="AE9" s="17"/>
      <c r="AF9" s="17">
        <v>0.29194656493925703</v>
      </c>
      <c r="AG9" s="17">
        <v>0.28657352669997299</v>
      </c>
      <c r="AH9" s="17">
        <v>0.260511444080612</v>
      </c>
      <c r="AI9" s="17">
        <v>0.25410682685815</v>
      </c>
    </row>
    <row r="10" spans="2:35" x14ac:dyDescent="0.3">
      <c r="B10" s="18" t="s">
        <v>277</v>
      </c>
      <c r="C10" s="17">
        <v>0.64824669330325602</v>
      </c>
      <c r="D10" s="17">
        <v>0.71230223350172595</v>
      </c>
      <c r="E10" s="17">
        <v>0.59084529374882599</v>
      </c>
      <c r="F10" s="17"/>
      <c r="G10" s="17">
        <v>0.798569861608451</v>
      </c>
      <c r="H10" s="17">
        <v>0.70061256155807805</v>
      </c>
      <c r="I10" s="17">
        <v>0.64541622322958603</v>
      </c>
      <c r="J10" s="17">
        <v>0.44426017696848102</v>
      </c>
      <c r="K10" s="17"/>
      <c r="L10" s="17">
        <v>0.67635315479344704</v>
      </c>
      <c r="M10" s="17">
        <v>0.61785993348700197</v>
      </c>
      <c r="N10" s="17"/>
      <c r="O10" s="17">
        <v>0.74527108104099804</v>
      </c>
      <c r="P10" s="17">
        <v>0.47322411694430599</v>
      </c>
      <c r="Q10" s="17">
        <v>0.74939459623276805</v>
      </c>
      <c r="R10" s="17">
        <v>0.66132872341782001</v>
      </c>
      <c r="S10" s="17"/>
      <c r="T10" s="17">
        <v>0.64201020445619905</v>
      </c>
      <c r="U10" s="17">
        <v>0.65343588215706006</v>
      </c>
      <c r="V10" s="17"/>
      <c r="W10" s="17">
        <v>0.57097194218164904</v>
      </c>
      <c r="X10" s="17">
        <v>0.72753284829828402</v>
      </c>
      <c r="Y10" s="17"/>
      <c r="Z10" s="17">
        <v>0.65313225424529098</v>
      </c>
      <c r="AA10" s="17">
        <v>0.59635271767155495</v>
      </c>
      <c r="AB10" s="17">
        <v>0.67308647054557602</v>
      </c>
      <c r="AC10" s="17"/>
      <c r="AD10" s="17">
        <v>0.64590257573416199</v>
      </c>
      <c r="AE10" s="17"/>
      <c r="AF10" s="17">
        <v>0.66052801492468105</v>
      </c>
      <c r="AG10" s="17">
        <v>0.635281970418755</v>
      </c>
      <c r="AH10" s="17">
        <v>0.63751631539702802</v>
      </c>
      <c r="AI10" s="17">
        <v>0.65893094402701902</v>
      </c>
    </row>
    <row r="11" spans="2:35" x14ac:dyDescent="0.3">
      <c r="B11" s="18" t="s">
        <v>51</v>
      </c>
      <c r="C11" s="19">
        <v>7.7513941206831902E-2</v>
      </c>
      <c r="D11" s="19">
        <v>8.4221106532674297E-2</v>
      </c>
      <c r="E11" s="19">
        <v>6.8820880486874902E-2</v>
      </c>
      <c r="F11" s="19"/>
      <c r="G11" s="19">
        <v>7.0202693020571097E-2</v>
      </c>
      <c r="H11" s="19">
        <v>8.5284566632771994E-2</v>
      </c>
      <c r="I11" s="19">
        <v>6.2076026213642797E-2</v>
      </c>
      <c r="J11" s="19">
        <v>9.3131419757612299E-2</v>
      </c>
      <c r="K11" s="19"/>
      <c r="L11" s="19">
        <v>6.05123109623492E-2</v>
      </c>
      <c r="M11" s="19">
        <v>6.2317454544947297E-2</v>
      </c>
      <c r="N11" s="19"/>
      <c r="O11" s="19">
        <v>6.4195782604162102E-2</v>
      </c>
      <c r="P11" s="19">
        <v>7.2343669428669405E-2</v>
      </c>
      <c r="Q11" s="19">
        <v>8.8384234302606599E-2</v>
      </c>
      <c r="R11" s="19">
        <v>7.8500003326066395E-2</v>
      </c>
      <c r="S11" s="19"/>
      <c r="T11" s="19">
        <v>0.10586071234651601</v>
      </c>
      <c r="U11" s="19">
        <v>6.1607968450437499E-2</v>
      </c>
      <c r="V11" s="19"/>
      <c r="W11" s="19">
        <v>3.4633198180255599E-2</v>
      </c>
      <c r="X11" s="19">
        <v>7.0111419805524003E-2</v>
      </c>
      <c r="Y11" s="19"/>
      <c r="Z11" s="19">
        <v>6.07491008011007E-2</v>
      </c>
      <c r="AA11" s="19">
        <v>0.128262904168436</v>
      </c>
      <c r="AB11" s="19">
        <v>7.1329032508150703E-2</v>
      </c>
      <c r="AC11" s="19"/>
      <c r="AD11" s="19">
        <v>7.6013148981791304E-2</v>
      </c>
      <c r="AE11" s="19"/>
      <c r="AF11" s="19">
        <v>4.7525420136061203E-2</v>
      </c>
      <c r="AG11" s="19">
        <v>7.8144502881272004E-2</v>
      </c>
      <c r="AH11" s="19">
        <v>0.10197224052236099</v>
      </c>
      <c r="AI11" s="19">
        <v>8.6962229114830703E-2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284</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0.37899637759143001</v>
      </c>
      <c r="D9" s="17">
        <v>0.31387826840385402</v>
      </c>
      <c r="E9" s="17">
        <v>0.437531509857988</v>
      </c>
      <c r="F9" s="17"/>
      <c r="G9" s="17">
        <v>0.29291497966601199</v>
      </c>
      <c r="H9" s="17">
        <v>0.31828983696171897</v>
      </c>
      <c r="I9" s="17">
        <v>0.37667258929231601</v>
      </c>
      <c r="J9" s="17">
        <v>0.53336063185640703</v>
      </c>
      <c r="K9" s="17"/>
      <c r="L9" s="17">
        <v>0.36322034091934802</v>
      </c>
      <c r="M9" s="17">
        <v>0.44144795820572302</v>
      </c>
      <c r="N9" s="17"/>
      <c r="O9" s="17">
        <v>0.34873611679278599</v>
      </c>
      <c r="P9" s="17">
        <v>0.50516411714648901</v>
      </c>
      <c r="Q9" s="17">
        <v>0.274288433240581</v>
      </c>
      <c r="R9" s="17">
        <v>0.36828388490631497</v>
      </c>
      <c r="S9" s="17"/>
      <c r="T9" s="17">
        <v>0.34073441488775902</v>
      </c>
      <c r="U9" s="17">
        <v>0.39225330016557702</v>
      </c>
      <c r="V9" s="17"/>
      <c r="W9" s="17">
        <v>0.45858311045980399</v>
      </c>
      <c r="X9" s="17">
        <v>0.32520970394411702</v>
      </c>
      <c r="Y9" s="17"/>
      <c r="Z9" s="17">
        <v>0.36563457803916699</v>
      </c>
      <c r="AA9" s="17">
        <v>0.40152449163485998</v>
      </c>
      <c r="AB9" s="17">
        <v>0.33837365249125401</v>
      </c>
      <c r="AC9" s="17"/>
      <c r="AD9" s="17">
        <v>0.39083996622189698</v>
      </c>
      <c r="AE9" s="17"/>
      <c r="AF9" s="17">
        <v>0.38308342842081899</v>
      </c>
      <c r="AG9" s="17">
        <v>0.378953930019227</v>
      </c>
      <c r="AH9" s="17">
        <v>0.368783209960801</v>
      </c>
      <c r="AI9" s="17">
        <v>0.38903260403371498</v>
      </c>
    </row>
    <row r="10" spans="2:35" x14ac:dyDescent="0.3">
      <c r="B10" s="18" t="s">
        <v>277</v>
      </c>
      <c r="C10" s="17">
        <v>0.55168818578034096</v>
      </c>
      <c r="D10" s="17">
        <v>0.61562844965488595</v>
      </c>
      <c r="E10" s="17">
        <v>0.492776900820728</v>
      </c>
      <c r="F10" s="17"/>
      <c r="G10" s="17">
        <v>0.61995890390862196</v>
      </c>
      <c r="H10" s="17">
        <v>0.62948536395951404</v>
      </c>
      <c r="I10" s="17">
        <v>0.58395270310158498</v>
      </c>
      <c r="J10" s="17">
        <v>0.36418396419327198</v>
      </c>
      <c r="K10" s="17"/>
      <c r="L10" s="17">
        <v>0.58927166893312299</v>
      </c>
      <c r="M10" s="17">
        <v>0.483736334754932</v>
      </c>
      <c r="N10" s="17"/>
      <c r="O10" s="17">
        <v>0.57453990577802705</v>
      </c>
      <c r="P10" s="17">
        <v>0.43050063834679397</v>
      </c>
      <c r="Q10" s="17">
        <v>0.66251711468532004</v>
      </c>
      <c r="R10" s="17">
        <v>0.55119254792815597</v>
      </c>
      <c r="S10" s="17"/>
      <c r="T10" s="17">
        <v>0.55184322680063802</v>
      </c>
      <c r="U10" s="17">
        <v>0.55780554633586099</v>
      </c>
      <c r="V10" s="17"/>
      <c r="W10" s="17">
        <v>0.49400255090386702</v>
      </c>
      <c r="X10" s="17">
        <v>0.61485645355874297</v>
      </c>
      <c r="Y10" s="17"/>
      <c r="Z10" s="17">
        <v>0.55945394058126297</v>
      </c>
      <c r="AA10" s="17">
        <v>0.524470833774621</v>
      </c>
      <c r="AB10" s="17">
        <v>0.59686822036714005</v>
      </c>
      <c r="AC10" s="17"/>
      <c r="AD10" s="17">
        <v>0.54188766631736196</v>
      </c>
      <c r="AE10" s="17"/>
      <c r="AF10" s="17">
        <v>0.56446006627141598</v>
      </c>
      <c r="AG10" s="17">
        <v>0.52226767254770601</v>
      </c>
      <c r="AH10" s="17">
        <v>0.569095601143774</v>
      </c>
      <c r="AI10" s="17">
        <v>0.55321186804338496</v>
      </c>
    </row>
    <row r="11" spans="2:35" x14ac:dyDescent="0.3">
      <c r="B11" s="18" t="s">
        <v>51</v>
      </c>
      <c r="C11" s="19">
        <v>6.9315436628229907E-2</v>
      </c>
      <c r="D11" s="19">
        <v>7.0493281941259395E-2</v>
      </c>
      <c r="E11" s="19">
        <v>6.9691589321283498E-2</v>
      </c>
      <c r="F11" s="19"/>
      <c r="G11" s="19">
        <v>8.7126116425365704E-2</v>
      </c>
      <c r="H11" s="19">
        <v>5.22247990787666E-2</v>
      </c>
      <c r="I11" s="19">
        <v>3.9374707606098798E-2</v>
      </c>
      <c r="J11" s="19">
        <v>0.102455403950321</v>
      </c>
      <c r="K11" s="19"/>
      <c r="L11" s="19">
        <v>4.7507990147529003E-2</v>
      </c>
      <c r="M11" s="19">
        <v>7.4815707039345397E-2</v>
      </c>
      <c r="N11" s="19"/>
      <c r="O11" s="19">
        <v>7.6723977429187004E-2</v>
      </c>
      <c r="P11" s="19">
        <v>6.4335244506717307E-2</v>
      </c>
      <c r="Q11" s="19">
        <v>6.3194452074098295E-2</v>
      </c>
      <c r="R11" s="19">
        <v>8.0523567165529594E-2</v>
      </c>
      <c r="S11" s="19"/>
      <c r="T11" s="19">
        <v>0.107422358311603</v>
      </c>
      <c r="U11" s="19">
        <v>4.99411534985622E-2</v>
      </c>
      <c r="V11" s="19"/>
      <c r="W11" s="19">
        <v>4.74143386363296E-2</v>
      </c>
      <c r="X11" s="19">
        <v>5.9933842497139699E-2</v>
      </c>
      <c r="Y11" s="19"/>
      <c r="Z11" s="19">
        <v>7.4911481379570197E-2</v>
      </c>
      <c r="AA11" s="19">
        <v>7.4004674590518904E-2</v>
      </c>
      <c r="AB11" s="19">
        <v>6.47581271416066E-2</v>
      </c>
      <c r="AC11" s="19"/>
      <c r="AD11" s="19">
        <v>6.7272367460740806E-2</v>
      </c>
      <c r="AE11" s="19"/>
      <c r="AF11" s="19">
        <v>5.2456505307765203E-2</v>
      </c>
      <c r="AG11" s="19">
        <v>9.87783974330676E-2</v>
      </c>
      <c r="AH11" s="19">
        <v>6.2121188895425297E-2</v>
      </c>
      <c r="AI11" s="19">
        <v>5.7755527922899702E-2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285</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0.249804588305583</v>
      </c>
      <c r="D9" s="17">
        <v>0.21326653428230399</v>
      </c>
      <c r="E9" s="17">
        <v>0.276844770991096</v>
      </c>
      <c r="F9" s="17"/>
      <c r="G9" s="17">
        <v>0.17577772108842099</v>
      </c>
      <c r="H9" s="17">
        <v>0.15161481415867201</v>
      </c>
      <c r="I9" s="17">
        <v>0.21437549279173199</v>
      </c>
      <c r="J9" s="17">
        <v>0.46858523098856902</v>
      </c>
      <c r="K9" s="17"/>
      <c r="L9" s="17">
        <v>0.230988208419138</v>
      </c>
      <c r="M9" s="17">
        <v>0.29623116358142099</v>
      </c>
      <c r="N9" s="17"/>
      <c r="O9" s="17">
        <v>0.16597516367937201</v>
      </c>
      <c r="P9" s="17">
        <v>0.36129060036017202</v>
      </c>
      <c r="Q9" s="17">
        <v>0.16115099622564</v>
      </c>
      <c r="R9" s="17">
        <v>0.28488537193689001</v>
      </c>
      <c r="S9" s="17"/>
      <c r="T9" s="17">
        <v>0.22395354816299201</v>
      </c>
      <c r="U9" s="17">
        <v>0.25912854221743398</v>
      </c>
      <c r="V9" s="17"/>
      <c r="W9" s="17">
        <v>0.29921123081957102</v>
      </c>
      <c r="X9" s="17">
        <v>0.23284862702370501</v>
      </c>
      <c r="Y9" s="17"/>
      <c r="Z9" s="17">
        <v>0.26045644191355899</v>
      </c>
      <c r="AA9" s="17">
        <v>0.208436902742135</v>
      </c>
      <c r="AB9" s="17">
        <v>0.24455386444216101</v>
      </c>
      <c r="AC9" s="17"/>
      <c r="AD9" s="17">
        <v>0.24960740753052901</v>
      </c>
      <c r="AE9" s="17"/>
      <c r="AF9" s="17">
        <v>0.28329408713327398</v>
      </c>
      <c r="AG9" s="17">
        <v>0.236838123983241</v>
      </c>
      <c r="AH9" s="17">
        <v>0.225653971212573</v>
      </c>
      <c r="AI9" s="17">
        <v>0.24696322944517601</v>
      </c>
    </row>
    <row r="10" spans="2:35" x14ac:dyDescent="0.3">
      <c r="B10" s="18" t="s">
        <v>277</v>
      </c>
      <c r="C10" s="17">
        <v>0.69003482832177798</v>
      </c>
      <c r="D10" s="17">
        <v>0.71932868476439504</v>
      </c>
      <c r="E10" s="17">
        <v>0.66889383315474404</v>
      </c>
      <c r="F10" s="17"/>
      <c r="G10" s="17">
        <v>0.75064817153375496</v>
      </c>
      <c r="H10" s="17">
        <v>0.79769751834330105</v>
      </c>
      <c r="I10" s="17">
        <v>0.74708028995664799</v>
      </c>
      <c r="J10" s="17">
        <v>0.45098765414870901</v>
      </c>
      <c r="K10" s="17"/>
      <c r="L10" s="17">
        <v>0.71547048833530202</v>
      </c>
      <c r="M10" s="17">
        <v>0.657892290923203</v>
      </c>
      <c r="N10" s="17"/>
      <c r="O10" s="17">
        <v>0.77765637073078497</v>
      </c>
      <c r="P10" s="17">
        <v>0.58605289132592897</v>
      </c>
      <c r="Q10" s="17">
        <v>0.77321576664573399</v>
      </c>
      <c r="R10" s="17">
        <v>0.64527533497948297</v>
      </c>
      <c r="S10" s="17"/>
      <c r="T10" s="17">
        <v>0.66730364017768196</v>
      </c>
      <c r="U10" s="17">
        <v>0.70381157945039197</v>
      </c>
      <c r="V10" s="17"/>
      <c r="W10" s="17">
        <v>0.67034681717274303</v>
      </c>
      <c r="X10" s="17">
        <v>0.69968899787703998</v>
      </c>
      <c r="Y10" s="17"/>
      <c r="Z10" s="17">
        <v>0.69517422410758201</v>
      </c>
      <c r="AA10" s="17">
        <v>0.69806324406487397</v>
      </c>
      <c r="AB10" s="17">
        <v>0.67085379419076496</v>
      </c>
      <c r="AC10" s="17"/>
      <c r="AD10" s="17">
        <v>0.69107374137913702</v>
      </c>
      <c r="AE10" s="17"/>
      <c r="AF10" s="17">
        <v>0.67444256311217399</v>
      </c>
      <c r="AG10" s="17">
        <v>0.67009234360044201</v>
      </c>
      <c r="AH10" s="17">
        <v>0.738235764099336</v>
      </c>
      <c r="AI10" s="17">
        <v>0.69177272776117105</v>
      </c>
    </row>
    <row r="11" spans="2:35" x14ac:dyDescent="0.3">
      <c r="B11" s="18" t="s">
        <v>51</v>
      </c>
      <c r="C11" s="19">
        <v>6.0160583372639097E-2</v>
      </c>
      <c r="D11" s="19">
        <v>6.74047809533007E-2</v>
      </c>
      <c r="E11" s="19">
        <v>5.4261395854160198E-2</v>
      </c>
      <c r="F11" s="19"/>
      <c r="G11" s="19">
        <v>7.3574107377823494E-2</v>
      </c>
      <c r="H11" s="19">
        <v>5.06876674980263E-2</v>
      </c>
      <c r="I11" s="19">
        <v>3.8544217251620501E-2</v>
      </c>
      <c r="J11" s="19">
        <v>8.0427114862722096E-2</v>
      </c>
      <c r="K11" s="19"/>
      <c r="L11" s="19">
        <v>5.3541303245560203E-2</v>
      </c>
      <c r="M11" s="19">
        <v>4.5876545495375697E-2</v>
      </c>
      <c r="N11" s="19"/>
      <c r="O11" s="19">
        <v>5.6368465589843E-2</v>
      </c>
      <c r="P11" s="19">
        <v>5.2656508313899203E-2</v>
      </c>
      <c r="Q11" s="19">
        <v>6.5633237128625399E-2</v>
      </c>
      <c r="R11" s="19">
        <v>6.9839293083626505E-2</v>
      </c>
      <c r="S11" s="19"/>
      <c r="T11" s="19">
        <v>0.10874281165932601</v>
      </c>
      <c r="U11" s="19">
        <v>3.7059878332174098E-2</v>
      </c>
      <c r="V11" s="19"/>
      <c r="W11" s="19">
        <v>3.0441952007685302E-2</v>
      </c>
      <c r="X11" s="19">
        <v>6.7462375099255401E-2</v>
      </c>
      <c r="Y11" s="19"/>
      <c r="Z11" s="19">
        <v>4.4369333978859102E-2</v>
      </c>
      <c r="AA11" s="19">
        <v>9.3499853192990895E-2</v>
      </c>
      <c r="AB11" s="19">
        <v>8.4592341367073803E-2</v>
      </c>
      <c r="AC11" s="19"/>
      <c r="AD11" s="19">
        <v>5.9318851090333899E-2</v>
      </c>
      <c r="AE11" s="19"/>
      <c r="AF11" s="19">
        <v>4.2263349754551802E-2</v>
      </c>
      <c r="AG11" s="19">
        <v>9.3069532416317796E-2</v>
      </c>
      <c r="AH11" s="19">
        <v>3.6110264688090303E-2</v>
      </c>
      <c r="AI11" s="19">
        <v>6.1264042793653398E-2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I16"/>
  <sheetViews>
    <sheetView showGridLines="0" workbookViewId="0">
      <pane xSplit="2" topLeftCell="C1" activePane="topRight" state="frozen"/>
      <selection pane="topRight"/>
    </sheetView>
  </sheetViews>
  <sheetFormatPr defaultColWidth="11.5546875" defaultRowHeight="14.4" x14ac:dyDescent="0.3"/>
  <cols>
    <col min="2" max="2" width="25.6640625" customWidth="1"/>
    <col min="3" max="5" width="10.6640625" customWidth="1"/>
    <col min="6" max="6" width="2.21875" customWidth="1"/>
    <col min="7" max="10" width="10.6640625" customWidth="1"/>
    <col min="11" max="11" width="2.21875" customWidth="1"/>
    <col min="12" max="13" width="10.6640625" customWidth="1"/>
    <col min="14" max="14" width="2.21875" customWidth="1"/>
    <col min="15" max="18" width="10.6640625" customWidth="1"/>
    <col min="19" max="19" width="2.21875" customWidth="1"/>
    <col min="20" max="21" width="10.6640625" customWidth="1"/>
    <col min="22" max="22" width="2.21875" customWidth="1"/>
    <col min="23" max="24" width="10.6640625" customWidth="1"/>
    <col min="25" max="25" width="2.21875" customWidth="1"/>
    <col min="26" max="28" width="10.6640625" customWidth="1"/>
    <col min="29" max="29" width="2.21875" customWidth="1"/>
    <col min="30" max="30" width="10.6640625" customWidth="1"/>
    <col min="31" max="31" width="2.21875" customWidth="1"/>
    <col min="32" max="35" width="10.6640625" customWidth="1"/>
    <col min="36" max="36" width="2.21875" customWidth="1"/>
  </cols>
  <sheetData>
    <row r="2" spans="2:35" ht="40.049999999999997" customHeight="1" x14ac:dyDescent="0.3">
      <c r="D2" s="29" t="s">
        <v>286</v>
      </c>
      <c r="E2" s="25"/>
      <c r="F2" s="25"/>
      <c r="G2" s="25"/>
      <c r="H2" s="25"/>
      <c r="I2" s="25"/>
      <c r="J2" s="25"/>
      <c r="K2" s="25"/>
      <c r="L2" s="25"/>
      <c r="M2" s="25"/>
      <c r="N2" s="25"/>
      <c r="O2" s="25"/>
      <c r="P2" s="25"/>
      <c r="Q2" s="25"/>
      <c r="R2" s="25"/>
      <c r="S2" s="25"/>
      <c r="T2" s="25"/>
      <c r="U2" s="25"/>
      <c r="V2" s="25"/>
      <c r="W2" s="25"/>
      <c r="X2" s="25"/>
      <c r="Y2" s="25"/>
      <c r="Z2" s="25"/>
      <c r="AA2" s="25"/>
      <c r="AB2" s="25"/>
    </row>
    <row r="5" spans="2:35" ht="30" customHeight="1" x14ac:dyDescent="0.3">
      <c r="B5" s="15"/>
      <c r="C5" s="15"/>
      <c r="D5" s="28" t="s">
        <v>43</v>
      </c>
      <c r="E5" s="28"/>
      <c r="F5" s="15"/>
      <c r="G5" s="28" t="s">
        <v>44</v>
      </c>
      <c r="H5" s="28"/>
      <c r="I5" s="28"/>
      <c r="J5" s="28"/>
      <c r="K5" s="15"/>
      <c r="L5" s="28" t="s">
        <v>45</v>
      </c>
      <c r="M5" s="28"/>
      <c r="N5" s="15"/>
      <c r="O5" s="28" t="s">
        <v>46</v>
      </c>
      <c r="P5" s="28"/>
      <c r="Q5" s="28"/>
      <c r="R5" s="28"/>
      <c r="S5" s="15"/>
      <c r="T5" s="28" t="s">
        <v>31</v>
      </c>
      <c r="U5" s="28"/>
      <c r="V5" s="15"/>
      <c r="W5" s="28" t="s">
        <v>47</v>
      </c>
      <c r="X5" s="28"/>
      <c r="Y5" s="15"/>
      <c r="Z5" s="28" t="s">
        <v>48</v>
      </c>
      <c r="AA5" s="28"/>
      <c r="AB5" s="28"/>
      <c r="AC5" s="15"/>
      <c r="AD5" s="28" t="s">
        <v>49</v>
      </c>
      <c r="AE5" s="15"/>
      <c r="AF5" s="28" t="s">
        <v>50</v>
      </c>
      <c r="AG5" s="28"/>
      <c r="AH5" s="28"/>
      <c r="AI5" s="28"/>
    </row>
    <row r="6" spans="2:35" ht="72" x14ac:dyDescent="0.3">
      <c r="B6" t="s">
        <v>15</v>
      </c>
      <c r="C6" s="9" t="s">
        <v>16</v>
      </c>
      <c r="D6" s="12" t="s">
        <v>17</v>
      </c>
      <c r="E6" s="12" t="s">
        <v>18</v>
      </c>
      <c r="G6" s="12" t="s">
        <v>21</v>
      </c>
      <c r="H6" s="12" t="s">
        <v>22</v>
      </c>
      <c r="I6" s="12" t="s">
        <v>23</v>
      </c>
      <c r="J6" s="12" t="s">
        <v>24</v>
      </c>
      <c r="L6" s="12" t="s">
        <v>25</v>
      </c>
      <c r="M6" s="12" t="s">
        <v>26</v>
      </c>
      <c r="O6" s="12" t="s">
        <v>27</v>
      </c>
      <c r="P6" s="12" t="s">
        <v>28</v>
      </c>
      <c r="Q6" s="12" t="s">
        <v>29</v>
      </c>
      <c r="R6" s="12" t="s">
        <v>30</v>
      </c>
      <c r="T6" s="12" t="s">
        <v>31</v>
      </c>
      <c r="U6" s="12" t="s">
        <v>32</v>
      </c>
      <c r="W6" s="12" t="s">
        <v>33</v>
      </c>
      <c r="X6" s="12" t="s">
        <v>34</v>
      </c>
      <c r="Z6" s="12" t="s">
        <v>35</v>
      </c>
      <c r="AA6" s="12" t="s">
        <v>36</v>
      </c>
      <c r="AB6" s="12" t="s">
        <v>37</v>
      </c>
      <c r="AD6" s="12" t="s">
        <v>38</v>
      </c>
      <c r="AF6" s="12" t="s">
        <v>39</v>
      </c>
      <c r="AG6" s="12" t="s">
        <v>40</v>
      </c>
      <c r="AH6" s="12" t="s">
        <v>41</v>
      </c>
      <c r="AI6" s="12" t="s">
        <v>42</v>
      </c>
    </row>
    <row r="7" spans="2:35" ht="30" customHeight="1" x14ac:dyDescent="0.3">
      <c r="B7" s="10" t="s">
        <v>19</v>
      </c>
      <c r="C7" s="10">
        <v>550</v>
      </c>
      <c r="D7" s="10">
        <v>259</v>
      </c>
      <c r="E7" s="10">
        <v>285</v>
      </c>
      <c r="F7" s="10"/>
      <c r="G7" s="10">
        <v>122</v>
      </c>
      <c r="H7" s="10">
        <v>151</v>
      </c>
      <c r="I7" s="10">
        <v>146</v>
      </c>
      <c r="J7" s="10">
        <v>131</v>
      </c>
      <c r="K7" s="10"/>
      <c r="L7" s="10">
        <v>363</v>
      </c>
      <c r="M7" s="10">
        <v>160</v>
      </c>
      <c r="N7" s="10"/>
      <c r="O7" s="10">
        <v>122</v>
      </c>
      <c r="P7" s="10">
        <v>163</v>
      </c>
      <c r="Q7" s="10">
        <v>151</v>
      </c>
      <c r="R7" s="10">
        <v>108</v>
      </c>
      <c r="S7" s="10"/>
      <c r="T7" s="10">
        <v>142</v>
      </c>
      <c r="U7" s="10">
        <v>403</v>
      </c>
      <c r="V7" s="10"/>
      <c r="W7" s="10">
        <v>154</v>
      </c>
      <c r="X7" s="10">
        <v>181</v>
      </c>
      <c r="Y7" s="10"/>
      <c r="Z7" s="10">
        <v>232</v>
      </c>
      <c r="AA7" s="10">
        <v>91</v>
      </c>
      <c r="AB7" s="10">
        <v>141</v>
      </c>
      <c r="AC7" s="10"/>
      <c r="AD7" s="10">
        <v>509</v>
      </c>
      <c r="AE7" s="10"/>
      <c r="AF7" s="10">
        <v>177</v>
      </c>
      <c r="AG7" s="10">
        <v>129</v>
      </c>
      <c r="AH7" s="10">
        <v>108</v>
      </c>
      <c r="AI7" s="10">
        <v>134</v>
      </c>
    </row>
    <row r="8" spans="2:35" ht="30" customHeight="1" x14ac:dyDescent="0.3">
      <c r="B8" s="11" t="s">
        <v>20</v>
      </c>
      <c r="C8" s="11">
        <v>550</v>
      </c>
      <c r="D8" s="11">
        <v>272</v>
      </c>
      <c r="E8" s="11">
        <v>272</v>
      </c>
      <c r="F8" s="11"/>
      <c r="G8" s="11">
        <v>132</v>
      </c>
      <c r="H8" s="11">
        <v>143</v>
      </c>
      <c r="I8" s="11">
        <v>143</v>
      </c>
      <c r="J8" s="11">
        <v>132</v>
      </c>
      <c r="K8" s="11"/>
      <c r="L8" s="11">
        <v>361</v>
      </c>
      <c r="M8" s="11">
        <v>161</v>
      </c>
      <c r="N8" s="11"/>
      <c r="O8" s="11">
        <v>118</v>
      </c>
      <c r="P8" s="11">
        <v>154</v>
      </c>
      <c r="Q8" s="11">
        <v>157</v>
      </c>
      <c r="R8" s="11">
        <v>115</v>
      </c>
      <c r="S8" s="11"/>
      <c r="T8" s="11">
        <v>140</v>
      </c>
      <c r="U8" s="11">
        <v>405</v>
      </c>
      <c r="V8" s="11"/>
      <c r="W8" s="11">
        <v>146</v>
      </c>
      <c r="X8" s="11">
        <v>190</v>
      </c>
      <c r="Y8" s="11"/>
      <c r="Z8" s="11">
        <v>241</v>
      </c>
      <c r="AA8" s="11">
        <v>88</v>
      </c>
      <c r="AB8" s="11">
        <v>126</v>
      </c>
      <c r="AC8" s="11"/>
      <c r="AD8" s="11">
        <v>511</v>
      </c>
      <c r="AE8" s="11"/>
      <c r="AF8" s="11">
        <v>164</v>
      </c>
      <c r="AG8" s="11">
        <v>143</v>
      </c>
      <c r="AH8" s="11">
        <v>115</v>
      </c>
      <c r="AI8" s="11">
        <v>126</v>
      </c>
    </row>
    <row r="9" spans="2:35" x14ac:dyDescent="0.3">
      <c r="B9" s="18" t="s">
        <v>276</v>
      </c>
      <c r="C9" s="17">
        <v>0.29238100282180002</v>
      </c>
      <c r="D9" s="17">
        <v>0.26613367952667999</v>
      </c>
      <c r="E9" s="17">
        <v>0.31007922885084799</v>
      </c>
      <c r="F9" s="17"/>
      <c r="G9" s="17">
        <v>0.212633686857784</v>
      </c>
      <c r="H9" s="17">
        <v>0.25490557836050198</v>
      </c>
      <c r="I9" s="17">
        <v>0.23748270055857701</v>
      </c>
      <c r="J9" s="17">
        <v>0.47219985607071402</v>
      </c>
      <c r="K9" s="17"/>
      <c r="L9" s="17">
        <v>0.302364358982806</v>
      </c>
      <c r="M9" s="17">
        <v>0.285807313008415</v>
      </c>
      <c r="N9" s="17"/>
      <c r="O9" s="17">
        <v>0.254347376224758</v>
      </c>
      <c r="P9" s="17">
        <v>0.35252839622322601</v>
      </c>
      <c r="Q9" s="17">
        <v>0.21988443872833299</v>
      </c>
      <c r="R9" s="17">
        <v>0.32969086404203901</v>
      </c>
      <c r="S9" s="17"/>
      <c r="T9" s="17">
        <v>0.373766007653274</v>
      </c>
      <c r="U9" s="17">
        <v>0.26508200705538998</v>
      </c>
      <c r="V9" s="17"/>
      <c r="W9" s="17">
        <v>0.383101224449929</v>
      </c>
      <c r="X9" s="17">
        <v>0.25590317858184097</v>
      </c>
      <c r="Y9" s="17"/>
      <c r="Z9" s="17">
        <v>0.28526485548445502</v>
      </c>
      <c r="AA9" s="17">
        <v>0.33188154692543198</v>
      </c>
      <c r="AB9" s="17">
        <v>0.28384262161907398</v>
      </c>
      <c r="AC9" s="17"/>
      <c r="AD9" s="17">
        <v>0.29025739773263498</v>
      </c>
      <c r="AE9" s="17"/>
      <c r="AF9" s="17">
        <v>0.36465689857874101</v>
      </c>
      <c r="AG9" s="17">
        <v>0.26538367350610398</v>
      </c>
      <c r="AH9" s="17">
        <v>0.22863581532286201</v>
      </c>
      <c r="AI9" s="17">
        <v>0.29182912347025602</v>
      </c>
    </row>
    <row r="10" spans="2:35" x14ac:dyDescent="0.3">
      <c r="B10" s="18" t="s">
        <v>277</v>
      </c>
      <c r="C10" s="17">
        <v>0.656880084049142</v>
      </c>
      <c r="D10" s="17">
        <v>0.687447515593266</v>
      </c>
      <c r="E10" s="17">
        <v>0.63372110511791702</v>
      </c>
      <c r="F10" s="17"/>
      <c r="G10" s="17">
        <v>0.74301820260481</v>
      </c>
      <c r="H10" s="17">
        <v>0.716134530841539</v>
      </c>
      <c r="I10" s="17">
        <v>0.72121281691767303</v>
      </c>
      <c r="J10" s="17">
        <v>0.43685585419413497</v>
      </c>
      <c r="K10" s="17"/>
      <c r="L10" s="17">
        <v>0.65621134162443395</v>
      </c>
      <c r="M10" s="17">
        <v>0.69228572371762598</v>
      </c>
      <c r="N10" s="17"/>
      <c r="O10" s="17">
        <v>0.69029750632267295</v>
      </c>
      <c r="P10" s="17">
        <v>0.59062867213923498</v>
      </c>
      <c r="Q10" s="17">
        <v>0.75795990317733897</v>
      </c>
      <c r="R10" s="17">
        <v>0.59054713948029003</v>
      </c>
      <c r="S10" s="17"/>
      <c r="T10" s="17">
        <v>0.54025658303281898</v>
      </c>
      <c r="U10" s="17">
        <v>0.70276879819849003</v>
      </c>
      <c r="V10" s="17"/>
      <c r="W10" s="17">
        <v>0.568898969039623</v>
      </c>
      <c r="X10" s="17">
        <v>0.70101849478579603</v>
      </c>
      <c r="Y10" s="17"/>
      <c r="Z10" s="17">
        <v>0.676987521692754</v>
      </c>
      <c r="AA10" s="17">
        <v>0.58699092261635699</v>
      </c>
      <c r="AB10" s="17">
        <v>0.65092718058111199</v>
      </c>
      <c r="AC10" s="17"/>
      <c r="AD10" s="17">
        <v>0.65885075006140703</v>
      </c>
      <c r="AE10" s="17"/>
      <c r="AF10" s="17">
        <v>0.593381826311844</v>
      </c>
      <c r="AG10" s="17">
        <v>0.68449028660711697</v>
      </c>
      <c r="AH10" s="17">
        <v>0.73671061840297702</v>
      </c>
      <c r="AI10" s="17">
        <v>0.637589752655224</v>
      </c>
    </row>
    <row r="11" spans="2:35" x14ac:dyDescent="0.3">
      <c r="B11" s="18" t="s">
        <v>51</v>
      </c>
      <c r="C11" s="19">
        <v>5.0738913129058302E-2</v>
      </c>
      <c r="D11" s="19">
        <v>4.6418804880053899E-2</v>
      </c>
      <c r="E11" s="19">
        <v>5.61996660312356E-2</v>
      </c>
      <c r="F11" s="19"/>
      <c r="G11" s="19">
        <v>4.4348110537406199E-2</v>
      </c>
      <c r="H11" s="19">
        <v>2.89598907979591E-2</v>
      </c>
      <c r="I11" s="19">
        <v>4.1304482523750199E-2</v>
      </c>
      <c r="J11" s="19">
        <v>9.0944289735151507E-2</v>
      </c>
      <c r="K11" s="19"/>
      <c r="L11" s="19">
        <v>4.1424299392759899E-2</v>
      </c>
      <c r="M11" s="19">
        <v>2.1906963273958802E-2</v>
      </c>
      <c r="N11" s="19"/>
      <c r="O11" s="19">
        <v>5.5355117452569401E-2</v>
      </c>
      <c r="P11" s="19">
        <v>5.68429316375385E-2</v>
      </c>
      <c r="Q11" s="19">
        <v>2.2155658094327901E-2</v>
      </c>
      <c r="R11" s="19">
        <v>7.9761996477671598E-2</v>
      </c>
      <c r="S11" s="19"/>
      <c r="T11" s="19">
        <v>8.5977409313907405E-2</v>
      </c>
      <c r="U11" s="19">
        <v>3.2149194746119297E-2</v>
      </c>
      <c r="V11" s="19"/>
      <c r="W11" s="19">
        <v>4.7999806510448197E-2</v>
      </c>
      <c r="X11" s="19">
        <v>4.3078326632362302E-2</v>
      </c>
      <c r="Y11" s="19"/>
      <c r="Z11" s="19">
        <v>3.7747622822791697E-2</v>
      </c>
      <c r="AA11" s="19">
        <v>8.1127530458210598E-2</v>
      </c>
      <c r="AB11" s="19">
        <v>6.5230197799813497E-2</v>
      </c>
      <c r="AC11" s="19"/>
      <c r="AD11" s="19">
        <v>5.08918522059583E-2</v>
      </c>
      <c r="AE11" s="19"/>
      <c r="AF11" s="19">
        <v>4.19612751094154E-2</v>
      </c>
      <c r="AG11" s="19">
        <v>5.0126039886779099E-2</v>
      </c>
      <c r="AH11" s="19">
        <v>3.4653566274161503E-2</v>
      </c>
      <c r="AI11" s="19">
        <v>7.05811238745193E-2</v>
      </c>
    </row>
    <row r="12" spans="2:35" x14ac:dyDescent="0.3">
      <c r="B12" s="16"/>
    </row>
    <row r="13" spans="2:35" x14ac:dyDescent="0.3">
      <c r="B13" t="s">
        <v>54</v>
      </c>
    </row>
    <row r="14" spans="2:35" x14ac:dyDescent="0.3">
      <c r="B14" t="s">
        <v>55</v>
      </c>
    </row>
    <row r="16" spans="2:35" x14ac:dyDescent="0.3">
      <c r="B16" s="8" t="str">
        <f>HYPERLINK("#'Contents'!A1", "Return to Contents")</f>
        <v>Return to Contents</v>
      </c>
    </row>
  </sheetData>
  <mergeCells count="10">
    <mergeCell ref="W5:X5"/>
    <mergeCell ref="Z5:AB5"/>
    <mergeCell ref="AD5"/>
    <mergeCell ref="AF5:AI5"/>
    <mergeCell ref="D2:AB2"/>
    <mergeCell ref="D5:E5"/>
    <mergeCell ref="G5:J5"/>
    <mergeCell ref="L5:M5"/>
    <mergeCell ref="O5:R5"/>
    <mergeCell ref="T5:U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J3:S10"/>
  <sheetViews>
    <sheetView showGridLines="0" workbookViewId="0"/>
  </sheetViews>
  <sheetFormatPr defaultColWidth="11.5546875" defaultRowHeight="14.4" x14ac:dyDescent="0.3"/>
  <sheetData>
    <row r="3" spans="10:19" x14ac:dyDescent="0.3">
      <c r="J3" t="s">
        <v>288</v>
      </c>
      <c r="K3" t="s">
        <v>289</v>
      </c>
      <c r="L3" t="s">
        <v>290</v>
      </c>
      <c r="M3" t="s">
        <v>291</v>
      </c>
      <c r="N3" t="s">
        <v>292</v>
      </c>
      <c r="O3" t="s">
        <v>293</v>
      </c>
      <c r="P3" t="s">
        <v>294</v>
      </c>
      <c r="Q3" t="s">
        <v>295</v>
      </c>
      <c r="R3" t="s">
        <v>296</v>
      </c>
      <c r="S3" t="s">
        <v>297</v>
      </c>
    </row>
    <row r="4" spans="10:19" x14ac:dyDescent="0.3">
      <c r="J4" t="s">
        <v>298</v>
      </c>
      <c r="K4" t="s">
        <v>299</v>
      </c>
      <c r="L4" t="s">
        <v>300</v>
      </c>
      <c r="M4" t="s">
        <v>301</v>
      </c>
      <c r="N4" t="s">
        <v>302</v>
      </c>
      <c r="O4" t="s">
        <v>303</v>
      </c>
      <c r="P4" t="s">
        <v>304</v>
      </c>
      <c r="Q4" t="s">
        <v>305</v>
      </c>
      <c r="R4" t="s">
        <v>306</v>
      </c>
      <c r="S4" t="s">
        <v>307</v>
      </c>
    </row>
    <row r="5" spans="10:19" x14ac:dyDescent="0.3">
      <c r="J5" t="s">
        <v>308</v>
      </c>
      <c r="K5" t="s">
        <v>309</v>
      </c>
      <c r="L5" t="s">
        <v>310</v>
      </c>
      <c r="M5" t="s">
        <v>311</v>
      </c>
      <c r="N5" t="s">
        <v>312</v>
      </c>
      <c r="O5" t="s">
        <v>313</v>
      </c>
      <c r="P5" t="s">
        <v>314</v>
      </c>
      <c r="Q5" t="s">
        <v>315</v>
      </c>
      <c r="R5" t="s">
        <v>316</v>
      </c>
      <c r="S5" t="s">
        <v>317</v>
      </c>
    </row>
    <row r="6" spans="10:19" x14ac:dyDescent="0.3">
      <c r="J6" t="s">
        <v>318</v>
      </c>
      <c r="K6" t="s">
        <v>319</v>
      </c>
      <c r="L6" t="s">
        <v>320</v>
      </c>
      <c r="M6" t="s">
        <v>321</v>
      </c>
      <c r="N6" t="s">
        <v>322</v>
      </c>
      <c r="O6" t="s">
        <v>323</v>
      </c>
      <c r="P6" t="s">
        <v>324</v>
      </c>
      <c r="Q6" t="s">
        <v>325</v>
      </c>
      <c r="R6" t="s">
        <v>326</v>
      </c>
      <c r="S6" t="s">
        <v>327</v>
      </c>
    </row>
    <row r="7" spans="10:19" x14ac:dyDescent="0.3">
      <c r="J7" t="s">
        <v>328</v>
      </c>
      <c r="K7" t="s">
        <v>329</v>
      </c>
      <c r="L7" t="s">
        <v>330</v>
      </c>
      <c r="M7" t="s">
        <v>331</v>
      </c>
      <c r="N7" t="s">
        <v>332</v>
      </c>
      <c r="O7" t="s">
        <v>333</v>
      </c>
      <c r="P7" t="s">
        <v>334</v>
      </c>
      <c r="Q7" t="s">
        <v>335</v>
      </c>
      <c r="R7" t="s">
        <v>336</v>
      </c>
      <c r="S7" t="s">
        <v>337</v>
      </c>
    </row>
    <row r="8" spans="10:19" x14ac:dyDescent="0.3">
      <c r="J8" t="s">
        <v>338</v>
      </c>
      <c r="K8" t="s">
        <v>339</v>
      </c>
      <c r="L8" t="s">
        <v>340</v>
      </c>
      <c r="M8" t="s">
        <v>341</v>
      </c>
      <c r="N8" t="s">
        <v>342</v>
      </c>
      <c r="O8" t="s">
        <v>343</v>
      </c>
      <c r="P8" t="s">
        <v>344</v>
      </c>
      <c r="Q8" t="s">
        <v>345</v>
      </c>
      <c r="R8" t="s">
        <v>346</v>
      </c>
      <c r="S8" t="s">
        <v>347</v>
      </c>
    </row>
    <row r="9" spans="10:19" x14ac:dyDescent="0.3">
      <c r="J9" t="s">
        <v>348</v>
      </c>
      <c r="K9" t="s">
        <v>349</v>
      </c>
      <c r="L9" t="s">
        <v>350</v>
      </c>
      <c r="M9" t="s">
        <v>351</v>
      </c>
      <c r="N9" t="s">
        <v>352</v>
      </c>
      <c r="O9" t="s">
        <v>353</v>
      </c>
      <c r="P9" t="s">
        <v>354</v>
      </c>
      <c r="Q9" t="s">
        <v>355</v>
      </c>
      <c r="R9" t="s">
        <v>356</v>
      </c>
      <c r="S9" t="s">
        <v>357</v>
      </c>
    </row>
    <row r="10" spans="10:19" x14ac:dyDescent="0.3">
      <c r="J10" t="s">
        <v>358</v>
      </c>
      <c r="K10" t="s">
        <v>359</v>
      </c>
      <c r="L10" t="s">
        <v>360</v>
      </c>
      <c r="M10" t="s">
        <v>361</v>
      </c>
      <c r="N10" t="s">
        <v>362</v>
      </c>
      <c r="O10" t="s">
        <v>363</v>
      </c>
      <c r="P10" t="s">
        <v>364</v>
      </c>
      <c r="Q10" t="s">
        <v>365</v>
      </c>
      <c r="R10" t="s">
        <v>366</v>
      </c>
      <c r="S10" t="s">
        <v>367</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99</vt:i4>
      </vt:variant>
    </vt:vector>
  </HeadingPairs>
  <TitlesOfParts>
    <vt:vector size="99"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JulesWalkden</dc:creator>
  <cp:lastModifiedBy>Jules Walkden</cp:lastModifiedBy>
  <dcterms:created xsi:type="dcterms:W3CDTF">2025-05-29T16:01:23Z</dcterms:created>
  <dcterms:modified xsi:type="dcterms:W3CDTF">2025-09-11T09:18:10Z</dcterms:modified>
</cp:coreProperties>
</file>